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O:\CITT\Cases\SIMA\PI-2025-009\Working Files\Research\Questionnaires\For Web\"/>
    </mc:Choice>
  </mc:AlternateContent>
  <xr:revisionPtr revIDLastSave="0" documentId="13_ncr:1_{715E88EF-7E61-417F-8FFE-01C4E943643C}" xr6:coauthVersionLast="47" xr6:coauthVersionMax="47" xr10:uidLastSave="{00000000-0000-0000-0000-000000000000}"/>
  <workbookProtection workbookAlgorithmName="SHA-512" workbookHashValue="hfhUUB8dtuBBIop4o/YRk9nJ1xqy/c9va3qIg0/rX6SI2lpWGWLC1EG24649bMv2hXsxZi0jj+iDQH0b95RESA==" workbookSaltValue="/jGQcxnJrOKTXqm02EbnHg==" workbookSpinCount="100000" lockStructure="1"/>
  <bookViews>
    <workbookView xWindow="-120" yWindow="-120" windowWidth="29040" windowHeight="15720" tabRatio="907" firstSheet="1" activeTab="5" xr2:uid="{C5891CD3-0E1B-4A35-B74B-8A6F66005F71}"/>
  </bookViews>
  <sheets>
    <sheet name="Variables" sheetId="80" state="hidden" r:id="rId1"/>
    <sheet name="Intro" sheetId="81" r:id="rId2"/>
    <sheet name="Info" sheetId="82" r:id="rId3"/>
    <sheet name="Public" sheetId="83" r:id="rId4"/>
    <sheet name="AddPub" sheetId="84" r:id="rId5"/>
    <sheet name="Pro" sheetId="86" r:id="rId6"/>
    <sheet name="Begin" sheetId="93" state="hidden" r:id="rId7"/>
    <sheet name="Imp-Aus" sheetId="91" r:id="rId8"/>
    <sheet name="Imp-Aus2" sheetId="110" r:id="rId9"/>
    <sheet name="Imp-Aus3" sheetId="111" r:id="rId10"/>
    <sheet name="End" sheetId="94" state="hidden" r:id="rId11"/>
    <sheet name="Imp-Mex" sheetId="109" r:id="rId12"/>
    <sheet name="Imp-US" sheetId="105" r:id="rId13"/>
    <sheet name="Imp-Other -Autre" sheetId="106" r:id="rId14"/>
    <sheet name="Other Measures|Autre Mesures" sheetId="107" r:id="rId15"/>
    <sheet name="End2" sheetId="104" state="hidden" r:id="rId16"/>
    <sheet name="Invent-Stock" sheetId="92" r:id="rId17"/>
    <sheet name="AddPro" sheetId="89" r:id="rId18"/>
    <sheet name="Confirm" sheetId="90" r:id="rId19"/>
    <sheet name="MiniDB1" sheetId="112" state="hidden" r:id="rId20"/>
    <sheet name="MiniDB2" sheetId="113" state="hidden" r:id="rId21"/>
    <sheet name="QualDB" sheetId="114" state="hidden" r:id="rId22"/>
    <sheet name="m" sheetId="108" state="hidden" r:id="rId23"/>
  </sheets>
  <definedNames>
    <definedName name="assofirm">#REF!</definedName>
    <definedName name="AssoFirms">#REF!</definedName>
    <definedName name="cogm">#REF!</definedName>
    <definedName name="cogs">#REF!</definedName>
    <definedName name="demp">#REF!</definedName>
    <definedName name="fexp">#REF!</definedName>
    <definedName name="gsa">#REF!</definedName>
    <definedName name="iemp">#REF!</definedName>
    <definedName name="ndpv">#REF!</definedName>
    <definedName name="ndsv">#REF!</definedName>
    <definedName name="nsv">#REF!</definedName>
    <definedName name="POR" localSheetId="19">Variables!#REF!</definedName>
    <definedName name="POR">#REF!</definedName>
    <definedName name="PORa">Variables!#REF!</definedName>
    <definedName name="PORDB">Variables!#REF!</definedName>
    <definedName name="PORL">#REF!</definedName>
    <definedName name="PORT">Variables!#REF!</definedName>
    <definedName name="PORX">#REF!</definedName>
    <definedName name="ppc">#REF!</definedName>
    <definedName name="_xlnm.Print_Area" localSheetId="17">AddPro!$B$1:$L$62</definedName>
    <definedName name="_xlnm.Print_Area" localSheetId="4">AddPub!$B$1:$L$62</definedName>
    <definedName name="_xlnm.Print_Area" localSheetId="18">Confirm!$B$1:$L$54</definedName>
    <definedName name="_xlnm.Print_Area" localSheetId="7">'Imp-Aus'!$B$1:$L$270</definedName>
    <definedName name="_xlnm.Print_Area" localSheetId="8">'Imp-Aus2'!$B$1:$L$270</definedName>
    <definedName name="_xlnm.Print_Area" localSheetId="9">'Imp-Aus3'!$B$1:$L$270</definedName>
    <definedName name="_xlnm.Print_Area" localSheetId="11">'Imp-Mex'!$B$1:$L$270</definedName>
    <definedName name="_xlnm.Print_Area" localSheetId="13">'Imp-Other -Autre'!$B$1:$L$268</definedName>
    <definedName name="_xlnm.Print_Area" localSheetId="12">'Imp-US'!$B$1:$L$270</definedName>
    <definedName name="_xlnm.Print_Area" localSheetId="2">Info!$B$1:$L$52</definedName>
    <definedName name="_xlnm.Print_Area" localSheetId="1">Intro!$B$1:$L$122</definedName>
    <definedName name="_xlnm.Print_Area" localSheetId="16">'Invent-Stock'!$B$1:$L$98</definedName>
    <definedName name="_xlnm.Print_Area" localSheetId="22">m!$B$1:$L$243</definedName>
    <definedName name="_xlnm.Print_Area" localSheetId="14">'Other Measures|Autre Mesures'!$B$1:$L$270</definedName>
    <definedName name="_xlnm.Print_Area" localSheetId="5">Pro!$B$1:$L$153</definedName>
    <definedName name="_xlnm.Print_Area" localSheetId="3">Public!$B$1:$L$392</definedName>
    <definedName name="_xlnm.Print_Titles" localSheetId="17">AddPro!$1:$7</definedName>
    <definedName name="_xlnm.Print_Titles" localSheetId="4">AddPub!$1:$7</definedName>
    <definedName name="_xlnm.Print_Titles" localSheetId="18">Confirm!$1:$7</definedName>
    <definedName name="_xlnm.Print_Titles" localSheetId="7">'Imp-Aus'!$1:$7</definedName>
    <definedName name="_xlnm.Print_Titles" localSheetId="8">'Imp-Aus2'!$1:$7</definedName>
    <definedName name="_xlnm.Print_Titles" localSheetId="9">'Imp-Aus3'!$1:$7</definedName>
    <definedName name="_xlnm.Print_Titles" localSheetId="11">'Imp-Mex'!$1:$7</definedName>
    <definedName name="_xlnm.Print_Titles" localSheetId="13">'Imp-Other -Autre'!$1:$7</definedName>
    <definedName name="_xlnm.Print_Titles" localSheetId="12">'Imp-US'!$1:$7</definedName>
    <definedName name="_xlnm.Print_Titles" localSheetId="2">Info!$1:$7</definedName>
    <definedName name="_xlnm.Print_Titles" localSheetId="1">Intro!$1:$7</definedName>
    <definedName name="_xlnm.Print_Titles" localSheetId="16">'Invent-Stock'!$1:$7</definedName>
    <definedName name="_xlnm.Print_Titles" localSheetId="22">m!$1:$7</definedName>
    <definedName name="_xlnm.Print_Titles" localSheetId="14">'Other Measures|Autre Mesures'!$1:$7</definedName>
    <definedName name="_xlnm.Print_Titles" localSheetId="5">Pro!$1:$7</definedName>
    <definedName name="_xlnm.Print_Titles" localSheetId="3">Public!$1:$7</definedName>
    <definedName name="quest8" localSheetId="17">AddPro!#REF!</definedName>
    <definedName name="quest8" localSheetId="4">AddPub!#REF!</definedName>
    <definedName name="quest8" localSheetId="18">Confirm!#REF!</definedName>
    <definedName name="quest8" localSheetId="7">'Imp-Aus'!#REF!</definedName>
    <definedName name="quest8" localSheetId="8">'Imp-Aus2'!#REF!</definedName>
    <definedName name="quest8" localSheetId="9">'Imp-Aus3'!#REF!</definedName>
    <definedName name="quest8" localSheetId="11">'Imp-Mex'!#REF!</definedName>
    <definedName name="quest8" localSheetId="13">'Imp-Other -Autre'!#REF!</definedName>
    <definedName name="quest8" localSheetId="12">'Imp-US'!#REF!</definedName>
    <definedName name="quest8" localSheetId="2">Info!#REF!</definedName>
    <definedName name="quest8" localSheetId="1">Intro!#REF!</definedName>
    <definedName name="quest8" localSheetId="16">'Invent-Stock'!#REF!</definedName>
    <definedName name="quest8" localSheetId="22">m!#REF!</definedName>
    <definedName name="quest8" localSheetId="14">'Other Measures|Autre Mesures'!#REF!</definedName>
    <definedName name="quest8" localSheetId="5">Pro!#REF!</definedName>
    <definedName name="quest8" localSheetId="3">Public!#REF!</definedName>
    <definedName name="quest8">#REF!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16" i="91" l="1"/>
  <c r="B187" i="91" s="1"/>
  <c r="D64" i="114"/>
  <c r="C64" i="114"/>
  <c r="D63" i="114"/>
  <c r="C63" i="114"/>
  <c r="D62" i="114"/>
  <c r="C62" i="114"/>
  <c r="D61" i="114"/>
  <c r="C61" i="114"/>
  <c r="D60" i="114"/>
  <c r="C60" i="114"/>
  <c r="D40" i="114"/>
  <c r="C40" i="114"/>
  <c r="D39" i="114"/>
  <c r="C39" i="114"/>
  <c r="D38" i="114"/>
  <c r="C38" i="114"/>
  <c r="D37" i="114"/>
  <c r="C37" i="114"/>
  <c r="D36" i="114"/>
  <c r="C36" i="114"/>
  <c r="A2" i="114"/>
  <c r="D53" i="114"/>
  <c r="D52" i="114"/>
  <c r="D51" i="114"/>
  <c r="D50" i="114"/>
  <c r="D49" i="114"/>
  <c r="D48" i="114"/>
  <c r="D47" i="114"/>
  <c r="D46" i="114"/>
  <c r="D45" i="114"/>
  <c r="D44" i="114"/>
  <c r="D43" i="114"/>
  <c r="D42" i="114"/>
  <c r="E167" i="113"/>
  <c r="E172" i="113" s="1"/>
  <c r="E177" i="113" s="1"/>
  <c r="E182" i="113" s="1"/>
  <c r="E187" i="113" s="1"/>
  <c r="E192" i="113" s="1"/>
  <c r="E197" i="113" s="1"/>
  <c r="E166" i="113"/>
  <c r="E171" i="113" s="1"/>
  <c r="E176" i="113" s="1"/>
  <c r="E181" i="113" s="1"/>
  <c r="E186" i="113" s="1"/>
  <c r="E191" i="113" s="1"/>
  <c r="E196" i="113" s="1"/>
  <c r="E165" i="113"/>
  <c r="E170" i="113" s="1"/>
  <c r="E175" i="113" s="1"/>
  <c r="E180" i="113" s="1"/>
  <c r="E185" i="113" s="1"/>
  <c r="E190" i="113" s="1"/>
  <c r="E195" i="113" s="1"/>
  <c r="E164" i="113"/>
  <c r="E163" i="113"/>
  <c r="O7" i="113"/>
  <c r="N7" i="113"/>
  <c r="M7" i="113"/>
  <c r="L7" i="113"/>
  <c r="K7" i="113"/>
  <c r="O6" i="113"/>
  <c r="N6" i="113"/>
  <c r="M6" i="113"/>
  <c r="L6" i="113"/>
  <c r="K6" i="113"/>
  <c r="O5" i="113"/>
  <c r="N5" i="113"/>
  <c r="M5" i="113"/>
  <c r="L5" i="113"/>
  <c r="K5" i="113"/>
  <c r="O4" i="113"/>
  <c r="N4" i="113"/>
  <c r="M4" i="113"/>
  <c r="L4" i="113"/>
  <c r="K4" i="113"/>
  <c r="F4" i="113" s="1"/>
  <c r="O3" i="113"/>
  <c r="J3" i="113" s="1"/>
  <c r="N3" i="113"/>
  <c r="M3" i="113"/>
  <c r="L3" i="113"/>
  <c r="K3" i="113"/>
  <c r="O2" i="113"/>
  <c r="N2" i="113"/>
  <c r="M2" i="113"/>
  <c r="L2" i="113"/>
  <c r="K2" i="113"/>
  <c r="H1" i="113"/>
  <c r="M1" i="113" s="1"/>
  <c r="G1" i="113"/>
  <c r="L1" i="113" s="1"/>
  <c r="F1" i="113"/>
  <c r="D58" i="114"/>
  <c r="D57" i="114"/>
  <c r="D56" i="114"/>
  <c r="D55" i="114"/>
  <c r="O80" i="112"/>
  <c r="N80" i="112"/>
  <c r="M80" i="112"/>
  <c r="R80" i="112" s="1"/>
  <c r="L80" i="112"/>
  <c r="K80" i="112"/>
  <c r="P80" i="112" s="1"/>
  <c r="J80" i="112"/>
  <c r="I80" i="112"/>
  <c r="H80" i="112"/>
  <c r="G80" i="112"/>
  <c r="F80" i="112"/>
  <c r="U199" i="113"/>
  <c r="T199" i="113"/>
  <c r="S199" i="113"/>
  <c r="R199" i="113"/>
  <c r="Q199" i="113"/>
  <c r="P199" i="113"/>
  <c r="O199" i="113"/>
  <c r="N199" i="113"/>
  <c r="M199" i="113"/>
  <c r="L199" i="113"/>
  <c r="K199" i="113"/>
  <c r="J199" i="113"/>
  <c r="I199" i="113"/>
  <c r="H199" i="113"/>
  <c r="G199" i="113"/>
  <c r="F199" i="113"/>
  <c r="U157" i="113"/>
  <c r="T157" i="113"/>
  <c r="S157" i="113"/>
  <c r="R157" i="113"/>
  <c r="Q157" i="113"/>
  <c r="P157" i="113"/>
  <c r="O157" i="113"/>
  <c r="N157" i="113"/>
  <c r="M157" i="113"/>
  <c r="L157" i="113"/>
  <c r="K157" i="113"/>
  <c r="J157" i="113"/>
  <c r="I157" i="113"/>
  <c r="H157" i="113"/>
  <c r="G157" i="113"/>
  <c r="F157" i="113"/>
  <c r="U156" i="113"/>
  <c r="T156" i="113"/>
  <c r="S156" i="113"/>
  <c r="R156" i="113"/>
  <c r="Q156" i="113"/>
  <c r="P156" i="113"/>
  <c r="O156" i="113"/>
  <c r="N156" i="113"/>
  <c r="M156" i="113"/>
  <c r="L156" i="113"/>
  <c r="K156" i="113"/>
  <c r="J156" i="113"/>
  <c r="I156" i="113"/>
  <c r="H156" i="113"/>
  <c r="G156" i="113"/>
  <c r="F156" i="113"/>
  <c r="J9" i="113"/>
  <c r="I9" i="113"/>
  <c r="H9" i="113"/>
  <c r="G9" i="113"/>
  <c r="F9" i="113"/>
  <c r="F10" i="113" s="1"/>
  <c r="J8" i="113"/>
  <c r="J7" i="113" s="1"/>
  <c r="I8" i="113"/>
  <c r="H8" i="113"/>
  <c r="G8" i="113"/>
  <c r="G10" i="113" s="1"/>
  <c r="F8" i="113"/>
  <c r="P90" i="112"/>
  <c r="O90" i="112"/>
  <c r="N90" i="112"/>
  <c r="M90" i="112"/>
  <c r="L90" i="112"/>
  <c r="J90" i="112"/>
  <c r="I90" i="112"/>
  <c r="H90" i="112"/>
  <c r="G90" i="112"/>
  <c r="F90" i="112"/>
  <c r="P87" i="112"/>
  <c r="O87" i="112"/>
  <c r="N87" i="112"/>
  <c r="M87" i="112"/>
  <c r="L87" i="112"/>
  <c r="J87" i="112"/>
  <c r="I87" i="112"/>
  <c r="H87" i="112"/>
  <c r="G87" i="112"/>
  <c r="F87" i="112"/>
  <c r="Q84" i="112"/>
  <c r="P84" i="112"/>
  <c r="O84" i="112"/>
  <c r="N84" i="112"/>
  <c r="M84" i="112"/>
  <c r="L84" i="112"/>
  <c r="K84" i="112"/>
  <c r="J84" i="112"/>
  <c r="I84" i="112"/>
  <c r="H84" i="112"/>
  <c r="G84" i="112"/>
  <c r="F84" i="112"/>
  <c r="U74" i="112"/>
  <c r="T74" i="112"/>
  <c r="S74" i="112"/>
  <c r="R74" i="112"/>
  <c r="Q74" i="112"/>
  <c r="P74" i="112"/>
  <c r="O74" i="112"/>
  <c r="N74" i="112"/>
  <c r="M74" i="112"/>
  <c r="L74" i="112"/>
  <c r="K74" i="112"/>
  <c r="J74" i="112"/>
  <c r="I74" i="112"/>
  <c r="H74" i="112"/>
  <c r="G74" i="112"/>
  <c r="F74" i="112"/>
  <c r="U197" i="113"/>
  <c r="T197" i="113"/>
  <c r="S197" i="113"/>
  <c r="R197" i="113"/>
  <c r="Q197" i="113"/>
  <c r="P197" i="113"/>
  <c r="X197" i="113" s="1"/>
  <c r="O197" i="113"/>
  <c r="W197" i="113" s="1"/>
  <c r="N197" i="113"/>
  <c r="M197" i="113"/>
  <c r="AC197" i="113" s="1"/>
  <c r="L197" i="113"/>
  <c r="K197" i="113"/>
  <c r="J197" i="113"/>
  <c r="I197" i="113"/>
  <c r="H197" i="113"/>
  <c r="G197" i="113"/>
  <c r="F197" i="113"/>
  <c r="U196" i="113"/>
  <c r="AC196" i="113" s="1"/>
  <c r="T196" i="113"/>
  <c r="S196" i="113"/>
  <c r="AA196" i="113" s="1"/>
  <c r="R196" i="113"/>
  <c r="Q196" i="113"/>
  <c r="P196" i="113"/>
  <c r="X196" i="113" s="1"/>
  <c r="O196" i="113"/>
  <c r="W196" i="113" s="1"/>
  <c r="N196" i="113"/>
  <c r="M196" i="113"/>
  <c r="L196" i="113"/>
  <c r="K196" i="113"/>
  <c r="J196" i="113"/>
  <c r="I196" i="113"/>
  <c r="H196" i="113"/>
  <c r="G196" i="113"/>
  <c r="F196" i="113"/>
  <c r="V196" i="113" s="1"/>
  <c r="U195" i="113"/>
  <c r="T195" i="113"/>
  <c r="AB195" i="113" s="1"/>
  <c r="S195" i="113"/>
  <c r="AA195" i="113" s="1"/>
  <c r="R195" i="113"/>
  <c r="Q195" i="113"/>
  <c r="P195" i="113"/>
  <c r="O195" i="113"/>
  <c r="N195" i="113"/>
  <c r="M195" i="113"/>
  <c r="L195" i="113"/>
  <c r="K195" i="113"/>
  <c r="J195" i="113"/>
  <c r="Z195" i="113" s="1"/>
  <c r="I195" i="113"/>
  <c r="Y195" i="113" s="1"/>
  <c r="H195" i="113"/>
  <c r="X195" i="113" s="1"/>
  <c r="G195" i="113"/>
  <c r="W195" i="113" s="1"/>
  <c r="F195" i="113"/>
  <c r="U194" i="113"/>
  <c r="T194" i="113"/>
  <c r="S194" i="113"/>
  <c r="R194" i="113"/>
  <c r="Z194" i="113" s="1"/>
  <c r="Q194" i="113"/>
  <c r="P194" i="113"/>
  <c r="O194" i="113"/>
  <c r="N194" i="113"/>
  <c r="M194" i="113"/>
  <c r="AC194" i="113" s="1"/>
  <c r="L194" i="113"/>
  <c r="K194" i="113"/>
  <c r="J194" i="113"/>
  <c r="I194" i="113"/>
  <c r="H194" i="113"/>
  <c r="G194" i="113"/>
  <c r="F194" i="113"/>
  <c r="U193" i="113"/>
  <c r="AC193" i="113" s="1"/>
  <c r="T193" i="113"/>
  <c r="AB193" i="113" s="1"/>
  <c r="S193" i="113"/>
  <c r="AA193" i="113" s="1"/>
  <c r="R193" i="113"/>
  <c r="Q193" i="113"/>
  <c r="P193" i="113"/>
  <c r="X193" i="113" s="1"/>
  <c r="O193" i="113"/>
  <c r="W193" i="113" s="1"/>
  <c r="N193" i="113"/>
  <c r="M193" i="113"/>
  <c r="L193" i="113"/>
  <c r="K193" i="113"/>
  <c r="J193" i="113"/>
  <c r="I193" i="113"/>
  <c r="H193" i="113"/>
  <c r="G193" i="113"/>
  <c r="F193" i="113"/>
  <c r="U153" i="113"/>
  <c r="AC153" i="113" s="1"/>
  <c r="T153" i="113"/>
  <c r="AB153" i="113" s="1"/>
  <c r="S153" i="113"/>
  <c r="AA153" i="113" s="1"/>
  <c r="R153" i="113"/>
  <c r="Q153" i="113"/>
  <c r="P153" i="113"/>
  <c r="O153" i="113"/>
  <c r="N153" i="113"/>
  <c r="M153" i="113"/>
  <c r="L153" i="113"/>
  <c r="K153" i="113"/>
  <c r="J153" i="113"/>
  <c r="Z153" i="113" s="1"/>
  <c r="I153" i="113"/>
  <c r="H153" i="113"/>
  <c r="X153" i="113" s="1"/>
  <c r="G153" i="113"/>
  <c r="W153" i="113" s="1"/>
  <c r="F153" i="113"/>
  <c r="U152" i="113"/>
  <c r="T152" i="113"/>
  <c r="S152" i="113"/>
  <c r="R152" i="113"/>
  <c r="Q152" i="113"/>
  <c r="Y152" i="113" s="1"/>
  <c r="P152" i="113"/>
  <c r="X152" i="113" s="1"/>
  <c r="O152" i="113"/>
  <c r="W152" i="113" s="1"/>
  <c r="N152" i="113"/>
  <c r="M152" i="113"/>
  <c r="L152" i="113"/>
  <c r="AB152" i="113" s="1"/>
  <c r="K152" i="113"/>
  <c r="AA152" i="113" s="1"/>
  <c r="J152" i="113"/>
  <c r="I152" i="113"/>
  <c r="H152" i="113"/>
  <c r="G152" i="113"/>
  <c r="F152" i="113"/>
  <c r="U151" i="113"/>
  <c r="AC151" i="113" s="1"/>
  <c r="T151" i="113"/>
  <c r="S151" i="113"/>
  <c r="AA151" i="113" s="1"/>
  <c r="R151" i="113"/>
  <c r="Q151" i="113"/>
  <c r="P151" i="113"/>
  <c r="X151" i="113" s="1"/>
  <c r="O151" i="113"/>
  <c r="N151" i="113"/>
  <c r="M151" i="113"/>
  <c r="L151" i="113"/>
  <c r="K151" i="113"/>
  <c r="J151" i="113"/>
  <c r="I151" i="113"/>
  <c r="H151" i="113"/>
  <c r="G151" i="113"/>
  <c r="F151" i="113"/>
  <c r="U150" i="113"/>
  <c r="T150" i="113"/>
  <c r="AB150" i="113" s="1"/>
  <c r="S150" i="113"/>
  <c r="AA150" i="113" s="1"/>
  <c r="R150" i="113"/>
  <c r="Q150" i="113"/>
  <c r="P150" i="113"/>
  <c r="O150" i="113"/>
  <c r="N150" i="113"/>
  <c r="V150" i="113" s="1"/>
  <c r="M150" i="113"/>
  <c r="L150" i="113"/>
  <c r="K150" i="113"/>
  <c r="J150" i="113"/>
  <c r="Z150" i="113" s="1"/>
  <c r="I150" i="113"/>
  <c r="H150" i="113"/>
  <c r="X150" i="113" s="1"/>
  <c r="G150" i="113"/>
  <c r="W150" i="113" s="1"/>
  <c r="F150" i="113"/>
  <c r="U149" i="113"/>
  <c r="T149" i="113"/>
  <c r="S149" i="113"/>
  <c r="R149" i="113"/>
  <c r="Z149" i="113" s="1"/>
  <c r="Q149" i="113"/>
  <c r="Y149" i="113" s="1"/>
  <c r="P149" i="113"/>
  <c r="X149" i="113" s="1"/>
  <c r="O149" i="113"/>
  <c r="W149" i="113" s="1"/>
  <c r="N149" i="113"/>
  <c r="M149" i="113"/>
  <c r="AC149" i="113" s="1"/>
  <c r="L149" i="113"/>
  <c r="AB149" i="113" s="1"/>
  <c r="K149" i="113"/>
  <c r="J149" i="113"/>
  <c r="I149" i="113"/>
  <c r="H149" i="113"/>
  <c r="G149" i="113"/>
  <c r="F149" i="113"/>
  <c r="U148" i="113"/>
  <c r="AC148" i="113" s="1"/>
  <c r="T148" i="113"/>
  <c r="AB148" i="113" s="1"/>
  <c r="S148" i="113"/>
  <c r="AA148" i="113" s="1"/>
  <c r="R148" i="113"/>
  <c r="Q148" i="113"/>
  <c r="P148" i="113"/>
  <c r="X148" i="113" s="1"/>
  <c r="O148" i="113"/>
  <c r="W148" i="113" s="1"/>
  <c r="N148" i="113"/>
  <c r="M148" i="113"/>
  <c r="L148" i="113"/>
  <c r="K148" i="113"/>
  <c r="J148" i="113"/>
  <c r="Z148" i="113" s="1"/>
  <c r="I148" i="113"/>
  <c r="H148" i="113"/>
  <c r="G148" i="113"/>
  <c r="F148" i="113"/>
  <c r="V148" i="113" s="1"/>
  <c r="U147" i="113"/>
  <c r="T147" i="113"/>
  <c r="S147" i="113"/>
  <c r="AA147" i="113" s="1"/>
  <c r="R147" i="113"/>
  <c r="Q147" i="113"/>
  <c r="P147" i="113"/>
  <c r="O147" i="113"/>
  <c r="N147" i="113"/>
  <c r="M147" i="113"/>
  <c r="L147" i="113"/>
  <c r="K147" i="113"/>
  <c r="J147" i="113"/>
  <c r="I147" i="113"/>
  <c r="Y147" i="113" s="1"/>
  <c r="H147" i="113"/>
  <c r="X147" i="113" s="1"/>
  <c r="G147" i="113"/>
  <c r="F147" i="113"/>
  <c r="U146" i="113"/>
  <c r="T146" i="113"/>
  <c r="S146" i="113"/>
  <c r="R146" i="113"/>
  <c r="Q146" i="113"/>
  <c r="Y146" i="113" s="1"/>
  <c r="P146" i="113"/>
  <c r="O146" i="113"/>
  <c r="W146" i="113" s="1"/>
  <c r="N146" i="113"/>
  <c r="M146" i="113"/>
  <c r="AC146" i="113" s="1"/>
  <c r="L146" i="113"/>
  <c r="AB146" i="113" s="1"/>
  <c r="K146" i="113"/>
  <c r="AA146" i="113" s="1"/>
  <c r="J146" i="113"/>
  <c r="I146" i="113"/>
  <c r="H146" i="113"/>
  <c r="G146" i="113"/>
  <c r="F146" i="113"/>
  <c r="U145" i="113"/>
  <c r="T145" i="113"/>
  <c r="AB145" i="113" s="1"/>
  <c r="S145" i="113"/>
  <c r="R145" i="113"/>
  <c r="Q145" i="113"/>
  <c r="P145" i="113"/>
  <c r="X145" i="113" s="1"/>
  <c r="O145" i="113"/>
  <c r="W145" i="113" s="1"/>
  <c r="N145" i="113"/>
  <c r="M145" i="113"/>
  <c r="L145" i="113"/>
  <c r="K145" i="113"/>
  <c r="J145" i="113"/>
  <c r="I145" i="113"/>
  <c r="H145" i="113"/>
  <c r="G145" i="113"/>
  <c r="F145" i="113"/>
  <c r="U144" i="113"/>
  <c r="T144" i="113"/>
  <c r="AB144" i="113" s="1"/>
  <c r="S144" i="113"/>
  <c r="AA144" i="113" s="1"/>
  <c r="R144" i="113"/>
  <c r="Q144" i="113"/>
  <c r="P144" i="113"/>
  <c r="O144" i="113"/>
  <c r="N144" i="113"/>
  <c r="V144" i="113" s="1"/>
  <c r="M144" i="113"/>
  <c r="L144" i="113"/>
  <c r="K144" i="113"/>
  <c r="J144" i="113"/>
  <c r="Z144" i="113" s="1"/>
  <c r="I144" i="113"/>
  <c r="Y144" i="113" s="1"/>
  <c r="H144" i="113"/>
  <c r="X144" i="113" s="1"/>
  <c r="G144" i="113"/>
  <c r="W144" i="113" s="1"/>
  <c r="F144" i="113"/>
  <c r="U143" i="113"/>
  <c r="T143" i="113"/>
  <c r="S143" i="113"/>
  <c r="R143" i="113"/>
  <c r="Z143" i="113" s="1"/>
  <c r="Q143" i="113"/>
  <c r="Y143" i="113" s="1"/>
  <c r="P143" i="113"/>
  <c r="X143" i="113" s="1"/>
  <c r="O143" i="113"/>
  <c r="N143" i="113"/>
  <c r="M143" i="113"/>
  <c r="L143" i="113"/>
  <c r="K143" i="113"/>
  <c r="J143" i="113"/>
  <c r="I143" i="113"/>
  <c r="H143" i="113"/>
  <c r="G143" i="113"/>
  <c r="F143" i="113"/>
  <c r="U142" i="113"/>
  <c r="AC142" i="113" s="1"/>
  <c r="T142" i="113"/>
  <c r="AB142" i="113" s="1"/>
  <c r="S142" i="113"/>
  <c r="AA142" i="113" s="1"/>
  <c r="R142" i="113"/>
  <c r="Z142" i="113" s="1"/>
  <c r="Q142" i="113"/>
  <c r="P142" i="113"/>
  <c r="O142" i="113"/>
  <c r="W142" i="113" s="1"/>
  <c r="N142" i="113"/>
  <c r="M142" i="113"/>
  <c r="L142" i="113"/>
  <c r="K142" i="113"/>
  <c r="J142" i="113"/>
  <c r="I142" i="113"/>
  <c r="H142" i="113"/>
  <c r="G142" i="113"/>
  <c r="F142" i="113"/>
  <c r="V142" i="113" s="1"/>
  <c r="U141" i="113"/>
  <c r="AC141" i="113" s="1"/>
  <c r="T141" i="113"/>
  <c r="AB141" i="113" s="1"/>
  <c r="S141" i="113"/>
  <c r="R141" i="113"/>
  <c r="Q141" i="113"/>
  <c r="P141" i="113"/>
  <c r="O141" i="113"/>
  <c r="N141" i="113"/>
  <c r="M141" i="113"/>
  <c r="L141" i="113"/>
  <c r="K141" i="113"/>
  <c r="J141" i="113"/>
  <c r="I141" i="113"/>
  <c r="H141" i="113"/>
  <c r="X141" i="113" s="1"/>
  <c r="G141" i="113"/>
  <c r="F141" i="113"/>
  <c r="U140" i="113"/>
  <c r="T140" i="113"/>
  <c r="S140" i="113"/>
  <c r="R140" i="113"/>
  <c r="Q140" i="113"/>
  <c r="P140" i="113"/>
  <c r="X140" i="113" s="1"/>
  <c r="O140" i="113"/>
  <c r="W140" i="113" s="1"/>
  <c r="N140" i="113"/>
  <c r="M140" i="113"/>
  <c r="AC140" i="113" s="1"/>
  <c r="L140" i="113"/>
  <c r="AB140" i="113" s="1"/>
  <c r="K140" i="113"/>
  <c r="AA140" i="113" s="1"/>
  <c r="J140" i="113"/>
  <c r="I140" i="113"/>
  <c r="H140" i="113"/>
  <c r="G140" i="113"/>
  <c r="F140" i="113"/>
  <c r="U139" i="113"/>
  <c r="AC139" i="113" s="1"/>
  <c r="T139" i="113"/>
  <c r="S139" i="113"/>
  <c r="AA139" i="113" s="1"/>
  <c r="R139" i="113"/>
  <c r="Q139" i="113"/>
  <c r="P139" i="113"/>
  <c r="X139" i="113" s="1"/>
  <c r="O139" i="113"/>
  <c r="W139" i="113" s="1"/>
  <c r="N139" i="113"/>
  <c r="M139" i="113"/>
  <c r="L139" i="113"/>
  <c r="K139" i="113"/>
  <c r="J139" i="113"/>
  <c r="I139" i="113"/>
  <c r="H139" i="113"/>
  <c r="G139" i="113"/>
  <c r="F139" i="113"/>
  <c r="V139" i="113" s="1"/>
  <c r="U138" i="113"/>
  <c r="T138" i="113"/>
  <c r="AB138" i="113" s="1"/>
  <c r="S138" i="113"/>
  <c r="AA138" i="113" s="1"/>
  <c r="R138" i="113"/>
  <c r="Q138" i="113"/>
  <c r="P138" i="113"/>
  <c r="O138" i="113"/>
  <c r="N138" i="113"/>
  <c r="V138" i="113" s="1"/>
  <c r="M138" i="113"/>
  <c r="L138" i="113"/>
  <c r="K138" i="113"/>
  <c r="J138" i="113"/>
  <c r="Z138" i="113" s="1"/>
  <c r="I138" i="113"/>
  <c r="Y138" i="113" s="1"/>
  <c r="H138" i="113"/>
  <c r="X138" i="113" s="1"/>
  <c r="G138" i="113"/>
  <c r="F138" i="113"/>
  <c r="U137" i="113"/>
  <c r="T137" i="113"/>
  <c r="S137" i="113"/>
  <c r="R137" i="113"/>
  <c r="Z137" i="113" s="1"/>
  <c r="Q137" i="113"/>
  <c r="P137" i="113"/>
  <c r="X137" i="113" s="1"/>
  <c r="O137" i="113"/>
  <c r="N137" i="113"/>
  <c r="M137" i="113"/>
  <c r="AC137" i="113" s="1"/>
  <c r="L137" i="113"/>
  <c r="AB137" i="113" s="1"/>
  <c r="K137" i="113"/>
  <c r="AA137" i="113" s="1"/>
  <c r="J137" i="113"/>
  <c r="I137" i="113"/>
  <c r="H137" i="113"/>
  <c r="G137" i="113"/>
  <c r="F137" i="113"/>
  <c r="U136" i="113"/>
  <c r="AC136" i="113" s="1"/>
  <c r="T136" i="113"/>
  <c r="AB136" i="113" s="1"/>
  <c r="S136" i="113"/>
  <c r="AA136" i="113" s="1"/>
  <c r="R136" i="113"/>
  <c r="Q136" i="113"/>
  <c r="P136" i="113"/>
  <c r="X136" i="113" s="1"/>
  <c r="O136" i="113"/>
  <c r="W136" i="113" s="1"/>
  <c r="N136" i="113"/>
  <c r="M136" i="113"/>
  <c r="L136" i="113"/>
  <c r="K136" i="113"/>
  <c r="J136" i="113"/>
  <c r="I136" i="113"/>
  <c r="H136" i="113"/>
  <c r="G136" i="113"/>
  <c r="F136" i="113"/>
  <c r="U135" i="113"/>
  <c r="AC135" i="113" s="1"/>
  <c r="T135" i="113"/>
  <c r="AB135" i="113" s="1"/>
  <c r="S135" i="113"/>
  <c r="AA135" i="113" s="1"/>
  <c r="R135" i="113"/>
  <c r="Q135" i="113"/>
  <c r="P135" i="113"/>
  <c r="O135" i="113"/>
  <c r="N135" i="113"/>
  <c r="M135" i="113"/>
  <c r="L135" i="113"/>
  <c r="K135" i="113"/>
  <c r="J135" i="113"/>
  <c r="I135" i="113"/>
  <c r="H135" i="113"/>
  <c r="X135" i="113" s="1"/>
  <c r="G135" i="113"/>
  <c r="W135" i="113" s="1"/>
  <c r="F135" i="113"/>
  <c r="U134" i="113"/>
  <c r="T134" i="113"/>
  <c r="S134" i="113"/>
  <c r="R134" i="113"/>
  <c r="Z134" i="113" s="1"/>
  <c r="Q134" i="113"/>
  <c r="Y134" i="113" s="1"/>
  <c r="P134" i="113"/>
  <c r="O134" i="113"/>
  <c r="W134" i="113" s="1"/>
  <c r="N134" i="113"/>
  <c r="M134" i="113"/>
  <c r="L134" i="113"/>
  <c r="AB134" i="113" s="1"/>
  <c r="K134" i="113"/>
  <c r="AA134" i="113" s="1"/>
  <c r="J134" i="113"/>
  <c r="I134" i="113"/>
  <c r="H134" i="113"/>
  <c r="G134" i="113"/>
  <c r="F134" i="113"/>
  <c r="U72" i="112"/>
  <c r="T72" i="112"/>
  <c r="S72" i="112"/>
  <c r="R72" i="112"/>
  <c r="Q72" i="112"/>
  <c r="P72" i="112"/>
  <c r="O72" i="112"/>
  <c r="N72" i="112"/>
  <c r="M72" i="112"/>
  <c r="L72" i="112"/>
  <c r="K72" i="112"/>
  <c r="J72" i="112"/>
  <c r="I72" i="112"/>
  <c r="H72" i="112"/>
  <c r="G72" i="112"/>
  <c r="F72" i="112"/>
  <c r="P59" i="112"/>
  <c r="V59" i="112" s="1"/>
  <c r="O59" i="112"/>
  <c r="U59" i="112" s="1"/>
  <c r="N59" i="112"/>
  <c r="T59" i="112" s="1"/>
  <c r="M59" i="112"/>
  <c r="L59" i="112"/>
  <c r="J59" i="112"/>
  <c r="I59" i="112"/>
  <c r="H59" i="112"/>
  <c r="G59" i="112"/>
  <c r="S59" i="112" s="1"/>
  <c r="F59" i="112"/>
  <c r="R59" i="112" s="1"/>
  <c r="P58" i="112"/>
  <c r="V58" i="112" s="1"/>
  <c r="O58" i="112"/>
  <c r="N58" i="112"/>
  <c r="M58" i="112"/>
  <c r="S58" i="112" s="1"/>
  <c r="L58" i="112"/>
  <c r="R58" i="112" s="1"/>
  <c r="J58" i="112"/>
  <c r="I58" i="112"/>
  <c r="H58" i="112"/>
  <c r="G58" i="112"/>
  <c r="F58" i="112"/>
  <c r="P57" i="112"/>
  <c r="O57" i="112"/>
  <c r="N57" i="112"/>
  <c r="T57" i="112" s="1"/>
  <c r="M57" i="112"/>
  <c r="S57" i="112" s="1"/>
  <c r="L57" i="112"/>
  <c r="R57" i="112" s="1"/>
  <c r="J57" i="112"/>
  <c r="I57" i="112"/>
  <c r="H57" i="112"/>
  <c r="G57" i="112"/>
  <c r="F57" i="112"/>
  <c r="P56" i="112"/>
  <c r="O56" i="112"/>
  <c r="N56" i="112"/>
  <c r="M56" i="112"/>
  <c r="L56" i="112"/>
  <c r="R56" i="112" s="1"/>
  <c r="J56" i="112"/>
  <c r="V56" i="112" s="1"/>
  <c r="I56" i="112"/>
  <c r="H56" i="112"/>
  <c r="G56" i="112"/>
  <c r="F56" i="112"/>
  <c r="Q55" i="112"/>
  <c r="P55" i="112"/>
  <c r="O55" i="112"/>
  <c r="N55" i="112"/>
  <c r="M55" i="112"/>
  <c r="L55" i="112"/>
  <c r="R55" i="112" s="1"/>
  <c r="K55" i="112"/>
  <c r="J55" i="112"/>
  <c r="I55" i="112"/>
  <c r="H55" i="112"/>
  <c r="G55" i="112"/>
  <c r="F55" i="112"/>
  <c r="U192" i="113"/>
  <c r="T192" i="113"/>
  <c r="S192" i="113"/>
  <c r="R192" i="113"/>
  <c r="Z192" i="113" s="1"/>
  <c r="Q192" i="113"/>
  <c r="Y192" i="113" s="1"/>
  <c r="P192" i="113"/>
  <c r="X192" i="113" s="1"/>
  <c r="O192" i="113"/>
  <c r="N192" i="113"/>
  <c r="V192" i="113" s="1"/>
  <c r="M192" i="113"/>
  <c r="L192" i="113"/>
  <c r="AB192" i="113" s="1"/>
  <c r="K192" i="113"/>
  <c r="J192" i="113"/>
  <c r="I192" i="113"/>
  <c r="H192" i="113"/>
  <c r="G192" i="113"/>
  <c r="F192" i="113"/>
  <c r="U191" i="113"/>
  <c r="AC191" i="113" s="1"/>
  <c r="T191" i="113"/>
  <c r="AB191" i="113" s="1"/>
  <c r="S191" i="113"/>
  <c r="AA191" i="113" s="1"/>
  <c r="R191" i="113"/>
  <c r="Q191" i="113"/>
  <c r="P191" i="113"/>
  <c r="O191" i="113"/>
  <c r="W191" i="113" s="1"/>
  <c r="N191" i="113"/>
  <c r="M191" i="113"/>
  <c r="L191" i="113"/>
  <c r="K191" i="113"/>
  <c r="J191" i="113"/>
  <c r="I191" i="113"/>
  <c r="H191" i="113"/>
  <c r="G191" i="113"/>
  <c r="F191" i="113"/>
  <c r="U190" i="113"/>
  <c r="T190" i="113"/>
  <c r="AB190" i="113" s="1"/>
  <c r="S190" i="113"/>
  <c r="AA190" i="113" s="1"/>
  <c r="R190" i="113"/>
  <c r="Q190" i="113"/>
  <c r="P190" i="113"/>
  <c r="O190" i="113"/>
  <c r="N190" i="113"/>
  <c r="M190" i="113"/>
  <c r="L190" i="113"/>
  <c r="K190" i="113"/>
  <c r="J190" i="113"/>
  <c r="I190" i="113"/>
  <c r="H190" i="113"/>
  <c r="G190" i="113"/>
  <c r="F190" i="113"/>
  <c r="U189" i="113"/>
  <c r="T189" i="113"/>
  <c r="S189" i="113"/>
  <c r="R189" i="113"/>
  <c r="Q189" i="113"/>
  <c r="Y189" i="113" s="1"/>
  <c r="P189" i="113"/>
  <c r="X189" i="113" s="1"/>
  <c r="O189" i="113"/>
  <c r="W189" i="113" s="1"/>
  <c r="N189" i="113"/>
  <c r="M189" i="113"/>
  <c r="AC189" i="113" s="1"/>
  <c r="L189" i="113"/>
  <c r="AB189" i="113" s="1"/>
  <c r="K189" i="113"/>
  <c r="AA189" i="113" s="1"/>
  <c r="J189" i="113"/>
  <c r="I189" i="113"/>
  <c r="H189" i="113"/>
  <c r="G189" i="113"/>
  <c r="F189" i="113"/>
  <c r="V189" i="113" s="1"/>
  <c r="U188" i="113"/>
  <c r="T188" i="113"/>
  <c r="AB188" i="113" s="1"/>
  <c r="S188" i="113"/>
  <c r="AA188" i="113" s="1"/>
  <c r="R188" i="113"/>
  <c r="Q188" i="113"/>
  <c r="Y188" i="113" s="1"/>
  <c r="P188" i="113"/>
  <c r="X188" i="113" s="1"/>
  <c r="O188" i="113"/>
  <c r="W188" i="113" s="1"/>
  <c r="N188" i="113"/>
  <c r="M188" i="113"/>
  <c r="L188" i="113"/>
  <c r="K188" i="113"/>
  <c r="J188" i="113"/>
  <c r="I188" i="113"/>
  <c r="H188" i="113"/>
  <c r="G188" i="113"/>
  <c r="F188" i="113"/>
  <c r="U133" i="113"/>
  <c r="T133" i="113"/>
  <c r="AB133" i="113" s="1"/>
  <c r="S133" i="113"/>
  <c r="AA133" i="113" s="1"/>
  <c r="R133" i="113"/>
  <c r="Q133" i="113"/>
  <c r="P133" i="113"/>
  <c r="O133" i="113"/>
  <c r="N133" i="113"/>
  <c r="V133" i="113" s="1"/>
  <c r="M133" i="113"/>
  <c r="L133" i="113"/>
  <c r="K133" i="113"/>
  <c r="J133" i="113"/>
  <c r="I133" i="113"/>
  <c r="Y133" i="113" s="1"/>
  <c r="H133" i="113"/>
  <c r="X133" i="113" s="1"/>
  <c r="G133" i="113"/>
  <c r="F133" i="113"/>
  <c r="U132" i="113"/>
  <c r="T132" i="113"/>
  <c r="S132" i="113"/>
  <c r="R132" i="113"/>
  <c r="Q132" i="113"/>
  <c r="Y132" i="113" s="1"/>
  <c r="P132" i="113"/>
  <c r="X132" i="113" s="1"/>
  <c r="O132" i="113"/>
  <c r="W132" i="113" s="1"/>
  <c r="N132" i="113"/>
  <c r="M132" i="113"/>
  <c r="AC132" i="113" s="1"/>
  <c r="L132" i="113"/>
  <c r="AB132" i="113" s="1"/>
  <c r="K132" i="113"/>
  <c r="AA132" i="113" s="1"/>
  <c r="J132" i="113"/>
  <c r="I132" i="113"/>
  <c r="H132" i="113"/>
  <c r="G132" i="113"/>
  <c r="F132" i="113"/>
  <c r="U131" i="113"/>
  <c r="AC131" i="113" s="1"/>
  <c r="T131" i="113"/>
  <c r="S131" i="113"/>
  <c r="AA131" i="113" s="1"/>
  <c r="R131" i="113"/>
  <c r="Q131" i="113"/>
  <c r="Y131" i="113" s="1"/>
  <c r="P131" i="113"/>
  <c r="X131" i="113" s="1"/>
  <c r="O131" i="113"/>
  <c r="N131" i="113"/>
  <c r="M131" i="113"/>
  <c r="L131" i="113"/>
  <c r="K131" i="113"/>
  <c r="J131" i="113"/>
  <c r="I131" i="113"/>
  <c r="H131" i="113"/>
  <c r="G131" i="113"/>
  <c r="F131" i="113"/>
  <c r="U130" i="113"/>
  <c r="T130" i="113"/>
  <c r="AB130" i="113" s="1"/>
  <c r="S130" i="113"/>
  <c r="AA130" i="113" s="1"/>
  <c r="R130" i="113"/>
  <c r="Q130" i="113"/>
  <c r="P130" i="113"/>
  <c r="O130" i="113"/>
  <c r="N130" i="113"/>
  <c r="M130" i="113"/>
  <c r="L130" i="113"/>
  <c r="K130" i="113"/>
  <c r="J130" i="113"/>
  <c r="Z130" i="113" s="1"/>
  <c r="I130" i="113"/>
  <c r="Y130" i="113" s="1"/>
  <c r="H130" i="113"/>
  <c r="X130" i="113" s="1"/>
  <c r="G130" i="113"/>
  <c r="F130" i="113"/>
  <c r="U129" i="113"/>
  <c r="T129" i="113"/>
  <c r="S129" i="113"/>
  <c r="R129" i="113"/>
  <c r="Q129" i="113"/>
  <c r="Y129" i="113" s="1"/>
  <c r="P129" i="113"/>
  <c r="X129" i="113" s="1"/>
  <c r="O129" i="113"/>
  <c r="W129" i="113" s="1"/>
  <c r="N129" i="113"/>
  <c r="M129" i="113"/>
  <c r="AC129" i="113" s="1"/>
  <c r="L129" i="113"/>
  <c r="AB129" i="113" s="1"/>
  <c r="K129" i="113"/>
  <c r="J129" i="113"/>
  <c r="I129" i="113"/>
  <c r="H129" i="113"/>
  <c r="G129" i="113"/>
  <c r="F129" i="113"/>
  <c r="U128" i="113"/>
  <c r="T128" i="113"/>
  <c r="S128" i="113"/>
  <c r="AA128" i="113" s="1"/>
  <c r="R128" i="113"/>
  <c r="Q128" i="113"/>
  <c r="P128" i="113"/>
  <c r="X128" i="113" s="1"/>
  <c r="O128" i="113"/>
  <c r="N128" i="113"/>
  <c r="M128" i="113"/>
  <c r="L128" i="113"/>
  <c r="K128" i="113"/>
  <c r="J128" i="113"/>
  <c r="I128" i="113"/>
  <c r="H128" i="113"/>
  <c r="G128" i="113"/>
  <c r="F128" i="113"/>
  <c r="V128" i="113" s="1"/>
  <c r="U127" i="113"/>
  <c r="T127" i="113"/>
  <c r="AB127" i="113" s="1"/>
  <c r="S127" i="113"/>
  <c r="AA127" i="113" s="1"/>
  <c r="R127" i="113"/>
  <c r="Q127" i="113"/>
  <c r="P127" i="113"/>
  <c r="O127" i="113"/>
  <c r="N127" i="113"/>
  <c r="M127" i="113"/>
  <c r="L127" i="113"/>
  <c r="K127" i="113"/>
  <c r="J127" i="113"/>
  <c r="I127" i="113"/>
  <c r="Y127" i="113" s="1"/>
  <c r="H127" i="113"/>
  <c r="X127" i="113" s="1"/>
  <c r="G127" i="113"/>
  <c r="W127" i="113" s="1"/>
  <c r="F127" i="113"/>
  <c r="U126" i="113"/>
  <c r="T126" i="113"/>
  <c r="S126" i="113"/>
  <c r="R126" i="113"/>
  <c r="Z126" i="113" s="1"/>
  <c r="Q126" i="113"/>
  <c r="Y126" i="113" s="1"/>
  <c r="P126" i="113"/>
  <c r="X126" i="113" s="1"/>
  <c r="O126" i="113"/>
  <c r="W126" i="113" s="1"/>
  <c r="N126" i="113"/>
  <c r="M126" i="113"/>
  <c r="L126" i="113"/>
  <c r="AB126" i="113" s="1"/>
  <c r="K126" i="113"/>
  <c r="AA126" i="113" s="1"/>
  <c r="J126" i="113"/>
  <c r="I126" i="113"/>
  <c r="H126" i="113"/>
  <c r="G126" i="113"/>
  <c r="F126" i="113"/>
  <c r="U125" i="113"/>
  <c r="AC125" i="113" s="1"/>
  <c r="T125" i="113"/>
  <c r="AB125" i="113" s="1"/>
  <c r="S125" i="113"/>
  <c r="AA125" i="113" s="1"/>
  <c r="R125" i="113"/>
  <c r="Q125" i="113"/>
  <c r="P125" i="113"/>
  <c r="X125" i="113" s="1"/>
  <c r="O125" i="113"/>
  <c r="W125" i="113" s="1"/>
  <c r="N125" i="113"/>
  <c r="M125" i="113"/>
  <c r="L125" i="113"/>
  <c r="K125" i="113"/>
  <c r="J125" i="113"/>
  <c r="I125" i="113"/>
  <c r="H125" i="113"/>
  <c r="G125" i="113"/>
  <c r="F125" i="113"/>
  <c r="U124" i="113"/>
  <c r="T124" i="113"/>
  <c r="AB124" i="113" s="1"/>
  <c r="S124" i="113"/>
  <c r="AA124" i="113" s="1"/>
  <c r="R124" i="113"/>
  <c r="Q124" i="113"/>
  <c r="P124" i="113"/>
  <c r="O124" i="113"/>
  <c r="N124" i="113"/>
  <c r="M124" i="113"/>
  <c r="L124" i="113"/>
  <c r="K124" i="113"/>
  <c r="J124" i="113"/>
  <c r="I124" i="113"/>
  <c r="H124" i="113"/>
  <c r="G124" i="113"/>
  <c r="F124" i="113"/>
  <c r="U123" i="113"/>
  <c r="T123" i="113"/>
  <c r="S123" i="113"/>
  <c r="R123" i="113"/>
  <c r="Z123" i="113" s="1"/>
  <c r="Q123" i="113"/>
  <c r="Y123" i="113" s="1"/>
  <c r="P123" i="113"/>
  <c r="X123" i="113" s="1"/>
  <c r="O123" i="113"/>
  <c r="W123" i="113" s="1"/>
  <c r="N123" i="113"/>
  <c r="V123" i="113" s="1"/>
  <c r="M123" i="113"/>
  <c r="L123" i="113"/>
  <c r="AB123" i="113" s="1"/>
  <c r="K123" i="113"/>
  <c r="J123" i="113"/>
  <c r="I123" i="113"/>
  <c r="H123" i="113"/>
  <c r="G123" i="113"/>
  <c r="F123" i="113"/>
  <c r="U122" i="113"/>
  <c r="T122" i="113"/>
  <c r="AB122" i="113" s="1"/>
  <c r="S122" i="113"/>
  <c r="AA122" i="113" s="1"/>
  <c r="R122" i="113"/>
  <c r="Q122" i="113"/>
  <c r="P122" i="113"/>
  <c r="X122" i="113" s="1"/>
  <c r="O122" i="113"/>
  <c r="W122" i="113" s="1"/>
  <c r="N122" i="113"/>
  <c r="M122" i="113"/>
  <c r="L122" i="113"/>
  <c r="K122" i="113"/>
  <c r="J122" i="113"/>
  <c r="I122" i="113"/>
  <c r="H122" i="113"/>
  <c r="G122" i="113"/>
  <c r="F122" i="113"/>
  <c r="V122" i="113" s="1"/>
  <c r="U121" i="113"/>
  <c r="T121" i="113"/>
  <c r="AB121" i="113" s="1"/>
  <c r="S121" i="113"/>
  <c r="AA121" i="113" s="1"/>
  <c r="R121" i="113"/>
  <c r="Q121" i="113"/>
  <c r="P121" i="113"/>
  <c r="O121" i="113"/>
  <c r="N121" i="113"/>
  <c r="M121" i="113"/>
  <c r="L121" i="113"/>
  <c r="K121" i="113"/>
  <c r="J121" i="113"/>
  <c r="Z121" i="113" s="1"/>
  <c r="I121" i="113"/>
  <c r="Y121" i="113" s="1"/>
  <c r="H121" i="113"/>
  <c r="X121" i="113" s="1"/>
  <c r="G121" i="113"/>
  <c r="W121" i="113" s="1"/>
  <c r="F121" i="113"/>
  <c r="U120" i="113"/>
  <c r="T120" i="113"/>
  <c r="S120" i="113"/>
  <c r="R120" i="113"/>
  <c r="Z120" i="113" s="1"/>
  <c r="Q120" i="113"/>
  <c r="Y120" i="113" s="1"/>
  <c r="P120" i="113"/>
  <c r="O120" i="113"/>
  <c r="N120" i="113"/>
  <c r="M120" i="113"/>
  <c r="AC120" i="113" s="1"/>
  <c r="L120" i="113"/>
  <c r="AB120" i="113" s="1"/>
  <c r="K120" i="113"/>
  <c r="J120" i="113"/>
  <c r="I120" i="113"/>
  <c r="H120" i="113"/>
  <c r="G120" i="113"/>
  <c r="F120" i="113"/>
  <c r="V120" i="113" s="1"/>
  <c r="U119" i="113"/>
  <c r="T119" i="113"/>
  <c r="S119" i="113"/>
  <c r="AA119" i="113" s="1"/>
  <c r="R119" i="113"/>
  <c r="Q119" i="113"/>
  <c r="P119" i="113"/>
  <c r="X119" i="113" s="1"/>
  <c r="O119" i="113"/>
  <c r="N119" i="113"/>
  <c r="M119" i="113"/>
  <c r="L119" i="113"/>
  <c r="K119" i="113"/>
  <c r="J119" i="113"/>
  <c r="I119" i="113"/>
  <c r="H119" i="113"/>
  <c r="G119" i="113"/>
  <c r="F119" i="113"/>
  <c r="V119" i="113" s="1"/>
  <c r="U118" i="113"/>
  <c r="T118" i="113"/>
  <c r="AB118" i="113" s="1"/>
  <c r="S118" i="113"/>
  <c r="R118" i="113"/>
  <c r="Q118" i="113"/>
  <c r="P118" i="113"/>
  <c r="O118" i="113"/>
  <c r="N118" i="113"/>
  <c r="V118" i="113" s="1"/>
  <c r="M118" i="113"/>
  <c r="L118" i="113"/>
  <c r="K118" i="113"/>
  <c r="J118" i="113"/>
  <c r="I118" i="113"/>
  <c r="H118" i="113"/>
  <c r="G118" i="113"/>
  <c r="W118" i="113" s="1"/>
  <c r="F118" i="113"/>
  <c r="U117" i="113"/>
  <c r="T117" i="113"/>
  <c r="S117" i="113"/>
  <c r="R117" i="113"/>
  <c r="Q117" i="113"/>
  <c r="Y117" i="113" s="1"/>
  <c r="P117" i="113"/>
  <c r="X117" i="113" s="1"/>
  <c r="O117" i="113"/>
  <c r="W117" i="113" s="1"/>
  <c r="N117" i="113"/>
  <c r="V117" i="113" s="1"/>
  <c r="M117" i="113"/>
  <c r="AC117" i="113" s="1"/>
  <c r="L117" i="113"/>
  <c r="AB117" i="113" s="1"/>
  <c r="K117" i="113"/>
  <c r="AA117" i="113" s="1"/>
  <c r="J117" i="113"/>
  <c r="I117" i="113"/>
  <c r="H117" i="113"/>
  <c r="G117" i="113"/>
  <c r="F117" i="113"/>
  <c r="U116" i="113"/>
  <c r="T116" i="113"/>
  <c r="AB116" i="113" s="1"/>
  <c r="S116" i="113"/>
  <c r="AA116" i="113" s="1"/>
  <c r="R116" i="113"/>
  <c r="Q116" i="113"/>
  <c r="P116" i="113"/>
  <c r="X116" i="113" s="1"/>
  <c r="O116" i="113"/>
  <c r="W116" i="113" s="1"/>
  <c r="N116" i="113"/>
  <c r="M116" i="113"/>
  <c r="L116" i="113"/>
  <c r="K116" i="113"/>
  <c r="J116" i="113"/>
  <c r="I116" i="113"/>
  <c r="H116" i="113"/>
  <c r="G116" i="113"/>
  <c r="F116" i="113"/>
  <c r="U115" i="113"/>
  <c r="T115" i="113"/>
  <c r="S115" i="113"/>
  <c r="AA115" i="113" s="1"/>
  <c r="R115" i="113"/>
  <c r="Q115" i="113"/>
  <c r="P115" i="113"/>
  <c r="O115" i="113"/>
  <c r="N115" i="113"/>
  <c r="V115" i="113" s="1"/>
  <c r="M115" i="113"/>
  <c r="L115" i="113"/>
  <c r="K115" i="113"/>
  <c r="J115" i="113"/>
  <c r="Z115" i="113" s="1"/>
  <c r="I115" i="113"/>
  <c r="Y115" i="113" s="1"/>
  <c r="H115" i="113"/>
  <c r="X115" i="113" s="1"/>
  <c r="G115" i="113"/>
  <c r="W115" i="113" s="1"/>
  <c r="F115" i="113"/>
  <c r="U114" i="113"/>
  <c r="T114" i="113"/>
  <c r="S114" i="113"/>
  <c r="R114" i="113"/>
  <c r="Q114" i="113"/>
  <c r="Y114" i="113" s="1"/>
  <c r="P114" i="113"/>
  <c r="X114" i="113" s="1"/>
  <c r="O114" i="113"/>
  <c r="W114" i="113" s="1"/>
  <c r="N114" i="113"/>
  <c r="M114" i="113"/>
  <c r="L114" i="113"/>
  <c r="AB114" i="113" s="1"/>
  <c r="K114" i="113"/>
  <c r="AA114" i="113" s="1"/>
  <c r="J114" i="113"/>
  <c r="I114" i="113"/>
  <c r="H114" i="113"/>
  <c r="G114" i="113"/>
  <c r="F114" i="113"/>
  <c r="U71" i="112"/>
  <c r="T71" i="112"/>
  <c r="S71" i="112"/>
  <c r="R71" i="112"/>
  <c r="Q71" i="112"/>
  <c r="P71" i="112"/>
  <c r="O71" i="112"/>
  <c r="N71" i="112"/>
  <c r="M71" i="112"/>
  <c r="L71" i="112"/>
  <c r="K71" i="112"/>
  <c r="J71" i="112"/>
  <c r="I71" i="112"/>
  <c r="H71" i="112"/>
  <c r="G71" i="112"/>
  <c r="F71" i="112"/>
  <c r="B61" i="112"/>
  <c r="P54" i="112"/>
  <c r="V54" i="112" s="1"/>
  <c r="O54" i="112"/>
  <c r="U54" i="112" s="1"/>
  <c r="N54" i="112"/>
  <c r="M54" i="112"/>
  <c r="L54" i="112"/>
  <c r="J54" i="112"/>
  <c r="I54" i="112"/>
  <c r="H54" i="112"/>
  <c r="T54" i="112" s="1"/>
  <c r="G54" i="112"/>
  <c r="S54" i="112" s="1"/>
  <c r="F54" i="112"/>
  <c r="R54" i="112" s="1"/>
  <c r="P53" i="112"/>
  <c r="O53" i="112"/>
  <c r="N53" i="112"/>
  <c r="T53" i="112" s="1"/>
  <c r="M53" i="112"/>
  <c r="S53" i="112" s="1"/>
  <c r="L53" i="112"/>
  <c r="J53" i="112"/>
  <c r="I53" i="112"/>
  <c r="H53" i="112"/>
  <c r="G53" i="112"/>
  <c r="F53" i="112"/>
  <c r="P52" i="112"/>
  <c r="O52" i="112"/>
  <c r="N52" i="112"/>
  <c r="M52" i="112"/>
  <c r="S52" i="112" s="1"/>
  <c r="L52" i="112"/>
  <c r="R52" i="112" s="1"/>
  <c r="J52" i="112"/>
  <c r="I52" i="112"/>
  <c r="H52" i="112"/>
  <c r="G52" i="112"/>
  <c r="F52" i="112"/>
  <c r="P51" i="112"/>
  <c r="O51" i="112"/>
  <c r="N51" i="112"/>
  <c r="M51" i="112"/>
  <c r="S51" i="112" s="1"/>
  <c r="L51" i="112"/>
  <c r="J51" i="112"/>
  <c r="V51" i="112" s="1"/>
  <c r="I51" i="112"/>
  <c r="U51" i="112" s="1"/>
  <c r="H51" i="112"/>
  <c r="G51" i="112"/>
  <c r="F51" i="112"/>
  <c r="Q50" i="112"/>
  <c r="P50" i="112"/>
  <c r="O50" i="112"/>
  <c r="N50" i="112"/>
  <c r="M50" i="112"/>
  <c r="S50" i="112" s="1"/>
  <c r="L50" i="112"/>
  <c r="R50" i="112" s="1"/>
  <c r="K50" i="112"/>
  <c r="J50" i="112"/>
  <c r="V50" i="112" s="1"/>
  <c r="I50" i="112"/>
  <c r="H50" i="112"/>
  <c r="G50" i="112"/>
  <c r="F50" i="112"/>
  <c r="U187" i="113"/>
  <c r="AC187" i="113" s="1"/>
  <c r="T187" i="113"/>
  <c r="AB187" i="113" s="1"/>
  <c r="S187" i="113"/>
  <c r="R187" i="113"/>
  <c r="Q187" i="113"/>
  <c r="Y187" i="113" s="1"/>
  <c r="P187" i="113"/>
  <c r="O187" i="113"/>
  <c r="N187" i="113"/>
  <c r="M187" i="113"/>
  <c r="L187" i="113"/>
  <c r="K187" i="113"/>
  <c r="J187" i="113"/>
  <c r="I187" i="113"/>
  <c r="H187" i="113"/>
  <c r="G187" i="113"/>
  <c r="F187" i="113"/>
  <c r="U186" i="113"/>
  <c r="AC186" i="113" s="1"/>
  <c r="T186" i="113"/>
  <c r="AB186" i="113" s="1"/>
  <c r="S186" i="113"/>
  <c r="R186" i="113"/>
  <c r="Q186" i="113"/>
  <c r="P186" i="113"/>
  <c r="O186" i="113"/>
  <c r="W186" i="113" s="1"/>
  <c r="N186" i="113"/>
  <c r="M186" i="113"/>
  <c r="L186" i="113"/>
  <c r="K186" i="113"/>
  <c r="J186" i="113"/>
  <c r="I186" i="113"/>
  <c r="H186" i="113"/>
  <c r="X186" i="113" s="1"/>
  <c r="G186" i="113"/>
  <c r="F186" i="113"/>
  <c r="U185" i="113"/>
  <c r="T185" i="113"/>
  <c r="S185" i="113"/>
  <c r="AA185" i="113" s="1"/>
  <c r="R185" i="113"/>
  <c r="Z185" i="113" s="1"/>
  <c r="Q185" i="113"/>
  <c r="P185" i="113"/>
  <c r="O185" i="113"/>
  <c r="N185" i="113"/>
  <c r="M185" i="113"/>
  <c r="L185" i="113"/>
  <c r="K185" i="113"/>
  <c r="J185" i="113"/>
  <c r="I185" i="113"/>
  <c r="H185" i="113"/>
  <c r="G185" i="113"/>
  <c r="F185" i="113"/>
  <c r="U184" i="113"/>
  <c r="AC184" i="113" s="1"/>
  <c r="T184" i="113"/>
  <c r="AB184" i="113" s="1"/>
  <c r="S184" i="113"/>
  <c r="R184" i="113"/>
  <c r="Q184" i="113"/>
  <c r="Y184" i="113" s="1"/>
  <c r="P184" i="113"/>
  <c r="X184" i="113" s="1"/>
  <c r="O184" i="113"/>
  <c r="N184" i="113"/>
  <c r="M184" i="113"/>
  <c r="L184" i="113"/>
  <c r="K184" i="113"/>
  <c r="J184" i="113"/>
  <c r="I184" i="113"/>
  <c r="H184" i="113"/>
  <c r="G184" i="113"/>
  <c r="W184" i="113" s="1"/>
  <c r="F184" i="113"/>
  <c r="V184" i="113" s="1"/>
  <c r="U183" i="113"/>
  <c r="AC183" i="113" s="1"/>
  <c r="T183" i="113"/>
  <c r="AB183" i="113" s="1"/>
  <c r="S183" i="113"/>
  <c r="R183" i="113"/>
  <c r="Q183" i="113"/>
  <c r="P183" i="113"/>
  <c r="O183" i="113"/>
  <c r="N183" i="113"/>
  <c r="V183" i="113" s="1"/>
  <c r="M183" i="113"/>
  <c r="L183" i="113"/>
  <c r="K183" i="113"/>
  <c r="J183" i="113"/>
  <c r="I183" i="113"/>
  <c r="Y183" i="113" s="1"/>
  <c r="H183" i="113"/>
  <c r="A183" i="113" s="1"/>
  <c r="G183" i="113"/>
  <c r="F183" i="113"/>
  <c r="U113" i="113"/>
  <c r="T113" i="113"/>
  <c r="S113" i="113"/>
  <c r="AA113" i="113" s="1"/>
  <c r="R113" i="113"/>
  <c r="Z113" i="113" s="1"/>
  <c r="Q113" i="113"/>
  <c r="Y113" i="113" s="1"/>
  <c r="P113" i="113"/>
  <c r="X113" i="113" s="1"/>
  <c r="O113" i="113"/>
  <c r="N113" i="113"/>
  <c r="V113" i="113" s="1"/>
  <c r="M113" i="113"/>
  <c r="AC113" i="113" s="1"/>
  <c r="L113" i="113"/>
  <c r="K113" i="113"/>
  <c r="J113" i="113"/>
  <c r="I113" i="113"/>
  <c r="H113" i="113"/>
  <c r="G113" i="113"/>
  <c r="F113" i="113"/>
  <c r="U112" i="113"/>
  <c r="AC112" i="113" s="1"/>
  <c r="T112" i="113"/>
  <c r="AB112" i="113" s="1"/>
  <c r="S112" i="113"/>
  <c r="R112" i="113"/>
  <c r="Z112" i="113" s="1"/>
  <c r="Q112" i="113"/>
  <c r="P112" i="113"/>
  <c r="X112" i="113" s="1"/>
  <c r="O112" i="113"/>
  <c r="N112" i="113"/>
  <c r="M112" i="113"/>
  <c r="L112" i="113"/>
  <c r="K112" i="113"/>
  <c r="J112" i="113"/>
  <c r="I112" i="113"/>
  <c r="H112" i="113"/>
  <c r="G112" i="113"/>
  <c r="F112" i="113"/>
  <c r="U111" i="113"/>
  <c r="T111" i="113"/>
  <c r="AB111" i="113" s="1"/>
  <c r="S111" i="113"/>
  <c r="R111" i="113"/>
  <c r="Q111" i="113"/>
  <c r="P111" i="113"/>
  <c r="O111" i="113"/>
  <c r="W111" i="113" s="1"/>
  <c r="N111" i="113"/>
  <c r="V111" i="113" s="1"/>
  <c r="M111" i="113"/>
  <c r="L111" i="113"/>
  <c r="K111" i="113"/>
  <c r="J111" i="113"/>
  <c r="I111" i="113"/>
  <c r="Y111" i="113" s="1"/>
  <c r="H111" i="113"/>
  <c r="X111" i="113" s="1"/>
  <c r="G111" i="113"/>
  <c r="F111" i="113"/>
  <c r="U110" i="113"/>
  <c r="T110" i="113"/>
  <c r="S110" i="113"/>
  <c r="AA110" i="113" s="1"/>
  <c r="R110" i="113"/>
  <c r="Z110" i="113" s="1"/>
  <c r="Q110" i="113"/>
  <c r="Y110" i="113" s="1"/>
  <c r="P110" i="113"/>
  <c r="X110" i="113" s="1"/>
  <c r="O110" i="113"/>
  <c r="N110" i="113"/>
  <c r="V110" i="113" s="1"/>
  <c r="M110" i="113"/>
  <c r="L110" i="113"/>
  <c r="AB110" i="113" s="1"/>
  <c r="K110" i="113"/>
  <c r="J110" i="113"/>
  <c r="I110" i="113"/>
  <c r="H110" i="113"/>
  <c r="G110" i="113"/>
  <c r="F110" i="113"/>
  <c r="U109" i="113"/>
  <c r="AC109" i="113" s="1"/>
  <c r="T109" i="113"/>
  <c r="S109" i="113"/>
  <c r="R109" i="113"/>
  <c r="Z109" i="113" s="1"/>
  <c r="Q109" i="113"/>
  <c r="Y109" i="113" s="1"/>
  <c r="P109" i="113"/>
  <c r="O109" i="113"/>
  <c r="N109" i="113"/>
  <c r="M109" i="113"/>
  <c r="L109" i="113"/>
  <c r="K109" i="113"/>
  <c r="J109" i="113"/>
  <c r="I109" i="113"/>
  <c r="H109" i="113"/>
  <c r="G109" i="113"/>
  <c r="F109" i="113"/>
  <c r="U108" i="113"/>
  <c r="AC108" i="113" s="1"/>
  <c r="T108" i="113"/>
  <c r="AB108" i="113" s="1"/>
  <c r="S108" i="113"/>
  <c r="R108" i="113"/>
  <c r="Q108" i="113"/>
  <c r="P108" i="113"/>
  <c r="O108" i="113"/>
  <c r="W108" i="113" s="1"/>
  <c r="N108" i="113"/>
  <c r="V108" i="113" s="1"/>
  <c r="M108" i="113"/>
  <c r="L108" i="113"/>
  <c r="K108" i="113"/>
  <c r="J108" i="113"/>
  <c r="Z108" i="113" s="1"/>
  <c r="I108" i="113"/>
  <c r="H108" i="113"/>
  <c r="X108" i="113" s="1"/>
  <c r="G108" i="113"/>
  <c r="F108" i="113"/>
  <c r="U107" i="113"/>
  <c r="T107" i="113"/>
  <c r="S107" i="113"/>
  <c r="R107" i="113"/>
  <c r="Z107" i="113" s="1"/>
  <c r="Q107" i="113"/>
  <c r="Y107" i="113" s="1"/>
  <c r="P107" i="113"/>
  <c r="O107" i="113"/>
  <c r="N107" i="113"/>
  <c r="V107" i="113" s="1"/>
  <c r="M107" i="113"/>
  <c r="AC107" i="113" s="1"/>
  <c r="L107" i="113"/>
  <c r="K107" i="113"/>
  <c r="J107" i="113"/>
  <c r="I107" i="113"/>
  <c r="H107" i="113"/>
  <c r="G107" i="113"/>
  <c r="F107" i="113"/>
  <c r="U106" i="113"/>
  <c r="AC106" i="113" s="1"/>
  <c r="T106" i="113"/>
  <c r="AB106" i="113" s="1"/>
  <c r="S106" i="113"/>
  <c r="AA106" i="113" s="1"/>
  <c r="R106" i="113"/>
  <c r="Z106" i="113" s="1"/>
  <c r="Q106" i="113"/>
  <c r="Y106" i="113" s="1"/>
  <c r="P106" i="113"/>
  <c r="X106" i="113" s="1"/>
  <c r="O106" i="113"/>
  <c r="N106" i="113"/>
  <c r="M106" i="113"/>
  <c r="L106" i="113"/>
  <c r="K106" i="113"/>
  <c r="J106" i="113"/>
  <c r="I106" i="113"/>
  <c r="H106" i="113"/>
  <c r="G106" i="113"/>
  <c r="W106" i="113" s="1"/>
  <c r="F106" i="113"/>
  <c r="V106" i="113" s="1"/>
  <c r="U105" i="113"/>
  <c r="AC105" i="113" s="1"/>
  <c r="T105" i="113"/>
  <c r="AB105" i="113" s="1"/>
  <c r="S105" i="113"/>
  <c r="R105" i="113"/>
  <c r="Q105" i="113"/>
  <c r="P105" i="113"/>
  <c r="O105" i="113"/>
  <c r="W105" i="113" s="1"/>
  <c r="N105" i="113"/>
  <c r="M105" i="113"/>
  <c r="L105" i="113"/>
  <c r="K105" i="113"/>
  <c r="J105" i="113"/>
  <c r="Z105" i="113" s="1"/>
  <c r="I105" i="113"/>
  <c r="Y105" i="113" s="1"/>
  <c r="H105" i="113"/>
  <c r="G105" i="113"/>
  <c r="F105" i="113"/>
  <c r="U104" i="113"/>
  <c r="T104" i="113"/>
  <c r="S104" i="113"/>
  <c r="R104" i="113"/>
  <c r="Z104" i="113" s="1"/>
  <c r="Q104" i="113"/>
  <c r="Y104" i="113" s="1"/>
  <c r="P104" i="113"/>
  <c r="X104" i="113" s="1"/>
  <c r="O104" i="113"/>
  <c r="W104" i="113" s="1"/>
  <c r="N104" i="113"/>
  <c r="V104" i="113" s="1"/>
  <c r="M104" i="113"/>
  <c r="L104" i="113"/>
  <c r="K104" i="113"/>
  <c r="J104" i="113"/>
  <c r="I104" i="113"/>
  <c r="H104" i="113"/>
  <c r="G104" i="113"/>
  <c r="F104" i="113"/>
  <c r="U103" i="113"/>
  <c r="AC103" i="113" s="1"/>
  <c r="T103" i="113"/>
  <c r="AB103" i="113" s="1"/>
  <c r="S103" i="113"/>
  <c r="R103" i="113"/>
  <c r="Z103" i="113" s="1"/>
  <c r="Q103" i="113"/>
  <c r="Y103" i="113" s="1"/>
  <c r="P103" i="113"/>
  <c r="X103" i="113" s="1"/>
  <c r="O103" i="113"/>
  <c r="N103" i="113"/>
  <c r="M103" i="113"/>
  <c r="L103" i="113"/>
  <c r="K103" i="113"/>
  <c r="J103" i="113"/>
  <c r="I103" i="113"/>
  <c r="H103" i="113"/>
  <c r="G103" i="113"/>
  <c r="W103" i="113" s="1"/>
  <c r="F103" i="113"/>
  <c r="U102" i="113"/>
  <c r="AC102" i="113" s="1"/>
  <c r="T102" i="113"/>
  <c r="AB102" i="113" s="1"/>
  <c r="S102" i="113"/>
  <c r="R102" i="113"/>
  <c r="Q102" i="113"/>
  <c r="P102" i="113"/>
  <c r="O102" i="113"/>
  <c r="W102" i="113" s="1"/>
  <c r="N102" i="113"/>
  <c r="V102" i="113" s="1"/>
  <c r="M102" i="113"/>
  <c r="L102" i="113"/>
  <c r="K102" i="113"/>
  <c r="J102" i="113"/>
  <c r="I102" i="113"/>
  <c r="H102" i="113"/>
  <c r="X102" i="113" s="1"/>
  <c r="G102" i="113"/>
  <c r="F102" i="113"/>
  <c r="U101" i="113"/>
  <c r="T101" i="113"/>
  <c r="S101" i="113"/>
  <c r="R101" i="113"/>
  <c r="Q101" i="113"/>
  <c r="P101" i="113"/>
  <c r="X101" i="113" s="1"/>
  <c r="O101" i="113"/>
  <c r="N101" i="113"/>
  <c r="V101" i="113" s="1"/>
  <c r="M101" i="113"/>
  <c r="AC101" i="113" s="1"/>
  <c r="L101" i="113"/>
  <c r="K101" i="113"/>
  <c r="J101" i="113"/>
  <c r="I101" i="113"/>
  <c r="H101" i="113"/>
  <c r="G101" i="113"/>
  <c r="F101" i="113"/>
  <c r="U100" i="113"/>
  <c r="AC100" i="113" s="1"/>
  <c r="T100" i="113"/>
  <c r="AB100" i="113" s="1"/>
  <c r="S100" i="113"/>
  <c r="R100" i="113"/>
  <c r="Q100" i="113"/>
  <c r="Y100" i="113" s="1"/>
  <c r="P100" i="113"/>
  <c r="O100" i="113"/>
  <c r="N100" i="113"/>
  <c r="M100" i="113"/>
  <c r="L100" i="113"/>
  <c r="K100" i="113"/>
  <c r="J100" i="113"/>
  <c r="I100" i="113"/>
  <c r="H100" i="113"/>
  <c r="G100" i="113"/>
  <c r="W100" i="113" s="1"/>
  <c r="F100" i="113"/>
  <c r="U99" i="113"/>
  <c r="AC99" i="113" s="1"/>
  <c r="T99" i="113"/>
  <c r="AB99" i="113" s="1"/>
  <c r="S99" i="113"/>
  <c r="R99" i="113"/>
  <c r="Q99" i="113"/>
  <c r="P99" i="113"/>
  <c r="O99" i="113"/>
  <c r="W99" i="113" s="1"/>
  <c r="N99" i="113"/>
  <c r="V99" i="113" s="1"/>
  <c r="M99" i="113"/>
  <c r="L99" i="113"/>
  <c r="K99" i="113"/>
  <c r="J99" i="113"/>
  <c r="Z99" i="113" s="1"/>
  <c r="I99" i="113"/>
  <c r="Y99" i="113" s="1"/>
  <c r="H99" i="113"/>
  <c r="X99" i="113" s="1"/>
  <c r="G99" i="113"/>
  <c r="F99" i="113"/>
  <c r="U98" i="113"/>
  <c r="T98" i="113"/>
  <c r="S98" i="113"/>
  <c r="AA98" i="113" s="1"/>
  <c r="R98" i="113"/>
  <c r="Q98" i="113"/>
  <c r="P98" i="113"/>
  <c r="X98" i="113" s="1"/>
  <c r="O98" i="113"/>
  <c r="N98" i="113"/>
  <c r="V98" i="113" s="1"/>
  <c r="M98" i="113"/>
  <c r="AC98" i="113" s="1"/>
  <c r="L98" i="113"/>
  <c r="AB98" i="113" s="1"/>
  <c r="K98" i="113"/>
  <c r="J98" i="113"/>
  <c r="I98" i="113"/>
  <c r="H98" i="113"/>
  <c r="G98" i="113"/>
  <c r="F98" i="113"/>
  <c r="U97" i="113"/>
  <c r="T97" i="113"/>
  <c r="AB97" i="113" s="1"/>
  <c r="S97" i="113"/>
  <c r="R97" i="113"/>
  <c r="Z97" i="113" s="1"/>
  <c r="Q97" i="113"/>
  <c r="Y97" i="113" s="1"/>
  <c r="P97" i="113"/>
  <c r="X97" i="113" s="1"/>
  <c r="O97" i="113"/>
  <c r="N97" i="113"/>
  <c r="M97" i="113"/>
  <c r="L97" i="113"/>
  <c r="K97" i="113"/>
  <c r="J97" i="113"/>
  <c r="I97" i="113"/>
  <c r="H97" i="113"/>
  <c r="G97" i="113"/>
  <c r="W97" i="113" s="1"/>
  <c r="F97" i="113"/>
  <c r="U96" i="113"/>
  <c r="AC96" i="113" s="1"/>
  <c r="T96" i="113"/>
  <c r="AB96" i="113" s="1"/>
  <c r="S96" i="113"/>
  <c r="R96" i="113"/>
  <c r="Q96" i="113"/>
  <c r="P96" i="113"/>
  <c r="O96" i="113"/>
  <c r="N96" i="113"/>
  <c r="M96" i="113"/>
  <c r="L96" i="113"/>
  <c r="K96" i="113"/>
  <c r="AA96" i="113" s="1"/>
  <c r="J96" i="113"/>
  <c r="Z96" i="113" s="1"/>
  <c r="I96" i="113"/>
  <c r="Y96" i="113" s="1"/>
  <c r="H96" i="113"/>
  <c r="G96" i="113"/>
  <c r="F96" i="113"/>
  <c r="U95" i="113"/>
  <c r="T95" i="113"/>
  <c r="S95" i="113"/>
  <c r="R95" i="113"/>
  <c r="Z95" i="113" s="1"/>
  <c r="Q95" i="113"/>
  <c r="P95" i="113"/>
  <c r="X95" i="113" s="1"/>
  <c r="O95" i="113"/>
  <c r="N95" i="113"/>
  <c r="V95" i="113" s="1"/>
  <c r="M95" i="113"/>
  <c r="AC95" i="113" s="1"/>
  <c r="L95" i="113"/>
  <c r="K95" i="113"/>
  <c r="J95" i="113"/>
  <c r="I95" i="113"/>
  <c r="H95" i="113"/>
  <c r="G95" i="113"/>
  <c r="F95" i="113"/>
  <c r="U94" i="113"/>
  <c r="T94" i="113"/>
  <c r="AB94" i="113" s="1"/>
  <c r="S94" i="113"/>
  <c r="R94" i="113"/>
  <c r="Z94" i="113" s="1"/>
  <c r="Q94" i="113"/>
  <c r="Y94" i="113" s="1"/>
  <c r="P94" i="113"/>
  <c r="X94" i="113" s="1"/>
  <c r="O94" i="113"/>
  <c r="N94" i="113"/>
  <c r="M94" i="113"/>
  <c r="L94" i="113"/>
  <c r="K94" i="113"/>
  <c r="J94" i="113"/>
  <c r="I94" i="113"/>
  <c r="H94" i="113"/>
  <c r="G94" i="113"/>
  <c r="F94" i="113"/>
  <c r="V94" i="113" s="1"/>
  <c r="U70" i="112"/>
  <c r="T70" i="112"/>
  <c r="S70" i="112"/>
  <c r="R70" i="112"/>
  <c r="Q70" i="112"/>
  <c r="P70" i="112"/>
  <c r="O70" i="112"/>
  <c r="N70" i="112"/>
  <c r="M70" i="112"/>
  <c r="L70" i="112"/>
  <c r="K70" i="112"/>
  <c r="J70" i="112"/>
  <c r="I70" i="112"/>
  <c r="H70" i="112"/>
  <c r="G70" i="112"/>
  <c r="F70" i="112"/>
  <c r="P49" i="112"/>
  <c r="O49" i="112"/>
  <c r="N49" i="112"/>
  <c r="M49" i="112"/>
  <c r="L49" i="112"/>
  <c r="J49" i="112"/>
  <c r="V49" i="112" s="1"/>
  <c r="I49" i="112"/>
  <c r="H49" i="112"/>
  <c r="T49" i="112" s="1"/>
  <c r="G49" i="112"/>
  <c r="F49" i="112"/>
  <c r="P48" i="112"/>
  <c r="O48" i="112"/>
  <c r="N48" i="112"/>
  <c r="M48" i="112"/>
  <c r="L48" i="112"/>
  <c r="J48" i="112"/>
  <c r="V48" i="112" s="1"/>
  <c r="I48" i="112"/>
  <c r="U48" i="112" s="1"/>
  <c r="H48" i="112"/>
  <c r="T48" i="112" s="1"/>
  <c r="G48" i="112"/>
  <c r="S48" i="112" s="1"/>
  <c r="F48" i="112"/>
  <c r="P47" i="112"/>
  <c r="V47" i="112" s="1"/>
  <c r="O47" i="112"/>
  <c r="U47" i="112" s="1"/>
  <c r="N47" i="112"/>
  <c r="M47" i="112"/>
  <c r="L47" i="112"/>
  <c r="J47" i="112"/>
  <c r="I47" i="112"/>
  <c r="H47" i="112"/>
  <c r="G47" i="112"/>
  <c r="F47" i="112"/>
  <c r="R47" i="112" s="1"/>
  <c r="P46" i="112"/>
  <c r="V46" i="112" s="1"/>
  <c r="O46" i="112"/>
  <c r="U46" i="112" s="1"/>
  <c r="N46" i="112"/>
  <c r="T46" i="112" s="1"/>
  <c r="M46" i="112"/>
  <c r="L46" i="112"/>
  <c r="J46" i="112"/>
  <c r="I46" i="112"/>
  <c r="H46" i="112"/>
  <c r="G46" i="112"/>
  <c r="F46" i="112"/>
  <c r="R46" i="112" s="1"/>
  <c r="Q45" i="112"/>
  <c r="W45" i="112" s="1"/>
  <c r="P45" i="112"/>
  <c r="V45" i="112" s="1"/>
  <c r="O45" i="112"/>
  <c r="N45" i="112"/>
  <c r="T45" i="112" s="1"/>
  <c r="M45" i="112"/>
  <c r="S45" i="112" s="1"/>
  <c r="L45" i="112"/>
  <c r="K45" i="112"/>
  <c r="J45" i="112"/>
  <c r="I45" i="112"/>
  <c r="H45" i="112"/>
  <c r="G45" i="112"/>
  <c r="F45" i="112"/>
  <c r="U182" i="113"/>
  <c r="AC182" i="113" s="1"/>
  <c r="T182" i="113"/>
  <c r="AB182" i="113" s="1"/>
  <c r="S182" i="113"/>
  <c r="R182" i="113"/>
  <c r="Q182" i="113"/>
  <c r="Y182" i="113" s="1"/>
  <c r="P182" i="113"/>
  <c r="X182" i="113" s="1"/>
  <c r="O182" i="113"/>
  <c r="N182" i="113"/>
  <c r="M182" i="113"/>
  <c r="L182" i="113"/>
  <c r="K182" i="113"/>
  <c r="J182" i="113"/>
  <c r="I182" i="113"/>
  <c r="H182" i="113"/>
  <c r="G182" i="113"/>
  <c r="W182" i="113" s="1"/>
  <c r="F182" i="113"/>
  <c r="V182" i="113" s="1"/>
  <c r="U181" i="113"/>
  <c r="T181" i="113"/>
  <c r="S181" i="113"/>
  <c r="R181" i="113"/>
  <c r="Q181" i="113"/>
  <c r="P181" i="113"/>
  <c r="O181" i="113"/>
  <c r="N181" i="113"/>
  <c r="M181" i="113"/>
  <c r="L181" i="113"/>
  <c r="K181" i="113"/>
  <c r="J181" i="113"/>
  <c r="Z181" i="113" s="1"/>
  <c r="I181" i="113"/>
  <c r="Y181" i="113" s="1"/>
  <c r="H181" i="113"/>
  <c r="X181" i="113" s="1"/>
  <c r="G181" i="113"/>
  <c r="F181" i="113"/>
  <c r="U180" i="113"/>
  <c r="T180" i="113"/>
  <c r="S180" i="113"/>
  <c r="AA180" i="113" s="1"/>
  <c r="R180" i="113"/>
  <c r="Q180" i="113"/>
  <c r="Y180" i="113" s="1"/>
  <c r="P180" i="113"/>
  <c r="X180" i="113" s="1"/>
  <c r="O180" i="113"/>
  <c r="N180" i="113"/>
  <c r="V180" i="113" s="1"/>
  <c r="M180" i="113"/>
  <c r="AC180" i="113" s="1"/>
  <c r="L180" i="113"/>
  <c r="K180" i="113"/>
  <c r="J180" i="113"/>
  <c r="I180" i="113"/>
  <c r="H180" i="113"/>
  <c r="G180" i="113"/>
  <c r="F180" i="113"/>
  <c r="U179" i="113"/>
  <c r="AC179" i="113" s="1"/>
  <c r="T179" i="113"/>
  <c r="AB179" i="113" s="1"/>
  <c r="S179" i="113"/>
  <c r="AA179" i="113" s="1"/>
  <c r="R179" i="113"/>
  <c r="Z179" i="113" s="1"/>
  <c r="Q179" i="113"/>
  <c r="Y179" i="113" s="1"/>
  <c r="P179" i="113"/>
  <c r="X179" i="113" s="1"/>
  <c r="O179" i="113"/>
  <c r="N179" i="113"/>
  <c r="M179" i="113"/>
  <c r="L179" i="113"/>
  <c r="K179" i="113"/>
  <c r="J179" i="113"/>
  <c r="I179" i="113"/>
  <c r="H179" i="113"/>
  <c r="G179" i="113"/>
  <c r="W179" i="113" s="1"/>
  <c r="F179" i="113"/>
  <c r="V179" i="113" s="1"/>
  <c r="U178" i="113"/>
  <c r="AC178" i="113" s="1"/>
  <c r="T178" i="113"/>
  <c r="AB178" i="113" s="1"/>
  <c r="S178" i="113"/>
  <c r="R178" i="113"/>
  <c r="Q178" i="113"/>
  <c r="P178" i="113"/>
  <c r="O178" i="113"/>
  <c r="N178" i="113"/>
  <c r="V178" i="113" s="1"/>
  <c r="M178" i="113"/>
  <c r="L178" i="113"/>
  <c r="K178" i="113"/>
  <c r="J178" i="113"/>
  <c r="I178" i="113"/>
  <c r="H178" i="113"/>
  <c r="A178" i="113" s="1"/>
  <c r="G178" i="113"/>
  <c r="F178" i="113"/>
  <c r="U93" i="113"/>
  <c r="T93" i="113"/>
  <c r="S93" i="113"/>
  <c r="R93" i="113"/>
  <c r="Z93" i="113" s="1"/>
  <c r="Q93" i="113"/>
  <c r="Y93" i="113" s="1"/>
  <c r="P93" i="113"/>
  <c r="O93" i="113"/>
  <c r="W93" i="113" s="1"/>
  <c r="N93" i="113"/>
  <c r="V93" i="113" s="1"/>
  <c r="M93" i="113"/>
  <c r="L93" i="113"/>
  <c r="K93" i="113"/>
  <c r="J93" i="113"/>
  <c r="I93" i="113"/>
  <c r="H93" i="113"/>
  <c r="G93" i="113"/>
  <c r="F93" i="113"/>
  <c r="U92" i="113"/>
  <c r="T92" i="113"/>
  <c r="S92" i="113"/>
  <c r="R92" i="113"/>
  <c r="Z92" i="113" s="1"/>
  <c r="Q92" i="113"/>
  <c r="Y92" i="113" s="1"/>
  <c r="P92" i="113"/>
  <c r="X92" i="113" s="1"/>
  <c r="O92" i="113"/>
  <c r="N92" i="113"/>
  <c r="M92" i="113"/>
  <c r="L92" i="113"/>
  <c r="K92" i="113"/>
  <c r="J92" i="113"/>
  <c r="I92" i="113"/>
  <c r="H92" i="113"/>
  <c r="G92" i="113"/>
  <c r="F92" i="113"/>
  <c r="V92" i="113" s="1"/>
  <c r="U91" i="113"/>
  <c r="AC91" i="113" s="1"/>
  <c r="T91" i="113"/>
  <c r="AB91" i="113" s="1"/>
  <c r="S91" i="113"/>
  <c r="R91" i="113"/>
  <c r="Q91" i="113"/>
  <c r="P91" i="113"/>
  <c r="O91" i="113"/>
  <c r="W91" i="113" s="1"/>
  <c r="N91" i="113"/>
  <c r="V91" i="113" s="1"/>
  <c r="M91" i="113"/>
  <c r="L91" i="113"/>
  <c r="K91" i="113"/>
  <c r="AA91" i="113" s="1"/>
  <c r="J91" i="113"/>
  <c r="Z91" i="113" s="1"/>
  <c r="I91" i="113"/>
  <c r="Y91" i="113" s="1"/>
  <c r="H91" i="113"/>
  <c r="X91" i="113" s="1"/>
  <c r="G91" i="113"/>
  <c r="F91" i="113"/>
  <c r="U90" i="113"/>
  <c r="T90" i="113"/>
  <c r="S90" i="113"/>
  <c r="AA90" i="113" s="1"/>
  <c r="R90" i="113"/>
  <c r="Q90" i="113"/>
  <c r="Y90" i="113" s="1"/>
  <c r="P90" i="113"/>
  <c r="X90" i="113" s="1"/>
  <c r="O90" i="113"/>
  <c r="N90" i="113"/>
  <c r="M90" i="113"/>
  <c r="AC90" i="113" s="1"/>
  <c r="L90" i="113"/>
  <c r="AB90" i="113" s="1"/>
  <c r="K90" i="113"/>
  <c r="J90" i="113"/>
  <c r="I90" i="113"/>
  <c r="H90" i="113"/>
  <c r="G90" i="113"/>
  <c r="F90" i="113"/>
  <c r="U89" i="113"/>
  <c r="T89" i="113"/>
  <c r="AB89" i="113" s="1"/>
  <c r="S89" i="113"/>
  <c r="R89" i="113"/>
  <c r="Z89" i="113" s="1"/>
  <c r="Q89" i="113"/>
  <c r="P89" i="113"/>
  <c r="X89" i="113" s="1"/>
  <c r="O89" i="113"/>
  <c r="N89" i="113"/>
  <c r="M89" i="113"/>
  <c r="L89" i="113"/>
  <c r="K89" i="113"/>
  <c r="J89" i="113"/>
  <c r="I89" i="113"/>
  <c r="H89" i="113"/>
  <c r="G89" i="113"/>
  <c r="W89" i="113" s="1"/>
  <c r="F89" i="113"/>
  <c r="V89" i="113" s="1"/>
  <c r="U88" i="113"/>
  <c r="AC88" i="113" s="1"/>
  <c r="T88" i="113"/>
  <c r="AB88" i="113" s="1"/>
  <c r="S88" i="113"/>
  <c r="R88" i="113"/>
  <c r="Q88" i="113"/>
  <c r="P88" i="113"/>
  <c r="O88" i="113"/>
  <c r="N88" i="113"/>
  <c r="V88" i="113" s="1"/>
  <c r="M88" i="113"/>
  <c r="L88" i="113"/>
  <c r="K88" i="113"/>
  <c r="AA88" i="113" s="1"/>
  <c r="J88" i="113"/>
  <c r="Z88" i="113" s="1"/>
  <c r="I88" i="113"/>
  <c r="Y88" i="113" s="1"/>
  <c r="H88" i="113"/>
  <c r="G88" i="113"/>
  <c r="F88" i="113"/>
  <c r="U87" i="113"/>
  <c r="T87" i="113"/>
  <c r="S87" i="113"/>
  <c r="AA87" i="113" s="1"/>
  <c r="R87" i="113"/>
  <c r="Z87" i="113" s="1"/>
  <c r="Q87" i="113"/>
  <c r="Y87" i="113" s="1"/>
  <c r="P87" i="113"/>
  <c r="X87" i="113" s="1"/>
  <c r="O87" i="113"/>
  <c r="N87" i="113"/>
  <c r="V87" i="113" s="1"/>
  <c r="M87" i="113"/>
  <c r="AC87" i="113" s="1"/>
  <c r="L87" i="113"/>
  <c r="K87" i="113"/>
  <c r="J87" i="113"/>
  <c r="I87" i="113"/>
  <c r="H87" i="113"/>
  <c r="G87" i="113"/>
  <c r="F87" i="113"/>
  <c r="U86" i="113"/>
  <c r="T86" i="113"/>
  <c r="AB86" i="113" s="1"/>
  <c r="S86" i="113"/>
  <c r="R86" i="113"/>
  <c r="Q86" i="113"/>
  <c r="Y86" i="113" s="1"/>
  <c r="P86" i="113"/>
  <c r="X86" i="113" s="1"/>
  <c r="O86" i="113"/>
  <c r="N86" i="113"/>
  <c r="M86" i="113"/>
  <c r="L86" i="113"/>
  <c r="K86" i="113"/>
  <c r="J86" i="113"/>
  <c r="I86" i="113"/>
  <c r="H86" i="113"/>
  <c r="G86" i="113"/>
  <c r="F86" i="113"/>
  <c r="U85" i="113"/>
  <c r="AC85" i="113" s="1"/>
  <c r="T85" i="113"/>
  <c r="AB85" i="113" s="1"/>
  <c r="S85" i="113"/>
  <c r="R85" i="113"/>
  <c r="Q85" i="113"/>
  <c r="P85" i="113"/>
  <c r="O85" i="113"/>
  <c r="W85" i="113" s="1"/>
  <c r="N85" i="113"/>
  <c r="V85" i="113" s="1"/>
  <c r="M85" i="113"/>
  <c r="L85" i="113"/>
  <c r="K85" i="113"/>
  <c r="AA85" i="113" s="1"/>
  <c r="J85" i="113"/>
  <c r="Z85" i="113" s="1"/>
  <c r="I85" i="113"/>
  <c r="Y85" i="113" s="1"/>
  <c r="H85" i="113"/>
  <c r="X85" i="113" s="1"/>
  <c r="G85" i="113"/>
  <c r="F85" i="113"/>
  <c r="U84" i="113"/>
  <c r="T84" i="113"/>
  <c r="S84" i="113"/>
  <c r="R84" i="113"/>
  <c r="Z84" i="113" s="1"/>
  <c r="Q84" i="113"/>
  <c r="Y84" i="113" s="1"/>
  <c r="P84" i="113"/>
  <c r="X84" i="113" s="1"/>
  <c r="O84" i="113"/>
  <c r="N84" i="113"/>
  <c r="M84" i="113"/>
  <c r="AC84" i="113" s="1"/>
  <c r="L84" i="113"/>
  <c r="K84" i="113"/>
  <c r="J84" i="113"/>
  <c r="I84" i="113"/>
  <c r="H84" i="113"/>
  <c r="G84" i="113"/>
  <c r="F84" i="113"/>
  <c r="U83" i="113"/>
  <c r="T83" i="113"/>
  <c r="S83" i="113"/>
  <c r="R83" i="113"/>
  <c r="Z83" i="113" s="1"/>
  <c r="Q83" i="113"/>
  <c r="Y83" i="113" s="1"/>
  <c r="P83" i="113"/>
  <c r="X83" i="113" s="1"/>
  <c r="O83" i="113"/>
  <c r="N83" i="113"/>
  <c r="M83" i="113"/>
  <c r="L83" i="113"/>
  <c r="K83" i="113"/>
  <c r="J83" i="113"/>
  <c r="I83" i="113"/>
  <c r="H83" i="113"/>
  <c r="G83" i="113"/>
  <c r="W83" i="113" s="1"/>
  <c r="F83" i="113"/>
  <c r="V83" i="113" s="1"/>
  <c r="U82" i="113"/>
  <c r="AC82" i="113" s="1"/>
  <c r="T82" i="113"/>
  <c r="AB82" i="113" s="1"/>
  <c r="S82" i="113"/>
  <c r="R82" i="113"/>
  <c r="Q82" i="113"/>
  <c r="P82" i="113"/>
  <c r="O82" i="113"/>
  <c r="N82" i="113"/>
  <c r="V82" i="113" s="1"/>
  <c r="M82" i="113"/>
  <c r="L82" i="113"/>
  <c r="K82" i="113"/>
  <c r="AA82" i="113" s="1"/>
  <c r="J82" i="113"/>
  <c r="Z82" i="113" s="1"/>
  <c r="I82" i="113"/>
  <c r="Y82" i="113" s="1"/>
  <c r="H82" i="113"/>
  <c r="X82" i="113" s="1"/>
  <c r="G82" i="113"/>
  <c r="F82" i="113"/>
  <c r="U81" i="113"/>
  <c r="T81" i="113"/>
  <c r="S81" i="113"/>
  <c r="R81" i="113"/>
  <c r="Z81" i="113" s="1"/>
  <c r="Q81" i="113"/>
  <c r="Y81" i="113" s="1"/>
  <c r="P81" i="113"/>
  <c r="X81" i="113" s="1"/>
  <c r="O81" i="113"/>
  <c r="N81" i="113"/>
  <c r="V81" i="113" s="1"/>
  <c r="M81" i="113"/>
  <c r="AC81" i="113" s="1"/>
  <c r="L81" i="113"/>
  <c r="K81" i="113"/>
  <c r="J81" i="113"/>
  <c r="I81" i="113"/>
  <c r="H81" i="113"/>
  <c r="G81" i="113"/>
  <c r="F81" i="113"/>
  <c r="U80" i="113"/>
  <c r="AC80" i="113" s="1"/>
  <c r="T80" i="113"/>
  <c r="AB80" i="113" s="1"/>
  <c r="S80" i="113"/>
  <c r="R80" i="113"/>
  <c r="Q80" i="113"/>
  <c r="P80" i="113"/>
  <c r="X80" i="113" s="1"/>
  <c r="O80" i="113"/>
  <c r="N80" i="113"/>
  <c r="M80" i="113"/>
  <c r="L80" i="113"/>
  <c r="K80" i="113"/>
  <c r="J80" i="113"/>
  <c r="I80" i="113"/>
  <c r="H80" i="113"/>
  <c r="G80" i="113"/>
  <c r="W80" i="113" s="1"/>
  <c r="F80" i="113"/>
  <c r="U79" i="113"/>
  <c r="AC79" i="113" s="1"/>
  <c r="T79" i="113"/>
  <c r="S79" i="113"/>
  <c r="R79" i="113"/>
  <c r="Q79" i="113"/>
  <c r="P79" i="113"/>
  <c r="O79" i="113"/>
  <c r="W79" i="113" s="1"/>
  <c r="N79" i="113"/>
  <c r="M79" i="113"/>
  <c r="L79" i="113"/>
  <c r="K79" i="113"/>
  <c r="J79" i="113"/>
  <c r="I79" i="113"/>
  <c r="Y79" i="113" s="1"/>
  <c r="H79" i="113"/>
  <c r="G79" i="113"/>
  <c r="F79" i="113"/>
  <c r="U78" i="113"/>
  <c r="T78" i="113"/>
  <c r="S78" i="113"/>
  <c r="AA78" i="113" s="1"/>
  <c r="R78" i="113"/>
  <c r="Z78" i="113" s="1"/>
  <c r="Q78" i="113"/>
  <c r="Y78" i="113" s="1"/>
  <c r="P78" i="113"/>
  <c r="X78" i="113" s="1"/>
  <c r="O78" i="113"/>
  <c r="N78" i="113"/>
  <c r="V78" i="113" s="1"/>
  <c r="M78" i="113"/>
  <c r="L78" i="113"/>
  <c r="AB78" i="113" s="1"/>
  <c r="K78" i="113"/>
  <c r="J78" i="113"/>
  <c r="I78" i="113"/>
  <c r="H78" i="113"/>
  <c r="G78" i="113"/>
  <c r="F78" i="113"/>
  <c r="U77" i="113"/>
  <c r="AC77" i="113" s="1"/>
  <c r="T77" i="113"/>
  <c r="AB77" i="113" s="1"/>
  <c r="S77" i="113"/>
  <c r="R77" i="113"/>
  <c r="Z77" i="113" s="1"/>
  <c r="Q77" i="113"/>
  <c r="Y77" i="113" s="1"/>
  <c r="P77" i="113"/>
  <c r="X77" i="113" s="1"/>
  <c r="O77" i="113"/>
  <c r="N77" i="113"/>
  <c r="M77" i="113"/>
  <c r="L77" i="113"/>
  <c r="K77" i="113"/>
  <c r="J77" i="113"/>
  <c r="I77" i="113"/>
  <c r="H77" i="113"/>
  <c r="G77" i="113"/>
  <c r="W77" i="113" s="1"/>
  <c r="F77" i="113"/>
  <c r="V77" i="113" s="1"/>
  <c r="U76" i="113"/>
  <c r="AC76" i="113" s="1"/>
  <c r="T76" i="113"/>
  <c r="AB76" i="113" s="1"/>
  <c r="S76" i="113"/>
  <c r="R76" i="113"/>
  <c r="Q76" i="113"/>
  <c r="P76" i="113"/>
  <c r="O76" i="113"/>
  <c r="N76" i="113"/>
  <c r="M76" i="113"/>
  <c r="L76" i="113"/>
  <c r="K76" i="113"/>
  <c r="AA76" i="113" s="1"/>
  <c r="J76" i="113"/>
  <c r="I76" i="113"/>
  <c r="Y76" i="113" s="1"/>
  <c r="H76" i="113"/>
  <c r="G76" i="113"/>
  <c r="F76" i="113"/>
  <c r="U75" i="113"/>
  <c r="T75" i="113"/>
  <c r="S75" i="113"/>
  <c r="AA75" i="113" s="1"/>
  <c r="R75" i="113"/>
  <c r="Z75" i="113" s="1"/>
  <c r="Q75" i="113"/>
  <c r="P75" i="113"/>
  <c r="X75" i="113" s="1"/>
  <c r="O75" i="113"/>
  <c r="N75" i="113"/>
  <c r="V75" i="113" s="1"/>
  <c r="M75" i="113"/>
  <c r="AC75" i="113" s="1"/>
  <c r="L75" i="113"/>
  <c r="AB75" i="113" s="1"/>
  <c r="K75" i="113"/>
  <c r="J75" i="113"/>
  <c r="I75" i="113"/>
  <c r="H75" i="113"/>
  <c r="G75" i="113"/>
  <c r="F75" i="113"/>
  <c r="U74" i="113"/>
  <c r="AC74" i="113" s="1"/>
  <c r="T74" i="113"/>
  <c r="AB74" i="113" s="1"/>
  <c r="S74" i="113"/>
  <c r="AA74" i="113" s="1"/>
  <c r="R74" i="113"/>
  <c r="Z74" i="113" s="1"/>
  <c r="Q74" i="113"/>
  <c r="Y74" i="113" s="1"/>
  <c r="P74" i="113"/>
  <c r="X74" i="113" s="1"/>
  <c r="O74" i="113"/>
  <c r="N74" i="113"/>
  <c r="M74" i="113"/>
  <c r="L74" i="113"/>
  <c r="K74" i="113"/>
  <c r="J74" i="113"/>
  <c r="I74" i="113"/>
  <c r="H74" i="113"/>
  <c r="G74" i="113"/>
  <c r="F74" i="113"/>
  <c r="V74" i="113" s="1"/>
  <c r="U69" i="112"/>
  <c r="T69" i="112"/>
  <c r="S69" i="112"/>
  <c r="R69" i="112"/>
  <c r="Q69" i="112"/>
  <c r="P69" i="112"/>
  <c r="O69" i="112"/>
  <c r="N69" i="112"/>
  <c r="M69" i="112"/>
  <c r="L69" i="112"/>
  <c r="K69" i="112"/>
  <c r="J69" i="112"/>
  <c r="I69" i="112"/>
  <c r="H69" i="112"/>
  <c r="G69" i="112"/>
  <c r="F69" i="112"/>
  <c r="P44" i="112"/>
  <c r="O44" i="112"/>
  <c r="U44" i="112" s="1"/>
  <c r="N44" i="112"/>
  <c r="M44" i="112"/>
  <c r="L44" i="112"/>
  <c r="J44" i="112"/>
  <c r="V44" i="112" s="1"/>
  <c r="I44" i="112"/>
  <c r="H44" i="112"/>
  <c r="T44" i="112" s="1"/>
  <c r="G44" i="112"/>
  <c r="F44" i="112"/>
  <c r="P43" i="112"/>
  <c r="O43" i="112"/>
  <c r="N43" i="112"/>
  <c r="M43" i="112"/>
  <c r="L43" i="112"/>
  <c r="J43" i="112"/>
  <c r="I43" i="112"/>
  <c r="U43" i="112" s="1"/>
  <c r="H43" i="112"/>
  <c r="T43" i="112" s="1"/>
  <c r="G43" i="112"/>
  <c r="F43" i="112"/>
  <c r="R43" i="112" s="1"/>
  <c r="P42" i="112"/>
  <c r="V42" i="112" s="1"/>
  <c r="O42" i="112"/>
  <c r="U42" i="112" s="1"/>
  <c r="N42" i="112"/>
  <c r="M42" i="112"/>
  <c r="L42" i="112"/>
  <c r="J42" i="112"/>
  <c r="I42" i="112"/>
  <c r="H42" i="112"/>
  <c r="T42" i="112" s="1"/>
  <c r="G42" i="112"/>
  <c r="S42" i="112" s="1"/>
  <c r="F42" i="112"/>
  <c r="R42" i="112" s="1"/>
  <c r="P41" i="112"/>
  <c r="O41" i="112"/>
  <c r="U41" i="112" s="1"/>
  <c r="N41" i="112"/>
  <c r="M41" i="112"/>
  <c r="L41" i="112"/>
  <c r="J41" i="112"/>
  <c r="I41" i="112"/>
  <c r="H41" i="112"/>
  <c r="G41" i="112"/>
  <c r="F41" i="112"/>
  <c r="Q40" i="112"/>
  <c r="W40" i="112" s="1"/>
  <c r="P40" i="112"/>
  <c r="O40" i="112"/>
  <c r="U40" i="112" s="1"/>
  <c r="N40" i="112"/>
  <c r="M40" i="112"/>
  <c r="S40" i="112" s="1"/>
  <c r="L40" i="112"/>
  <c r="R40" i="112" s="1"/>
  <c r="K40" i="112"/>
  <c r="J40" i="112"/>
  <c r="I40" i="112"/>
  <c r="H40" i="112"/>
  <c r="G40" i="112"/>
  <c r="F40" i="112"/>
  <c r="B19" i="112"/>
  <c r="J17" i="112"/>
  <c r="I17" i="112"/>
  <c r="H17" i="112"/>
  <c r="G17" i="112"/>
  <c r="F17" i="112"/>
  <c r="J16" i="112"/>
  <c r="I16" i="112"/>
  <c r="H16" i="112"/>
  <c r="G16" i="112"/>
  <c r="F16" i="112"/>
  <c r="J15" i="112"/>
  <c r="I15" i="112"/>
  <c r="H15" i="112"/>
  <c r="G15" i="112"/>
  <c r="F15" i="112"/>
  <c r="J14" i="112"/>
  <c r="I14" i="112"/>
  <c r="H14" i="112"/>
  <c r="G14" i="112"/>
  <c r="F14" i="112"/>
  <c r="J13" i="112"/>
  <c r="I13" i="112"/>
  <c r="H13" i="112"/>
  <c r="G13" i="112"/>
  <c r="F13" i="112"/>
  <c r="J12" i="112"/>
  <c r="I12" i="112"/>
  <c r="H12" i="112"/>
  <c r="G12" i="112"/>
  <c r="F12" i="112"/>
  <c r="J11" i="112"/>
  <c r="I11" i="112"/>
  <c r="H11" i="112"/>
  <c r="G11" i="112"/>
  <c r="F11" i="112"/>
  <c r="J10" i="112"/>
  <c r="I10" i="112"/>
  <c r="H10" i="112"/>
  <c r="G10" i="112"/>
  <c r="F10" i="112"/>
  <c r="J9" i="112"/>
  <c r="I9" i="112"/>
  <c r="H9" i="112"/>
  <c r="G9" i="112"/>
  <c r="F9" i="112"/>
  <c r="J8" i="112"/>
  <c r="I8" i="112"/>
  <c r="H8" i="112"/>
  <c r="G8" i="112"/>
  <c r="F8" i="112"/>
  <c r="D34" i="114"/>
  <c r="D33" i="114"/>
  <c r="D32" i="114"/>
  <c r="D31" i="114"/>
  <c r="D30" i="114"/>
  <c r="D29" i="114"/>
  <c r="D28" i="114"/>
  <c r="D27" i="114"/>
  <c r="D26" i="114"/>
  <c r="D25" i="114"/>
  <c r="D24" i="114"/>
  <c r="D23" i="114"/>
  <c r="D22" i="114"/>
  <c r="D21" i="114"/>
  <c r="D20" i="114"/>
  <c r="D19" i="114"/>
  <c r="D18" i="114"/>
  <c r="D17" i="114"/>
  <c r="D16" i="114"/>
  <c r="D15" i="114"/>
  <c r="D14" i="114"/>
  <c r="D13" i="114"/>
  <c r="D12" i="114"/>
  <c r="D11" i="114"/>
  <c r="D10" i="114"/>
  <c r="D9" i="114"/>
  <c r="D8" i="114"/>
  <c r="D7" i="114"/>
  <c r="D6" i="114"/>
  <c r="D5" i="114"/>
  <c r="D4" i="114"/>
  <c r="D3" i="114"/>
  <c r="A11" i="112"/>
  <c r="A28" i="112" s="1"/>
  <c r="A10" i="112"/>
  <c r="A27" i="112" s="1"/>
  <c r="A9" i="112"/>
  <c r="A26" i="112" s="1"/>
  <c r="A8" i="112"/>
  <c r="U177" i="113"/>
  <c r="T177" i="113"/>
  <c r="S177" i="113"/>
  <c r="R177" i="113"/>
  <c r="Q177" i="113"/>
  <c r="P177" i="113"/>
  <c r="O177" i="113"/>
  <c r="N177" i="113"/>
  <c r="V177" i="113" s="1"/>
  <c r="M177" i="113"/>
  <c r="L177" i="113"/>
  <c r="K177" i="113"/>
  <c r="J177" i="113"/>
  <c r="I177" i="113"/>
  <c r="H177" i="113"/>
  <c r="X177" i="113" s="1"/>
  <c r="G177" i="113"/>
  <c r="F177" i="113"/>
  <c r="U176" i="113"/>
  <c r="T176" i="113"/>
  <c r="S176" i="113"/>
  <c r="R176" i="113"/>
  <c r="Q176" i="113"/>
  <c r="Y176" i="113" s="1"/>
  <c r="P176" i="113"/>
  <c r="X176" i="113" s="1"/>
  <c r="O176" i="113"/>
  <c r="W176" i="113" s="1"/>
  <c r="N176" i="113"/>
  <c r="V176" i="113" s="1"/>
  <c r="M176" i="113"/>
  <c r="AC176" i="113" s="1"/>
  <c r="L176" i="113"/>
  <c r="AB176" i="113" s="1"/>
  <c r="K176" i="113"/>
  <c r="AA176" i="113" s="1"/>
  <c r="J176" i="113"/>
  <c r="I176" i="113"/>
  <c r="H176" i="113"/>
  <c r="G176" i="113"/>
  <c r="F176" i="113"/>
  <c r="U175" i="113"/>
  <c r="T175" i="113"/>
  <c r="AB175" i="113" s="1"/>
  <c r="S175" i="113"/>
  <c r="AA175" i="113" s="1"/>
  <c r="R175" i="113"/>
  <c r="Q175" i="113"/>
  <c r="P175" i="113"/>
  <c r="O175" i="113"/>
  <c r="N175" i="113"/>
  <c r="M175" i="113"/>
  <c r="L175" i="113"/>
  <c r="K175" i="113"/>
  <c r="J175" i="113"/>
  <c r="I175" i="113"/>
  <c r="H175" i="113"/>
  <c r="G175" i="113"/>
  <c r="F175" i="113"/>
  <c r="U174" i="113"/>
  <c r="T174" i="113"/>
  <c r="S174" i="113"/>
  <c r="R174" i="113"/>
  <c r="Q174" i="113"/>
  <c r="P174" i="113"/>
  <c r="O174" i="113"/>
  <c r="N174" i="113"/>
  <c r="M174" i="113"/>
  <c r="L174" i="113"/>
  <c r="K174" i="113"/>
  <c r="J174" i="113"/>
  <c r="I174" i="113"/>
  <c r="Y174" i="113" s="1"/>
  <c r="H174" i="113"/>
  <c r="X174" i="113" s="1"/>
  <c r="G174" i="113"/>
  <c r="W174" i="113" s="1"/>
  <c r="F174" i="113"/>
  <c r="U173" i="113"/>
  <c r="T173" i="113"/>
  <c r="S173" i="113"/>
  <c r="R173" i="113"/>
  <c r="Z173" i="113" s="1"/>
  <c r="Q173" i="113"/>
  <c r="Y173" i="113" s="1"/>
  <c r="P173" i="113"/>
  <c r="X173" i="113" s="1"/>
  <c r="O173" i="113"/>
  <c r="W173" i="113" s="1"/>
  <c r="N173" i="113"/>
  <c r="M173" i="113"/>
  <c r="AC173" i="113" s="1"/>
  <c r="L173" i="113"/>
  <c r="AB173" i="113" s="1"/>
  <c r="K173" i="113"/>
  <c r="J173" i="113"/>
  <c r="I173" i="113"/>
  <c r="H173" i="113"/>
  <c r="G173" i="113"/>
  <c r="F173" i="113"/>
  <c r="C173" i="113"/>
  <c r="C174" i="113" s="1"/>
  <c r="C175" i="113" s="1"/>
  <c r="C176" i="113" s="1"/>
  <c r="C177" i="113" s="1"/>
  <c r="U73" i="113"/>
  <c r="AC73" i="113" s="1"/>
  <c r="T73" i="113"/>
  <c r="AB73" i="113" s="1"/>
  <c r="S73" i="113"/>
  <c r="R73" i="113"/>
  <c r="Z73" i="113" s="1"/>
  <c r="Q73" i="113"/>
  <c r="Y73" i="113" s="1"/>
  <c r="P73" i="113"/>
  <c r="X73" i="113" s="1"/>
  <c r="O73" i="113"/>
  <c r="N73" i="113"/>
  <c r="M73" i="113"/>
  <c r="L73" i="113"/>
  <c r="K73" i="113"/>
  <c r="J73" i="113"/>
  <c r="I73" i="113"/>
  <c r="H73" i="113"/>
  <c r="G73" i="113"/>
  <c r="W73" i="113" s="1"/>
  <c r="F73" i="113"/>
  <c r="U72" i="113"/>
  <c r="AC72" i="113" s="1"/>
  <c r="T72" i="113"/>
  <c r="AB72" i="113" s="1"/>
  <c r="S72" i="113"/>
  <c r="R72" i="113"/>
  <c r="Q72" i="113"/>
  <c r="P72" i="113"/>
  <c r="O72" i="113"/>
  <c r="N72" i="113"/>
  <c r="V72" i="113" s="1"/>
  <c r="M72" i="113"/>
  <c r="L72" i="113"/>
  <c r="K72" i="113"/>
  <c r="AA72" i="113" s="1"/>
  <c r="J72" i="113"/>
  <c r="I72" i="113"/>
  <c r="Y72" i="113" s="1"/>
  <c r="H72" i="113"/>
  <c r="G72" i="113"/>
  <c r="F72" i="113"/>
  <c r="U71" i="113"/>
  <c r="T71" i="113"/>
  <c r="S71" i="113"/>
  <c r="AA71" i="113" s="1"/>
  <c r="R71" i="113"/>
  <c r="Z71" i="113" s="1"/>
  <c r="Q71" i="113"/>
  <c r="Y71" i="113" s="1"/>
  <c r="P71" i="113"/>
  <c r="O71" i="113"/>
  <c r="N71" i="113"/>
  <c r="V71" i="113" s="1"/>
  <c r="M71" i="113"/>
  <c r="AC71" i="113" s="1"/>
  <c r="L71" i="113"/>
  <c r="K71" i="113"/>
  <c r="J71" i="113"/>
  <c r="I71" i="113"/>
  <c r="H71" i="113"/>
  <c r="G71" i="113"/>
  <c r="F71" i="113"/>
  <c r="U70" i="113"/>
  <c r="AC70" i="113" s="1"/>
  <c r="T70" i="113"/>
  <c r="AB70" i="113" s="1"/>
  <c r="S70" i="113"/>
  <c r="R70" i="113"/>
  <c r="Q70" i="113"/>
  <c r="Y70" i="113" s="1"/>
  <c r="P70" i="113"/>
  <c r="O70" i="113"/>
  <c r="N70" i="113"/>
  <c r="M70" i="113"/>
  <c r="L70" i="113"/>
  <c r="K70" i="113"/>
  <c r="J70" i="113"/>
  <c r="I70" i="113"/>
  <c r="H70" i="113"/>
  <c r="G70" i="113"/>
  <c r="F70" i="113"/>
  <c r="V70" i="113" s="1"/>
  <c r="U69" i="113"/>
  <c r="T69" i="113"/>
  <c r="S69" i="113"/>
  <c r="R69" i="113"/>
  <c r="Q69" i="113"/>
  <c r="P69" i="113"/>
  <c r="O69" i="113"/>
  <c r="W69" i="113" s="1"/>
  <c r="N69" i="113"/>
  <c r="M69" i="113"/>
  <c r="L69" i="113"/>
  <c r="K69" i="113"/>
  <c r="J69" i="113"/>
  <c r="Z69" i="113" s="1"/>
  <c r="I69" i="113"/>
  <c r="Y69" i="113" s="1"/>
  <c r="H69" i="113"/>
  <c r="G69" i="113"/>
  <c r="F69" i="113"/>
  <c r="U68" i="113"/>
  <c r="T68" i="113"/>
  <c r="S68" i="113"/>
  <c r="R68" i="113"/>
  <c r="Z68" i="113" s="1"/>
  <c r="Q68" i="113"/>
  <c r="Y68" i="113" s="1"/>
  <c r="P68" i="113"/>
  <c r="X68" i="113" s="1"/>
  <c r="O68" i="113"/>
  <c r="N68" i="113"/>
  <c r="V68" i="113" s="1"/>
  <c r="M68" i="113"/>
  <c r="AC68" i="113" s="1"/>
  <c r="L68" i="113"/>
  <c r="K68" i="113"/>
  <c r="J68" i="113"/>
  <c r="I68" i="113"/>
  <c r="H68" i="113"/>
  <c r="G68" i="113"/>
  <c r="F68" i="113"/>
  <c r="U67" i="113"/>
  <c r="AC67" i="113" s="1"/>
  <c r="T67" i="113"/>
  <c r="AB67" i="113" s="1"/>
  <c r="S67" i="113"/>
  <c r="AA67" i="113" s="1"/>
  <c r="R67" i="113"/>
  <c r="Z67" i="113" s="1"/>
  <c r="Q67" i="113"/>
  <c r="Y67" i="113" s="1"/>
  <c r="P67" i="113"/>
  <c r="X67" i="113" s="1"/>
  <c r="O67" i="113"/>
  <c r="N67" i="113"/>
  <c r="M67" i="113"/>
  <c r="L67" i="113"/>
  <c r="K67" i="113"/>
  <c r="J67" i="113"/>
  <c r="I67" i="113"/>
  <c r="H67" i="113"/>
  <c r="G67" i="113"/>
  <c r="F67" i="113"/>
  <c r="U66" i="113"/>
  <c r="AC66" i="113" s="1"/>
  <c r="T66" i="113"/>
  <c r="AB66" i="113" s="1"/>
  <c r="S66" i="113"/>
  <c r="R66" i="113"/>
  <c r="Q66" i="113"/>
  <c r="P66" i="113"/>
  <c r="O66" i="113"/>
  <c r="N66" i="113"/>
  <c r="V66" i="113" s="1"/>
  <c r="M66" i="113"/>
  <c r="L66" i="113"/>
  <c r="K66" i="113"/>
  <c r="J66" i="113"/>
  <c r="I66" i="113"/>
  <c r="Y66" i="113" s="1"/>
  <c r="H66" i="113"/>
  <c r="X66" i="113" s="1"/>
  <c r="G66" i="113"/>
  <c r="F66" i="113"/>
  <c r="U65" i="113"/>
  <c r="T65" i="113"/>
  <c r="S65" i="113"/>
  <c r="AA65" i="113" s="1"/>
  <c r="R65" i="113"/>
  <c r="Z65" i="113" s="1"/>
  <c r="Q65" i="113"/>
  <c r="P65" i="113"/>
  <c r="X65" i="113" s="1"/>
  <c r="O65" i="113"/>
  <c r="N65" i="113"/>
  <c r="V65" i="113" s="1"/>
  <c r="M65" i="113"/>
  <c r="AC65" i="113" s="1"/>
  <c r="L65" i="113"/>
  <c r="K65" i="113"/>
  <c r="J65" i="113"/>
  <c r="I65" i="113"/>
  <c r="H65" i="113"/>
  <c r="G65" i="113"/>
  <c r="F65" i="113"/>
  <c r="U64" i="113"/>
  <c r="AC64" i="113" s="1"/>
  <c r="T64" i="113"/>
  <c r="AB64" i="113" s="1"/>
  <c r="S64" i="113"/>
  <c r="R64" i="113"/>
  <c r="Z64" i="113" s="1"/>
  <c r="Q64" i="113"/>
  <c r="Y64" i="113" s="1"/>
  <c r="P64" i="113"/>
  <c r="X64" i="113" s="1"/>
  <c r="O64" i="113"/>
  <c r="N64" i="113"/>
  <c r="M64" i="113"/>
  <c r="L64" i="113"/>
  <c r="K64" i="113"/>
  <c r="J64" i="113"/>
  <c r="I64" i="113"/>
  <c r="H64" i="113"/>
  <c r="G64" i="113"/>
  <c r="W64" i="113" s="1"/>
  <c r="F64" i="113"/>
  <c r="V64" i="113" s="1"/>
  <c r="U63" i="113"/>
  <c r="AC63" i="113" s="1"/>
  <c r="T63" i="113"/>
  <c r="AB63" i="113" s="1"/>
  <c r="S63" i="113"/>
  <c r="R63" i="113"/>
  <c r="Q63" i="113"/>
  <c r="P63" i="113"/>
  <c r="O63" i="113"/>
  <c r="W63" i="113" s="1"/>
  <c r="N63" i="113"/>
  <c r="V63" i="113" s="1"/>
  <c r="M63" i="113"/>
  <c r="L63" i="113"/>
  <c r="K63" i="113"/>
  <c r="AA63" i="113" s="1"/>
  <c r="J63" i="113"/>
  <c r="Z63" i="113" s="1"/>
  <c r="I63" i="113"/>
  <c r="Y63" i="113" s="1"/>
  <c r="H63" i="113"/>
  <c r="G63" i="113"/>
  <c r="F63" i="113"/>
  <c r="U62" i="113"/>
  <c r="T62" i="113"/>
  <c r="S62" i="113"/>
  <c r="AA62" i="113" s="1"/>
  <c r="R62" i="113"/>
  <c r="Q62" i="113"/>
  <c r="P62" i="113"/>
  <c r="O62" i="113"/>
  <c r="N62" i="113"/>
  <c r="V62" i="113" s="1"/>
  <c r="M62" i="113"/>
  <c r="AC62" i="113" s="1"/>
  <c r="L62" i="113"/>
  <c r="K62" i="113"/>
  <c r="J62" i="113"/>
  <c r="I62" i="113"/>
  <c r="H62" i="113"/>
  <c r="G62" i="113"/>
  <c r="F62" i="113"/>
  <c r="U61" i="113"/>
  <c r="AC61" i="113" s="1"/>
  <c r="T61" i="113"/>
  <c r="AB61" i="113" s="1"/>
  <c r="S61" i="113"/>
  <c r="AA61" i="113" s="1"/>
  <c r="R61" i="113"/>
  <c r="Z61" i="113" s="1"/>
  <c r="Q61" i="113"/>
  <c r="Y61" i="113" s="1"/>
  <c r="P61" i="113"/>
  <c r="X61" i="113" s="1"/>
  <c r="O61" i="113"/>
  <c r="N61" i="113"/>
  <c r="M61" i="113"/>
  <c r="L61" i="113"/>
  <c r="K61" i="113"/>
  <c r="J61" i="113"/>
  <c r="I61" i="113"/>
  <c r="H61" i="113"/>
  <c r="G61" i="113"/>
  <c r="F61" i="113"/>
  <c r="V61" i="113" s="1"/>
  <c r="U60" i="113"/>
  <c r="AC60" i="113" s="1"/>
  <c r="T60" i="113"/>
  <c r="AB60" i="113" s="1"/>
  <c r="S60" i="113"/>
  <c r="R60" i="113"/>
  <c r="Q60" i="113"/>
  <c r="P60" i="113"/>
  <c r="O60" i="113"/>
  <c r="N60" i="113"/>
  <c r="M60" i="113"/>
  <c r="L60" i="113"/>
  <c r="K60" i="113"/>
  <c r="AA60" i="113" s="1"/>
  <c r="J60" i="113"/>
  <c r="Z60" i="113" s="1"/>
  <c r="I60" i="113"/>
  <c r="Y60" i="113" s="1"/>
  <c r="H60" i="113"/>
  <c r="G60" i="113"/>
  <c r="F60" i="113"/>
  <c r="U59" i="113"/>
  <c r="T59" i="113"/>
  <c r="S59" i="113"/>
  <c r="R59" i="113"/>
  <c r="Z59" i="113" s="1"/>
  <c r="Q59" i="113"/>
  <c r="P59" i="113"/>
  <c r="X59" i="113" s="1"/>
  <c r="O59" i="113"/>
  <c r="N59" i="113"/>
  <c r="V59" i="113" s="1"/>
  <c r="M59" i="113"/>
  <c r="AC59" i="113" s="1"/>
  <c r="L59" i="113"/>
  <c r="AB59" i="113" s="1"/>
  <c r="K59" i="113"/>
  <c r="J59" i="113"/>
  <c r="I59" i="113"/>
  <c r="H59" i="113"/>
  <c r="G59" i="113"/>
  <c r="F59" i="113"/>
  <c r="U58" i="113"/>
  <c r="AC58" i="113" s="1"/>
  <c r="T58" i="113"/>
  <c r="AB58" i="113" s="1"/>
  <c r="S58" i="113"/>
  <c r="R58" i="113"/>
  <c r="Z58" i="113" s="1"/>
  <c r="Q58" i="113"/>
  <c r="Y58" i="113" s="1"/>
  <c r="P58" i="113"/>
  <c r="X58" i="113" s="1"/>
  <c r="O58" i="113"/>
  <c r="N58" i="113"/>
  <c r="M58" i="113"/>
  <c r="L58" i="113"/>
  <c r="K58" i="113"/>
  <c r="J58" i="113"/>
  <c r="I58" i="113"/>
  <c r="H58" i="113"/>
  <c r="G58" i="113"/>
  <c r="F58" i="113"/>
  <c r="U57" i="113"/>
  <c r="AC57" i="113" s="1"/>
  <c r="T57" i="113"/>
  <c r="AB57" i="113" s="1"/>
  <c r="S57" i="113"/>
  <c r="R57" i="113"/>
  <c r="Q57" i="113"/>
  <c r="P57" i="113"/>
  <c r="O57" i="113"/>
  <c r="N57" i="113"/>
  <c r="V57" i="113" s="1"/>
  <c r="M57" i="113"/>
  <c r="L57" i="113"/>
  <c r="K57" i="113"/>
  <c r="AA57" i="113" s="1"/>
  <c r="J57" i="113"/>
  <c r="Z57" i="113" s="1"/>
  <c r="I57" i="113"/>
  <c r="Y57" i="113" s="1"/>
  <c r="H57" i="113"/>
  <c r="X57" i="113" s="1"/>
  <c r="G57" i="113"/>
  <c r="F57" i="113"/>
  <c r="U56" i="113"/>
  <c r="T56" i="113"/>
  <c r="S56" i="113"/>
  <c r="R56" i="113"/>
  <c r="Z56" i="113" s="1"/>
  <c r="Q56" i="113"/>
  <c r="P56" i="113"/>
  <c r="O56" i="113"/>
  <c r="N56" i="113"/>
  <c r="V56" i="113" s="1"/>
  <c r="M56" i="113"/>
  <c r="AC56" i="113" s="1"/>
  <c r="L56" i="113"/>
  <c r="K56" i="113"/>
  <c r="J56" i="113"/>
  <c r="I56" i="113"/>
  <c r="H56" i="113"/>
  <c r="G56" i="113"/>
  <c r="F56" i="113"/>
  <c r="U55" i="113"/>
  <c r="T55" i="113"/>
  <c r="AB55" i="113" s="1"/>
  <c r="S55" i="113"/>
  <c r="AA55" i="113" s="1"/>
  <c r="R55" i="113"/>
  <c r="Z55" i="113" s="1"/>
  <c r="Q55" i="113"/>
  <c r="Y55" i="113" s="1"/>
  <c r="P55" i="113"/>
  <c r="X55" i="113" s="1"/>
  <c r="O55" i="113"/>
  <c r="N55" i="113"/>
  <c r="M55" i="113"/>
  <c r="L55" i="113"/>
  <c r="K55" i="113"/>
  <c r="J55" i="113"/>
  <c r="I55" i="113"/>
  <c r="H55" i="113"/>
  <c r="G55" i="113"/>
  <c r="F55" i="113"/>
  <c r="U54" i="113"/>
  <c r="AC54" i="113" s="1"/>
  <c r="T54" i="113"/>
  <c r="AB54" i="113" s="1"/>
  <c r="S54" i="113"/>
  <c r="R54" i="113"/>
  <c r="Q54" i="113"/>
  <c r="P54" i="113"/>
  <c r="O54" i="113"/>
  <c r="W54" i="113" s="1"/>
  <c r="N54" i="113"/>
  <c r="V54" i="113" s="1"/>
  <c r="M54" i="113"/>
  <c r="L54" i="113"/>
  <c r="K54" i="113"/>
  <c r="AA54" i="113" s="1"/>
  <c r="J54" i="113"/>
  <c r="Z54" i="113" s="1"/>
  <c r="I54" i="113"/>
  <c r="Y54" i="113" s="1"/>
  <c r="H54" i="113"/>
  <c r="X54" i="113" s="1"/>
  <c r="G54" i="113"/>
  <c r="F54" i="113"/>
  <c r="C54" i="113"/>
  <c r="U68" i="112"/>
  <c r="T68" i="112"/>
  <c r="S68" i="112"/>
  <c r="R68" i="112"/>
  <c r="Q68" i="112"/>
  <c r="P68" i="112"/>
  <c r="O68" i="112"/>
  <c r="N68" i="112"/>
  <c r="M68" i="112"/>
  <c r="L68" i="112"/>
  <c r="K68" i="112"/>
  <c r="J68" i="112"/>
  <c r="I68" i="112"/>
  <c r="H68" i="112"/>
  <c r="G68" i="112"/>
  <c r="F68" i="112"/>
  <c r="P39" i="112"/>
  <c r="V39" i="112" s="1"/>
  <c r="O39" i="112"/>
  <c r="U39" i="112" s="1"/>
  <c r="N39" i="112"/>
  <c r="T39" i="112" s="1"/>
  <c r="M39" i="112"/>
  <c r="S39" i="112" s="1"/>
  <c r="L39" i="112"/>
  <c r="J39" i="112"/>
  <c r="I39" i="112"/>
  <c r="H39" i="112"/>
  <c r="G39" i="112"/>
  <c r="F39" i="112"/>
  <c r="P38" i="112"/>
  <c r="O38" i="112"/>
  <c r="U38" i="112" s="1"/>
  <c r="N38" i="112"/>
  <c r="T38" i="112" s="1"/>
  <c r="M38" i="112"/>
  <c r="L38" i="112"/>
  <c r="J38" i="112"/>
  <c r="I38" i="112"/>
  <c r="H38" i="112"/>
  <c r="G38" i="112"/>
  <c r="F38" i="112"/>
  <c r="P37" i="112"/>
  <c r="O37" i="112"/>
  <c r="N37" i="112"/>
  <c r="M37" i="112"/>
  <c r="L37" i="112"/>
  <c r="R37" i="112" s="1"/>
  <c r="J37" i="112"/>
  <c r="I37" i="112"/>
  <c r="U37" i="112" s="1"/>
  <c r="H37" i="112"/>
  <c r="G37" i="112"/>
  <c r="F37" i="112"/>
  <c r="P36" i="112"/>
  <c r="O36" i="112"/>
  <c r="N36" i="112"/>
  <c r="T36" i="112" s="1"/>
  <c r="M36" i="112"/>
  <c r="L36" i="112"/>
  <c r="J36" i="112"/>
  <c r="V36" i="112" s="1"/>
  <c r="I36" i="112"/>
  <c r="U36" i="112" s="1"/>
  <c r="H36" i="112"/>
  <c r="G36" i="112"/>
  <c r="S36" i="112" s="1"/>
  <c r="F36" i="112"/>
  <c r="R36" i="112" s="1"/>
  <c r="Q35" i="112"/>
  <c r="W35" i="112" s="1"/>
  <c r="P35" i="112"/>
  <c r="O35" i="112"/>
  <c r="N35" i="112"/>
  <c r="M35" i="112"/>
  <c r="L35" i="112"/>
  <c r="K35" i="112"/>
  <c r="J35" i="112"/>
  <c r="V35" i="112" s="1"/>
  <c r="I35" i="112"/>
  <c r="H35" i="112"/>
  <c r="G35" i="112"/>
  <c r="F35" i="112"/>
  <c r="R35" i="112" s="1"/>
  <c r="C35" i="112"/>
  <c r="C5" i="112"/>
  <c r="U172" i="113"/>
  <c r="T172" i="113"/>
  <c r="S172" i="113"/>
  <c r="R172" i="113"/>
  <c r="Z172" i="113" s="1"/>
  <c r="Q172" i="113"/>
  <c r="P172" i="113"/>
  <c r="O172" i="113"/>
  <c r="N172" i="113"/>
  <c r="M172" i="113"/>
  <c r="AC172" i="113" s="1"/>
  <c r="L172" i="113"/>
  <c r="AB172" i="113" s="1"/>
  <c r="K172" i="113"/>
  <c r="AA172" i="113" s="1"/>
  <c r="J172" i="113"/>
  <c r="I172" i="113"/>
  <c r="H172" i="113"/>
  <c r="G172" i="113"/>
  <c r="F172" i="113"/>
  <c r="U171" i="113"/>
  <c r="T171" i="113"/>
  <c r="AB171" i="113" s="1"/>
  <c r="S171" i="113"/>
  <c r="AA171" i="113" s="1"/>
  <c r="R171" i="113"/>
  <c r="Q171" i="113"/>
  <c r="P171" i="113"/>
  <c r="X171" i="113" s="1"/>
  <c r="O171" i="113"/>
  <c r="W171" i="113" s="1"/>
  <c r="N171" i="113"/>
  <c r="M171" i="113"/>
  <c r="L171" i="113"/>
  <c r="K171" i="113"/>
  <c r="J171" i="113"/>
  <c r="I171" i="113"/>
  <c r="H171" i="113"/>
  <c r="G171" i="113"/>
  <c r="F171" i="113"/>
  <c r="V171" i="113" s="1"/>
  <c r="U170" i="113"/>
  <c r="T170" i="113"/>
  <c r="AB170" i="113" s="1"/>
  <c r="S170" i="113"/>
  <c r="AA170" i="113" s="1"/>
  <c r="R170" i="113"/>
  <c r="Q170" i="113"/>
  <c r="P170" i="113"/>
  <c r="O170" i="113"/>
  <c r="N170" i="113"/>
  <c r="V170" i="113" s="1"/>
  <c r="M170" i="113"/>
  <c r="L170" i="113"/>
  <c r="K170" i="113"/>
  <c r="J170" i="113"/>
  <c r="Z170" i="113" s="1"/>
  <c r="I170" i="113"/>
  <c r="Y170" i="113" s="1"/>
  <c r="H170" i="113"/>
  <c r="X170" i="113" s="1"/>
  <c r="G170" i="113"/>
  <c r="F170" i="113"/>
  <c r="U169" i="113"/>
  <c r="T169" i="113"/>
  <c r="S169" i="113"/>
  <c r="R169" i="113"/>
  <c r="Z169" i="113" s="1"/>
  <c r="Q169" i="113"/>
  <c r="Y169" i="113" s="1"/>
  <c r="P169" i="113"/>
  <c r="O169" i="113"/>
  <c r="N169" i="113"/>
  <c r="M169" i="113"/>
  <c r="L169" i="113"/>
  <c r="AB169" i="113" s="1"/>
  <c r="K169" i="113"/>
  <c r="J169" i="113"/>
  <c r="I169" i="113"/>
  <c r="H169" i="113"/>
  <c r="G169" i="113"/>
  <c r="F169" i="113"/>
  <c r="U168" i="113"/>
  <c r="AC168" i="113" s="1"/>
  <c r="T168" i="113"/>
  <c r="S168" i="113"/>
  <c r="R168" i="113"/>
  <c r="Q168" i="113"/>
  <c r="P168" i="113"/>
  <c r="X168" i="113" s="1"/>
  <c r="O168" i="113"/>
  <c r="W168" i="113" s="1"/>
  <c r="N168" i="113"/>
  <c r="M168" i="113"/>
  <c r="L168" i="113"/>
  <c r="K168" i="113"/>
  <c r="J168" i="113"/>
  <c r="I168" i="113"/>
  <c r="H168" i="113"/>
  <c r="G168" i="113"/>
  <c r="F168" i="113"/>
  <c r="V168" i="113" s="1"/>
  <c r="C168" i="113"/>
  <c r="C169" i="113" s="1"/>
  <c r="U53" i="113"/>
  <c r="AC53" i="113" s="1"/>
  <c r="T53" i="113"/>
  <c r="AB53" i="113" s="1"/>
  <c r="S53" i="113"/>
  <c r="R53" i="113"/>
  <c r="Q53" i="113"/>
  <c r="P53" i="113"/>
  <c r="O53" i="113"/>
  <c r="N53" i="113"/>
  <c r="V53" i="113" s="1"/>
  <c r="M53" i="113"/>
  <c r="L53" i="113"/>
  <c r="K53" i="113"/>
  <c r="AA53" i="113" s="1"/>
  <c r="J53" i="113"/>
  <c r="I53" i="113"/>
  <c r="Y53" i="113" s="1"/>
  <c r="H53" i="113"/>
  <c r="G53" i="113"/>
  <c r="F53" i="113"/>
  <c r="U52" i="113"/>
  <c r="T52" i="113"/>
  <c r="S52" i="113"/>
  <c r="R52" i="113"/>
  <c r="Z52" i="113" s="1"/>
  <c r="Q52" i="113"/>
  <c r="Y52" i="113" s="1"/>
  <c r="P52" i="113"/>
  <c r="X52" i="113" s="1"/>
  <c r="O52" i="113"/>
  <c r="N52" i="113"/>
  <c r="M52" i="113"/>
  <c r="AC52" i="113" s="1"/>
  <c r="L52" i="113"/>
  <c r="K52" i="113"/>
  <c r="J52" i="113"/>
  <c r="I52" i="113"/>
  <c r="H52" i="113"/>
  <c r="G52" i="113"/>
  <c r="F52" i="113"/>
  <c r="U51" i="113"/>
  <c r="AC51" i="113" s="1"/>
  <c r="T51" i="113"/>
  <c r="AB51" i="113" s="1"/>
  <c r="S51" i="113"/>
  <c r="R51" i="113"/>
  <c r="Z51" i="113" s="1"/>
  <c r="Q51" i="113"/>
  <c r="Y51" i="113" s="1"/>
  <c r="P51" i="113"/>
  <c r="X51" i="113" s="1"/>
  <c r="O51" i="113"/>
  <c r="N51" i="113"/>
  <c r="M51" i="113"/>
  <c r="L51" i="113"/>
  <c r="K51" i="113"/>
  <c r="J51" i="113"/>
  <c r="I51" i="113"/>
  <c r="H51" i="113"/>
  <c r="G51" i="113"/>
  <c r="F51" i="113"/>
  <c r="V51" i="113" s="1"/>
  <c r="U50" i="113"/>
  <c r="AC50" i="113" s="1"/>
  <c r="T50" i="113"/>
  <c r="S50" i="113"/>
  <c r="R50" i="113"/>
  <c r="Q50" i="113"/>
  <c r="P50" i="113"/>
  <c r="O50" i="113"/>
  <c r="W50" i="113" s="1"/>
  <c r="N50" i="113"/>
  <c r="M50" i="113"/>
  <c r="L50" i="113"/>
  <c r="K50" i="113"/>
  <c r="J50" i="113"/>
  <c r="I50" i="113"/>
  <c r="Y50" i="113" s="1"/>
  <c r="H50" i="113"/>
  <c r="X50" i="113" s="1"/>
  <c r="G50" i="113"/>
  <c r="F50" i="113"/>
  <c r="U49" i="113"/>
  <c r="T49" i="113"/>
  <c r="S49" i="113"/>
  <c r="AA49" i="113" s="1"/>
  <c r="R49" i="113"/>
  <c r="Z49" i="113" s="1"/>
  <c r="Q49" i="113"/>
  <c r="Y49" i="113" s="1"/>
  <c r="P49" i="113"/>
  <c r="X49" i="113" s="1"/>
  <c r="O49" i="113"/>
  <c r="N49" i="113"/>
  <c r="M49" i="113"/>
  <c r="AC49" i="113" s="1"/>
  <c r="L49" i="113"/>
  <c r="K49" i="113"/>
  <c r="J49" i="113"/>
  <c r="I49" i="113"/>
  <c r="H49" i="113"/>
  <c r="G49" i="113"/>
  <c r="F49" i="113"/>
  <c r="U48" i="113"/>
  <c r="AC48" i="113" s="1"/>
  <c r="T48" i="113"/>
  <c r="AB48" i="113" s="1"/>
  <c r="S48" i="113"/>
  <c r="R48" i="113"/>
  <c r="Q48" i="113"/>
  <c r="Y48" i="113" s="1"/>
  <c r="P48" i="113"/>
  <c r="X48" i="113" s="1"/>
  <c r="O48" i="113"/>
  <c r="N48" i="113"/>
  <c r="M48" i="113"/>
  <c r="L48" i="113"/>
  <c r="K48" i="113"/>
  <c r="J48" i="113"/>
  <c r="I48" i="113"/>
  <c r="H48" i="113"/>
  <c r="G48" i="113"/>
  <c r="W48" i="113" s="1"/>
  <c r="F48" i="113"/>
  <c r="V48" i="113" s="1"/>
  <c r="U47" i="113"/>
  <c r="AC47" i="113" s="1"/>
  <c r="T47" i="113"/>
  <c r="S47" i="113"/>
  <c r="R47" i="113"/>
  <c r="Q47" i="113"/>
  <c r="P47" i="113"/>
  <c r="O47" i="113"/>
  <c r="W47" i="113" s="1"/>
  <c r="N47" i="113"/>
  <c r="V47" i="113" s="1"/>
  <c r="M47" i="113"/>
  <c r="L47" i="113"/>
  <c r="K47" i="113"/>
  <c r="AA47" i="113" s="1"/>
  <c r="J47" i="113"/>
  <c r="I47" i="113"/>
  <c r="Y47" i="113" s="1"/>
  <c r="H47" i="113"/>
  <c r="G47" i="113"/>
  <c r="F47" i="113"/>
  <c r="U46" i="113"/>
  <c r="T46" i="113"/>
  <c r="S46" i="113"/>
  <c r="R46" i="113"/>
  <c r="Z46" i="113" s="1"/>
  <c r="Q46" i="113"/>
  <c r="Y46" i="113" s="1"/>
  <c r="P46" i="113"/>
  <c r="X46" i="113" s="1"/>
  <c r="O46" i="113"/>
  <c r="W46" i="113" s="1"/>
  <c r="N46" i="113"/>
  <c r="V46" i="113" s="1"/>
  <c r="M46" i="113"/>
  <c r="AC46" i="113" s="1"/>
  <c r="L46" i="113"/>
  <c r="AB46" i="113" s="1"/>
  <c r="K46" i="113"/>
  <c r="J46" i="113"/>
  <c r="I46" i="113"/>
  <c r="H46" i="113"/>
  <c r="G46" i="113"/>
  <c r="F46" i="113"/>
  <c r="U45" i="113"/>
  <c r="AC45" i="113" s="1"/>
  <c r="T45" i="113"/>
  <c r="S45" i="113"/>
  <c r="R45" i="113"/>
  <c r="Q45" i="113"/>
  <c r="Y45" i="113" s="1"/>
  <c r="P45" i="113"/>
  <c r="X45" i="113" s="1"/>
  <c r="O45" i="113"/>
  <c r="N45" i="113"/>
  <c r="M45" i="113"/>
  <c r="L45" i="113"/>
  <c r="K45" i="113"/>
  <c r="J45" i="113"/>
  <c r="I45" i="113"/>
  <c r="H45" i="113"/>
  <c r="G45" i="113"/>
  <c r="F45" i="113"/>
  <c r="V45" i="113" s="1"/>
  <c r="U44" i="113"/>
  <c r="AC44" i="113" s="1"/>
  <c r="T44" i="113"/>
  <c r="AB44" i="113" s="1"/>
  <c r="S44" i="113"/>
  <c r="R44" i="113"/>
  <c r="Q44" i="113"/>
  <c r="P44" i="113"/>
  <c r="O44" i="113"/>
  <c r="N44" i="113"/>
  <c r="M44" i="113"/>
  <c r="L44" i="113"/>
  <c r="K44" i="113"/>
  <c r="AA44" i="113" s="1"/>
  <c r="J44" i="113"/>
  <c r="I44" i="113"/>
  <c r="Y44" i="113" s="1"/>
  <c r="H44" i="113"/>
  <c r="G44" i="113"/>
  <c r="F44" i="113"/>
  <c r="U43" i="113"/>
  <c r="T43" i="113"/>
  <c r="S43" i="113"/>
  <c r="AA43" i="113" s="1"/>
  <c r="R43" i="113"/>
  <c r="Q43" i="113"/>
  <c r="Y43" i="113" s="1"/>
  <c r="P43" i="113"/>
  <c r="X43" i="113" s="1"/>
  <c r="O43" i="113"/>
  <c r="N43" i="113"/>
  <c r="V43" i="113" s="1"/>
  <c r="M43" i="113"/>
  <c r="AC43" i="113" s="1"/>
  <c r="L43" i="113"/>
  <c r="AB43" i="113" s="1"/>
  <c r="K43" i="113"/>
  <c r="J43" i="113"/>
  <c r="I43" i="113"/>
  <c r="H43" i="113"/>
  <c r="G43" i="113"/>
  <c r="F43" i="113"/>
  <c r="U42" i="113"/>
  <c r="T42" i="113"/>
  <c r="AB42" i="113" s="1"/>
  <c r="S42" i="113"/>
  <c r="R42" i="113"/>
  <c r="Z42" i="113" s="1"/>
  <c r="Q42" i="113"/>
  <c r="Y42" i="113" s="1"/>
  <c r="P42" i="113"/>
  <c r="X42" i="113" s="1"/>
  <c r="O42" i="113"/>
  <c r="N42" i="113"/>
  <c r="M42" i="113"/>
  <c r="L42" i="113"/>
  <c r="K42" i="113"/>
  <c r="J42" i="113"/>
  <c r="I42" i="113"/>
  <c r="H42" i="113"/>
  <c r="G42" i="113"/>
  <c r="F42" i="113"/>
  <c r="V42" i="113" s="1"/>
  <c r="U41" i="113"/>
  <c r="AC41" i="113" s="1"/>
  <c r="T41" i="113"/>
  <c r="AB41" i="113" s="1"/>
  <c r="S41" i="113"/>
  <c r="R41" i="113"/>
  <c r="Q41" i="113"/>
  <c r="P41" i="113"/>
  <c r="O41" i="113"/>
  <c r="N41" i="113"/>
  <c r="M41" i="113"/>
  <c r="L41" i="113"/>
  <c r="K41" i="113"/>
  <c r="AA41" i="113" s="1"/>
  <c r="J41" i="113"/>
  <c r="Z41" i="113" s="1"/>
  <c r="I41" i="113"/>
  <c r="Y41" i="113" s="1"/>
  <c r="H41" i="113"/>
  <c r="G41" i="113"/>
  <c r="F41" i="113"/>
  <c r="U40" i="113"/>
  <c r="T40" i="113"/>
  <c r="S40" i="113"/>
  <c r="R40" i="113"/>
  <c r="Z40" i="113" s="1"/>
  <c r="Q40" i="113"/>
  <c r="P40" i="113"/>
  <c r="O40" i="113"/>
  <c r="N40" i="113"/>
  <c r="V40" i="113" s="1"/>
  <c r="M40" i="113"/>
  <c r="AC40" i="113" s="1"/>
  <c r="L40" i="113"/>
  <c r="AB40" i="113" s="1"/>
  <c r="K40" i="113"/>
  <c r="J40" i="113"/>
  <c r="I40" i="113"/>
  <c r="H40" i="113"/>
  <c r="G40" i="113"/>
  <c r="F40" i="113"/>
  <c r="U39" i="113"/>
  <c r="T39" i="113"/>
  <c r="S39" i="113"/>
  <c r="R39" i="113"/>
  <c r="Q39" i="113"/>
  <c r="Y39" i="113" s="1"/>
  <c r="P39" i="113"/>
  <c r="X39" i="113" s="1"/>
  <c r="O39" i="113"/>
  <c r="N39" i="113"/>
  <c r="M39" i="113"/>
  <c r="L39" i="113"/>
  <c r="K39" i="113"/>
  <c r="J39" i="113"/>
  <c r="I39" i="113"/>
  <c r="H39" i="113"/>
  <c r="G39" i="113"/>
  <c r="W39" i="113" s="1"/>
  <c r="F39" i="113"/>
  <c r="U38" i="113"/>
  <c r="AC38" i="113" s="1"/>
  <c r="T38" i="113"/>
  <c r="AB38" i="113" s="1"/>
  <c r="S38" i="113"/>
  <c r="R38" i="113"/>
  <c r="Q38" i="113"/>
  <c r="P38" i="113"/>
  <c r="O38" i="113"/>
  <c r="N38" i="113"/>
  <c r="M38" i="113"/>
  <c r="L38" i="113"/>
  <c r="K38" i="113"/>
  <c r="AA38" i="113" s="1"/>
  <c r="J38" i="113"/>
  <c r="Z38" i="113" s="1"/>
  <c r="I38" i="113"/>
  <c r="Y38" i="113" s="1"/>
  <c r="H38" i="113"/>
  <c r="X38" i="113" s="1"/>
  <c r="G38" i="113"/>
  <c r="F38" i="113"/>
  <c r="U37" i="113"/>
  <c r="T37" i="113"/>
  <c r="S37" i="113"/>
  <c r="AA37" i="113" s="1"/>
  <c r="R37" i="113"/>
  <c r="Z37" i="113" s="1"/>
  <c r="Q37" i="113"/>
  <c r="P37" i="113"/>
  <c r="O37" i="113"/>
  <c r="W37" i="113" s="1"/>
  <c r="N37" i="113"/>
  <c r="V37" i="113" s="1"/>
  <c r="M37" i="113"/>
  <c r="AC37" i="113" s="1"/>
  <c r="L37" i="113"/>
  <c r="K37" i="113"/>
  <c r="J37" i="113"/>
  <c r="I37" i="113"/>
  <c r="H37" i="113"/>
  <c r="G37" i="113"/>
  <c r="F37" i="113"/>
  <c r="U36" i="113"/>
  <c r="T36" i="113"/>
  <c r="S36" i="113"/>
  <c r="R36" i="113"/>
  <c r="Z36" i="113" s="1"/>
  <c r="Q36" i="113"/>
  <c r="Y36" i="113" s="1"/>
  <c r="P36" i="113"/>
  <c r="X36" i="113" s="1"/>
  <c r="O36" i="113"/>
  <c r="N36" i="113"/>
  <c r="M36" i="113"/>
  <c r="L36" i="113"/>
  <c r="K36" i="113"/>
  <c r="J36" i="113"/>
  <c r="I36" i="113"/>
  <c r="H36" i="113"/>
  <c r="G36" i="113"/>
  <c r="F36" i="113"/>
  <c r="V36" i="113" s="1"/>
  <c r="U35" i="113"/>
  <c r="AC35" i="113" s="1"/>
  <c r="T35" i="113"/>
  <c r="AB35" i="113" s="1"/>
  <c r="S35" i="113"/>
  <c r="R35" i="113"/>
  <c r="Q35" i="113"/>
  <c r="P35" i="113"/>
  <c r="O35" i="113"/>
  <c r="W35" i="113" s="1"/>
  <c r="N35" i="113"/>
  <c r="V35" i="113" s="1"/>
  <c r="M35" i="113"/>
  <c r="L35" i="113"/>
  <c r="K35" i="113"/>
  <c r="J35" i="113"/>
  <c r="I35" i="113"/>
  <c r="Y35" i="113" s="1"/>
  <c r="H35" i="113"/>
  <c r="G35" i="113"/>
  <c r="F35" i="113"/>
  <c r="U34" i="113"/>
  <c r="T34" i="113"/>
  <c r="S34" i="113"/>
  <c r="R34" i="113"/>
  <c r="Q34" i="113"/>
  <c r="P34" i="113"/>
  <c r="O34" i="113"/>
  <c r="N34" i="113"/>
  <c r="V34" i="113" s="1"/>
  <c r="M34" i="113"/>
  <c r="AC34" i="113" s="1"/>
  <c r="L34" i="113"/>
  <c r="AB34" i="113" s="1"/>
  <c r="K34" i="113"/>
  <c r="J34" i="113"/>
  <c r="I34" i="113"/>
  <c r="H34" i="113"/>
  <c r="G34" i="113"/>
  <c r="F34" i="113"/>
  <c r="C34" i="113"/>
  <c r="C35" i="113" s="1"/>
  <c r="C36" i="113" s="1"/>
  <c r="C37" i="113" s="1"/>
  <c r="C38" i="113" s="1"/>
  <c r="C39" i="113" s="1"/>
  <c r="C40" i="113" s="1"/>
  <c r="C41" i="113" s="1"/>
  <c r="C42" i="113" s="1"/>
  <c r="C43" i="113" s="1"/>
  <c r="C44" i="113" s="1"/>
  <c r="C45" i="113" s="1"/>
  <c r="C46" i="113" s="1"/>
  <c r="C47" i="113" s="1"/>
  <c r="C48" i="113" s="1"/>
  <c r="C49" i="113" s="1"/>
  <c r="C50" i="113" s="1"/>
  <c r="C51" i="113" s="1"/>
  <c r="C52" i="113" s="1"/>
  <c r="C53" i="113" s="1"/>
  <c r="U67" i="112"/>
  <c r="T67" i="112"/>
  <c r="S67" i="112"/>
  <c r="R67" i="112"/>
  <c r="Q67" i="112"/>
  <c r="P67" i="112"/>
  <c r="O67" i="112"/>
  <c r="N67" i="112"/>
  <c r="M67" i="112"/>
  <c r="L67" i="112"/>
  <c r="K67" i="112"/>
  <c r="J67" i="112"/>
  <c r="J73" i="112" s="1"/>
  <c r="J75" i="112" s="1"/>
  <c r="I67" i="112"/>
  <c r="H67" i="112"/>
  <c r="G67" i="112"/>
  <c r="F67" i="112"/>
  <c r="P34" i="112"/>
  <c r="V34" i="112" s="1"/>
  <c r="O34" i="112"/>
  <c r="N34" i="112"/>
  <c r="M34" i="112"/>
  <c r="L34" i="112"/>
  <c r="R34" i="112" s="1"/>
  <c r="J34" i="112"/>
  <c r="I34" i="112"/>
  <c r="U34" i="112" s="1"/>
  <c r="H34" i="112"/>
  <c r="T34" i="112" s="1"/>
  <c r="G34" i="112"/>
  <c r="S34" i="112" s="1"/>
  <c r="F34" i="112"/>
  <c r="P33" i="112"/>
  <c r="O33" i="112"/>
  <c r="U33" i="112" s="1"/>
  <c r="N33" i="112"/>
  <c r="T33" i="112" s="1"/>
  <c r="M33" i="112"/>
  <c r="L33" i="112"/>
  <c r="J33" i="112"/>
  <c r="I33" i="112"/>
  <c r="H33" i="112"/>
  <c r="G33" i="112"/>
  <c r="F33" i="112"/>
  <c r="P32" i="112"/>
  <c r="V32" i="112" s="1"/>
  <c r="O32" i="112"/>
  <c r="U32" i="112" s="1"/>
  <c r="N32" i="112"/>
  <c r="T32" i="112" s="1"/>
  <c r="M32" i="112"/>
  <c r="S32" i="112" s="1"/>
  <c r="L32" i="112"/>
  <c r="J32" i="112"/>
  <c r="I32" i="112"/>
  <c r="H32" i="112"/>
  <c r="G32" i="112"/>
  <c r="F32" i="112"/>
  <c r="P31" i="112"/>
  <c r="O31" i="112"/>
  <c r="N31" i="112"/>
  <c r="M31" i="112"/>
  <c r="L31" i="112"/>
  <c r="R31" i="112" s="1"/>
  <c r="J31" i="112"/>
  <c r="I31" i="112"/>
  <c r="H31" i="112"/>
  <c r="G31" i="112"/>
  <c r="F31" i="112"/>
  <c r="Q30" i="112"/>
  <c r="P30" i="112"/>
  <c r="O30" i="112"/>
  <c r="N30" i="112"/>
  <c r="T30" i="112" s="1"/>
  <c r="M30" i="112"/>
  <c r="S30" i="112" s="1"/>
  <c r="L30" i="112"/>
  <c r="R30" i="112" s="1"/>
  <c r="K30" i="112"/>
  <c r="J30" i="112"/>
  <c r="V30" i="112" s="1"/>
  <c r="I30" i="112"/>
  <c r="H30" i="112"/>
  <c r="G30" i="112"/>
  <c r="F30" i="112"/>
  <c r="C30" i="112"/>
  <c r="C4" i="112"/>
  <c r="C163" i="113"/>
  <c r="C164" i="113" s="1"/>
  <c r="C165" i="113" s="1"/>
  <c r="C166" i="113" s="1"/>
  <c r="C167" i="113" s="1"/>
  <c r="U167" i="113"/>
  <c r="T167" i="113"/>
  <c r="S167" i="113"/>
  <c r="R167" i="113"/>
  <c r="Z167" i="113" s="1"/>
  <c r="Q167" i="113"/>
  <c r="Y167" i="113" s="1"/>
  <c r="P167" i="113"/>
  <c r="X167" i="113" s="1"/>
  <c r="O167" i="113"/>
  <c r="N167" i="113"/>
  <c r="M167" i="113"/>
  <c r="L167" i="113"/>
  <c r="K167" i="113"/>
  <c r="J167" i="113"/>
  <c r="I167" i="113"/>
  <c r="H167" i="113"/>
  <c r="G167" i="113"/>
  <c r="F167" i="113"/>
  <c r="V167" i="113" s="1"/>
  <c r="U166" i="113"/>
  <c r="AC166" i="113" s="1"/>
  <c r="T166" i="113"/>
  <c r="S166" i="113"/>
  <c r="R166" i="113"/>
  <c r="Q166" i="113"/>
  <c r="P166" i="113"/>
  <c r="O166" i="113"/>
  <c r="N166" i="113"/>
  <c r="V166" i="113" s="1"/>
  <c r="M166" i="113"/>
  <c r="L166" i="113"/>
  <c r="K166" i="113"/>
  <c r="AA166" i="113" s="1"/>
  <c r="J166" i="113"/>
  <c r="Z166" i="113" s="1"/>
  <c r="I166" i="113"/>
  <c r="Y166" i="113" s="1"/>
  <c r="H166" i="113"/>
  <c r="G166" i="113"/>
  <c r="F166" i="113"/>
  <c r="U165" i="113"/>
  <c r="T165" i="113"/>
  <c r="S165" i="113"/>
  <c r="R165" i="113"/>
  <c r="Q165" i="113"/>
  <c r="P165" i="113"/>
  <c r="O165" i="113"/>
  <c r="W165" i="113" s="1"/>
  <c r="N165" i="113"/>
  <c r="V165" i="113" s="1"/>
  <c r="M165" i="113"/>
  <c r="AC165" i="113" s="1"/>
  <c r="L165" i="113"/>
  <c r="AB165" i="113" s="1"/>
  <c r="K165" i="113"/>
  <c r="J165" i="113"/>
  <c r="I165" i="113"/>
  <c r="H165" i="113"/>
  <c r="G165" i="113"/>
  <c r="F165" i="113"/>
  <c r="U164" i="113"/>
  <c r="T164" i="113"/>
  <c r="S164" i="113"/>
  <c r="R164" i="113"/>
  <c r="Z164" i="113" s="1"/>
  <c r="Q164" i="113"/>
  <c r="P164" i="113"/>
  <c r="O164" i="113"/>
  <c r="N164" i="113"/>
  <c r="M164" i="113"/>
  <c r="L164" i="113"/>
  <c r="K164" i="113"/>
  <c r="J164" i="113"/>
  <c r="I164" i="113"/>
  <c r="H164" i="113"/>
  <c r="G164" i="113"/>
  <c r="F164" i="113"/>
  <c r="U163" i="113"/>
  <c r="AC163" i="113" s="1"/>
  <c r="T163" i="113"/>
  <c r="AB163" i="113" s="1"/>
  <c r="S163" i="113"/>
  <c r="R163" i="113"/>
  <c r="Q163" i="113"/>
  <c r="P163" i="113"/>
  <c r="O163" i="113"/>
  <c r="N163" i="113"/>
  <c r="M163" i="113"/>
  <c r="L163" i="113"/>
  <c r="K163" i="113"/>
  <c r="AA163" i="113" s="1"/>
  <c r="J163" i="113"/>
  <c r="Z163" i="113" s="1"/>
  <c r="I163" i="113"/>
  <c r="Y163" i="113" s="1"/>
  <c r="H163" i="113"/>
  <c r="A163" i="113" s="1"/>
  <c r="G163" i="113"/>
  <c r="F163" i="113"/>
  <c r="C14" i="113"/>
  <c r="C15" i="113" s="1"/>
  <c r="C16" i="113" s="1"/>
  <c r="C17" i="113" s="1"/>
  <c r="C18" i="113" s="1"/>
  <c r="C19" i="113" s="1"/>
  <c r="C20" i="113" s="1"/>
  <c r="C21" i="113" s="1"/>
  <c r="C22" i="113" s="1"/>
  <c r="C23" i="113" s="1"/>
  <c r="C24" i="113" s="1"/>
  <c r="C25" i="113" s="1"/>
  <c r="C26" i="113" s="1"/>
  <c r="C27" i="113" s="1"/>
  <c r="C28" i="113" s="1"/>
  <c r="C29" i="113" s="1"/>
  <c r="C30" i="113" s="1"/>
  <c r="C31" i="113" s="1"/>
  <c r="C32" i="113" s="1"/>
  <c r="C33" i="113" s="1"/>
  <c r="U33" i="113"/>
  <c r="AC33" i="113" s="1"/>
  <c r="T33" i="113"/>
  <c r="S33" i="113"/>
  <c r="R33" i="113"/>
  <c r="Q33" i="113"/>
  <c r="P33" i="113"/>
  <c r="X33" i="113" s="1"/>
  <c r="O33" i="113"/>
  <c r="N33" i="113"/>
  <c r="V33" i="113" s="1"/>
  <c r="M33" i="113"/>
  <c r="L33" i="113"/>
  <c r="K33" i="113"/>
  <c r="AA33" i="113" s="1"/>
  <c r="J33" i="113"/>
  <c r="Z33" i="113" s="1"/>
  <c r="I33" i="113"/>
  <c r="Y33" i="113" s="1"/>
  <c r="H33" i="113"/>
  <c r="G33" i="113"/>
  <c r="F33" i="113"/>
  <c r="U32" i="113"/>
  <c r="T32" i="113"/>
  <c r="AB32" i="113" s="1"/>
  <c r="S32" i="113"/>
  <c r="R32" i="113"/>
  <c r="Z32" i="113" s="1"/>
  <c r="Q32" i="113"/>
  <c r="Y32" i="113" s="1"/>
  <c r="P32" i="113"/>
  <c r="O32" i="113"/>
  <c r="W32" i="113" s="1"/>
  <c r="N32" i="113"/>
  <c r="V32" i="113" s="1"/>
  <c r="M32" i="113"/>
  <c r="L32" i="113"/>
  <c r="K32" i="113"/>
  <c r="J32" i="113"/>
  <c r="I32" i="113"/>
  <c r="H32" i="113"/>
  <c r="G32" i="113"/>
  <c r="F32" i="113"/>
  <c r="U31" i="113"/>
  <c r="AC31" i="113" s="1"/>
  <c r="T31" i="113"/>
  <c r="AB31" i="113" s="1"/>
  <c r="S31" i="113"/>
  <c r="AA31" i="113" s="1"/>
  <c r="R31" i="113"/>
  <c r="Z31" i="113" s="1"/>
  <c r="Q31" i="113"/>
  <c r="Y31" i="113" s="1"/>
  <c r="P31" i="113"/>
  <c r="O31" i="113"/>
  <c r="N31" i="113"/>
  <c r="M31" i="113"/>
  <c r="L31" i="113"/>
  <c r="K31" i="113"/>
  <c r="J31" i="113"/>
  <c r="I31" i="113"/>
  <c r="H31" i="113"/>
  <c r="X31" i="113" s="1"/>
  <c r="G31" i="113"/>
  <c r="F31" i="113"/>
  <c r="V31" i="113" s="1"/>
  <c r="U30" i="113"/>
  <c r="T30" i="113"/>
  <c r="S30" i="113"/>
  <c r="R30" i="113"/>
  <c r="Q30" i="113"/>
  <c r="P30" i="113"/>
  <c r="O30" i="113"/>
  <c r="W30" i="113" s="1"/>
  <c r="N30" i="113"/>
  <c r="V30" i="113" s="1"/>
  <c r="M30" i="113"/>
  <c r="L30" i="113"/>
  <c r="K30" i="113"/>
  <c r="AA30" i="113" s="1"/>
  <c r="J30" i="113"/>
  <c r="Z30" i="113" s="1"/>
  <c r="I30" i="113"/>
  <c r="Y30" i="113" s="1"/>
  <c r="H30" i="113"/>
  <c r="G30" i="113"/>
  <c r="F30" i="113"/>
  <c r="U29" i="113"/>
  <c r="T29" i="113"/>
  <c r="S29" i="113"/>
  <c r="AA29" i="113" s="1"/>
  <c r="R29" i="113"/>
  <c r="Z29" i="113" s="1"/>
  <c r="Q29" i="113"/>
  <c r="Y29" i="113" s="1"/>
  <c r="P29" i="113"/>
  <c r="O29" i="113"/>
  <c r="N29" i="113"/>
  <c r="V29" i="113" s="1"/>
  <c r="M29" i="113"/>
  <c r="AC29" i="113" s="1"/>
  <c r="L29" i="113"/>
  <c r="K29" i="113"/>
  <c r="J29" i="113"/>
  <c r="I29" i="113"/>
  <c r="H29" i="113"/>
  <c r="G29" i="113"/>
  <c r="F29" i="113"/>
  <c r="U28" i="113"/>
  <c r="AC28" i="113" s="1"/>
  <c r="T28" i="113"/>
  <c r="AB28" i="113" s="1"/>
  <c r="S28" i="113"/>
  <c r="R28" i="113"/>
  <c r="Z28" i="113" s="1"/>
  <c r="Q28" i="113"/>
  <c r="P28" i="113"/>
  <c r="O28" i="113"/>
  <c r="N28" i="113"/>
  <c r="M28" i="113"/>
  <c r="L28" i="113"/>
  <c r="K28" i="113"/>
  <c r="J28" i="113"/>
  <c r="I28" i="113"/>
  <c r="H28" i="113"/>
  <c r="X28" i="113" s="1"/>
  <c r="G28" i="113"/>
  <c r="F28" i="113"/>
  <c r="V28" i="113" s="1"/>
  <c r="U27" i="113"/>
  <c r="AC27" i="113" s="1"/>
  <c r="T27" i="113"/>
  <c r="S27" i="113"/>
  <c r="R27" i="113"/>
  <c r="Q27" i="113"/>
  <c r="P27" i="113"/>
  <c r="O27" i="113"/>
  <c r="N27" i="113"/>
  <c r="V27" i="113" s="1"/>
  <c r="M27" i="113"/>
  <c r="L27" i="113"/>
  <c r="K27" i="113"/>
  <c r="AA27" i="113" s="1"/>
  <c r="J27" i="113"/>
  <c r="Z27" i="113" s="1"/>
  <c r="I27" i="113"/>
  <c r="Y27" i="113" s="1"/>
  <c r="H27" i="113"/>
  <c r="G27" i="113"/>
  <c r="F27" i="113"/>
  <c r="U26" i="113"/>
  <c r="T26" i="113"/>
  <c r="AB26" i="113" s="1"/>
  <c r="S26" i="113"/>
  <c r="AA26" i="113" s="1"/>
  <c r="R26" i="113"/>
  <c r="Q26" i="113"/>
  <c r="P26" i="113"/>
  <c r="O26" i="113"/>
  <c r="N26" i="113"/>
  <c r="V26" i="113" s="1"/>
  <c r="M26" i="113"/>
  <c r="L26" i="113"/>
  <c r="K26" i="113"/>
  <c r="J26" i="113"/>
  <c r="I26" i="113"/>
  <c r="H26" i="113"/>
  <c r="G26" i="113"/>
  <c r="F26" i="113"/>
  <c r="U25" i="113"/>
  <c r="AC25" i="113" s="1"/>
  <c r="T25" i="113"/>
  <c r="AB25" i="113" s="1"/>
  <c r="S25" i="113"/>
  <c r="AA25" i="113" s="1"/>
  <c r="R25" i="113"/>
  <c r="Z25" i="113" s="1"/>
  <c r="Q25" i="113"/>
  <c r="Y25" i="113" s="1"/>
  <c r="P25" i="113"/>
  <c r="O25" i="113"/>
  <c r="N25" i="113"/>
  <c r="M25" i="113"/>
  <c r="L25" i="113"/>
  <c r="K25" i="113"/>
  <c r="J25" i="113"/>
  <c r="I25" i="113"/>
  <c r="H25" i="113"/>
  <c r="G25" i="113"/>
  <c r="W25" i="113" s="1"/>
  <c r="F25" i="113"/>
  <c r="V25" i="113" s="1"/>
  <c r="U24" i="113"/>
  <c r="AC24" i="113" s="1"/>
  <c r="T24" i="113"/>
  <c r="S24" i="113"/>
  <c r="R24" i="113"/>
  <c r="Q24" i="113"/>
  <c r="P24" i="113"/>
  <c r="O24" i="113"/>
  <c r="N24" i="113"/>
  <c r="V24" i="113" s="1"/>
  <c r="M24" i="113"/>
  <c r="L24" i="113"/>
  <c r="K24" i="113"/>
  <c r="AA24" i="113" s="1"/>
  <c r="J24" i="113"/>
  <c r="Z24" i="113" s="1"/>
  <c r="I24" i="113"/>
  <c r="Y24" i="113" s="1"/>
  <c r="H24" i="113"/>
  <c r="G24" i="113"/>
  <c r="F24" i="113"/>
  <c r="U23" i="113"/>
  <c r="T23" i="113"/>
  <c r="AB23" i="113" s="1"/>
  <c r="S23" i="113"/>
  <c r="AA23" i="113" s="1"/>
  <c r="R23" i="113"/>
  <c r="Q23" i="113"/>
  <c r="Y23" i="113" s="1"/>
  <c r="P23" i="113"/>
  <c r="O23" i="113"/>
  <c r="W23" i="113" s="1"/>
  <c r="N23" i="113"/>
  <c r="V23" i="113" s="1"/>
  <c r="M23" i="113"/>
  <c r="L23" i="113"/>
  <c r="K23" i="113"/>
  <c r="J23" i="113"/>
  <c r="I23" i="113"/>
  <c r="H23" i="113"/>
  <c r="G23" i="113"/>
  <c r="F23" i="113"/>
  <c r="U22" i="113"/>
  <c r="AC22" i="113" s="1"/>
  <c r="T22" i="113"/>
  <c r="S22" i="113"/>
  <c r="AA22" i="113" s="1"/>
  <c r="R22" i="113"/>
  <c r="Z22" i="113" s="1"/>
  <c r="Q22" i="113"/>
  <c r="Y22" i="113" s="1"/>
  <c r="P22" i="113"/>
  <c r="O22" i="113"/>
  <c r="N22" i="113"/>
  <c r="M22" i="113"/>
  <c r="L22" i="113"/>
  <c r="K22" i="113"/>
  <c r="J22" i="113"/>
  <c r="I22" i="113"/>
  <c r="H22" i="113"/>
  <c r="X22" i="113" s="1"/>
  <c r="G22" i="113"/>
  <c r="F22" i="113"/>
  <c r="V22" i="113" s="1"/>
  <c r="U21" i="113"/>
  <c r="AC21" i="113" s="1"/>
  <c r="T21" i="113"/>
  <c r="S21" i="113"/>
  <c r="R21" i="113"/>
  <c r="Q21" i="113"/>
  <c r="P21" i="113"/>
  <c r="O21" i="113"/>
  <c r="N21" i="113"/>
  <c r="V21" i="113" s="1"/>
  <c r="M21" i="113"/>
  <c r="L21" i="113"/>
  <c r="K21" i="113"/>
  <c r="AA21" i="113" s="1"/>
  <c r="J21" i="113"/>
  <c r="Z21" i="113" s="1"/>
  <c r="I21" i="113"/>
  <c r="H21" i="113"/>
  <c r="G21" i="113"/>
  <c r="F21" i="113"/>
  <c r="U20" i="113"/>
  <c r="T20" i="113"/>
  <c r="AB20" i="113" s="1"/>
  <c r="S20" i="113"/>
  <c r="AA20" i="113" s="1"/>
  <c r="R20" i="113"/>
  <c r="Z20" i="113" s="1"/>
  <c r="Q20" i="113"/>
  <c r="Y20" i="113" s="1"/>
  <c r="P20" i="113"/>
  <c r="X20" i="113" s="1"/>
  <c r="O20" i="113"/>
  <c r="W20" i="113" s="1"/>
  <c r="N20" i="113"/>
  <c r="V20" i="113" s="1"/>
  <c r="M20" i="113"/>
  <c r="L20" i="113"/>
  <c r="K20" i="113"/>
  <c r="J20" i="113"/>
  <c r="I20" i="113"/>
  <c r="H20" i="113"/>
  <c r="G20" i="113"/>
  <c r="F20" i="113"/>
  <c r="U19" i="113"/>
  <c r="T19" i="113"/>
  <c r="S19" i="113"/>
  <c r="AA19" i="113" s="1"/>
  <c r="R19" i="113"/>
  <c r="Z19" i="113" s="1"/>
  <c r="Q19" i="113"/>
  <c r="Y19" i="113" s="1"/>
  <c r="P19" i="113"/>
  <c r="O19" i="113"/>
  <c r="N19" i="113"/>
  <c r="M19" i="113"/>
  <c r="L19" i="113"/>
  <c r="K19" i="113"/>
  <c r="J19" i="113"/>
  <c r="I19" i="113"/>
  <c r="H19" i="113"/>
  <c r="G19" i="113"/>
  <c r="F19" i="113"/>
  <c r="V19" i="113" s="1"/>
  <c r="U18" i="113"/>
  <c r="AC18" i="113" s="1"/>
  <c r="T18" i="113"/>
  <c r="S18" i="113"/>
  <c r="R18" i="113"/>
  <c r="Q18" i="113"/>
  <c r="P18" i="113"/>
  <c r="O18" i="113"/>
  <c r="N18" i="113"/>
  <c r="M18" i="113"/>
  <c r="L18" i="113"/>
  <c r="AB18" i="113" s="1"/>
  <c r="K18" i="113"/>
  <c r="AA18" i="113" s="1"/>
  <c r="J18" i="113"/>
  <c r="Z18" i="113" s="1"/>
  <c r="I18" i="113"/>
  <c r="H18" i="113"/>
  <c r="G18" i="113"/>
  <c r="F18" i="113"/>
  <c r="U17" i="113"/>
  <c r="T17" i="113"/>
  <c r="S17" i="113"/>
  <c r="AA17" i="113" s="1"/>
  <c r="R17" i="113"/>
  <c r="Q17" i="113"/>
  <c r="Y17" i="113" s="1"/>
  <c r="P17" i="113"/>
  <c r="O17" i="113"/>
  <c r="W17" i="113" s="1"/>
  <c r="N17" i="113"/>
  <c r="M17" i="113"/>
  <c r="AC17" i="113" s="1"/>
  <c r="L17" i="113"/>
  <c r="K17" i="113"/>
  <c r="J17" i="113"/>
  <c r="I17" i="113"/>
  <c r="H17" i="113"/>
  <c r="G17" i="113"/>
  <c r="F17" i="113"/>
  <c r="U16" i="113"/>
  <c r="AC16" i="113" s="1"/>
  <c r="T16" i="113"/>
  <c r="S16" i="113"/>
  <c r="AA16" i="113" s="1"/>
  <c r="R16" i="113"/>
  <c r="Z16" i="113" s="1"/>
  <c r="Q16" i="113"/>
  <c r="Y16" i="113" s="1"/>
  <c r="P16" i="113"/>
  <c r="O16" i="113"/>
  <c r="N16" i="113"/>
  <c r="M16" i="113"/>
  <c r="L16" i="113"/>
  <c r="K16" i="113"/>
  <c r="J16" i="113"/>
  <c r="I16" i="113"/>
  <c r="H16" i="113"/>
  <c r="X16" i="113" s="1"/>
  <c r="G16" i="113"/>
  <c r="W16" i="113" s="1"/>
  <c r="F16" i="113"/>
  <c r="V16" i="113" s="1"/>
  <c r="U15" i="113"/>
  <c r="AC15" i="113" s="1"/>
  <c r="T15" i="113"/>
  <c r="S15" i="113"/>
  <c r="R15" i="113"/>
  <c r="Q15" i="113"/>
  <c r="P15" i="113"/>
  <c r="X15" i="113" s="1"/>
  <c r="O15" i="113"/>
  <c r="W15" i="113" s="1"/>
  <c r="N15" i="113"/>
  <c r="M15" i="113"/>
  <c r="L15" i="113"/>
  <c r="K15" i="113"/>
  <c r="J15" i="113"/>
  <c r="Z15" i="113" s="1"/>
  <c r="I15" i="113"/>
  <c r="Y15" i="113" s="1"/>
  <c r="H15" i="113"/>
  <c r="G15" i="113"/>
  <c r="F15" i="113"/>
  <c r="U14" i="113"/>
  <c r="T14" i="113"/>
  <c r="S14" i="113"/>
  <c r="R14" i="113"/>
  <c r="Q14" i="113"/>
  <c r="Y14" i="113" s="1"/>
  <c r="P14" i="113"/>
  <c r="O14" i="113"/>
  <c r="N14" i="113"/>
  <c r="V14" i="113" s="1"/>
  <c r="M14" i="113"/>
  <c r="L14" i="113"/>
  <c r="K14" i="113"/>
  <c r="J14" i="113"/>
  <c r="I14" i="113"/>
  <c r="H14" i="113"/>
  <c r="G14" i="113"/>
  <c r="F14" i="113"/>
  <c r="U66" i="112"/>
  <c r="T66" i="112"/>
  <c r="S66" i="112"/>
  <c r="R66" i="112"/>
  <c r="Q66" i="112"/>
  <c r="P66" i="112"/>
  <c r="O66" i="112"/>
  <c r="N66" i="112"/>
  <c r="N73" i="112" s="1"/>
  <c r="M66" i="112"/>
  <c r="M73" i="112" s="1"/>
  <c r="M75" i="112" s="1"/>
  <c r="L66" i="112"/>
  <c r="K66" i="112"/>
  <c r="J66" i="112"/>
  <c r="I66" i="112"/>
  <c r="H66" i="112"/>
  <c r="G66" i="112"/>
  <c r="F66" i="112"/>
  <c r="F73" i="112" s="1"/>
  <c r="F75" i="112" s="1"/>
  <c r="P29" i="112"/>
  <c r="V29" i="112" s="1"/>
  <c r="O29" i="112"/>
  <c r="N29" i="112"/>
  <c r="T29" i="112" s="1"/>
  <c r="M29" i="112"/>
  <c r="S29" i="112" s="1"/>
  <c r="L29" i="112"/>
  <c r="R29" i="112" s="1"/>
  <c r="J29" i="112"/>
  <c r="I29" i="112"/>
  <c r="H29" i="112"/>
  <c r="G29" i="112"/>
  <c r="F29" i="112"/>
  <c r="P28" i="112"/>
  <c r="O28" i="112"/>
  <c r="U28" i="112" s="1"/>
  <c r="N28" i="112"/>
  <c r="M28" i="112"/>
  <c r="L28" i="112"/>
  <c r="J28" i="112"/>
  <c r="V28" i="112" s="1"/>
  <c r="I28" i="112"/>
  <c r="H28" i="112"/>
  <c r="G28" i="112"/>
  <c r="F28" i="112"/>
  <c r="P27" i="112"/>
  <c r="V27" i="112" s="1"/>
  <c r="O27" i="112"/>
  <c r="N27" i="112"/>
  <c r="M27" i="112"/>
  <c r="L27" i="112"/>
  <c r="R27" i="112" s="1"/>
  <c r="J27" i="112"/>
  <c r="I27" i="112"/>
  <c r="H27" i="112"/>
  <c r="G27" i="112"/>
  <c r="F27" i="112"/>
  <c r="P26" i="112"/>
  <c r="O26" i="112"/>
  <c r="N26" i="112"/>
  <c r="M26" i="112"/>
  <c r="L26" i="112"/>
  <c r="J26" i="112"/>
  <c r="I26" i="112"/>
  <c r="U26" i="112" s="1"/>
  <c r="H26" i="112"/>
  <c r="G26" i="112"/>
  <c r="F26" i="112"/>
  <c r="R26" i="112" s="1"/>
  <c r="Q25" i="112"/>
  <c r="W25" i="112" s="1"/>
  <c r="P25" i="112"/>
  <c r="O25" i="112"/>
  <c r="N25" i="112"/>
  <c r="M25" i="112"/>
  <c r="L25" i="112"/>
  <c r="K25" i="112"/>
  <c r="J25" i="112"/>
  <c r="I25" i="112"/>
  <c r="U25" i="112" s="1"/>
  <c r="H25" i="112"/>
  <c r="G25" i="112"/>
  <c r="S25" i="112" s="1"/>
  <c r="F25" i="112"/>
  <c r="C25" i="112"/>
  <c r="C3" i="112"/>
  <c r="P40" i="107"/>
  <c r="O40" i="107"/>
  <c r="P40" i="106"/>
  <c r="O40" i="106"/>
  <c r="P40" i="105"/>
  <c r="O40" i="105"/>
  <c r="P40" i="109"/>
  <c r="O40" i="109"/>
  <c r="P40" i="111"/>
  <c r="O40" i="111"/>
  <c r="P40" i="110"/>
  <c r="O40" i="110"/>
  <c r="P40" i="91"/>
  <c r="O40" i="91"/>
  <c r="A3" i="114"/>
  <c r="A4" i="114" s="1"/>
  <c r="A5" i="114" s="1"/>
  <c r="A6" i="114" s="1"/>
  <c r="A7" i="114" s="1"/>
  <c r="A8" i="114" s="1"/>
  <c r="A9" i="114" s="1"/>
  <c r="A10" i="114" s="1"/>
  <c r="A11" i="114" s="1"/>
  <c r="A12" i="114" s="1"/>
  <c r="A13" i="114" s="1"/>
  <c r="A14" i="114" s="1"/>
  <c r="A15" i="114" s="1"/>
  <c r="A16" i="114" s="1"/>
  <c r="A17" i="114" s="1"/>
  <c r="A18" i="114" s="1"/>
  <c r="A19" i="114" s="1"/>
  <c r="A20" i="114" s="1"/>
  <c r="A21" i="114" s="1"/>
  <c r="A22" i="114" s="1"/>
  <c r="A23" i="114" s="1"/>
  <c r="A24" i="114" s="1"/>
  <c r="A25" i="114" s="1"/>
  <c r="A26" i="114" s="1"/>
  <c r="A27" i="114" s="1"/>
  <c r="A28" i="114" s="1"/>
  <c r="A29" i="114" s="1"/>
  <c r="A30" i="114" s="1"/>
  <c r="A31" i="114" s="1"/>
  <c r="A32" i="114" s="1"/>
  <c r="A33" i="114" s="1"/>
  <c r="A34" i="114" s="1"/>
  <c r="A35" i="114" s="1"/>
  <c r="A36" i="114" s="1"/>
  <c r="A37" i="114" s="1"/>
  <c r="A38" i="114" s="1"/>
  <c r="A39" i="114" s="1"/>
  <c r="A40" i="114" s="1"/>
  <c r="A41" i="114" s="1"/>
  <c r="A42" i="114" s="1"/>
  <c r="A43" i="114" s="1"/>
  <c r="A44" i="114" s="1"/>
  <c r="A45" i="114" s="1"/>
  <c r="A46" i="114" s="1"/>
  <c r="A47" i="114" s="1"/>
  <c r="A48" i="114" s="1"/>
  <c r="A49" i="114" s="1"/>
  <c r="A50" i="114" s="1"/>
  <c r="A51" i="114" s="1"/>
  <c r="A52" i="114" s="1"/>
  <c r="A53" i="114" s="1"/>
  <c r="A54" i="114" s="1"/>
  <c r="A55" i="114" s="1"/>
  <c r="A56" i="114" s="1"/>
  <c r="A57" i="114" s="1"/>
  <c r="A58" i="114" s="1"/>
  <c r="A59" i="114" s="1"/>
  <c r="A60" i="114" s="1"/>
  <c r="A61" i="114" s="1"/>
  <c r="A62" i="114" s="1"/>
  <c r="A63" i="114" s="1"/>
  <c r="A64" i="114" s="1"/>
  <c r="V197" i="113"/>
  <c r="AB194" i="113"/>
  <c r="B194" i="113"/>
  <c r="B195" i="113" s="1"/>
  <c r="B196" i="113" s="1"/>
  <c r="B197" i="113" s="1"/>
  <c r="V193" i="113"/>
  <c r="Y191" i="113"/>
  <c r="X191" i="113"/>
  <c r="Z190" i="113"/>
  <c r="B190" i="113"/>
  <c r="B191" i="113" s="1"/>
  <c r="B192" i="113" s="1"/>
  <c r="Z189" i="113"/>
  <c r="B189" i="113"/>
  <c r="AC188" i="113"/>
  <c r="Z188" i="113"/>
  <c r="D188" i="113"/>
  <c r="B187" i="113"/>
  <c r="AA186" i="113"/>
  <c r="Z186" i="113"/>
  <c r="Y185" i="113"/>
  <c r="AB185" i="113"/>
  <c r="W185" i="113"/>
  <c r="B184" i="113"/>
  <c r="B185" i="113" s="1"/>
  <c r="B186" i="113" s="1"/>
  <c r="AA183" i="113"/>
  <c r="Z183" i="113"/>
  <c r="W181" i="113"/>
  <c r="V181" i="113"/>
  <c r="W180" i="113"/>
  <c r="E179" i="113"/>
  <c r="E184" i="113" s="1"/>
  <c r="E189" i="113" s="1"/>
  <c r="E194" i="113" s="1"/>
  <c r="B179" i="113"/>
  <c r="B180" i="113" s="1"/>
  <c r="B181" i="113" s="1"/>
  <c r="B182" i="113" s="1"/>
  <c r="W178" i="113"/>
  <c r="Y177" i="113"/>
  <c r="AC175" i="113"/>
  <c r="B175" i="113"/>
  <c r="B176" i="113" s="1"/>
  <c r="B177" i="113" s="1"/>
  <c r="B174" i="113"/>
  <c r="Y172" i="113"/>
  <c r="V172" i="113"/>
  <c r="AC171" i="113"/>
  <c r="C170" i="113"/>
  <c r="C171" i="113" s="1"/>
  <c r="C172" i="113" s="1"/>
  <c r="V169" i="113"/>
  <c r="E169" i="113"/>
  <c r="E174" i="113" s="1"/>
  <c r="B169" i="113"/>
  <c r="B170" i="113" s="1"/>
  <c r="B171" i="113" s="1"/>
  <c r="B172" i="113" s="1"/>
  <c r="W167" i="113"/>
  <c r="AA167" i="113"/>
  <c r="W166" i="113"/>
  <c r="B166" i="113"/>
  <c r="B167" i="113" s="1"/>
  <c r="W164" i="113"/>
  <c r="B164" i="113"/>
  <c r="B165" i="113" s="1"/>
  <c r="E168" i="113"/>
  <c r="E173" i="113" s="1"/>
  <c r="E178" i="113" s="1"/>
  <c r="E183" i="113" s="1"/>
  <c r="E188" i="113" s="1"/>
  <c r="E193" i="113" s="1"/>
  <c r="P162" i="113"/>
  <c r="Q162" i="113" s="1"/>
  <c r="R162" i="113" s="1"/>
  <c r="S162" i="113" s="1"/>
  <c r="T162" i="113" s="1"/>
  <c r="U162" i="113" s="1"/>
  <c r="V153" i="113"/>
  <c r="E153" i="113"/>
  <c r="Z152" i="113"/>
  <c r="E152" i="113"/>
  <c r="Z151" i="113"/>
  <c r="Y151" i="113"/>
  <c r="E151" i="113"/>
  <c r="E150" i="113"/>
  <c r="D150" i="113"/>
  <c r="D151" i="113" s="1"/>
  <c r="D152" i="113" s="1"/>
  <c r="D153" i="113" s="1"/>
  <c r="V149" i="113"/>
  <c r="E149" i="113"/>
  <c r="E148" i="113"/>
  <c r="AC147" i="113"/>
  <c r="Z147" i="113"/>
  <c r="V147" i="113"/>
  <c r="E147" i="113"/>
  <c r="E146" i="113"/>
  <c r="D146" i="113"/>
  <c r="D147" i="113" s="1"/>
  <c r="D148" i="113" s="1"/>
  <c r="D149" i="113" s="1"/>
  <c r="Z145" i="113"/>
  <c r="Y145" i="113"/>
  <c r="V145" i="113"/>
  <c r="AC145" i="113"/>
  <c r="E145" i="113"/>
  <c r="D145" i="113"/>
  <c r="E144" i="113"/>
  <c r="V143" i="113"/>
  <c r="AC143" i="113"/>
  <c r="D143" i="113"/>
  <c r="W141" i="113"/>
  <c r="Z141" i="113"/>
  <c r="D141" i="113"/>
  <c r="D142" i="113" s="1"/>
  <c r="Z140" i="113"/>
  <c r="Z139" i="113"/>
  <c r="AC138" i="113"/>
  <c r="Y137" i="113"/>
  <c r="B137" i="113"/>
  <c r="B138" i="113" s="1"/>
  <c r="B139" i="113" s="1"/>
  <c r="B140" i="113" s="1"/>
  <c r="B141" i="113" s="1"/>
  <c r="B142" i="113" s="1"/>
  <c r="B143" i="113" s="1"/>
  <c r="B144" i="113" s="1"/>
  <c r="B145" i="113" s="1"/>
  <c r="B146" i="113" s="1"/>
  <c r="B147" i="113" s="1"/>
  <c r="B148" i="113" s="1"/>
  <c r="B149" i="113" s="1"/>
  <c r="B150" i="113" s="1"/>
  <c r="B151" i="113" s="1"/>
  <c r="B152" i="113" s="1"/>
  <c r="B153" i="113" s="1"/>
  <c r="Z136" i="113"/>
  <c r="B136" i="113"/>
  <c r="V135" i="113"/>
  <c r="D135" i="113"/>
  <c r="D136" i="113" s="1"/>
  <c r="D137" i="113" s="1"/>
  <c r="D138" i="113" s="1"/>
  <c r="D139" i="113" s="1"/>
  <c r="D140" i="113" s="1"/>
  <c r="B135" i="113"/>
  <c r="V134" i="113"/>
  <c r="Z133" i="113"/>
  <c r="E133" i="113"/>
  <c r="E132" i="113"/>
  <c r="AB131" i="113"/>
  <c r="Z131" i="113"/>
  <c r="V131" i="113"/>
  <c r="E131" i="113"/>
  <c r="E130" i="113"/>
  <c r="Z129" i="113"/>
  <c r="E129" i="113"/>
  <c r="Z128" i="113"/>
  <c r="E128" i="113"/>
  <c r="V127" i="113"/>
  <c r="E127" i="113"/>
  <c r="E126" i="113"/>
  <c r="E125" i="113"/>
  <c r="V124" i="113"/>
  <c r="E124" i="113"/>
  <c r="Z122" i="113"/>
  <c r="V121" i="113"/>
  <c r="AC119" i="113"/>
  <c r="AB119" i="113"/>
  <c r="Z119" i="113"/>
  <c r="Y118" i="113"/>
  <c r="Z117" i="113"/>
  <c r="V116" i="113"/>
  <c r="B116" i="113"/>
  <c r="B117" i="113" s="1"/>
  <c r="B118" i="113" s="1"/>
  <c r="AC115" i="113"/>
  <c r="AB115" i="113"/>
  <c r="D115" i="113"/>
  <c r="D116" i="113" s="1"/>
  <c r="D117" i="113" s="1"/>
  <c r="D118" i="113" s="1"/>
  <c r="D119" i="113" s="1"/>
  <c r="D120" i="113" s="1"/>
  <c r="D121" i="113" s="1"/>
  <c r="D122" i="113" s="1"/>
  <c r="D123" i="113" s="1"/>
  <c r="B115" i="113"/>
  <c r="Z114" i="113"/>
  <c r="W113" i="113"/>
  <c r="E113" i="113"/>
  <c r="AA112" i="113"/>
  <c r="E112" i="113"/>
  <c r="AA111" i="113"/>
  <c r="Z111" i="113"/>
  <c r="E111" i="113"/>
  <c r="W110" i="113"/>
  <c r="E110" i="113"/>
  <c r="AA109" i="113"/>
  <c r="W109" i="113"/>
  <c r="V109" i="113"/>
  <c r="E109" i="113"/>
  <c r="E108" i="113"/>
  <c r="AA107" i="113"/>
  <c r="X107" i="113"/>
  <c r="E107" i="113"/>
  <c r="E106" i="113"/>
  <c r="D106" i="113"/>
  <c r="D107" i="113" s="1"/>
  <c r="D108" i="113" s="1"/>
  <c r="D109" i="113" s="1"/>
  <c r="D110" i="113" s="1"/>
  <c r="D111" i="113" s="1"/>
  <c r="D112" i="113" s="1"/>
  <c r="D113" i="113" s="1"/>
  <c r="X105" i="113"/>
  <c r="AA105" i="113"/>
  <c r="V105" i="113"/>
  <c r="E105" i="113"/>
  <c r="D105" i="113"/>
  <c r="AA104" i="113"/>
  <c r="E104" i="113"/>
  <c r="AA102" i="113"/>
  <c r="Z102" i="113"/>
  <c r="W101" i="113"/>
  <c r="B101" i="113"/>
  <c r="B102" i="113" s="1"/>
  <c r="B103" i="113" s="1"/>
  <c r="B104" i="113" s="1"/>
  <c r="B105" i="113" s="1"/>
  <c r="B106" i="113" s="1"/>
  <c r="B107" i="113" s="1"/>
  <c r="B108" i="113" s="1"/>
  <c r="B109" i="113" s="1"/>
  <c r="B110" i="113" s="1"/>
  <c r="B111" i="113" s="1"/>
  <c r="B112" i="113" s="1"/>
  <c r="B113" i="113" s="1"/>
  <c r="X100" i="113"/>
  <c r="V100" i="113"/>
  <c r="W98" i="113"/>
  <c r="Z98" i="113"/>
  <c r="AC97" i="113"/>
  <c r="V97" i="113"/>
  <c r="AA95" i="113"/>
  <c r="Y95" i="113"/>
  <c r="W95" i="113"/>
  <c r="D95" i="113"/>
  <c r="D96" i="113" s="1"/>
  <c r="D97" i="113" s="1"/>
  <c r="D98" i="113" s="1"/>
  <c r="D99" i="113" s="1"/>
  <c r="D100" i="113" s="1"/>
  <c r="D101" i="113" s="1"/>
  <c r="D102" i="113" s="1"/>
  <c r="D103" i="113" s="1"/>
  <c r="B95" i="113"/>
  <c r="B96" i="113" s="1"/>
  <c r="B97" i="113" s="1"/>
  <c r="B98" i="113" s="1"/>
  <c r="B99" i="113" s="1"/>
  <c r="B100" i="113" s="1"/>
  <c r="X93" i="113"/>
  <c r="E93" i="113"/>
  <c r="W92" i="113"/>
  <c r="AC92" i="113"/>
  <c r="E92" i="113"/>
  <c r="E91" i="113"/>
  <c r="W90" i="113"/>
  <c r="V90" i="113"/>
  <c r="E90" i="113"/>
  <c r="Y89" i="113"/>
  <c r="E89" i="113"/>
  <c r="D89" i="113"/>
  <c r="D90" i="113" s="1"/>
  <c r="D91" i="113" s="1"/>
  <c r="D92" i="113" s="1"/>
  <c r="D93" i="113" s="1"/>
  <c r="W88" i="113"/>
  <c r="E88" i="113"/>
  <c r="D88" i="113"/>
  <c r="W87" i="113"/>
  <c r="E87" i="113"/>
  <c r="Z86" i="113"/>
  <c r="W86" i="113"/>
  <c r="V86" i="113"/>
  <c r="E86" i="113"/>
  <c r="D86" i="113"/>
  <c r="D87" i="113" s="1"/>
  <c r="E85" i="113"/>
  <c r="D85" i="113"/>
  <c r="AA84" i="113"/>
  <c r="V84" i="113"/>
  <c r="E84" i="113"/>
  <c r="W82" i="113"/>
  <c r="AA81" i="113"/>
  <c r="D81" i="113"/>
  <c r="D82" i="113" s="1"/>
  <c r="D83" i="113" s="1"/>
  <c r="V80" i="113"/>
  <c r="B80" i="113"/>
  <c r="B81" i="113" s="1"/>
  <c r="B82" i="113" s="1"/>
  <c r="B83" i="113" s="1"/>
  <c r="B84" i="113" s="1"/>
  <c r="B85" i="113" s="1"/>
  <c r="B86" i="113" s="1"/>
  <c r="B87" i="113" s="1"/>
  <c r="B88" i="113" s="1"/>
  <c r="B89" i="113" s="1"/>
  <c r="B90" i="113" s="1"/>
  <c r="B91" i="113" s="1"/>
  <c r="B92" i="113" s="1"/>
  <c r="B93" i="113" s="1"/>
  <c r="Z79" i="113"/>
  <c r="V79" i="113"/>
  <c r="AA79" i="113"/>
  <c r="AC78" i="113"/>
  <c r="AA77" i="113"/>
  <c r="W76" i="113"/>
  <c r="V76" i="113"/>
  <c r="D76" i="113"/>
  <c r="D77" i="113" s="1"/>
  <c r="D78" i="113" s="1"/>
  <c r="D79" i="113" s="1"/>
  <c r="D80" i="113" s="1"/>
  <c r="Y75" i="113"/>
  <c r="D75" i="113"/>
  <c r="B75" i="113"/>
  <c r="B76" i="113" s="1"/>
  <c r="B77" i="113" s="1"/>
  <c r="B78" i="113" s="1"/>
  <c r="B79" i="113" s="1"/>
  <c r="W74" i="113"/>
  <c r="AA73" i="113"/>
  <c r="V73" i="113"/>
  <c r="E73" i="113"/>
  <c r="W72" i="113"/>
  <c r="Z72" i="113"/>
  <c r="E72" i="113"/>
  <c r="W71" i="113"/>
  <c r="E71" i="113"/>
  <c r="AA70" i="113"/>
  <c r="Z70" i="113"/>
  <c r="W70" i="113"/>
  <c r="E70" i="113"/>
  <c r="V69" i="113"/>
  <c r="AA69" i="113"/>
  <c r="E69" i="113"/>
  <c r="W68" i="113"/>
  <c r="E68" i="113"/>
  <c r="W67" i="113"/>
  <c r="E67" i="113"/>
  <c r="W66" i="113"/>
  <c r="E66" i="113"/>
  <c r="E65" i="113"/>
  <c r="D65" i="113"/>
  <c r="D66" i="113" s="1"/>
  <c r="D67" i="113" s="1"/>
  <c r="D68" i="113" s="1"/>
  <c r="D69" i="113" s="1"/>
  <c r="D70" i="113" s="1"/>
  <c r="D71" i="113" s="1"/>
  <c r="D72" i="113" s="1"/>
  <c r="D73" i="113" s="1"/>
  <c r="E64" i="113"/>
  <c r="W62" i="113"/>
  <c r="W61" i="113"/>
  <c r="AA59" i="113"/>
  <c r="W58" i="113"/>
  <c r="V58" i="113"/>
  <c r="B58" i="113"/>
  <c r="B59" i="113" s="1"/>
  <c r="B60" i="113" s="1"/>
  <c r="B61" i="113" s="1"/>
  <c r="B62" i="113" s="1"/>
  <c r="B63" i="113" s="1"/>
  <c r="B64" i="113" s="1"/>
  <c r="B65" i="113" s="1"/>
  <c r="B66" i="113" s="1"/>
  <c r="B67" i="113" s="1"/>
  <c r="B68" i="113" s="1"/>
  <c r="B69" i="113" s="1"/>
  <c r="B70" i="113" s="1"/>
  <c r="B71" i="113" s="1"/>
  <c r="B72" i="113" s="1"/>
  <c r="B73" i="113" s="1"/>
  <c r="W57" i="113"/>
  <c r="B57" i="113"/>
  <c r="AA56" i="113"/>
  <c r="W55" i="113"/>
  <c r="V55" i="113"/>
  <c r="D55" i="113"/>
  <c r="D56" i="113" s="1"/>
  <c r="D57" i="113" s="1"/>
  <c r="D58" i="113" s="1"/>
  <c r="D59" i="113" s="1"/>
  <c r="D60" i="113" s="1"/>
  <c r="D61" i="113" s="1"/>
  <c r="D62" i="113" s="1"/>
  <c r="D63" i="113" s="1"/>
  <c r="B55" i="113"/>
  <c r="B56" i="113" s="1"/>
  <c r="C55" i="113"/>
  <c r="C56" i="113" s="1"/>
  <c r="C57" i="113" s="1"/>
  <c r="C58" i="113" s="1"/>
  <c r="C59" i="113" s="1"/>
  <c r="C60" i="113" s="1"/>
  <c r="C61" i="113" s="1"/>
  <c r="C62" i="113" s="1"/>
  <c r="C63" i="113" s="1"/>
  <c r="C64" i="113" s="1"/>
  <c r="C65" i="113" s="1"/>
  <c r="C66" i="113" s="1"/>
  <c r="C67" i="113" s="1"/>
  <c r="C68" i="113" s="1"/>
  <c r="C69" i="113" s="1"/>
  <c r="C70" i="113" s="1"/>
  <c r="C71" i="113" s="1"/>
  <c r="C72" i="113" s="1"/>
  <c r="C73" i="113" s="1"/>
  <c r="Z53" i="113"/>
  <c r="W53" i="113"/>
  <c r="E53" i="113"/>
  <c r="W52" i="113"/>
  <c r="V52" i="113"/>
  <c r="E52" i="113"/>
  <c r="AA51" i="113"/>
  <c r="W51" i="113"/>
  <c r="E51" i="113"/>
  <c r="V50" i="113"/>
  <c r="E50" i="113"/>
  <c r="V49" i="113"/>
  <c r="AB49" i="113"/>
  <c r="E49" i="113"/>
  <c r="AA48" i="113"/>
  <c r="E48" i="113"/>
  <c r="Z47" i="113"/>
  <c r="E47" i="113"/>
  <c r="AA46" i="113"/>
  <c r="E46" i="113"/>
  <c r="D46" i="113"/>
  <c r="D47" i="113" s="1"/>
  <c r="D48" i="113" s="1"/>
  <c r="D49" i="113" s="1"/>
  <c r="D50" i="113" s="1"/>
  <c r="D51" i="113" s="1"/>
  <c r="D52" i="113" s="1"/>
  <c r="D53" i="113" s="1"/>
  <c r="W45" i="113"/>
  <c r="E45" i="113"/>
  <c r="D45" i="113"/>
  <c r="Z44" i="113"/>
  <c r="W44" i="113"/>
  <c r="E44" i="113"/>
  <c r="B44" i="113"/>
  <c r="B45" i="113" s="1"/>
  <c r="B46" i="113" s="1"/>
  <c r="B47" i="113" s="1"/>
  <c r="B48" i="113" s="1"/>
  <c r="B49" i="113" s="1"/>
  <c r="B50" i="113" s="1"/>
  <c r="B51" i="113" s="1"/>
  <c r="B52" i="113" s="1"/>
  <c r="B53" i="113" s="1"/>
  <c r="W43" i="113"/>
  <c r="W42" i="113"/>
  <c r="AC42" i="113"/>
  <c r="W41" i="113"/>
  <c r="V41" i="113"/>
  <c r="AA40" i="113"/>
  <c r="W40" i="113"/>
  <c r="V39" i="113"/>
  <c r="Z39" i="113"/>
  <c r="V38" i="113"/>
  <c r="W38" i="113"/>
  <c r="W36" i="113"/>
  <c r="AA36" i="113"/>
  <c r="AA35" i="113"/>
  <c r="Z35" i="113"/>
  <c r="D35" i="113"/>
  <c r="D36" i="113" s="1"/>
  <c r="D37" i="113" s="1"/>
  <c r="D38" i="113" s="1"/>
  <c r="D39" i="113" s="1"/>
  <c r="D40" i="113" s="1"/>
  <c r="D41" i="113" s="1"/>
  <c r="D42" i="113" s="1"/>
  <c r="D43" i="113" s="1"/>
  <c r="B35" i="113"/>
  <c r="B36" i="113" s="1"/>
  <c r="B37" i="113" s="1"/>
  <c r="B38" i="113" s="1"/>
  <c r="B39" i="113" s="1"/>
  <c r="B40" i="113" s="1"/>
  <c r="B41" i="113" s="1"/>
  <c r="B42" i="113" s="1"/>
  <c r="B43" i="113" s="1"/>
  <c r="AA34" i="113"/>
  <c r="Z34" i="113"/>
  <c r="W33" i="113"/>
  <c r="E33" i="113"/>
  <c r="AA32" i="113"/>
  <c r="E32" i="113"/>
  <c r="W31" i="113"/>
  <c r="E31" i="113"/>
  <c r="X30" i="113"/>
  <c r="E30" i="113"/>
  <c r="AB29" i="113"/>
  <c r="E29" i="113"/>
  <c r="W28" i="113"/>
  <c r="E28" i="113"/>
  <c r="X27" i="113"/>
  <c r="W27" i="113"/>
  <c r="AB27" i="113"/>
  <c r="E27" i="113"/>
  <c r="W26" i="113"/>
  <c r="E26" i="113"/>
  <c r="X25" i="113"/>
  <c r="E25" i="113"/>
  <c r="D25" i="113"/>
  <c r="D26" i="113" s="1"/>
  <c r="D27" i="113" s="1"/>
  <c r="D28" i="113" s="1"/>
  <c r="D29" i="113" s="1"/>
  <c r="D30" i="113" s="1"/>
  <c r="D31" i="113" s="1"/>
  <c r="D32" i="113" s="1"/>
  <c r="D33" i="113" s="1"/>
  <c r="AB24" i="113"/>
  <c r="X24" i="113"/>
  <c r="E24" i="113"/>
  <c r="Z23" i="113"/>
  <c r="X23" i="113"/>
  <c r="AB22" i="113"/>
  <c r="AB21" i="113"/>
  <c r="W21" i="113"/>
  <c r="X19" i="113"/>
  <c r="AC19" i="113"/>
  <c r="AB19" i="113"/>
  <c r="W19" i="113"/>
  <c r="V18" i="113"/>
  <c r="V17" i="113"/>
  <c r="AB17" i="113"/>
  <c r="X17" i="113"/>
  <c r="AB16" i="113"/>
  <c r="B16" i="113"/>
  <c r="B17" i="113" s="1"/>
  <c r="B18" i="113" s="1"/>
  <c r="B19" i="113" s="1"/>
  <c r="B20" i="113" s="1"/>
  <c r="B21" i="113" s="1"/>
  <c r="B22" i="113" s="1"/>
  <c r="B23" i="113" s="1"/>
  <c r="B24" i="113" s="1"/>
  <c r="B25" i="113" s="1"/>
  <c r="B26" i="113" s="1"/>
  <c r="B27" i="113" s="1"/>
  <c r="B28" i="113" s="1"/>
  <c r="B29" i="113" s="1"/>
  <c r="B30" i="113" s="1"/>
  <c r="B31" i="113" s="1"/>
  <c r="B32" i="113" s="1"/>
  <c r="B33" i="113" s="1"/>
  <c r="AA15" i="113"/>
  <c r="AB15" i="113"/>
  <c r="D15" i="113"/>
  <c r="B15" i="113"/>
  <c r="P13" i="113"/>
  <c r="Q13" i="113" s="1"/>
  <c r="R13" i="113" s="1"/>
  <c r="S13" i="113" s="1"/>
  <c r="T13" i="113" s="1"/>
  <c r="U13" i="113" s="1"/>
  <c r="J10" i="113"/>
  <c r="I5" i="113"/>
  <c r="H7" i="113"/>
  <c r="J5" i="113"/>
  <c r="J4" i="113"/>
  <c r="F3" i="113"/>
  <c r="K1" i="113"/>
  <c r="Q82" i="112"/>
  <c r="P82" i="112"/>
  <c r="O82" i="112"/>
  <c r="N82" i="112"/>
  <c r="M82" i="112"/>
  <c r="L82" i="112"/>
  <c r="Q80" i="112"/>
  <c r="T79" i="112"/>
  <c r="S79" i="112"/>
  <c r="R79" i="112"/>
  <c r="Q79" i="112"/>
  <c r="P79" i="112"/>
  <c r="O79" i="112"/>
  <c r="N79" i="112"/>
  <c r="M79" i="112"/>
  <c r="L79" i="112"/>
  <c r="K79" i="112"/>
  <c r="J79" i="112"/>
  <c r="I79" i="112"/>
  <c r="H79" i="112"/>
  <c r="G79" i="112"/>
  <c r="F79" i="112"/>
  <c r="S78" i="112"/>
  <c r="Q78" i="112"/>
  <c r="L78" i="112"/>
  <c r="J78" i="112"/>
  <c r="O78" i="112" s="1"/>
  <c r="T78" i="112" s="1"/>
  <c r="I78" i="112"/>
  <c r="N78" i="112" s="1"/>
  <c r="H78" i="112"/>
  <c r="M78" i="112" s="1"/>
  <c r="R78" i="112" s="1"/>
  <c r="G78" i="112"/>
  <c r="F78" i="112"/>
  <c r="K78" i="112" s="1"/>
  <c r="P78" i="112" s="1"/>
  <c r="S73" i="112"/>
  <c r="R73" i="112"/>
  <c r="R75" i="112" s="1"/>
  <c r="U64" i="112"/>
  <c r="T64" i="112"/>
  <c r="S64" i="112"/>
  <c r="R64" i="112"/>
  <c r="Q64" i="112"/>
  <c r="P64" i="112"/>
  <c r="O64" i="112"/>
  <c r="N64" i="112"/>
  <c r="W59" i="112"/>
  <c r="W58" i="112"/>
  <c r="U58" i="112"/>
  <c r="B58" i="112"/>
  <c r="B59" i="112" s="1"/>
  <c r="W57" i="112"/>
  <c r="W56" i="112"/>
  <c r="U56" i="112"/>
  <c r="B56" i="112"/>
  <c r="B57" i="112" s="1"/>
  <c r="V55" i="112"/>
  <c r="U55" i="112"/>
  <c r="W54" i="112"/>
  <c r="W53" i="112"/>
  <c r="U53" i="112"/>
  <c r="R53" i="112"/>
  <c r="B53" i="112"/>
  <c r="B54" i="112" s="1"/>
  <c r="W52" i="112"/>
  <c r="T52" i="112"/>
  <c r="W51" i="112"/>
  <c r="R51" i="112"/>
  <c r="B51" i="112"/>
  <c r="B52" i="112" s="1"/>
  <c r="W50" i="112"/>
  <c r="W49" i="112"/>
  <c r="U49" i="112"/>
  <c r="W48" i="112"/>
  <c r="W47" i="112"/>
  <c r="S47" i="112"/>
  <c r="T47" i="112"/>
  <c r="W46" i="112"/>
  <c r="U45" i="112"/>
  <c r="R45" i="112"/>
  <c r="W44" i="112"/>
  <c r="W43" i="112"/>
  <c r="V43" i="112"/>
  <c r="S43" i="112"/>
  <c r="W42" i="112"/>
  <c r="W41" i="112"/>
  <c r="T41" i="112"/>
  <c r="R41" i="112"/>
  <c r="V40" i="112"/>
  <c r="T40" i="112"/>
  <c r="W39" i="112"/>
  <c r="D39" i="112"/>
  <c r="D44" i="112" s="1"/>
  <c r="D49" i="112" s="1"/>
  <c r="D54" i="112" s="1"/>
  <c r="D59" i="112" s="1"/>
  <c r="W38" i="112"/>
  <c r="S38" i="112"/>
  <c r="D38" i="112"/>
  <c r="D43" i="112" s="1"/>
  <c r="D48" i="112" s="1"/>
  <c r="D53" i="112" s="1"/>
  <c r="D58" i="112" s="1"/>
  <c r="W37" i="112"/>
  <c r="W36" i="112"/>
  <c r="U35" i="112"/>
  <c r="T35" i="112"/>
  <c r="W34" i="112"/>
  <c r="D34" i="112"/>
  <c r="W33" i="112"/>
  <c r="V33" i="112"/>
  <c r="R33" i="112"/>
  <c r="D33" i="112"/>
  <c r="W32" i="112"/>
  <c r="D32" i="112"/>
  <c r="D37" i="112" s="1"/>
  <c r="D42" i="112" s="1"/>
  <c r="D47" i="112" s="1"/>
  <c r="D52" i="112" s="1"/>
  <c r="D57" i="112" s="1"/>
  <c r="W31" i="112"/>
  <c r="D31" i="112"/>
  <c r="D36" i="112" s="1"/>
  <c r="D41" i="112" s="1"/>
  <c r="D46" i="112" s="1"/>
  <c r="D51" i="112" s="1"/>
  <c r="D56" i="112" s="1"/>
  <c r="W30" i="112"/>
  <c r="D30" i="112"/>
  <c r="W29" i="112"/>
  <c r="W28" i="112"/>
  <c r="W27" i="112"/>
  <c r="W26" i="112"/>
  <c r="T26" i="112"/>
  <c r="A25" i="112"/>
  <c r="W23" i="112"/>
  <c r="V23" i="112"/>
  <c r="T23" i="112"/>
  <c r="Q23" i="112"/>
  <c r="P23" i="112"/>
  <c r="O23" i="112"/>
  <c r="U23" i="112" s="1"/>
  <c r="N23" i="112"/>
  <c r="M23" i="112"/>
  <c r="S23" i="112" s="1"/>
  <c r="L23" i="112"/>
  <c r="R23" i="112" s="1"/>
  <c r="J7" i="112"/>
  <c r="I7" i="112"/>
  <c r="H7" i="112"/>
  <c r="G7" i="112"/>
  <c r="F7" i="112"/>
  <c r="D5" i="112"/>
  <c r="D4" i="112"/>
  <c r="D3" i="112"/>
  <c r="B259" i="111"/>
  <c r="G254" i="111"/>
  <c r="F254" i="111"/>
  <c r="B251" i="111"/>
  <c r="B249" i="111"/>
  <c r="L247" i="111"/>
  <c r="K247" i="111"/>
  <c r="J247" i="111"/>
  <c r="I247" i="111"/>
  <c r="H247" i="111"/>
  <c r="G247" i="111"/>
  <c r="F247" i="111"/>
  <c r="E247" i="111"/>
  <c r="B245" i="111"/>
  <c r="B242" i="111"/>
  <c r="F239" i="111"/>
  <c r="B237" i="111"/>
  <c r="B248" i="111" s="1"/>
  <c r="F236" i="111"/>
  <c r="B234" i="111"/>
  <c r="B231" i="111"/>
  <c r="B228" i="111"/>
  <c r="J227" i="111"/>
  <c r="I227" i="111"/>
  <c r="H227" i="111"/>
  <c r="G227" i="111"/>
  <c r="B227" i="111"/>
  <c r="J224" i="111"/>
  <c r="I224" i="111"/>
  <c r="H224" i="111"/>
  <c r="G224" i="111"/>
  <c r="B224" i="111"/>
  <c r="J223" i="111"/>
  <c r="I223" i="111"/>
  <c r="H223" i="111"/>
  <c r="G223" i="111"/>
  <c r="B223" i="111"/>
  <c r="B218" i="111"/>
  <c r="L216" i="111"/>
  <c r="K216" i="111"/>
  <c r="J216" i="111"/>
  <c r="I216" i="111"/>
  <c r="H216" i="111"/>
  <c r="G216" i="111"/>
  <c r="F216" i="111"/>
  <c r="E216" i="111"/>
  <c r="L211" i="111"/>
  <c r="K211" i="111"/>
  <c r="J211" i="111"/>
  <c r="I211" i="111"/>
  <c r="H211" i="111"/>
  <c r="G211" i="111"/>
  <c r="F211" i="111"/>
  <c r="E211" i="111"/>
  <c r="L206" i="111"/>
  <c r="K206" i="111"/>
  <c r="J206" i="111"/>
  <c r="I206" i="111"/>
  <c r="H206" i="111"/>
  <c r="G206" i="111"/>
  <c r="F206" i="111"/>
  <c r="E206" i="111"/>
  <c r="L201" i="111"/>
  <c r="K201" i="111"/>
  <c r="J201" i="111"/>
  <c r="I201" i="111"/>
  <c r="H201" i="111"/>
  <c r="G201" i="111"/>
  <c r="F201" i="111"/>
  <c r="E201" i="111"/>
  <c r="L196" i="111"/>
  <c r="K196" i="111"/>
  <c r="J196" i="111"/>
  <c r="I196" i="111"/>
  <c r="H196" i="111"/>
  <c r="G196" i="111"/>
  <c r="F196" i="111"/>
  <c r="E196" i="111"/>
  <c r="L191" i="111"/>
  <c r="K191" i="111"/>
  <c r="J191" i="111"/>
  <c r="I191" i="111"/>
  <c r="H191" i="111"/>
  <c r="G191" i="111"/>
  <c r="F191" i="111"/>
  <c r="E191" i="111"/>
  <c r="L186" i="111"/>
  <c r="K186" i="111"/>
  <c r="J186" i="111"/>
  <c r="I186" i="111"/>
  <c r="H186" i="111"/>
  <c r="G186" i="111"/>
  <c r="F186" i="111"/>
  <c r="E186" i="111"/>
  <c r="L181" i="111"/>
  <c r="K181" i="111"/>
  <c r="J181" i="111"/>
  <c r="I181" i="111"/>
  <c r="H181" i="111"/>
  <c r="G181" i="111"/>
  <c r="F181" i="111"/>
  <c r="E181" i="111"/>
  <c r="L176" i="111"/>
  <c r="K176" i="111"/>
  <c r="J176" i="111"/>
  <c r="I176" i="111"/>
  <c r="H176" i="111"/>
  <c r="G176" i="111"/>
  <c r="F176" i="111"/>
  <c r="E176" i="111"/>
  <c r="L171" i="111"/>
  <c r="K171" i="111"/>
  <c r="J171" i="111"/>
  <c r="I171" i="111"/>
  <c r="H171" i="111"/>
  <c r="G171" i="111"/>
  <c r="F171" i="111"/>
  <c r="E171" i="111"/>
  <c r="B163" i="111"/>
  <c r="B160" i="111"/>
  <c r="J157" i="111"/>
  <c r="I157" i="111"/>
  <c r="H157" i="111"/>
  <c r="G157" i="111"/>
  <c r="B157" i="111"/>
  <c r="J156" i="111"/>
  <c r="I156" i="111"/>
  <c r="H156" i="111"/>
  <c r="G156" i="111"/>
  <c r="B156" i="111"/>
  <c r="J153" i="111"/>
  <c r="I153" i="111"/>
  <c r="H153" i="111"/>
  <c r="G153" i="111"/>
  <c r="B153" i="111"/>
  <c r="J152" i="111"/>
  <c r="I152" i="111"/>
  <c r="H152" i="111"/>
  <c r="G152" i="111"/>
  <c r="B152" i="111"/>
  <c r="B147" i="111"/>
  <c r="L145" i="111"/>
  <c r="K145" i="111"/>
  <c r="J145" i="111"/>
  <c r="I145" i="111"/>
  <c r="H145" i="111"/>
  <c r="G145" i="111"/>
  <c r="F145" i="111"/>
  <c r="E145" i="111"/>
  <c r="B141" i="111"/>
  <c r="B212" i="111" s="1"/>
  <c r="L140" i="111"/>
  <c r="K140" i="111"/>
  <c r="J140" i="111"/>
  <c r="I140" i="111"/>
  <c r="H140" i="111"/>
  <c r="G140" i="111"/>
  <c r="F140" i="111"/>
  <c r="E140" i="111"/>
  <c r="B136" i="111"/>
  <c r="B207" i="111" s="1"/>
  <c r="L135" i="111"/>
  <c r="K135" i="111"/>
  <c r="J135" i="111"/>
  <c r="I135" i="111"/>
  <c r="H135" i="111"/>
  <c r="G135" i="111"/>
  <c r="F135" i="111"/>
  <c r="E135" i="111"/>
  <c r="B131" i="111"/>
  <c r="B202" i="111" s="1"/>
  <c r="L130" i="111"/>
  <c r="K130" i="111"/>
  <c r="J130" i="111"/>
  <c r="I130" i="111"/>
  <c r="H130" i="111"/>
  <c r="G130" i="111"/>
  <c r="F130" i="111"/>
  <c r="E130" i="111"/>
  <c r="B126" i="111"/>
  <c r="B197" i="111" s="1"/>
  <c r="L125" i="111"/>
  <c r="K125" i="111"/>
  <c r="J125" i="111"/>
  <c r="I125" i="111"/>
  <c r="H125" i="111"/>
  <c r="G125" i="111"/>
  <c r="F125" i="111"/>
  <c r="E125" i="111"/>
  <c r="B121" i="111"/>
  <c r="B192" i="111" s="1"/>
  <c r="L120" i="111"/>
  <c r="K120" i="111"/>
  <c r="J120" i="111"/>
  <c r="I120" i="111"/>
  <c r="H120" i="111"/>
  <c r="G120" i="111"/>
  <c r="F120" i="111"/>
  <c r="E120" i="111"/>
  <c r="B116" i="111"/>
  <c r="B187" i="111" s="1"/>
  <c r="L115" i="111"/>
  <c r="K115" i="111"/>
  <c r="J115" i="111"/>
  <c r="I115" i="111"/>
  <c r="H115" i="111"/>
  <c r="G115" i="111"/>
  <c r="F115" i="111"/>
  <c r="E115" i="111"/>
  <c r="B111" i="111"/>
  <c r="B182" i="111" s="1"/>
  <c r="L110" i="111"/>
  <c r="K110" i="111"/>
  <c r="J110" i="111"/>
  <c r="I110" i="111"/>
  <c r="H110" i="111"/>
  <c r="G110" i="111"/>
  <c r="F110" i="111"/>
  <c r="E110" i="111"/>
  <c r="B106" i="111"/>
  <c r="B177" i="111" s="1"/>
  <c r="L105" i="111"/>
  <c r="K105" i="111"/>
  <c r="J105" i="111"/>
  <c r="I105" i="111"/>
  <c r="H105" i="111"/>
  <c r="G105" i="111"/>
  <c r="F105" i="111"/>
  <c r="E105" i="111"/>
  <c r="B104" i="111"/>
  <c r="B103" i="111"/>
  <c r="B101" i="111"/>
  <c r="B172" i="111" s="1"/>
  <c r="L100" i="111"/>
  <c r="K100" i="111"/>
  <c r="J100" i="111"/>
  <c r="I100" i="111"/>
  <c r="H100" i="111"/>
  <c r="G100" i="111"/>
  <c r="F100" i="111"/>
  <c r="E100" i="111"/>
  <c r="B100" i="111"/>
  <c r="B99" i="111"/>
  <c r="B155" i="111" s="1"/>
  <c r="B98" i="111"/>
  <c r="B151" i="111" s="1"/>
  <c r="B96" i="111"/>
  <c r="B167" i="111" s="1"/>
  <c r="B93" i="111"/>
  <c r="B90" i="111"/>
  <c r="G87" i="111"/>
  <c r="B87" i="111"/>
  <c r="J86" i="111"/>
  <c r="I86" i="111"/>
  <c r="H86" i="111"/>
  <c r="G86" i="111"/>
  <c r="B86" i="111"/>
  <c r="H84" i="111"/>
  <c r="G84" i="111"/>
  <c r="B83" i="111"/>
  <c r="J82" i="111"/>
  <c r="I82" i="111"/>
  <c r="H82" i="111"/>
  <c r="G82" i="111"/>
  <c r="B82" i="111"/>
  <c r="H80" i="111"/>
  <c r="H150" i="111" s="1"/>
  <c r="G80" i="111"/>
  <c r="G150" i="111" s="1"/>
  <c r="B77" i="111"/>
  <c r="L75" i="111"/>
  <c r="K75" i="111"/>
  <c r="J75" i="111"/>
  <c r="I75" i="111"/>
  <c r="H75" i="111"/>
  <c r="G75" i="111"/>
  <c r="F75" i="111"/>
  <c r="E75" i="111"/>
  <c r="P73" i="111"/>
  <c r="O73" i="111"/>
  <c r="B72" i="111"/>
  <c r="L71" i="111"/>
  <c r="K71" i="111"/>
  <c r="J71" i="111"/>
  <c r="I71" i="111"/>
  <c r="H71" i="111"/>
  <c r="G71" i="111"/>
  <c r="F71" i="111"/>
  <c r="E71" i="111"/>
  <c r="P69" i="111"/>
  <c r="O69" i="111"/>
  <c r="B68" i="111"/>
  <c r="L67" i="111"/>
  <c r="K67" i="111"/>
  <c r="J67" i="111"/>
  <c r="I67" i="111"/>
  <c r="H67" i="111"/>
  <c r="G67" i="111"/>
  <c r="F67" i="111"/>
  <c r="E67" i="111"/>
  <c r="P65" i="111"/>
  <c r="O65" i="111"/>
  <c r="B64" i="111"/>
  <c r="L63" i="111"/>
  <c r="K63" i="111"/>
  <c r="J63" i="111"/>
  <c r="I63" i="111"/>
  <c r="H63" i="111"/>
  <c r="G63" i="111"/>
  <c r="F63" i="111"/>
  <c r="E63" i="111"/>
  <c r="P61" i="111"/>
  <c r="O61" i="111"/>
  <c r="B60" i="111"/>
  <c r="L59" i="111"/>
  <c r="K59" i="111"/>
  <c r="J59" i="111"/>
  <c r="I59" i="111"/>
  <c r="H59" i="111"/>
  <c r="G59" i="111"/>
  <c r="F59" i="111"/>
  <c r="E59" i="111"/>
  <c r="P57" i="111"/>
  <c r="O57" i="111"/>
  <c r="B56" i="111"/>
  <c r="L55" i="111"/>
  <c r="L95" i="111" s="1"/>
  <c r="L166" i="111" s="1"/>
  <c r="B52" i="111"/>
  <c r="B49" i="111"/>
  <c r="K46" i="111"/>
  <c r="J46" i="111"/>
  <c r="I46" i="111"/>
  <c r="H46" i="111"/>
  <c r="G46" i="111"/>
  <c r="K45" i="111"/>
  <c r="J228" i="111" s="1"/>
  <c r="J45" i="111"/>
  <c r="I45" i="111"/>
  <c r="H45" i="111"/>
  <c r="G45" i="111"/>
  <c r="K44" i="111"/>
  <c r="J83" i="111" s="1"/>
  <c r="J44" i="111"/>
  <c r="I83" i="111" s="1"/>
  <c r="I44" i="111"/>
  <c r="H83" i="111" s="1"/>
  <c r="H44" i="111"/>
  <c r="G83" i="111" s="1"/>
  <c r="G44" i="111"/>
  <c r="G42" i="92" s="1"/>
  <c r="B44" i="111"/>
  <c r="K43" i="111"/>
  <c r="J43" i="111"/>
  <c r="I43" i="111"/>
  <c r="H43" i="111"/>
  <c r="G43" i="111"/>
  <c r="K40" i="111"/>
  <c r="J40" i="111"/>
  <c r="I40" i="111"/>
  <c r="H40" i="111"/>
  <c r="G40" i="111"/>
  <c r="D39" i="111"/>
  <c r="D42" i="111" s="1"/>
  <c r="B37" i="111"/>
  <c r="K36" i="111"/>
  <c r="J36" i="111"/>
  <c r="I36" i="111"/>
  <c r="H36" i="111"/>
  <c r="G36" i="111"/>
  <c r="D35" i="111"/>
  <c r="D45" i="111" s="1"/>
  <c r="P34" i="111"/>
  <c r="O34" i="111"/>
  <c r="B41" i="111" s="1"/>
  <c r="B34" i="111"/>
  <c r="K33" i="111"/>
  <c r="J33" i="111"/>
  <c r="I33" i="111"/>
  <c r="H33" i="111"/>
  <c r="G33" i="111"/>
  <c r="D32" i="111"/>
  <c r="B205" i="111" s="1"/>
  <c r="P31" i="111"/>
  <c r="O31" i="111"/>
  <c r="B38" i="111" s="1"/>
  <c r="D31" i="111"/>
  <c r="B189" i="111" s="1"/>
  <c r="B31" i="111"/>
  <c r="B30" i="111"/>
  <c r="B29" i="111"/>
  <c r="K28" i="111"/>
  <c r="J28" i="111"/>
  <c r="I28" i="111"/>
  <c r="H28" i="111"/>
  <c r="G28" i="111"/>
  <c r="D28" i="111"/>
  <c r="B115" i="111" s="1"/>
  <c r="D27" i="111"/>
  <c r="B114" i="111" s="1"/>
  <c r="D26" i="111"/>
  <c r="B143" i="111" s="1"/>
  <c r="B26" i="111"/>
  <c r="B25" i="111"/>
  <c r="K24" i="111"/>
  <c r="J80" i="111" s="1"/>
  <c r="J24" i="111"/>
  <c r="I80" i="111" s="1"/>
  <c r="G24" i="111"/>
  <c r="H24" i="111" s="1"/>
  <c r="I24" i="111" s="1"/>
  <c r="B22" i="111"/>
  <c r="G21" i="111"/>
  <c r="B21" i="111"/>
  <c r="B18" i="111"/>
  <c r="B16" i="111"/>
  <c r="B10" i="111"/>
  <c r="B5" i="111"/>
  <c r="B259" i="110"/>
  <c r="G254" i="110"/>
  <c r="F254" i="110" s="1"/>
  <c r="B251" i="110"/>
  <c r="B249" i="110"/>
  <c r="L247" i="110"/>
  <c r="K247" i="110"/>
  <c r="J247" i="110"/>
  <c r="I247" i="110"/>
  <c r="H247" i="110"/>
  <c r="G247" i="110"/>
  <c r="F247" i="110"/>
  <c r="E247" i="110"/>
  <c r="B245" i="110"/>
  <c r="B242" i="110"/>
  <c r="F239" i="110"/>
  <c r="B237" i="110"/>
  <c r="B248" i="110" s="1"/>
  <c r="F236" i="110"/>
  <c r="B234" i="110"/>
  <c r="B231" i="110"/>
  <c r="G228" i="110"/>
  <c r="B228" i="110"/>
  <c r="J227" i="110"/>
  <c r="I227" i="110"/>
  <c r="H227" i="110"/>
  <c r="G227" i="110"/>
  <c r="B227" i="110"/>
  <c r="J224" i="110"/>
  <c r="I224" i="110"/>
  <c r="H224" i="110"/>
  <c r="G224" i="110"/>
  <c r="B224" i="110"/>
  <c r="J223" i="110"/>
  <c r="I223" i="110"/>
  <c r="H223" i="110"/>
  <c r="G223" i="110"/>
  <c r="B223" i="110"/>
  <c r="B218" i="110"/>
  <c r="L216" i="110"/>
  <c r="K216" i="110"/>
  <c r="J216" i="110"/>
  <c r="I216" i="110"/>
  <c r="H216" i="110"/>
  <c r="G216" i="110"/>
  <c r="F216" i="110"/>
  <c r="E216" i="110"/>
  <c r="B212" i="110"/>
  <c r="L211" i="110"/>
  <c r="K211" i="110"/>
  <c r="J211" i="110"/>
  <c r="I211" i="110"/>
  <c r="H211" i="110"/>
  <c r="G211" i="110"/>
  <c r="F211" i="110"/>
  <c r="E211" i="110"/>
  <c r="L206" i="110"/>
  <c r="K206" i="110"/>
  <c r="J206" i="110"/>
  <c r="I206" i="110"/>
  <c r="H206" i="110"/>
  <c r="G206" i="110"/>
  <c r="F206" i="110"/>
  <c r="E206" i="110"/>
  <c r="L201" i="110"/>
  <c r="K201" i="110"/>
  <c r="J201" i="110"/>
  <c r="I201" i="110"/>
  <c r="H201" i="110"/>
  <c r="G201" i="110"/>
  <c r="F201" i="110"/>
  <c r="E201" i="110"/>
  <c r="L196" i="110"/>
  <c r="K196" i="110"/>
  <c r="J196" i="110"/>
  <c r="I196" i="110"/>
  <c r="H196" i="110"/>
  <c r="G196" i="110"/>
  <c r="F196" i="110"/>
  <c r="E196" i="110"/>
  <c r="L191" i="110"/>
  <c r="K191" i="110"/>
  <c r="J191" i="110"/>
  <c r="I191" i="110"/>
  <c r="H191" i="110"/>
  <c r="G191" i="110"/>
  <c r="F191" i="110"/>
  <c r="E191" i="110"/>
  <c r="L186" i="110"/>
  <c r="K186" i="110"/>
  <c r="J186" i="110"/>
  <c r="I186" i="110"/>
  <c r="H186" i="110"/>
  <c r="G186" i="110"/>
  <c r="F186" i="110"/>
  <c r="E186" i="110"/>
  <c r="L181" i="110"/>
  <c r="K181" i="110"/>
  <c r="J181" i="110"/>
  <c r="I181" i="110"/>
  <c r="H181" i="110"/>
  <c r="G181" i="110"/>
  <c r="F181" i="110"/>
  <c r="E181" i="110"/>
  <c r="L176" i="110"/>
  <c r="K176" i="110"/>
  <c r="J176" i="110"/>
  <c r="I176" i="110"/>
  <c r="H176" i="110"/>
  <c r="G176" i="110"/>
  <c r="F176" i="110"/>
  <c r="E176" i="110"/>
  <c r="L171" i="110"/>
  <c r="K171" i="110"/>
  <c r="J171" i="110"/>
  <c r="I171" i="110"/>
  <c r="H171" i="110"/>
  <c r="G171" i="110"/>
  <c r="F171" i="110"/>
  <c r="E171" i="110"/>
  <c r="B163" i="110"/>
  <c r="B160" i="110"/>
  <c r="J157" i="110"/>
  <c r="I157" i="110"/>
  <c r="H157" i="110"/>
  <c r="G157" i="110"/>
  <c r="B157" i="110"/>
  <c r="J156" i="110"/>
  <c r="I156" i="110"/>
  <c r="H156" i="110"/>
  <c r="G156" i="110"/>
  <c r="B156" i="110"/>
  <c r="J153" i="110"/>
  <c r="I153" i="110"/>
  <c r="H153" i="110"/>
  <c r="G153" i="110"/>
  <c r="B153" i="110"/>
  <c r="J152" i="110"/>
  <c r="I152" i="110"/>
  <c r="H152" i="110"/>
  <c r="G152" i="110"/>
  <c r="B152" i="110"/>
  <c r="B147" i="110"/>
  <c r="L145" i="110"/>
  <c r="K145" i="110"/>
  <c r="J145" i="110"/>
  <c r="I145" i="110"/>
  <c r="H145" i="110"/>
  <c r="G145" i="110"/>
  <c r="F145" i="110"/>
  <c r="E145" i="110"/>
  <c r="B141" i="110"/>
  <c r="L140" i="110"/>
  <c r="K140" i="110"/>
  <c r="J140" i="110"/>
  <c r="I140" i="110"/>
  <c r="H140" i="110"/>
  <c r="G140" i="110"/>
  <c r="F140" i="110"/>
  <c r="E140" i="110"/>
  <c r="B136" i="110"/>
  <c r="B207" i="110" s="1"/>
  <c r="L135" i="110"/>
  <c r="K135" i="110"/>
  <c r="J135" i="110"/>
  <c r="I135" i="110"/>
  <c r="H135" i="110"/>
  <c r="G135" i="110"/>
  <c r="F135" i="110"/>
  <c r="E135" i="110"/>
  <c r="B131" i="110"/>
  <c r="B202" i="110" s="1"/>
  <c r="L130" i="110"/>
  <c r="K130" i="110"/>
  <c r="J130" i="110"/>
  <c r="I130" i="110"/>
  <c r="H130" i="110"/>
  <c r="G130" i="110"/>
  <c r="F130" i="110"/>
  <c r="E130" i="110"/>
  <c r="B126" i="110"/>
  <c r="B197" i="110" s="1"/>
  <c r="L125" i="110"/>
  <c r="K125" i="110"/>
  <c r="J125" i="110"/>
  <c r="I125" i="110"/>
  <c r="H125" i="110"/>
  <c r="G125" i="110"/>
  <c r="F125" i="110"/>
  <c r="E125" i="110"/>
  <c r="B123" i="110"/>
  <c r="B121" i="110"/>
  <c r="B192" i="110" s="1"/>
  <c r="L120" i="110"/>
  <c r="K120" i="110"/>
  <c r="J120" i="110"/>
  <c r="I120" i="110"/>
  <c r="H120" i="110"/>
  <c r="G120" i="110"/>
  <c r="F120" i="110"/>
  <c r="E120" i="110"/>
  <c r="B116" i="110"/>
  <c r="B187" i="110" s="1"/>
  <c r="L115" i="110"/>
  <c r="K115" i="110"/>
  <c r="J115" i="110"/>
  <c r="I115" i="110"/>
  <c r="H115" i="110"/>
  <c r="G115" i="110"/>
  <c r="F115" i="110"/>
  <c r="E115" i="110"/>
  <c r="B111" i="110"/>
  <c r="B182" i="110" s="1"/>
  <c r="L110" i="110"/>
  <c r="K110" i="110"/>
  <c r="J110" i="110"/>
  <c r="I110" i="110"/>
  <c r="H110" i="110"/>
  <c r="G110" i="110"/>
  <c r="F110" i="110"/>
  <c r="E110" i="110"/>
  <c r="B106" i="110"/>
  <c r="B177" i="110" s="1"/>
  <c r="L105" i="110"/>
  <c r="K105" i="110"/>
  <c r="J105" i="110"/>
  <c r="I105" i="110"/>
  <c r="H105" i="110"/>
  <c r="G105" i="110"/>
  <c r="F105" i="110"/>
  <c r="E105" i="110"/>
  <c r="B101" i="110"/>
  <c r="B172" i="110" s="1"/>
  <c r="L100" i="110"/>
  <c r="K100" i="110"/>
  <c r="J100" i="110"/>
  <c r="I100" i="110"/>
  <c r="H100" i="110"/>
  <c r="G100" i="110"/>
  <c r="F100" i="110"/>
  <c r="E100" i="110"/>
  <c r="B96" i="110"/>
  <c r="B167" i="110" s="1"/>
  <c r="B93" i="110"/>
  <c r="B90" i="110"/>
  <c r="G87" i="110"/>
  <c r="B87" i="110"/>
  <c r="J86" i="110"/>
  <c r="I86" i="110"/>
  <c r="H86" i="110"/>
  <c r="G86" i="110"/>
  <c r="B86" i="110"/>
  <c r="H84" i="110"/>
  <c r="G84" i="110"/>
  <c r="J83" i="110"/>
  <c r="G83" i="110"/>
  <c r="B83" i="110"/>
  <c r="J82" i="110"/>
  <c r="I82" i="110"/>
  <c r="H82" i="110"/>
  <c r="G82" i="110"/>
  <c r="B82" i="110"/>
  <c r="H80" i="110"/>
  <c r="H150" i="110" s="1"/>
  <c r="G80" i="110"/>
  <c r="G150" i="110" s="1"/>
  <c r="B77" i="110"/>
  <c r="L75" i="110"/>
  <c r="K75" i="110"/>
  <c r="J75" i="110"/>
  <c r="I75" i="110"/>
  <c r="H75" i="110"/>
  <c r="G75" i="110"/>
  <c r="F75" i="110"/>
  <c r="E75" i="110"/>
  <c r="P73" i="110"/>
  <c r="O73" i="110"/>
  <c r="B72" i="110"/>
  <c r="L71" i="110"/>
  <c r="K71" i="110"/>
  <c r="J71" i="110"/>
  <c r="I71" i="110"/>
  <c r="H71" i="110"/>
  <c r="G71" i="110"/>
  <c r="F71" i="110"/>
  <c r="E71" i="110"/>
  <c r="P69" i="110"/>
  <c r="O69" i="110"/>
  <c r="B68" i="110"/>
  <c r="L67" i="110"/>
  <c r="K67" i="110"/>
  <c r="J67" i="110"/>
  <c r="I67" i="110"/>
  <c r="H67" i="110"/>
  <c r="G67" i="110"/>
  <c r="F67" i="110"/>
  <c r="E67" i="110"/>
  <c r="P65" i="110"/>
  <c r="O65" i="110"/>
  <c r="B64" i="110"/>
  <c r="L63" i="110"/>
  <c r="K63" i="110"/>
  <c r="J63" i="110"/>
  <c r="I63" i="110"/>
  <c r="H63" i="110"/>
  <c r="G63" i="110"/>
  <c r="F63" i="110"/>
  <c r="E63" i="110"/>
  <c r="P61" i="110"/>
  <c r="O61" i="110"/>
  <c r="B60" i="110"/>
  <c r="L59" i="110"/>
  <c r="K59" i="110"/>
  <c r="J59" i="110"/>
  <c r="I59" i="110"/>
  <c r="H59" i="110"/>
  <c r="G59" i="110"/>
  <c r="F59" i="110"/>
  <c r="E59" i="110"/>
  <c r="P57" i="110"/>
  <c r="O57" i="110"/>
  <c r="B56" i="110"/>
  <c r="L55" i="110"/>
  <c r="L95" i="110" s="1"/>
  <c r="L166" i="110" s="1"/>
  <c r="B52" i="110"/>
  <c r="B49" i="110"/>
  <c r="K46" i="110"/>
  <c r="I46" i="110"/>
  <c r="H46" i="110"/>
  <c r="G46" i="110"/>
  <c r="K45" i="110"/>
  <c r="J45" i="110"/>
  <c r="I87" i="110" s="1"/>
  <c r="I45" i="110"/>
  <c r="H228" i="110" s="1"/>
  <c r="H45" i="110"/>
  <c r="G45" i="110"/>
  <c r="K44" i="110"/>
  <c r="J44" i="110"/>
  <c r="I83" i="110" s="1"/>
  <c r="I44" i="110"/>
  <c r="I42" i="92" s="1"/>
  <c r="H44" i="110"/>
  <c r="G44" i="110"/>
  <c r="B44" i="110"/>
  <c r="K43" i="110"/>
  <c r="J43" i="110"/>
  <c r="I43" i="110"/>
  <c r="H43" i="110"/>
  <c r="G43" i="110"/>
  <c r="K40" i="110"/>
  <c r="J40" i="110"/>
  <c r="I40" i="110"/>
  <c r="H40" i="110"/>
  <c r="G40" i="110"/>
  <c r="D39" i="110"/>
  <c r="D42" i="110" s="1"/>
  <c r="B37" i="110"/>
  <c r="K36" i="110"/>
  <c r="J36" i="110"/>
  <c r="I36" i="110"/>
  <c r="H36" i="110"/>
  <c r="G36" i="110"/>
  <c r="P34" i="110"/>
  <c r="O34" i="110"/>
  <c r="B41" i="110" s="1"/>
  <c r="B34" i="110"/>
  <c r="K33" i="110"/>
  <c r="J33" i="110"/>
  <c r="I33" i="110"/>
  <c r="H33" i="110"/>
  <c r="G33" i="110"/>
  <c r="D32" i="110"/>
  <c r="B195" i="110" s="1"/>
  <c r="P31" i="110"/>
  <c r="O31" i="110"/>
  <c r="B38" i="110" s="1"/>
  <c r="B31" i="110"/>
  <c r="B30" i="110"/>
  <c r="B29" i="110"/>
  <c r="K28" i="110"/>
  <c r="J28" i="110"/>
  <c r="I28" i="110"/>
  <c r="H28" i="110"/>
  <c r="G28" i="110"/>
  <c r="D28" i="110"/>
  <c r="B115" i="110" s="1"/>
  <c r="D27" i="110"/>
  <c r="B114" i="110" s="1"/>
  <c r="D26" i="110"/>
  <c r="B143" i="110" s="1"/>
  <c r="B26" i="110"/>
  <c r="B25" i="110"/>
  <c r="K24" i="110"/>
  <c r="J80" i="110" s="1"/>
  <c r="J24" i="110"/>
  <c r="I80" i="110" s="1"/>
  <c r="G24" i="110"/>
  <c r="H24" i="110" s="1"/>
  <c r="I24" i="110" s="1"/>
  <c r="B22" i="110"/>
  <c r="G21" i="110"/>
  <c r="B21" i="110"/>
  <c r="B18" i="110"/>
  <c r="B16" i="110"/>
  <c r="B10" i="110"/>
  <c r="B5" i="110"/>
  <c r="H42" i="92"/>
  <c r="J42" i="92"/>
  <c r="K42" i="92"/>
  <c r="B42" i="90"/>
  <c r="B38" i="90"/>
  <c r="E42" i="90"/>
  <c r="F42" i="90"/>
  <c r="J156" i="106"/>
  <c r="J156" i="107"/>
  <c r="J156" i="105"/>
  <c r="J156" i="109"/>
  <c r="J156" i="91"/>
  <c r="F51" i="90"/>
  <c r="G51" i="90"/>
  <c r="H51" i="90"/>
  <c r="I51" i="90"/>
  <c r="E51" i="90"/>
  <c r="F50" i="90"/>
  <c r="G50" i="90"/>
  <c r="H50" i="90"/>
  <c r="I50" i="90"/>
  <c r="E50" i="90"/>
  <c r="F46" i="90"/>
  <c r="G46" i="90"/>
  <c r="H46" i="90"/>
  <c r="I46" i="90"/>
  <c r="E46" i="90"/>
  <c r="F45" i="90"/>
  <c r="G45" i="90"/>
  <c r="H45" i="90"/>
  <c r="I45" i="90"/>
  <c r="E45" i="90"/>
  <c r="F35" i="90"/>
  <c r="G35" i="90"/>
  <c r="H35" i="90"/>
  <c r="I35" i="90"/>
  <c r="E35" i="90"/>
  <c r="J227" i="106"/>
  <c r="I227" i="106"/>
  <c r="H227" i="106"/>
  <c r="G227" i="106"/>
  <c r="J223" i="106"/>
  <c r="I223" i="106"/>
  <c r="H223" i="106"/>
  <c r="G223" i="106"/>
  <c r="L216" i="106"/>
  <c r="K216" i="106"/>
  <c r="J216" i="106"/>
  <c r="I216" i="106"/>
  <c r="H216" i="106"/>
  <c r="G216" i="106"/>
  <c r="F216" i="106"/>
  <c r="E216" i="106"/>
  <c r="L211" i="106"/>
  <c r="K211" i="106"/>
  <c r="J211" i="106"/>
  <c r="I211" i="106"/>
  <c r="H211" i="106"/>
  <c r="G211" i="106"/>
  <c r="F211" i="106"/>
  <c r="E211" i="106"/>
  <c r="L206" i="106"/>
  <c r="K206" i="106"/>
  <c r="J206" i="106"/>
  <c r="I206" i="106"/>
  <c r="H206" i="106"/>
  <c r="G206" i="106"/>
  <c r="F206" i="106"/>
  <c r="E206" i="106"/>
  <c r="I156" i="106"/>
  <c r="H156" i="106"/>
  <c r="G156" i="106"/>
  <c r="J152" i="106"/>
  <c r="I152" i="106"/>
  <c r="H152" i="106"/>
  <c r="G152" i="106"/>
  <c r="F38" i="90"/>
  <c r="G38" i="90"/>
  <c r="H38" i="90"/>
  <c r="I38" i="90"/>
  <c r="E38" i="90"/>
  <c r="B141" i="106"/>
  <c r="B212" i="106" s="1"/>
  <c r="B136" i="106"/>
  <c r="B207" i="106" s="1"/>
  <c r="L145" i="106"/>
  <c r="K145" i="106"/>
  <c r="J145" i="106"/>
  <c r="I145" i="106"/>
  <c r="H145" i="106"/>
  <c r="G145" i="106"/>
  <c r="F145" i="106"/>
  <c r="E145" i="106"/>
  <c r="L140" i="106"/>
  <c r="K140" i="106"/>
  <c r="J140" i="106"/>
  <c r="I140" i="106"/>
  <c r="H140" i="106"/>
  <c r="G140" i="106"/>
  <c r="F140" i="106"/>
  <c r="E140" i="106"/>
  <c r="J227" i="107"/>
  <c r="I227" i="107"/>
  <c r="H227" i="107"/>
  <c r="G227" i="107"/>
  <c r="J223" i="107"/>
  <c r="I223" i="107"/>
  <c r="H223" i="107"/>
  <c r="G223" i="107"/>
  <c r="L216" i="107"/>
  <c r="K216" i="107"/>
  <c r="J216" i="107"/>
  <c r="I216" i="107"/>
  <c r="H216" i="107"/>
  <c r="G216" i="107"/>
  <c r="F216" i="107"/>
  <c r="E216" i="107"/>
  <c r="L211" i="107"/>
  <c r="K211" i="107"/>
  <c r="J211" i="107"/>
  <c r="I211" i="107"/>
  <c r="H211" i="107"/>
  <c r="G211" i="107"/>
  <c r="F211" i="107"/>
  <c r="E211" i="107"/>
  <c r="L206" i="107"/>
  <c r="K206" i="107"/>
  <c r="J206" i="107"/>
  <c r="I206" i="107"/>
  <c r="H206" i="107"/>
  <c r="G206" i="107"/>
  <c r="F206" i="107"/>
  <c r="E206" i="107"/>
  <c r="I156" i="107"/>
  <c r="H156" i="107"/>
  <c r="G156" i="107"/>
  <c r="J152" i="107"/>
  <c r="I152" i="107"/>
  <c r="H152" i="107"/>
  <c r="G152" i="107"/>
  <c r="B141" i="107"/>
  <c r="B212" i="107" s="1"/>
  <c r="B136" i="107"/>
  <c r="B207" i="107" s="1"/>
  <c r="L145" i="107"/>
  <c r="K145" i="107"/>
  <c r="J145" i="107"/>
  <c r="I145" i="107"/>
  <c r="H145" i="107"/>
  <c r="G145" i="107"/>
  <c r="F145" i="107"/>
  <c r="E145" i="107"/>
  <c r="L140" i="107"/>
  <c r="K140" i="107"/>
  <c r="J140" i="107"/>
  <c r="I140" i="107"/>
  <c r="H140" i="107"/>
  <c r="G140" i="107"/>
  <c r="F140" i="107"/>
  <c r="E140" i="107"/>
  <c r="J227" i="105"/>
  <c r="I227" i="105"/>
  <c r="H227" i="105"/>
  <c r="G227" i="105"/>
  <c r="J223" i="105"/>
  <c r="I223" i="105"/>
  <c r="H223" i="105"/>
  <c r="G223" i="105"/>
  <c r="L216" i="105"/>
  <c r="K216" i="105"/>
  <c r="J216" i="105"/>
  <c r="I216" i="105"/>
  <c r="H216" i="105"/>
  <c r="G216" i="105"/>
  <c r="F216" i="105"/>
  <c r="E216" i="105"/>
  <c r="L211" i="105"/>
  <c r="K211" i="105"/>
  <c r="J211" i="105"/>
  <c r="I211" i="105"/>
  <c r="H211" i="105"/>
  <c r="G211" i="105"/>
  <c r="F211" i="105"/>
  <c r="E211" i="105"/>
  <c r="L206" i="105"/>
  <c r="K206" i="105"/>
  <c r="J206" i="105"/>
  <c r="I206" i="105"/>
  <c r="H206" i="105"/>
  <c r="G206" i="105"/>
  <c r="F206" i="105"/>
  <c r="E206" i="105"/>
  <c r="I156" i="105"/>
  <c r="H156" i="105"/>
  <c r="G156" i="105"/>
  <c r="J152" i="105"/>
  <c r="I152" i="105"/>
  <c r="H152" i="105"/>
  <c r="G152" i="105"/>
  <c r="B141" i="105"/>
  <c r="B212" i="105" s="1"/>
  <c r="B136" i="105"/>
  <c r="B207" i="105" s="1"/>
  <c r="L145" i="105"/>
  <c r="K145" i="105"/>
  <c r="J145" i="105"/>
  <c r="I145" i="105"/>
  <c r="H145" i="105"/>
  <c r="G145" i="105"/>
  <c r="F145" i="105"/>
  <c r="E145" i="105"/>
  <c r="L140" i="105"/>
  <c r="K140" i="105"/>
  <c r="J140" i="105"/>
  <c r="I140" i="105"/>
  <c r="H140" i="105"/>
  <c r="G140" i="105"/>
  <c r="F140" i="105"/>
  <c r="E140" i="105"/>
  <c r="J227" i="109"/>
  <c r="I227" i="109"/>
  <c r="H227" i="109"/>
  <c r="G227" i="109"/>
  <c r="J223" i="109"/>
  <c r="I223" i="109"/>
  <c r="H223" i="109"/>
  <c r="G223" i="109"/>
  <c r="L216" i="109"/>
  <c r="K216" i="109"/>
  <c r="J216" i="109"/>
  <c r="I216" i="109"/>
  <c r="H216" i="109"/>
  <c r="G216" i="109"/>
  <c r="F216" i="109"/>
  <c r="E216" i="109"/>
  <c r="L211" i="109"/>
  <c r="K211" i="109"/>
  <c r="J211" i="109"/>
  <c r="I211" i="109"/>
  <c r="H211" i="109"/>
  <c r="G211" i="109"/>
  <c r="F211" i="109"/>
  <c r="E211" i="109"/>
  <c r="L206" i="109"/>
  <c r="K206" i="109"/>
  <c r="J206" i="109"/>
  <c r="I206" i="109"/>
  <c r="H206" i="109"/>
  <c r="G206" i="109"/>
  <c r="F206" i="109"/>
  <c r="E206" i="109"/>
  <c r="I156" i="109"/>
  <c r="H156" i="109"/>
  <c r="G156" i="109"/>
  <c r="J152" i="109"/>
  <c r="I152" i="109"/>
  <c r="H152" i="109"/>
  <c r="G152" i="109"/>
  <c r="B141" i="109"/>
  <c r="B212" i="109" s="1"/>
  <c r="B136" i="109"/>
  <c r="B207" i="109" s="1"/>
  <c r="L145" i="109"/>
  <c r="K145" i="109"/>
  <c r="J145" i="109"/>
  <c r="I145" i="109"/>
  <c r="H145" i="109"/>
  <c r="G145" i="109"/>
  <c r="F145" i="109"/>
  <c r="E145" i="109"/>
  <c r="L140" i="109"/>
  <c r="K140" i="109"/>
  <c r="J140" i="109"/>
  <c r="I140" i="109"/>
  <c r="H140" i="109"/>
  <c r="G140" i="109"/>
  <c r="F140" i="109"/>
  <c r="E140" i="109"/>
  <c r="J227" i="91"/>
  <c r="I227" i="91"/>
  <c r="H227" i="91"/>
  <c r="G227" i="91"/>
  <c r="J223" i="91"/>
  <c r="I223" i="91"/>
  <c r="H223" i="91"/>
  <c r="G223" i="91"/>
  <c r="L216" i="91"/>
  <c r="K216" i="91"/>
  <c r="J216" i="91"/>
  <c r="I216" i="91"/>
  <c r="H216" i="91"/>
  <c r="G216" i="91"/>
  <c r="F216" i="91"/>
  <c r="E216" i="91"/>
  <c r="L211" i="91"/>
  <c r="K211" i="91"/>
  <c r="J211" i="91"/>
  <c r="I211" i="91"/>
  <c r="H211" i="91"/>
  <c r="G211" i="91"/>
  <c r="F211" i="91"/>
  <c r="E211" i="91"/>
  <c r="L206" i="91"/>
  <c r="K206" i="91"/>
  <c r="J206" i="91"/>
  <c r="I206" i="91"/>
  <c r="H206" i="91"/>
  <c r="G206" i="91"/>
  <c r="F206" i="91"/>
  <c r="E206" i="91"/>
  <c r="G156" i="91"/>
  <c r="I156" i="91"/>
  <c r="H156" i="91"/>
  <c r="J152" i="91"/>
  <c r="I152" i="91"/>
  <c r="H152" i="91"/>
  <c r="G152" i="91"/>
  <c r="B141" i="91"/>
  <c r="B212" i="91" s="1"/>
  <c r="B136" i="91"/>
  <c r="B207" i="91" s="1"/>
  <c r="L145" i="91"/>
  <c r="K145" i="91"/>
  <c r="J145" i="91"/>
  <c r="I145" i="91"/>
  <c r="H145" i="91"/>
  <c r="G145" i="91"/>
  <c r="F145" i="91"/>
  <c r="E145" i="91"/>
  <c r="L140" i="91"/>
  <c r="K140" i="91"/>
  <c r="J140" i="91"/>
  <c r="I140" i="91"/>
  <c r="H140" i="91"/>
  <c r="G140" i="91"/>
  <c r="F140" i="91"/>
  <c r="E140" i="91"/>
  <c r="B103" i="110" l="1"/>
  <c r="C237" i="110"/>
  <c r="D248" i="110" s="1"/>
  <c r="D35" i="110"/>
  <c r="D45" i="110" s="1"/>
  <c r="B118" i="110"/>
  <c r="B98" i="110"/>
  <c r="B151" i="110" s="1"/>
  <c r="B110" i="111"/>
  <c r="C239" i="111"/>
  <c r="K55" i="110"/>
  <c r="K95" i="110" s="1"/>
  <c r="K166" i="110" s="1"/>
  <c r="B110" i="110"/>
  <c r="B105" i="111"/>
  <c r="B185" i="110"/>
  <c r="B184" i="111"/>
  <c r="B175" i="111"/>
  <c r="B180" i="111"/>
  <c r="B175" i="110"/>
  <c r="C239" i="110"/>
  <c r="B99" i="110"/>
  <c r="B155" i="110" s="1"/>
  <c r="B179" i="111"/>
  <c r="B185" i="111"/>
  <c r="D31" i="110"/>
  <c r="B199" i="110" s="1"/>
  <c r="K55" i="111"/>
  <c r="D33" i="110"/>
  <c r="B171" i="110" s="1"/>
  <c r="B100" i="110"/>
  <c r="B180" i="110"/>
  <c r="C238" i="110"/>
  <c r="B85" i="110"/>
  <c r="B200" i="110"/>
  <c r="D34" i="111"/>
  <c r="D44" i="111" s="1"/>
  <c r="B85" i="111"/>
  <c r="B105" i="110"/>
  <c r="B128" i="111"/>
  <c r="B133" i="111"/>
  <c r="B138" i="111"/>
  <c r="B145" i="111"/>
  <c r="B214" i="111"/>
  <c r="B128" i="110"/>
  <c r="B133" i="110"/>
  <c r="B138" i="110"/>
  <c r="B145" i="110"/>
  <c r="B215" i="110"/>
  <c r="D33" i="111"/>
  <c r="B59" i="111" s="1"/>
  <c r="B123" i="111"/>
  <c r="B129" i="111"/>
  <c r="B134" i="111"/>
  <c r="B139" i="111"/>
  <c r="B210" i="111"/>
  <c r="B215" i="111"/>
  <c r="B104" i="110"/>
  <c r="B129" i="110"/>
  <c r="B134" i="110"/>
  <c r="B139" i="110"/>
  <c r="B190" i="110"/>
  <c r="B210" i="110"/>
  <c r="B124" i="111"/>
  <c r="B130" i="111"/>
  <c r="B135" i="111"/>
  <c r="B140" i="111"/>
  <c r="C237" i="111"/>
  <c r="D249" i="111" s="1"/>
  <c r="B125" i="110"/>
  <c r="B130" i="110"/>
  <c r="B135" i="110"/>
  <c r="B140" i="110"/>
  <c r="C238" i="111"/>
  <c r="H6" i="113"/>
  <c r="H4" i="113"/>
  <c r="H10" i="113"/>
  <c r="H3" i="113"/>
  <c r="O73" i="112"/>
  <c r="O75" i="112" s="1"/>
  <c r="G4" i="113"/>
  <c r="AA169" i="113"/>
  <c r="A169" i="113"/>
  <c r="K198" i="113"/>
  <c r="K200" i="113" s="1"/>
  <c r="C36" i="112"/>
  <c r="C37" i="112" s="1"/>
  <c r="C38" i="112" s="1"/>
  <c r="C39" i="112" s="1"/>
  <c r="C68" i="112"/>
  <c r="S75" i="112"/>
  <c r="G5" i="113"/>
  <c r="L198" i="113"/>
  <c r="L200" i="113" s="1"/>
  <c r="R44" i="112"/>
  <c r="R49" i="112"/>
  <c r="S56" i="112"/>
  <c r="X183" i="113"/>
  <c r="S27" i="112"/>
  <c r="S37" i="112"/>
  <c r="T51" i="112"/>
  <c r="V31" i="112"/>
  <c r="S49" i="112"/>
  <c r="S55" i="112"/>
  <c r="A164" i="113"/>
  <c r="Z184" i="113"/>
  <c r="V185" i="113"/>
  <c r="A187" i="113"/>
  <c r="Z187" i="113"/>
  <c r="Y116" i="113"/>
  <c r="AC118" i="113"/>
  <c r="Y119" i="113"/>
  <c r="AC121" i="113"/>
  <c r="Y122" i="113"/>
  <c r="AC124" i="113"/>
  <c r="Y125" i="113"/>
  <c r="AC127" i="113"/>
  <c r="Y128" i="113"/>
  <c r="AC130" i="113"/>
  <c r="AC133" i="113"/>
  <c r="AC190" i="113"/>
  <c r="Y139" i="113"/>
  <c r="Y142" i="113"/>
  <c r="AC144" i="113"/>
  <c r="Y148" i="113"/>
  <c r="AC150" i="113"/>
  <c r="AC195" i="113"/>
  <c r="I10" i="113"/>
  <c r="I4" i="113"/>
  <c r="I6" i="113"/>
  <c r="G73" i="112"/>
  <c r="G75" i="112" s="1"/>
  <c r="T37" i="112"/>
  <c r="V38" i="112"/>
  <c r="T80" i="112"/>
  <c r="L73" i="112"/>
  <c r="L75" i="112" s="1"/>
  <c r="Y21" i="113"/>
  <c r="AC23" i="113"/>
  <c r="AC26" i="113"/>
  <c r="X35" i="113"/>
  <c r="AB37" i="113"/>
  <c r="X41" i="113"/>
  <c r="X47" i="113"/>
  <c r="X60" i="113"/>
  <c r="X63" i="113"/>
  <c r="X69" i="113"/>
  <c r="V164" i="113"/>
  <c r="V52" i="112"/>
  <c r="I3" i="113"/>
  <c r="S80" i="112"/>
  <c r="U30" i="112"/>
  <c r="S44" i="112"/>
  <c r="T50" i="112"/>
  <c r="H73" i="112"/>
  <c r="H75" i="112" s="1"/>
  <c r="R48" i="112"/>
  <c r="U50" i="112"/>
  <c r="T55" i="112"/>
  <c r="X32" i="113"/>
  <c r="AA164" i="113"/>
  <c r="W34" i="113"/>
  <c r="AA39" i="113"/>
  <c r="W49" i="113"/>
  <c r="W56" i="113"/>
  <c r="AA58" i="113"/>
  <c r="W59" i="113"/>
  <c r="AA64" i="113"/>
  <c r="W65" i="113"/>
  <c r="V173" i="113"/>
  <c r="Z175" i="113"/>
  <c r="W75" i="113"/>
  <c r="W78" i="113"/>
  <c r="AA80" i="113"/>
  <c r="W81" i="113"/>
  <c r="AA83" i="113"/>
  <c r="W84" i="113"/>
  <c r="AA86" i="113"/>
  <c r="AA89" i="113"/>
  <c r="AA92" i="113"/>
  <c r="AA94" i="113"/>
  <c r="AA103" i="113"/>
  <c r="W107" i="113"/>
  <c r="AA184" i="113"/>
  <c r="AA187" i="113"/>
  <c r="Z116" i="113"/>
  <c r="Z125" i="113"/>
  <c r="V129" i="113"/>
  <c r="V132" i="113"/>
  <c r="A191" i="113"/>
  <c r="Z191" i="113"/>
  <c r="V140" i="113"/>
  <c r="V146" i="113"/>
  <c r="V152" i="113"/>
  <c r="Z196" i="113"/>
  <c r="T73" i="112"/>
  <c r="T75" i="112" s="1"/>
  <c r="A172" i="113"/>
  <c r="X53" i="113"/>
  <c r="W170" i="113"/>
  <c r="AB56" i="113"/>
  <c r="AB62" i="113"/>
  <c r="AB65" i="113"/>
  <c r="AB68" i="113"/>
  <c r="AB71" i="113"/>
  <c r="X72" i="113"/>
  <c r="W177" i="113"/>
  <c r="X79" i="113"/>
  <c r="AB93" i="113"/>
  <c r="J6" i="113"/>
  <c r="X166" i="113"/>
  <c r="X44" i="113"/>
  <c r="J2" i="113"/>
  <c r="X76" i="113"/>
  <c r="AB81" i="113"/>
  <c r="AB84" i="113"/>
  <c r="AB87" i="113"/>
  <c r="X88" i="113"/>
  <c r="AB180" i="113"/>
  <c r="AB95" i="113"/>
  <c r="X96" i="113"/>
  <c r="AB101" i="113"/>
  <c r="AB113" i="113"/>
  <c r="AA120" i="113"/>
  <c r="AA123" i="113"/>
  <c r="W133" i="113"/>
  <c r="AA192" i="113"/>
  <c r="W138" i="113"/>
  <c r="AA143" i="113"/>
  <c r="AA149" i="113"/>
  <c r="AA194" i="113"/>
  <c r="N75" i="112"/>
  <c r="T25" i="112"/>
  <c r="S35" i="112"/>
  <c r="S41" i="112"/>
  <c r="W55" i="112"/>
  <c r="V25" i="112"/>
  <c r="R155" i="113"/>
  <c r="Q155" i="113"/>
  <c r="L155" i="113"/>
  <c r="J155" i="113"/>
  <c r="H155" i="113"/>
  <c r="D16" i="113"/>
  <c r="D17" i="113" s="1"/>
  <c r="D18" i="113" s="1"/>
  <c r="D19" i="113" s="1"/>
  <c r="D20" i="113" s="1"/>
  <c r="D21" i="113" s="1"/>
  <c r="D22" i="113" s="1"/>
  <c r="D23" i="113" s="1"/>
  <c r="P154" i="113"/>
  <c r="N154" i="113"/>
  <c r="X185" i="113"/>
  <c r="A185" i="113"/>
  <c r="A189" i="113"/>
  <c r="R28" i="112"/>
  <c r="W14" i="113"/>
  <c r="T28" i="112"/>
  <c r="R38" i="112"/>
  <c r="U31" i="112"/>
  <c r="D35" i="112"/>
  <c r="U27" i="112"/>
  <c r="W18" i="113"/>
  <c r="U52" i="112"/>
  <c r="F5" i="113"/>
  <c r="S46" i="112"/>
  <c r="J198" i="113"/>
  <c r="J200" i="113" s="1"/>
  <c r="W190" i="113"/>
  <c r="A195" i="113"/>
  <c r="Z176" i="113"/>
  <c r="A176" i="113"/>
  <c r="C66" i="112"/>
  <c r="C26" i="112"/>
  <c r="C27" i="112" s="1"/>
  <c r="C28" i="112" s="1"/>
  <c r="C29" i="112" s="1"/>
  <c r="Q73" i="112"/>
  <c r="Q75" i="112" s="1"/>
  <c r="A34" i="113"/>
  <c r="A35" i="113" s="1"/>
  <c r="A36" i="113" s="1"/>
  <c r="A37" i="113" s="1"/>
  <c r="A38" i="113" s="1"/>
  <c r="A39" i="113" s="1"/>
  <c r="A40" i="113" s="1"/>
  <c r="A41" i="113" s="1"/>
  <c r="A42" i="113" s="1"/>
  <c r="A43" i="113" s="1"/>
  <c r="A44" i="113" s="1"/>
  <c r="A45" i="113" s="1"/>
  <c r="A46" i="113" s="1"/>
  <c r="A47" i="113" s="1"/>
  <c r="A48" i="113" s="1"/>
  <c r="A49" i="113" s="1"/>
  <c r="A50" i="113" s="1"/>
  <c r="A51" i="113" s="1"/>
  <c r="A52" i="113" s="1"/>
  <c r="A53" i="113" s="1"/>
  <c r="C31" i="112"/>
  <c r="C32" i="112" s="1"/>
  <c r="C33" i="112" s="1"/>
  <c r="C34" i="112" s="1"/>
  <c r="C67" i="112"/>
  <c r="T27" i="112"/>
  <c r="S31" i="112"/>
  <c r="R32" i="112"/>
  <c r="V37" i="112"/>
  <c r="T56" i="112"/>
  <c r="H154" i="113"/>
  <c r="X14" i="113"/>
  <c r="T154" i="113"/>
  <c r="AB14" i="113"/>
  <c r="A54" i="113"/>
  <c r="A55" i="113" s="1"/>
  <c r="A56" i="113" s="1"/>
  <c r="A57" i="113" s="1"/>
  <c r="A58" i="113" s="1"/>
  <c r="A59" i="113" s="1"/>
  <c r="A60" i="113" s="1"/>
  <c r="A61" i="113" s="1"/>
  <c r="A62" i="113" s="1"/>
  <c r="A63" i="113" s="1"/>
  <c r="A64" i="113" s="1"/>
  <c r="A65" i="113" s="1"/>
  <c r="A66" i="113" s="1"/>
  <c r="A67" i="113" s="1"/>
  <c r="A68" i="113" s="1"/>
  <c r="A69" i="113" s="1"/>
  <c r="A70" i="113" s="1"/>
  <c r="A71" i="113" s="1"/>
  <c r="A72" i="113" s="1"/>
  <c r="A73" i="113" s="1"/>
  <c r="I73" i="112"/>
  <c r="I75" i="112" s="1"/>
  <c r="U73" i="112"/>
  <c r="U75" i="112" s="1"/>
  <c r="W29" i="113"/>
  <c r="AB33" i="113"/>
  <c r="V26" i="112"/>
  <c r="V41" i="112"/>
  <c r="X18" i="113"/>
  <c r="X29" i="113"/>
  <c r="K73" i="112"/>
  <c r="K75" i="112" s="1"/>
  <c r="AA14" i="113"/>
  <c r="Y18" i="113"/>
  <c r="AC20" i="113"/>
  <c r="AB36" i="113"/>
  <c r="AA99" i="113"/>
  <c r="F6" i="113"/>
  <c r="F7" i="113"/>
  <c r="F2" i="113"/>
  <c r="S28" i="112"/>
  <c r="T31" i="112"/>
  <c r="R25" i="112"/>
  <c r="R39" i="112"/>
  <c r="V53" i="112"/>
  <c r="U57" i="112"/>
  <c r="AC14" i="113"/>
  <c r="W22" i="113"/>
  <c r="AC32" i="113"/>
  <c r="AC36" i="113"/>
  <c r="AB39" i="113"/>
  <c r="X56" i="113"/>
  <c r="G198" i="113"/>
  <c r="G200" i="113" s="1"/>
  <c r="Z180" i="113"/>
  <c r="A180" i="113"/>
  <c r="G154" i="113"/>
  <c r="U29" i="112"/>
  <c r="S33" i="112"/>
  <c r="V57" i="112"/>
  <c r="T58" i="112"/>
  <c r="V15" i="113"/>
  <c r="Z17" i="113"/>
  <c r="Y28" i="113"/>
  <c r="AC39" i="113"/>
  <c r="Y59" i="113"/>
  <c r="X71" i="113"/>
  <c r="A74" i="113"/>
  <c r="A75" i="113" s="1"/>
  <c r="A76" i="113" s="1"/>
  <c r="A77" i="113" s="1"/>
  <c r="A78" i="113" s="1"/>
  <c r="A79" i="113" s="1"/>
  <c r="A80" i="113" s="1"/>
  <c r="A81" i="113" s="1"/>
  <c r="A82" i="113" s="1"/>
  <c r="A83" i="113" s="1"/>
  <c r="A84" i="113" s="1"/>
  <c r="A85" i="113" s="1"/>
  <c r="A86" i="113" s="1"/>
  <c r="A87" i="113" s="1"/>
  <c r="A88" i="113" s="1"/>
  <c r="A89" i="113" s="1"/>
  <c r="A90" i="113" s="1"/>
  <c r="A91" i="113" s="1"/>
  <c r="A92" i="113" s="1"/>
  <c r="A93" i="113" s="1"/>
  <c r="B124" i="113"/>
  <c r="B130" i="113" s="1"/>
  <c r="B119" i="113"/>
  <c r="A190" i="113"/>
  <c r="V190" i="113"/>
  <c r="AB128" i="113"/>
  <c r="W130" i="113"/>
  <c r="A134" i="113"/>
  <c r="A135" i="113" s="1"/>
  <c r="A136" i="113" s="1"/>
  <c r="A137" i="113" s="1"/>
  <c r="A138" i="113" s="1"/>
  <c r="A139" i="113" s="1"/>
  <c r="A140" i="113" s="1"/>
  <c r="A141" i="113" s="1"/>
  <c r="A142" i="113" s="1"/>
  <c r="A143" i="113" s="1"/>
  <c r="A144" i="113" s="1"/>
  <c r="A145" i="113" s="1"/>
  <c r="A146" i="113" s="1"/>
  <c r="A147" i="113" s="1"/>
  <c r="A148" i="113" s="1"/>
  <c r="A149" i="113" s="1"/>
  <c r="A150" i="113" s="1"/>
  <c r="A151" i="113" s="1"/>
  <c r="A152" i="113" s="1"/>
  <c r="A153" i="113" s="1"/>
  <c r="X134" i="113"/>
  <c r="Y141" i="113"/>
  <c r="W143" i="113"/>
  <c r="W187" i="113"/>
  <c r="S26" i="112"/>
  <c r="H5" i="113"/>
  <c r="F154" i="113"/>
  <c r="A14" i="113"/>
  <c r="A15" i="113" s="1"/>
  <c r="A16" i="113" s="1"/>
  <c r="A17" i="113" s="1"/>
  <c r="A18" i="113" s="1"/>
  <c r="A19" i="113" s="1"/>
  <c r="A20" i="113" s="1"/>
  <c r="A21" i="113" s="1"/>
  <c r="A22" i="113" s="1"/>
  <c r="A23" i="113" s="1"/>
  <c r="A24" i="113" s="1"/>
  <c r="A25" i="113" s="1"/>
  <c r="A26" i="113" s="1"/>
  <c r="A27" i="113" s="1"/>
  <c r="A28" i="113" s="1"/>
  <c r="A29" i="113" s="1"/>
  <c r="A30" i="113" s="1"/>
  <c r="A31" i="113" s="1"/>
  <c r="A32" i="113" s="1"/>
  <c r="A33" i="113" s="1"/>
  <c r="W24" i="113"/>
  <c r="AA28" i="113"/>
  <c r="V44" i="113"/>
  <c r="Y56" i="113"/>
  <c r="V67" i="113"/>
  <c r="AB107" i="113"/>
  <c r="AC128" i="113"/>
  <c r="X26" i="113"/>
  <c r="AB30" i="113"/>
  <c r="X34" i="113"/>
  <c r="X37" i="113"/>
  <c r="X40" i="113"/>
  <c r="Z43" i="113"/>
  <c r="Z45" i="113"/>
  <c r="Z48" i="113"/>
  <c r="Z50" i="113"/>
  <c r="AC55" i="113"/>
  <c r="V60" i="113"/>
  <c r="X62" i="113"/>
  <c r="Z66" i="113"/>
  <c r="V137" i="113"/>
  <c r="A175" i="113"/>
  <c r="G3" i="113"/>
  <c r="J154" i="113"/>
  <c r="J158" i="113" s="1"/>
  <c r="F198" i="113"/>
  <c r="F200" i="113" s="1"/>
  <c r="P73" i="112"/>
  <c r="P75" i="112" s="1"/>
  <c r="G2" i="113"/>
  <c r="G7" i="113"/>
  <c r="Y26" i="113"/>
  <c r="AC30" i="113"/>
  <c r="Y34" i="113"/>
  <c r="Y37" i="113"/>
  <c r="Y40" i="113"/>
  <c r="AA45" i="113"/>
  <c r="AA50" i="113"/>
  <c r="AA52" i="113"/>
  <c r="W60" i="113"/>
  <c r="Y62" i="113"/>
  <c r="AA66" i="113"/>
  <c r="AB69" i="113"/>
  <c r="AB104" i="113"/>
  <c r="W137" i="113"/>
  <c r="W163" i="113"/>
  <c r="O198" i="113"/>
  <c r="O200" i="113" s="1"/>
  <c r="A166" i="113"/>
  <c r="AB166" i="113"/>
  <c r="H2" i="113"/>
  <c r="X21" i="113"/>
  <c r="Z26" i="113"/>
  <c r="AA42" i="113"/>
  <c r="AB45" i="113"/>
  <c r="AB47" i="113"/>
  <c r="AB50" i="113"/>
  <c r="AB52" i="113"/>
  <c r="Z62" i="113"/>
  <c r="AC69" i="113"/>
  <c r="A94" i="113"/>
  <c r="A95" i="113" s="1"/>
  <c r="A96" i="113" s="1"/>
  <c r="A97" i="113" s="1"/>
  <c r="A98" i="113" s="1"/>
  <c r="A99" i="113" s="1"/>
  <c r="A100" i="113" s="1"/>
  <c r="A101" i="113" s="1"/>
  <c r="A102" i="113" s="1"/>
  <c r="A103" i="113" s="1"/>
  <c r="A104" i="113" s="1"/>
  <c r="A105" i="113" s="1"/>
  <c r="A106" i="113" s="1"/>
  <c r="A107" i="113" s="1"/>
  <c r="A108" i="113" s="1"/>
  <c r="A109" i="113" s="1"/>
  <c r="A110" i="113" s="1"/>
  <c r="A111" i="113" s="1"/>
  <c r="A112" i="113" s="1"/>
  <c r="A113" i="113" s="1"/>
  <c r="AA97" i="113"/>
  <c r="P198" i="113"/>
  <c r="P200" i="113" s="1"/>
  <c r="X163" i="113"/>
  <c r="Y196" i="113"/>
  <c r="A196" i="113"/>
  <c r="I2" i="113"/>
  <c r="G6" i="113"/>
  <c r="I7" i="113"/>
  <c r="Z14" i="113"/>
  <c r="AA145" i="113"/>
  <c r="Q198" i="113"/>
  <c r="Q200" i="113" s="1"/>
  <c r="S198" i="113"/>
  <c r="S200" i="113" s="1"/>
  <c r="Y80" i="113"/>
  <c r="Z90" i="113"/>
  <c r="Y101" i="113"/>
  <c r="AC111" i="113"/>
  <c r="AC116" i="113"/>
  <c r="X118" i="113"/>
  <c r="X142" i="113"/>
  <c r="H198" i="113"/>
  <c r="H200" i="113" s="1"/>
  <c r="X164" i="113"/>
  <c r="AB164" i="113"/>
  <c r="T198" i="113"/>
  <c r="T200" i="113" s="1"/>
  <c r="A184" i="113"/>
  <c r="AA68" i="113"/>
  <c r="Z80" i="113"/>
  <c r="AB83" i="113"/>
  <c r="AA93" i="113"/>
  <c r="AC94" i="113"/>
  <c r="A114" i="113"/>
  <c r="A115" i="113" s="1"/>
  <c r="A116" i="113" s="1"/>
  <c r="A117" i="113" s="1"/>
  <c r="A118" i="113" s="1"/>
  <c r="A119" i="113" s="1"/>
  <c r="A120" i="113" s="1"/>
  <c r="A121" i="113" s="1"/>
  <c r="A122" i="113" s="1"/>
  <c r="A123" i="113" s="1"/>
  <c r="A124" i="113" s="1"/>
  <c r="A125" i="113" s="1"/>
  <c r="A126" i="113" s="1"/>
  <c r="A127" i="113" s="1"/>
  <c r="A128" i="113" s="1"/>
  <c r="A129" i="113" s="1"/>
  <c r="A130" i="113" s="1"/>
  <c r="A131" i="113" s="1"/>
  <c r="A132" i="113" s="1"/>
  <c r="A133" i="113" s="1"/>
  <c r="I198" i="113"/>
  <c r="I200" i="113" s="1"/>
  <c r="Y164" i="113"/>
  <c r="AC164" i="113"/>
  <c r="U198" i="113"/>
  <c r="U200" i="113" s="1"/>
  <c r="A167" i="113"/>
  <c r="AB167" i="113"/>
  <c r="A174" i="113"/>
  <c r="V174" i="113"/>
  <c r="Z174" i="113"/>
  <c r="R198" i="113"/>
  <c r="R200" i="113" s="1"/>
  <c r="Y65" i="113"/>
  <c r="Z76" i="113"/>
  <c r="AC83" i="113"/>
  <c r="AC86" i="113"/>
  <c r="Z100" i="113"/>
  <c r="AA101" i="113"/>
  <c r="V103" i="113"/>
  <c r="AC110" i="113"/>
  <c r="X124" i="113"/>
  <c r="W131" i="113"/>
  <c r="X146" i="113"/>
  <c r="AB147" i="113"/>
  <c r="A179" i="113"/>
  <c r="AC89" i="113"/>
  <c r="AB92" i="113"/>
  <c r="AC93" i="113"/>
  <c r="V96" i="113"/>
  <c r="AA100" i="113"/>
  <c r="AB109" i="113"/>
  <c r="AA118" i="113"/>
  <c r="AC122" i="113"/>
  <c r="V126" i="113"/>
  <c r="AB139" i="113"/>
  <c r="AC169" i="113"/>
  <c r="X70" i="113"/>
  <c r="AB79" i="113"/>
  <c r="W96" i="113"/>
  <c r="Y98" i="113"/>
  <c r="AA108" i="113"/>
  <c r="W112" i="113"/>
  <c r="Z124" i="113"/>
  <c r="Z146" i="113"/>
  <c r="A188" i="113"/>
  <c r="Z101" i="113"/>
  <c r="Y102" i="113"/>
  <c r="V114" i="113"/>
  <c r="Z118" i="113"/>
  <c r="Y124" i="113"/>
  <c r="V130" i="113"/>
  <c r="Z132" i="113"/>
  <c r="AC134" i="113"/>
  <c r="V136" i="113"/>
  <c r="V151" i="113"/>
  <c r="AC167" i="113"/>
  <c r="AA173" i="113"/>
  <c r="A173" i="113"/>
  <c r="AC181" i="113"/>
  <c r="X187" i="113"/>
  <c r="X190" i="113"/>
  <c r="Y193" i="113"/>
  <c r="AA174" i="113"/>
  <c r="V191" i="113"/>
  <c r="AC104" i="113"/>
  <c r="X109" i="113"/>
  <c r="X120" i="113"/>
  <c r="AC123" i="113"/>
  <c r="AA129" i="113"/>
  <c r="Y135" i="113"/>
  <c r="W147" i="113"/>
  <c r="AB151" i="113"/>
  <c r="A170" i="113"/>
  <c r="AC170" i="113"/>
  <c r="AB174" i="113"/>
  <c r="A177" i="113"/>
  <c r="Z177" i="113"/>
  <c r="X194" i="113"/>
  <c r="A197" i="113"/>
  <c r="Z197" i="113"/>
  <c r="W94" i="113"/>
  <c r="Y108" i="113"/>
  <c r="Y112" i="113"/>
  <c r="W119" i="113"/>
  <c r="V125" i="113"/>
  <c r="Z135" i="113"/>
  <c r="AA141" i="113"/>
  <c r="AC152" i="113"/>
  <c r="M198" i="113"/>
  <c r="M200" i="113" s="1"/>
  <c r="AA168" i="113"/>
  <c r="AA177" i="113"/>
  <c r="A186" i="113"/>
  <c r="V186" i="113"/>
  <c r="W192" i="113"/>
  <c r="A192" i="113"/>
  <c r="Y194" i="113"/>
  <c r="AA197" i="113"/>
  <c r="V163" i="113"/>
  <c r="N198" i="113"/>
  <c r="N200" i="113" s="1"/>
  <c r="AB168" i="113"/>
  <c r="AB177" i="113"/>
  <c r="A194" i="113"/>
  <c r="AB197" i="113"/>
  <c r="W120" i="113"/>
  <c r="Y136" i="113"/>
  <c r="Y150" i="113"/>
  <c r="W151" i="113"/>
  <c r="AC174" i="113"/>
  <c r="AC177" i="113"/>
  <c r="W183" i="113"/>
  <c r="Y186" i="113"/>
  <c r="Y190" i="113"/>
  <c r="A193" i="113"/>
  <c r="Z193" i="113"/>
  <c r="AB196" i="113"/>
  <c r="W128" i="113"/>
  <c r="AB143" i="113"/>
  <c r="X165" i="113"/>
  <c r="W169" i="113"/>
  <c r="W172" i="113"/>
  <c r="V175" i="113"/>
  <c r="X178" i="113"/>
  <c r="A182" i="113"/>
  <c r="Z182" i="113"/>
  <c r="AC185" i="113"/>
  <c r="AC192" i="113"/>
  <c r="AC114" i="113"/>
  <c r="Z127" i="113"/>
  <c r="Y165" i="113"/>
  <c r="X169" i="113"/>
  <c r="X172" i="113"/>
  <c r="W175" i="113"/>
  <c r="Y178" i="113"/>
  <c r="A181" i="113"/>
  <c r="AA182" i="113"/>
  <c r="V195" i="113"/>
  <c r="AC126" i="113"/>
  <c r="V141" i="113"/>
  <c r="Y153" i="113"/>
  <c r="A165" i="113"/>
  <c r="Z165" i="113"/>
  <c r="Y168" i="113"/>
  <c r="Y171" i="113"/>
  <c r="X175" i="113"/>
  <c r="Z178" i="113"/>
  <c r="AA181" i="113"/>
  <c r="V188" i="113"/>
  <c r="V194" i="113"/>
  <c r="V112" i="113"/>
  <c r="W124" i="113"/>
  <c r="Y140" i="113"/>
  <c r="AA165" i="113"/>
  <c r="A168" i="113"/>
  <c r="Z168" i="113"/>
  <c r="A171" i="113"/>
  <c r="Z171" i="113"/>
  <c r="Y175" i="113"/>
  <c r="AA178" i="113"/>
  <c r="AB181" i="113"/>
  <c r="V187" i="113"/>
  <c r="W194" i="113"/>
  <c r="Y197" i="113"/>
  <c r="G154" i="111"/>
  <c r="G221" i="111"/>
  <c r="G225" i="111" s="1"/>
  <c r="H154" i="111"/>
  <c r="H221" i="111"/>
  <c r="H225" i="111" s="1"/>
  <c r="I84" i="111"/>
  <c r="I150" i="111"/>
  <c r="J84" i="111"/>
  <c r="J150" i="111"/>
  <c r="B65" i="111"/>
  <c r="B109" i="111"/>
  <c r="B144" i="111"/>
  <c r="B190" i="111"/>
  <c r="B118" i="111"/>
  <c r="B125" i="111"/>
  <c r="B199" i="111"/>
  <c r="G228" i="111"/>
  <c r="I87" i="111"/>
  <c r="B61" i="111"/>
  <c r="B119" i="111"/>
  <c r="B200" i="111"/>
  <c r="H228" i="111"/>
  <c r="B58" i="111"/>
  <c r="B62" i="111"/>
  <c r="B66" i="111"/>
  <c r="B70" i="111"/>
  <c r="B74" i="111"/>
  <c r="B113" i="111"/>
  <c r="B120" i="111"/>
  <c r="B194" i="111"/>
  <c r="I228" i="111"/>
  <c r="J87" i="111"/>
  <c r="B73" i="111"/>
  <c r="B195" i="111"/>
  <c r="H87" i="111"/>
  <c r="B174" i="111"/>
  <c r="B209" i="111"/>
  <c r="B169" i="111"/>
  <c r="B222" i="111" s="1"/>
  <c r="B204" i="111"/>
  <c r="B57" i="111"/>
  <c r="B69" i="111"/>
  <c r="B170" i="111"/>
  <c r="B226" i="111" s="1"/>
  <c r="B81" i="111"/>
  <c r="B108" i="111"/>
  <c r="G154" i="110"/>
  <c r="G221" i="110"/>
  <c r="G225" i="110" s="1"/>
  <c r="H154" i="110"/>
  <c r="H221" i="110"/>
  <c r="H225" i="110" s="1"/>
  <c r="J150" i="110"/>
  <c r="J84" i="110"/>
  <c r="I84" i="110"/>
  <c r="I150" i="110"/>
  <c r="H87" i="110"/>
  <c r="B209" i="110"/>
  <c r="D249" i="110"/>
  <c r="B109" i="110"/>
  <c r="B144" i="110"/>
  <c r="B169" i="110"/>
  <c r="B222" i="110" s="1"/>
  <c r="B204" i="110"/>
  <c r="J46" i="110"/>
  <c r="B65" i="110"/>
  <c r="B69" i="110"/>
  <c r="B73" i="110"/>
  <c r="B124" i="110"/>
  <c r="B170" i="110"/>
  <c r="B226" i="110" s="1"/>
  <c r="B205" i="110"/>
  <c r="B174" i="110"/>
  <c r="B58" i="110"/>
  <c r="B62" i="110"/>
  <c r="B66" i="110"/>
  <c r="B70" i="110"/>
  <c r="B74" i="110"/>
  <c r="H83" i="110"/>
  <c r="B113" i="110"/>
  <c r="B120" i="110"/>
  <c r="B194" i="110"/>
  <c r="B201" i="110"/>
  <c r="I228" i="110"/>
  <c r="J87" i="110"/>
  <c r="B119" i="110"/>
  <c r="B63" i="110"/>
  <c r="B67" i="110"/>
  <c r="J228" i="110"/>
  <c r="B81" i="110"/>
  <c r="B108" i="110"/>
  <c r="L247" i="106"/>
  <c r="K247" i="106"/>
  <c r="J247" i="106"/>
  <c r="I247" i="106"/>
  <c r="H247" i="106"/>
  <c r="G247" i="106"/>
  <c r="F247" i="106"/>
  <c r="E247" i="106"/>
  <c r="L247" i="107"/>
  <c r="K247" i="107"/>
  <c r="J247" i="107"/>
  <c r="I247" i="107"/>
  <c r="H247" i="107"/>
  <c r="G247" i="107"/>
  <c r="F247" i="107"/>
  <c r="E247" i="107"/>
  <c r="L247" i="105"/>
  <c r="K247" i="105"/>
  <c r="J247" i="105"/>
  <c r="I247" i="105"/>
  <c r="H247" i="105"/>
  <c r="G247" i="105"/>
  <c r="F247" i="105"/>
  <c r="E247" i="105"/>
  <c r="L247" i="109"/>
  <c r="K247" i="109"/>
  <c r="J247" i="109"/>
  <c r="I247" i="109"/>
  <c r="H247" i="109"/>
  <c r="G247" i="109"/>
  <c r="B206" i="111" l="1"/>
  <c r="B171" i="111"/>
  <c r="B211" i="110"/>
  <c r="B75" i="111"/>
  <c r="B71" i="111"/>
  <c r="B176" i="110"/>
  <c r="B67" i="111"/>
  <c r="J55" i="110"/>
  <c r="J95" i="110" s="1"/>
  <c r="J166" i="110" s="1"/>
  <c r="B201" i="111"/>
  <c r="B75" i="110"/>
  <c r="B63" i="111"/>
  <c r="D38" i="111"/>
  <c r="D41" i="111" s="1"/>
  <c r="B71" i="110"/>
  <c r="B59" i="110"/>
  <c r="B206" i="110"/>
  <c r="B57" i="110"/>
  <c r="B196" i="111"/>
  <c r="B191" i="111"/>
  <c r="B216" i="111"/>
  <c r="B211" i="111"/>
  <c r="D36" i="111"/>
  <c r="B186" i="111"/>
  <c r="B181" i="111"/>
  <c r="B176" i="111"/>
  <c r="K95" i="111"/>
  <c r="K166" i="111" s="1"/>
  <c r="J55" i="111"/>
  <c r="D248" i="111"/>
  <c r="B189" i="110"/>
  <c r="B184" i="110"/>
  <c r="B214" i="110"/>
  <c r="B179" i="110"/>
  <c r="D34" i="110"/>
  <c r="B61" i="110"/>
  <c r="B196" i="110"/>
  <c r="B191" i="110"/>
  <c r="B216" i="110"/>
  <c r="B186" i="110"/>
  <c r="D36" i="110"/>
  <c r="B181" i="110"/>
  <c r="H158" i="113"/>
  <c r="S155" i="113"/>
  <c r="U154" i="113"/>
  <c r="I154" i="113"/>
  <c r="M155" i="113"/>
  <c r="L154" i="113"/>
  <c r="L158" i="113" s="1"/>
  <c r="K154" i="113"/>
  <c r="Q154" i="113"/>
  <c r="Q158" i="113" s="1"/>
  <c r="R154" i="113"/>
  <c r="R158" i="113" s="1"/>
  <c r="T155" i="113"/>
  <c r="T158" i="113" s="1"/>
  <c r="B120" i="113"/>
  <c r="B125" i="113"/>
  <c r="B131" i="113" s="1"/>
  <c r="F155" i="113"/>
  <c r="F158" i="113" s="1"/>
  <c r="S154" i="113"/>
  <c r="S158" i="113" s="1"/>
  <c r="O154" i="113"/>
  <c r="N155" i="113"/>
  <c r="N158" i="113" s="1"/>
  <c r="I155" i="113"/>
  <c r="D40" i="112"/>
  <c r="O155" i="113"/>
  <c r="U155" i="113"/>
  <c r="P155" i="113"/>
  <c r="P158" i="113" s="1"/>
  <c r="K155" i="113"/>
  <c r="M154" i="113"/>
  <c r="G155" i="113"/>
  <c r="G158" i="113" s="1"/>
  <c r="J154" i="111"/>
  <c r="J221" i="111"/>
  <c r="J225" i="111" s="1"/>
  <c r="I154" i="111"/>
  <c r="I221" i="111"/>
  <c r="I225" i="111" s="1"/>
  <c r="J221" i="110"/>
  <c r="J225" i="110" s="1"/>
  <c r="J154" i="110"/>
  <c r="I221" i="110"/>
  <c r="I225" i="110" s="1"/>
  <c r="I154" i="110"/>
  <c r="F247" i="109"/>
  <c r="E247" i="109"/>
  <c r="F247" i="91"/>
  <c r="G247" i="91"/>
  <c r="H247" i="91"/>
  <c r="I247" i="91"/>
  <c r="J247" i="91"/>
  <c r="K247" i="91"/>
  <c r="L247" i="91"/>
  <c r="I55" i="110" l="1"/>
  <c r="D40" i="111"/>
  <c r="D43" i="111" s="1"/>
  <c r="D46" i="111"/>
  <c r="D40" i="110"/>
  <c r="D43" i="110" s="1"/>
  <c r="D46" i="110"/>
  <c r="I95" i="110"/>
  <c r="I166" i="110" s="1"/>
  <c r="H55" i="110"/>
  <c r="D38" i="110"/>
  <c r="D41" i="110" s="1"/>
  <c r="D44" i="110"/>
  <c r="J95" i="111"/>
  <c r="J166" i="111" s="1"/>
  <c r="I55" i="111"/>
  <c r="M158" i="113"/>
  <c r="O158" i="113"/>
  <c r="U158" i="113"/>
  <c r="I158" i="113"/>
  <c r="K158" i="113"/>
  <c r="B126" i="113"/>
  <c r="B132" i="113" s="1"/>
  <c r="B121" i="113"/>
  <c r="D45" i="112"/>
  <c r="D50" i="112" s="1"/>
  <c r="D55" i="112" s="1"/>
  <c r="F83" i="112"/>
  <c r="F85" i="112" s="1"/>
  <c r="H86" i="112"/>
  <c r="H88" i="112" s="1"/>
  <c r="N89" i="112"/>
  <c r="N91" i="112" s="1"/>
  <c r="N86" i="112"/>
  <c r="N88" i="112" s="1"/>
  <c r="J86" i="112"/>
  <c r="J88" i="112" s="1"/>
  <c r="L86" i="112"/>
  <c r="L88" i="112" s="1"/>
  <c r="E247" i="91"/>
  <c r="D36" i="90"/>
  <c r="F36" i="90"/>
  <c r="G36" i="90"/>
  <c r="H36" i="90"/>
  <c r="I36" i="90"/>
  <c r="E36" i="90"/>
  <c r="G22" i="109"/>
  <c r="H95" i="110" l="1"/>
  <c r="H166" i="110" s="1"/>
  <c r="G55" i="110"/>
  <c r="I95" i="111"/>
  <c r="I166" i="111" s="1"/>
  <c r="H55" i="111"/>
  <c r="F86" i="112"/>
  <c r="F88" i="112" s="1"/>
  <c r="P83" i="112"/>
  <c r="P85" i="112" s="1"/>
  <c r="G89" i="112"/>
  <c r="G91" i="112" s="1"/>
  <c r="L83" i="112"/>
  <c r="L85" i="112" s="1"/>
  <c r="M89" i="112"/>
  <c r="M91" i="112" s="1"/>
  <c r="I89" i="112"/>
  <c r="I91" i="112" s="1"/>
  <c r="Q83" i="112"/>
  <c r="Q85" i="112" s="1"/>
  <c r="O83" i="112"/>
  <c r="O85" i="112" s="1"/>
  <c r="L89" i="112"/>
  <c r="L91" i="112" s="1"/>
  <c r="M83" i="112"/>
  <c r="M85" i="112" s="1"/>
  <c r="M86" i="112"/>
  <c r="M88" i="112" s="1"/>
  <c r="H83" i="112"/>
  <c r="H85" i="112" s="1"/>
  <c r="I83" i="112"/>
  <c r="I85" i="112" s="1"/>
  <c r="P89" i="112"/>
  <c r="P91" i="112" s="1"/>
  <c r="N83" i="112"/>
  <c r="N85" i="112" s="1"/>
  <c r="P86" i="112"/>
  <c r="P88" i="112" s="1"/>
  <c r="J89" i="112"/>
  <c r="J91" i="112" s="1"/>
  <c r="K83" i="112"/>
  <c r="K85" i="112" s="1"/>
  <c r="O86" i="112"/>
  <c r="O88" i="112" s="1"/>
  <c r="G86" i="112"/>
  <c r="G88" i="112" s="1"/>
  <c r="J83" i="112"/>
  <c r="J85" i="112" s="1"/>
  <c r="B122" i="113"/>
  <c r="B127" i="113"/>
  <c r="B133" i="113" s="1"/>
  <c r="G83" i="112"/>
  <c r="G85" i="112" s="1"/>
  <c r="O89" i="112"/>
  <c r="O91" i="112" s="1"/>
  <c r="H89" i="112"/>
  <c r="H91" i="112" s="1"/>
  <c r="F89" i="112"/>
  <c r="F91" i="112" s="1"/>
  <c r="I86" i="112"/>
  <c r="I88" i="112" s="1"/>
  <c r="B259" i="109"/>
  <c r="G254" i="109"/>
  <c r="F254" i="109" s="1"/>
  <c r="B251" i="109"/>
  <c r="B249" i="109"/>
  <c r="B245" i="109"/>
  <c r="B242" i="109"/>
  <c r="F239" i="109"/>
  <c r="B237" i="109"/>
  <c r="B248" i="109" s="1"/>
  <c r="F236" i="109"/>
  <c r="B234" i="109"/>
  <c r="B231" i="109"/>
  <c r="B228" i="109"/>
  <c r="B227" i="109"/>
  <c r="B224" i="109"/>
  <c r="B223" i="109"/>
  <c r="B218" i="109"/>
  <c r="L201" i="109"/>
  <c r="K201" i="109"/>
  <c r="J201" i="109"/>
  <c r="I201" i="109"/>
  <c r="H201" i="109"/>
  <c r="G201" i="109"/>
  <c r="F201" i="109"/>
  <c r="E201" i="109"/>
  <c r="L196" i="109"/>
  <c r="K196" i="109"/>
  <c r="J196" i="109"/>
  <c r="I196" i="109"/>
  <c r="H196" i="109"/>
  <c r="G196" i="109"/>
  <c r="F196" i="109"/>
  <c r="E196" i="109"/>
  <c r="L191" i="109"/>
  <c r="K191" i="109"/>
  <c r="J191" i="109"/>
  <c r="I191" i="109"/>
  <c r="H191" i="109"/>
  <c r="G191" i="109"/>
  <c r="F191" i="109"/>
  <c r="E191" i="109"/>
  <c r="L186" i="109"/>
  <c r="K186" i="109"/>
  <c r="J186" i="109"/>
  <c r="I186" i="109"/>
  <c r="H186" i="109"/>
  <c r="G186" i="109"/>
  <c r="F186" i="109"/>
  <c r="E186" i="109"/>
  <c r="L181" i="109"/>
  <c r="K181" i="109"/>
  <c r="J181" i="109"/>
  <c r="I181" i="109"/>
  <c r="H181" i="109"/>
  <c r="G181" i="109"/>
  <c r="F181" i="109"/>
  <c r="E181" i="109"/>
  <c r="L176" i="109"/>
  <c r="K176" i="109"/>
  <c r="J176" i="109"/>
  <c r="I176" i="109"/>
  <c r="H176" i="109"/>
  <c r="G176" i="109"/>
  <c r="F176" i="109"/>
  <c r="E176" i="109"/>
  <c r="L171" i="109"/>
  <c r="K171" i="109"/>
  <c r="J171" i="109"/>
  <c r="I171" i="109"/>
  <c r="H171" i="109"/>
  <c r="G171" i="109"/>
  <c r="F171" i="109"/>
  <c r="E171" i="109"/>
  <c r="B163" i="109"/>
  <c r="B160" i="109"/>
  <c r="J157" i="109"/>
  <c r="I157" i="109"/>
  <c r="H157" i="109"/>
  <c r="G157" i="109"/>
  <c r="B157" i="109"/>
  <c r="B156" i="109"/>
  <c r="J153" i="109"/>
  <c r="I153" i="109"/>
  <c r="H153" i="109"/>
  <c r="G153" i="109"/>
  <c r="B153" i="109"/>
  <c r="B152" i="109"/>
  <c r="B147" i="109"/>
  <c r="L135" i="109"/>
  <c r="K135" i="109"/>
  <c r="J135" i="109"/>
  <c r="I135" i="109"/>
  <c r="H135" i="109"/>
  <c r="G135" i="109"/>
  <c r="F135" i="109"/>
  <c r="E135" i="109"/>
  <c r="B131" i="109"/>
  <c r="B202" i="109" s="1"/>
  <c r="L130" i="109"/>
  <c r="K130" i="109"/>
  <c r="J130" i="109"/>
  <c r="I130" i="109"/>
  <c r="H130" i="109"/>
  <c r="G130" i="109"/>
  <c r="F130" i="109"/>
  <c r="E130" i="109"/>
  <c r="B126" i="109"/>
  <c r="B197" i="109" s="1"/>
  <c r="L125" i="109"/>
  <c r="K125" i="109"/>
  <c r="J125" i="109"/>
  <c r="I125" i="109"/>
  <c r="H125" i="109"/>
  <c r="G125" i="109"/>
  <c r="F125" i="109"/>
  <c r="E125" i="109"/>
  <c r="B121" i="109"/>
  <c r="B192" i="109" s="1"/>
  <c r="L120" i="109"/>
  <c r="K120" i="109"/>
  <c r="J120" i="109"/>
  <c r="I120" i="109"/>
  <c r="H120" i="109"/>
  <c r="G120" i="109"/>
  <c r="F120" i="109"/>
  <c r="E120" i="109"/>
  <c r="B116" i="109"/>
  <c r="B187" i="109" s="1"/>
  <c r="L115" i="109"/>
  <c r="K115" i="109"/>
  <c r="J115" i="109"/>
  <c r="I115" i="109"/>
  <c r="H115" i="109"/>
  <c r="G115" i="109"/>
  <c r="F115" i="109"/>
  <c r="E115" i="109"/>
  <c r="B111" i="109"/>
  <c r="B182" i="109" s="1"/>
  <c r="L110" i="109"/>
  <c r="K110" i="109"/>
  <c r="J110" i="109"/>
  <c r="I110" i="109"/>
  <c r="H110" i="109"/>
  <c r="G110" i="109"/>
  <c r="F110" i="109"/>
  <c r="E110" i="109"/>
  <c r="B106" i="109"/>
  <c r="B177" i="109" s="1"/>
  <c r="L105" i="109"/>
  <c r="K105" i="109"/>
  <c r="J105" i="109"/>
  <c r="I105" i="109"/>
  <c r="H105" i="109"/>
  <c r="G105" i="109"/>
  <c r="F105" i="109"/>
  <c r="E105" i="109"/>
  <c r="B101" i="109"/>
  <c r="B172" i="109" s="1"/>
  <c r="L100" i="109"/>
  <c r="K100" i="109"/>
  <c r="J100" i="109"/>
  <c r="I100" i="109"/>
  <c r="H100" i="109"/>
  <c r="G100" i="109"/>
  <c r="F100" i="109"/>
  <c r="E100" i="109"/>
  <c r="B96" i="109"/>
  <c r="B167" i="109" s="1"/>
  <c r="B93" i="109"/>
  <c r="B90" i="109"/>
  <c r="B87" i="109"/>
  <c r="J86" i="109"/>
  <c r="I86" i="109"/>
  <c r="H86" i="109"/>
  <c r="G86" i="109"/>
  <c r="B86" i="109"/>
  <c r="B83" i="109"/>
  <c r="J82" i="109"/>
  <c r="I82" i="109"/>
  <c r="H82" i="109"/>
  <c r="G82" i="109"/>
  <c r="B82" i="109"/>
  <c r="H80" i="109"/>
  <c r="G80" i="109" s="1"/>
  <c r="B77" i="109"/>
  <c r="L75" i="109"/>
  <c r="K75" i="109"/>
  <c r="J75" i="109"/>
  <c r="I75" i="109"/>
  <c r="H75" i="109"/>
  <c r="G75" i="109"/>
  <c r="F75" i="109"/>
  <c r="E75" i="109"/>
  <c r="P73" i="109"/>
  <c r="O73" i="109"/>
  <c r="B72" i="109" s="1"/>
  <c r="L71" i="109"/>
  <c r="K71" i="109"/>
  <c r="J71" i="109"/>
  <c r="I71" i="109"/>
  <c r="H71" i="109"/>
  <c r="G71" i="109"/>
  <c r="F71" i="109"/>
  <c r="E71" i="109"/>
  <c r="P69" i="109"/>
  <c r="O69" i="109"/>
  <c r="B68" i="109" s="1"/>
  <c r="L67" i="109"/>
  <c r="K67" i="109"/>
  <c r="J67" i="109"/>
  <c r="I67" i="109"/>
  <c r="H67" i="109"/>
  <c r="G67" i="109"/>
  <c r="F67" i="109"/>
  <c r="E67" i="109"/>
  <c r="P65" i="109"/>
  <c r="O65" i="109"/>
  <c r="B64" i="109" s="1"/>
  <c r="L63" i="109"/>
  <c r="K63" i="109"/>
  <c r="J63" i="109"/>
  <c r="I63" i="109"/>
  <c r="H63" i="109"/>
  <c r="G63" i="109"/>
  <c r="F63" i="109"/>
  <c r="E63" i="109"/>
  <c r="P61" i="109"/>
  <c r="O61" i="109"/>
  <c r="B60" i="109" s="1"/>
  <c r="L59" i="109"/>
  <c r="K59" i="109"/>
  <c r="J59" i="109"/>
  <c r="I59" i="109"/>
  <c r="H59" i="109"/>
  <c r="G59" i="109"/>
  <c r="F59" i="109"/>
  <c r="E59" i="109"/>
  <c r="P57" i="109"/>
  <c r="O57" i="109"/>
  <c r="B56" i="109" s="1"/>
  <c r="L55" i="109"/>
  <c r="L95" i="109" s="1"/>
  <c r="L166" i="109" s="1"/>
  <c r="B52" i="109"/>
  <c r="B49" i="109"/>
  <c r="K45" i="109"/>
  <c r="J45" i="109"/>
  <c r="I45" i="109"/>
  <c r="H45" i="109"/>
  <c r="G45" i="109"/>
  <c r="K44" i="109"/>
  <c r="J44" i="109"/>
  <c r="I44" i="109"/>
  <c r="H44" i="109"/>
  <c r="G44" i="109"/>
  <c r="G46" i="109" s="1"/>
  <c r="B44" i="109"/>
  <c r="K43" i="109"/>
  <c r="J43" i="109"/>
  <c r="I43" i="109"/>
  <c r="H43" i="109"/>
  <c r="G43" i="109"/>
  <c r="K40" i="109"/>
  <c r="J40" i="109"/>
  <c r="I40" i="109"/>
  <c r="H40" i="109"/>
  <c r="G40" i="109"/>
  <c r="D39" i="109"/>
  <c r="D42" i="109" s="1"/>
  <c r="B37" i="109"/>
  <c r="K36" i="109"/>
  <c r="J36" i="109"/>
  <c r="I36" i="109"/>
  <c r="H36" i="109"/>
  <c r="G36" i="109"/>
  <c r="P34" i="109"/>
  <c r="O34" i="109"/>
  <c r="B34" i="109" s="1"/>
  <c r="K33" i="109"/>
  <c r="J33" i="109"/>
  <c r="I33" i="109"/>
  <c r="H33" i="109"/>
  <c r="G33" i="109"/>
  <c r="D32" i="109"/>
  <c r="P31" i="109"/>
  <c r="O31" i="109"/>
  <c r="B31" i="109" s="1"/>
  <c r="B30" i="109"/>
  <c r="B29" i="109"/>
  <c r="K28" i="109"/>
  <c r="J28" i="109"/>
  <c r="I28" i="109"/>
  <c r="H28" i="109"/>
  <c r="G28" i="109"/>
  <c r="D28" i="109"/>
  <c r="D27" i="109"/>
  <c r="D26" i="109"/>
  <c r="B26" i="109"/>
  <c r="B25" i="109"/>
  <c r="K24" i="109"/>
  <c r="J80" i="109" s="1"/>
  <c r="J24" i="109"/>
  <c r="I80" i="109" s="1"/>
  <c r="G24" i="109"/>
  <c r="H24" i="109" s="1"/>
  <c r="I24" i="109" s="1"/>
  <c r="B22" i="109"/>
  <c r="B19" i="109"/>
  <c r="B16" i="109"/>
  <c r="B22" i="106"/>
  <c r="H95" i="111" l="1"/>
  <c r="H166" i="111" s="1"/>
  <c r="G55" i="111"/>
  <c r="G95" i="110"/>
  <c r="G166" i="110" s="1"/>
  <c r="F55" i="110"/>
  <c r="B123" i="113"/>
  <c r="B129" i="113" s="1"/>
  <c r="B128" i="113"/>
  <c r="I83" i="109"/>
  <c r="J83" i="109"/>
  <c r="G228" i="109"/>
  <c r="H224" i="109"/>
  <c r="H46" i="109"/>
  <c r="I228" i="109"/>
  <c r="B200" i="109"/>
  <c r="B205" i="109"/>
  <c r="B215" i="109"/>
  <c r="B210" i="109"/>
  <c r="B115" i="109"/>
  <c r="B145" i="109"/>
  <c r="B140" i="109"/>
  <c r="C237" i="109"/>
  <c r="D249" i="109" s="1"/>
  <c r="B143" i="109"/>
  <c r="B138" i="109"/>
  <c r="C238" i="109"/>
  <c r="B144" i="109"/>
  <c r="B139" i="109"/>
  <c r="I46" i="109"/>
  <c r="J46" i="109"/>
  <c r="J224" i="109"/>
  <c r="B41" i="109"/>
  <c r="H84" i="109"/>
  <c r="B38" i="109"/>
  <c r="K55" i="109"/>
  <c r="K95" i="109" s="1"/>
  <c r="K166" i="109" s="1"/>
  <c r="B185" i="109"/>
  <c r="G87" i="109"/>
  <c r="B110" i="109"/>
  <c r="B123" i="109"/>
  <c r="B124" i="109"/>
  <c r="B130" i="109"/>
  <c r="B103" i="109"/>
  <c r="B105" i="109"/>
  <c r="D35" i="109"/>
  <c r="D45" i="109" s="1"/>
  <c r="B104" i="109"/>
  <c r="B98" i="109"/>
  <c r="B151" i="109" s="1"/>
  <c r="C239" i="109"/>
  <c r="B129" i="109"/>
  <c r="H150" i="109"/>
  <c r="H221" i="109" s="1"/>
  <c r="H225" i="109" s="1"/>
  <c r="B100" i="109"/>
  <c r="I224" i="109"/>
  <c r="D31" i="109"/>
  <c r="B85" i="109"/>
  <c r="B99" i="109"/>
  <c r="B155" i="109" s="1"/>
  <c r="B195" i="109"/>
  <c r="B133" i="109"/>
  <c r="B190" i="109"/>
  <c r="B134" i="109"/>
  <c r="B128" i="109"/>
  <c r="B135" i="109"/>
  <c r="I150" i="109"/>
  <c r="I84" i="109"/>
  <c r="G150" i="109"/>
  <c r="G84" i="109"/>
  <c r="J150" i="109"/>
  <c r="J84" i="109"/>
  <c r="J228" i="109"/>
  <c r="D33" i="109"/>
  <c r="K46" i="109"/>
  <c r="B118" i="109"/>
  <c r="B125" i="109"/>
  <c r="I87" i="109"/>
  <c r="J87" i="109"/>
  <c r="G83" i="109"/>
  <c r="B119" i="109"/>
  <c r="B175" i="109"/>
  <c r="B58" i="109"/>
  <c r="B62" i="109"/>
  <c r="B66" i="109"/>
  <c r="B70" i="109"/>
  <c r="B74" i="109"/>
  <c r="H83" i="109"/>
  <c r="B113" i="109"/>
  <c r="B120" i="109"/>
  <c r="B114" i="109"/>
  <c r="B170" i="109"/>
  <c r="B226" i="109" s="1"/>
  <c r="B180" i="109"/>
  <c r="B108" i="109"/>
  <c r="G224" i="109"/>
  <c r="H87" i="109"/>
  <c r="H228" i="109"/>
  <c r="B109" i="109"/>
  <c r="H10" i="81"/>
  <c r="G42" i="90"/>
  <c r="H42" i="90"/>
  <c r="I42" i="90"/>
  <c r="E55" i="110" l="1"/>
  <c r="E95" i="110" s="1"/>
  <c r="E166" i="110" s="1"/>
  <c r="F95" i="110"/>
  <c r="F166" i="110" s="1"/>
  <c r="G95" i="111"/>
  <c r="G166" i="111" s="1"/>
  <c r="F55" i="111"/>
  <c r="B184" i="109"/>
  <c r="B209" i="109"/>
  <c r="B214" i="109"/>
  <c r="B204" i="109"/>
  <c r="B206" i="109"/>
  <c r="B211" i="109"/>
  <c r="B216" i="109"/>
  <c r="B179" i="109"/>
  <c r="D248" i="109"/>
  <c r="B65" i="109"/>
  <c r="B81" i="109"/>
  <c r="B61" i="109"/>
  <c r="B57" i="109"/>
  <c r="B169" i="109"/>
  <c r="B222" i="109" s="1"/>
  <c r="B174" i="109"/>
  <c r="J55" i="109"/>
  <c r="I55" i="109" s="1"/>
  <c r="B73" i="109"/>
  <c r="B69" i="109"/>
  <c r="H154" i="109"/>
  <c r="B199" i="109"/>
  <c r="B189" i="109"/>
  <c r="D34" i="109"/>
  <c r="B194" i="109"/>
  <c r="J221" i="109"/>
  <c r="J225" i="109" s="1"/>
  <c r="J154" i="109"/>
  <c r="D36" i="109"/>
  <c r="B171" i="109"/>
  <c r="B75" i="109"/>
  <c r="B71" i="109"/>
  <c r="B67" i="109"/>
  <c r="B63" i="109"/>
  <c r="B59" i="109"/>
  <c r="B176" i="109"/>
  <c r="B191" i="109"/>
  <c r="B181" i="109"/>
  <c r="B186" i="109"/>
  <c r="B196" i="109"/>
  <c r="B201" i="109"/>
  <c r="G221" i="109"/>
  <c r="G225" i="109" s="1"/>
  <c r="G154" i="109"/>
  <c r="I221" i="109"/>
  <c r="I225" i="109" s="1"/>
  <c r="I154" i="109"/>
  <c r="G22" i="107"/>
  <c r="E55" i="111" l="1"/>
  <c r="E95" i="111" s="1"/>
  <c r="E166" i="111" s="1"/>
  <c r="F95" i="111"/>
  <c r="F166" i="111" s="1"/>
  <c r="J95" i="109"/>
  <c r="J166" i="109" s="1"/>
  <c r="D38" i="109"/>
  <c r="D41" i="109" s="1"/>
  <c r="D44" i="109"/>
  <c r="I95" i="109"/>
  <c r="I166" i="109" s="1"/>
  <c r="H55" i="109"/>
  <c r="D40" i="109"/>
  <c r="D43" i="109" s="1"/>
  <c r="D46" i="109"/>
  <c r="H95" i="109" l="1"/>
  <c r="H166" i="109" s="1"/>
  <c r="G55" i="109"/>
  <c r="F55" i="109" l="1"/>
  <c r="G95" i="109"/>
  <c r="G166" i="109" s="1"/>
  <c r="E55" i="109" l="1"/>
  <c r="E95" i="109" s="1"/>
  <c r="E166" i="109" s="1"/>
  <c r="F95" i="109"/>
  <c r="F166" i="109" s="1"/>
  <c r="B259" i="107" l="1"/>
  <c r="G254" i="107"/>
  <c r="F254" i="107" s="1"/>
  <c r="B251" i="107"/>
  <c r="B249" i="107"/>
  <c r="B245" i="107"/>
  <c r="B242" i="107"/>
  <c r="F239" i="107"/>
  <c r="B237" i="107"/>
  <c r="B248" i="107" s="1"/>
  <c r="F236" i="107"/>
  <c r="B234" i="107"/>
  <c r="B231" i="107"/>
  <c r="B228" i="107"/>
  <c r="B227" i="107"/>
  <c r="B224" i="107"/>
  <c r="B223" i="107"/>
  <c r="B218" i="107"/>
  <c r="L201" i="107"/>
  <c r="K201" i="107"/>
  <c r="J201" i="107"/>
  <c r="I201" i="107"/>
  <c r="H201" i="107"/>
  <c r="G201" i="107"/>
  <c r="F201" i="107"/>
  <c r="E201" i="107"/>
  <c r="L196" i="107"/>
  <c r="K196" i="107"/>
  <c r="J196" i="107"/>
  <c r="I196" i="107"/>
  <c r="H196" i="107"/>
  <c r="G196" i="107"/>
  <c r="F196" i="107"/>
  <c r="E196" i="107"/>
  <c r="L191" i="107"/>
  <c r="K191" i="107"/>
  <c r="J191" i="107"/>
  <c r="I191" i="107"/>
  <c r="H191" i="107"/>
  <c r="G191" i="107"/>
  <c r="F191" i="107"/>
  <c r="E191" i="107"/>
  <c r="L186" i="107"/>
  <c r="K186" i="107"/>
  <c r="J186" i="107"/>
  <c r="I186" i="107"/>
  <c r="H186" i="107"/>
  <c r="G186" i="107"/>
  <c r="F186" i="107"/>
  <c r="E186" i="107"/>
  <c r="L181" i="107"/>
  <c r="K181" i="107"/>
  <c r="J181" i="107"/>
  <c r="I181" i="107"/>
  <c r="H181" i="107"/>
  <c r="G181" i="107"/>
  <c r="F181" i="107"/>
  <c r="E181" i="107"/>
  <c r="L176" i="107"/>
  <c r="K176" i="107"/>
  <c r="J176" i="107"/>
  <c r="I176" i="107"/>
  <c r="H176" i="107"/>
  <c r="G176" i="107"/>
  <c r="F176" i="107"/>
  <c r="E176" i="107"/>
  <c r="L171" i="107"/>
  <c r="K171" i="107"/>
  <c r="J171" i="107"/>
  <c r="I171" i="107"/>
  <c r="H171" i="107"/>
  <c r="G171" i="107"/>
  <c r="F171" i="107"/>
  <c r="E171" i="107"/>
  <c r="B163" i="107"/>
  <c r="B160" i="107"/>
  <c r="J157" i="107"/>
  <c r="I157" i="107"/>
  <c r="H157" i="107"/>
  <c r="G157" i="107"/>
  <c r="B157" i="107"/>
  <c r="B156" i="107"/>
  <c r="J153" i="107"/>
  <c r="I153" i="107"/>
  <c r="H153" i="107"/>
  <c r="G153" i="107"/>
  <c r="B153" i="107"/>
  <c r="B152" i="107"/>
  <c r="B147" i="107"/>
  <c r="L135" i="107"/>
  <c r="K135" i="107"/>
  <c r="J135" i="107"/>
  <c r="I135" i="107"/>
  <c r="H135" i="107"/>
  <c r="G135" i="107"/>
  <c r="F135" i="107"/>
  <c r="E135" i="107"/>
  <c r="B131" i="107"/>
  <c r="B202" i="107" s="1"/>
  <c r="L130" i="107"/>
  <c r="K130" i="107"/>
  <c r="J130" i="107"/>
  <c r="I130" i="107"/>
  <c r="H130" i="107"/>
  <c r="G130" i="107"/>
  <c r="F130" i="107"/>
  <c r="E130" i="107"/>
  <c r="B126" i="107"/>
  <c r="B197" i="107" s="1"/>
  <c r="L125" i="107"/>
  <c r="K125" i="107"/>
  <c r="J125" i="107"/>
  <c r="I125" i="107"/>
  <c r="H125" i="107"/>
  <c r="G125" i="107"/>
  <c r="F125" i="107"/>
  <c r="E125" i="107"/>
  <c r="B121" i="107"/>
  <c r="B192" i="107" s="1"/>
  <c r="L120" i="107"/>
  <c r="K120" i="107"/>
  <c r="J120" i="107"/>
  <c r="I120" i="107"/>
  <c r="H120" i="107"/>
  <c r="G120" i="107"/>
  <c r="F120" i="107"/>
  <c r="E120" i="107"/>
  <c r="B116" i="107"/>
  <c r="B187" i="107" s="1"/>
  <c r="L115" i="107"/>
  <c r="K115" i="107"/>
  <c r="J115" i="107"/>
  <c r="I115" i="107"/>
  <c r="H115" i="107"/>
  <c r="G115" i="107"/>
  <c r="F115" i="107"/>
  <c r="E115" i="107"/>
  <c r="B111" i="107"/>
  <c r="B182" i="107" s="1"/>
  <c r="L110" i="107"/>
  <c r="K110" i="107"/>
  <c r="J110" i="107"/>
  <c r="I110" i="107"/>
  <c r="H110" i="107"/>
  <c r="G110" i="107"/>
  <c r="F110" i="107"/>
  <c r="E110" i="107"/>
  <c r="B106" i="107"/>
  <c r="B177" i="107" s="1"/>
  <c r="L105" i="107"/>
  <c r="K105" i="107"/>
  <c r="J105" i="107"/>
  <c r="I105" i="107"/>
  <c r="H105" i="107"/>
  <c r="G105" i="107"/>
  <c r="F105" i="107"/>
  <c r="E105" i="107"/>
  <c r="B101" i="107"/>
  <c r="B172" i="107" s="1"/>
  <c r="L100" i="107"/>
  <c r="K100" i="107"/>
  <c r="J100" i="107"/>
  <c r="I100" i="107"/>
  <c r="H100" i="107"/>
  <c r="G100" i="107"/>
  <c r="F100" i="107"/>
  <c r="E100" i="107"/>
  <c r="B96" i="107"/>
  <c r="B167" i="107" s="1"/>
  <c r="B93" i="107"/>
  <c r="B90" i="107"/>
  <c r="B87" i="107"/>
  <c r="J86" i="107"/>
  <c r="I86" i="107"/>
  <c r="H86" i="107"/>
  <c r="G86" i="107"/>
  <c r="B86" i="107"/>
  <c r="B83" i="107"/>
  <c r="J82" i="107"/>
  <c r="I82" i="107"/>
  <c r="H82" i="107"/>
  <c r="G82" i="107"/>
  <c r="B82" i="107"/>
  <c r="H80" i="107"/>
  <c r="G80" i="107" s="1"/>
  <c r="B77" i="107"/>
  <c r="L75" i="107"/>
  <c r="K75" i="107"/>
  <c r="J75" i="107"/>
  <c r="I75" i="107"/>
  <c r="H75" i="107"/>
  <c r="G75" i="107"/>
  <c r="F75" i="107"/>
  <c r="E75" i="107"/>
  <c r="P73" i="107"/>
  <c r="O73" i="107"/>
  <c r="B72" i="107" s="1"/>
  <c r="L71" i="107"/>
  <c r="K71" i="107"/>
  <c r="J71" i="107"/>
  <c r="I71" i="107"/>
  <c r="H71" i="107"/>
  <c r="G71" i="107"/>
  <c r="F71" i="107"/>
  <c r="E71" i="107"/>
  <c r="P69" i="107"/>
  <c r="O69" i="107"/>
  <c r="B68" i="107" s="1"/>
  <c r="L67" i="107"/>
  <c r="K67" i="107"/>
  <c r="J67" i="107"/>
  <c r="I67" i="107"/>
  <c r="H67" i="107"/>
  <c r="G67" i="107"/>
  <c r="F67" i="107"/>
  <c r="E67" i="107"/>
  <c r="P65" i="107"/>
  <c r="O65" i="107"/>
  <c r="B64" i="107" s="1"/>
  <c r="L63" i="107"/>
  <c r="K63" i="107"/>
  <c r="J63" i="107"/>
  <c r="I63" i="107"/>
  <c r="H63" i="107"/>
  <c r="G63" i="107"/>
  <c r="F63" i="107"/>
  <c r="E63" i="107"/>
  <c r="P61" i="107"/>
  <c r="O61" i="107"/>
  <c r="B60" i="107" s="1"/>
  <c r="L59" i="107"/>
  <c r="K59" i="107"/>
  <c r="J59" i="107"/>
  <c r="I59" i="107"/>
  <c r="H59" i="107"/>
  <c r="G59" i="107"/>
  <c r="F59" i="107"/>
  <c r="E59" i="107"/>
  <c r="P57" i="107"/>
  <c r="O57" i="107"/>
  <c r="B56" i="107" s="1"/>
  <c r="L55" i="107"/>
  <c r="L95" i="107" s="1"/>
  <c r="L166" i="107" s="1"/>
  <c r="B52" i="107"/>
  <c r="B49" i="107"/>
  <c r="K45" i="107"/>
  <c r="J45" i="107"/>
  <c r="I45" i="107"/>
  <c r="H45" i="107"/>
  <c r="G45" i="107"/>
  <c r="K44" i="107"/>
  <c r="J44" i="107"/>
  <c r="I44" i="107"/>
  <c r="H44" i="107"/>
  <c r="G44" i="107"/>
  <c r="G46" i="107" s="1"/>
  <c r="B44" i="107"/>
  <c r="K43" i="107"/>
  <c r="J43" i="107"/>
  <c r="I43" i="107"/>
  <c r="H43" i="107"/>
  <c r="G43" i="107"/>
  <c r="K40" i="107"/>
  <c r="J40" i="107"/>
  <c r="I40" i="107"/>
  <c r="H40" i="107"/>
  <c r="G40" i="107"/>
  <c r="D39" i="107"/>
  <c r="D42" i="107" s="1"/>
  <c r="B37" i="107"/>
  <c r="K36" i="107"/>
  <c r="J36" i="107"/>
  <c r="I36" i="107"/>
  <c r="H36" i="107"/>
  <c r="G36" i="107"/>
  <c r="P34" i="107"/>
  <c r="O34" i="107"/>
  <c r="B34" i="107" s="1"/>
  <c r="K33" i="107"/>
  <c r="J33" i="107"/>
  <c r="I33" i="107"/>
  <c r="H33" i="107"/>
  <c r="G33" i="107"/>
  <c r="D32" i="107"/>
  <c r="P31" i="107"/>
  <c r="O31" i="107"/>
  <c r="B38" i="107" s="1"/>
  <c r="B30" i="107"/>
  <c r="B29" i="107"/>
  <c r="K28" i="107"/>
  <c r="J28" i="107"/>
  <c r="I28" i="107"/>
  <c r="H28" i="107"/>
  <c r="G28" i="107"/>
  <c r="D28" i="107"/>
  <c r="D27" i="107"/>
  <c r="D26" i="107"/>
  <c r="B26" i="107"/>
  <c r="B25" i="107"/>
  <c r="K24" i="107"/>
  <c r="J80" i="107" s="1"/>
  <c r="J24" i="107"/>
  <c r="I80" i="107" s="1"/>
  <c r="G24" i="107"/>
  <c r="H24" i="107" s="1"/>
  <c r="I24" i="107" s="1"/>
  <c r="B22" i="107"/>
  <c r="B19" i="107"/>
  <c r="B16" i="107"/>
  <c r="H46" i="107" l="1"/>
  <c r="G228" i="107"/>
  <c r="H87" i="107"/>
  <c r="I83" i="107"/>
  <c r="J83" i="107"/>
  <c r="H224" i="107"/>
  <c r="B200" i="107"/>
  <c r="B205" i="107"/>
  <c r="B215" i="107"/>
  <c r="B210" i="107"/>
  <c r="C237" i="107"/>
  <c r="D249" i="107" s="1"/>
  <c r="B138" i="107"/>
  <c r="B143" i="107"/>
  <c r="B115" i="107"/>
  <c r="B145" i="107"/>
  <c r="B140" i="107"/>
  <c r="C238" i="107"/>
  <c r="B144" i="107"/>
  <c r="B139" i="107"/>
  <c r="I46" i="107"/>
  <c r="H150" i="107"/>
  <c r="H221" i="107" s="1"/>
  <c r="H225" i="107" s="1"/>
  <c r="H84" i="107"/>
  <c r="K46" i="107"/>
  <c r="J224" i="107"/>
  <c r="G87" i="107"/>
  <c r="H228" i="107"/>
  <c r="B195" i="107"/>
  <c r="K55" i="107"/>
  <c r="K95" i="107" s="1"/>
  <c r="K166" i="107" s="1"/>
  <c r="D35" i="107"/>
  <c r="D45" i="107" s="1"/>
  <c r="B190" i="107"/>
  <c r="B104" i="107"/>
  <c r="B133" i="107"/>
  <c r="B105" i="107"/>
  <c r="B134" i="107"/>
  <c r="B98" i="107"/>
  <c r="B151" i="107" s="1"/>
  <c r="B135" i="107"/>
  <c r="B99" i="107"/>
  <c r="B155" i="107" s="1"/>
  <c r="D33" i="107"/>
  <c r="B100" i="107"/>
  <c r="D31" i="107"/>
  <c r="J150" i="107"/>
  <c r="J84" i="107"/>
  <c r="G150" i="107"/>
  <c r="G84" i="107"/>
  <c r="I150" i="107"/>
  <c r="I84" i="107"/>
  <c r="I87" i="107"/>
  <c r="B129" i="107"/>
  <c r="B185" i="107"/>
  <c r="B31" i="107"/>
  <c r="B103" i="107"/>
  <c r="B110" i="107"/>
  <c r="I224" i="107"/>
  <c r="C239" i="107"/>
  <c r="B123" i="107"/>
  <c r="B130" i="107"/>
  <c r="I228" i="107"/>
  <c r="J87" i="107"/>
  <c r="B128" i="107"/>
  <c r="J46" i="107"/>
  <c r="B124" i="107"/>
  <c r="B180" i="107"/>
  <c r="J228" i="107"/>
  <c r="B118" i="107"/>
  <c r="B125" i="107"/>
  <c r="B41" i="107"/>
  <c r="G83" i="107"/>
  <c r="B119" i="107"/>
  <c r="B175" i="107"/>
  <c r="B58" i="107"/>
  <c r="B62" i="107"/>
  <c r="B66" i="107"/>
  <c r="B70" i="107"/>
  <c r="B74" i="107"/>
  <c r="H83" i="107"/>
  <c r="B113" i="107"/>
  <c r="B120" i="107"/>
  <c r="B114" i="107"/>
  <c r="B170" i="107"/>
  <c r="B226" i="107" s="1"/>
  <c r="B108" i="107"/>
  <c r="G224" i="107"/>
  <c r="B85" i="107"/>
  <c r="B109" i="107"/>
  <c r="D248" i="107" l="1"/>
  <c r="B199" i="107"/>
  <c r="B209" i="107"/>
  <c r="B204" i="107"/>
  <c r="B214" i="107"/>
  <c r="B171" i="107"/>
  <c r="B206" i="107"/>
  <c r="B211" i="107"/>
  <c r="B216" i="107"/>
  <c r="H154" i="107"/>
  <c r="D36" i="107"/>
  <c r="D40" i="107" s="1"/>
  <c r="D43" i="107" s="1"/>
  <c r="J55" i="107"/>
  <c r="J95" i="107" s="1"/>
  <c r="J166" i="107" s="1"/>
  <c r="B57" i="107"/>
  <c r="B67" i="107"/>
  <c r="B63" i="107"/>
  <c r="B196" i="107"/>
  <c r="B59" i="107"/>
  <c r="B176" i="107"/>
  <c r="B71" i="107"/>
  <c r="B169" i="107"/>
  <c r="B222" i="107" s="1"/>
  <c r="B186" i="107"/>
  <c r="B174" i="107"/>
  <c r="B81" i="107"/>
  <c r="D34" i="107"/>
  <c r="D38" i="107" s="1"/>
  <c r="D41" i="107" s="1"/>
  <c r="B189" i="107"/>
  <c r="B201" i="107"/>
  <c r="B184" i="107"/>
  <c r="B181" i="107"/>
  <c r="B194" i="107"/>
  <c r="B75" i="107"/>
  <c r="B61" i="107"/>
  <c r="B191" i="107"/>
  <c r="B179" i="107"/>
  <c r="B73" i="107"/>
  <c r="B69" i="107"/>
  <c r="B65" i="107"/>
  <c r="I221" i="107"/>
  <c r="I225" i="107" s="1"/>
  <c r="I154" i="107"/>
  <c r="G221" i="107"/>
  <c r="G225" i="107" s="1"/>
  <c r="G154" i="107"/>
  <c r="J154" i="107"/>
  <c r="J221" i="107"/>
  <c r="J225" i="107" s="1"/>
  <c r="D46" i="107" l="1"/>
  <c r="I55" i="107"/>
  <c r="I95" i="107" s="1"/>
  <c r="I166" i="107" s="1"/>
  <c r="D44" i="107"/>
  <c r="H55" i="107" l="1"/>
  <c r="H95" i="107" s="1"/>
  <c r="H166" i="107" s="1"/>
  <c r="G55" i="107" l="1"/>
  <c r="F55" i="107" s="1"/>
  <c r="G95" i="107" l="1"/>
  <c r="G166" i="107" s="1"/>
  <c r="E55" i="107"/>
  <c r="E95" i="107" s="1"/>
  <c r="E166" i="107" s="1"/>
  <c r="F95" i="107"/>
  <c r="F166" i="107" s="1"/>
  <c r="B24" i="82" l="1"/>
  <c r="B22" i="82"/>
  <c r="B21" i="82"/>
  <c r="F53" i="90" l="1"/>
  <c r="G53" i="90"/>
  <c r="H53" i="90"/>
  <c r="I53" i="90"/>
  <c r="E53" i="90"/>
  <c r="D49" i="90"/>
  <c r="D44" i="90"/>
  <c r="E39" i="90"/>
  <c r="F37" i="90" l="1"/>
  <c r="G37" i="90"/>
  <c r="H37" i="90"/>
  <c r="I37" i="90"/>
  <c r="E37" i="90"/>
  <c r="G21" i="91" l="1"/>
  <c r="G22" i="105"/>
  <c r="G21" i="106"/>
  <c r="B257" i="106"/>
  <c r="G252" i="106"/>
  <c r="F252" i="106" s="1"/>
  <c r="B250" i="106"/>
  <c r="B249" i="106"/>
  <c r="B245" i="106"/>
  <c r="B242" i="106"/>
  <c r="F239" i="106"/>
  <c r="B237" i="106"/>
  <c r="B248" i="106" s="1"/>
  <c r="F236" i="106"/>
  <c r="B234" i="106"/>
  <c r="B231" i="106"/>
  <c r="B228" i="106"/>
  <c r="B227" i="106"/>
  <c r="B224" i="106"/>
  <c r="B223" i="106"/>
  <c r="B218" i="106"/>
  <c r="L201" i="106"/>
  <c r="K201" i="106"/>
  <c r="J201" i="106"/>
  <c r="I201" i="106"/>
  <c r="H201" i="106"/>
  <c r="G201" i="106"/>
  <c r="F201" i="106"/>
  <c r="E201" i="106"/>
  <c r="L196" i="106"/>
  <c r="K196" i="106"/>
  <c r="J196" i="106"/>
  <c r="I196" i="106"/>
  <c r="H196" i="106"/>
  <c r="G196" i="106"/>
  <c r="F196" i="106"/>
  <c r="E196" i="106"/>
  <c r="L191" i="106"/>
  <c r="K191" i="106"/>
  <c r="J191" i="106"/>
  <c r="I191" i="106"/>
  <c r="H191" i="106"/>
  <c r="G191" i="106"/>
  <c r="F191" i="106"/>
  <c r="E191" i="106"/>
  <c r="L186" i="106"/>
  <c r="K186" i="106"/>
  <c r="J186" i="106"/>
  <c r="I186" i="106"/>
  <c r="H186" i="106"/>
  <c r="G186" i="106"/>
  <c r="F186" i="106"/>
  <c r="E186" i="106"/>
  <c r="L181" i="106"/>
  <c r="K181" i="106"/>
  <c r="J181" i="106"/>
  <c r="I181" i="106"/>
  <c r="H181" i="106"/>
  <c r="G181" i="106"/>
  <c r="F181" i="106"/>
  <c r="E181" i="106"/>
  <c r="L176" i="106"/>
  <c r="K176" i="106"/>
  <c r="J176" i="106"/>
  <c r="I176" i="106"/>
  <c r="H176" i="106"/>
  <c r="G176" i="106"/>
  <c r="F176" i="106"/>
  <c r="E176" i="106"/>
  <c r="L171" i="106"/>
  <c r="K171" i="106"/>
  <c r="J171" i="106"/>
  <c r="I171" i="106"/>
  <c r="H171" i="106"/>
  <c r="G171" i="106"/>
  <c r="F171" i="106"/>
  <c r="E171" i="106"/>
  <c r="B163" i="106"/>
  <c r="B160" i="106"/>
  <c r="J157" i="106"/>
  <c r="I157" i="106"/>
  <c r="H157" i="106"/>
  <c r="G157" i="106"/>
  <c r="B157" i="106"/>
  <c r="B156" i="106"/>
  <c r="J153" i="106"/>
  <c r="I153" i="106"/>
  <c r="H153" i="106"/>
  <c r="G153" i="106"/>
  <c r="B153" i="106"/>
  <c r="B152" i="106"/>
  <c r="B147" i="106"/>
  <c r="L135" i="106"/>
  <c r="K135" i="106"/>
  <c r="J135" i="106"/>
  <c r="I135" i="106"/>
  <c r="H135" i="106"/>
  <c r="G135" i="106"/>
  <c r="F135" i="106"/>
  <c r="E135" i="106"/>
  <c r="B131" i="106"/>
  <c r="B202" i="106" s="1"/>
  <c r="L130" i="106"/>
  <c r="K130" i="106"/>
  <c r="J130" i="106"/>
  <c r="I130" i="106"/>
  <c r="H130" i="106"/>
  <c r="G130" i="106"/>
  <c r="F130" i="106"/>
  <c r="E130" i="106"/>
  <c r="B126" i="106"/>
  <c r="B197" i="106" s="1"/>
  <c r="L125" i="106"/>
  <c r="K125" i="106"/>
  <c r="J125" i="106"/>
  <c r="I125" i="106"/>
  <c r="H125" i="106"/>
  <c r="G125" i="106"/>
  <c r="F125" i="106"/>
  <c r="E125" i="106"/>
  <c r="B121" i="106"/>
  <c r="B192" i="106" s="1"/>
  <c r="L120" i="106"/>
  <c r="K120" i="106"/>
  <c r="J120" i="106"/>
  <c r="I120" i="106"/>
  <c r="H120" i="106"/>
  <c r="G120" i="106"/>
  <c r="F120" i="106"/>
  <c r="E120" i="106"/>
  <c r="B116" i="106"/>
  <c r="B187" i="106" s="1"/>
  <c r="L115" i="106"/>
  <c r="K115" i="106"/>
  <c r="J115" i="106"/>
  <c r="I115" i="106"/>
  <c r="H115" i="106"/>
  <c r="G115" i="106"/>
  <c r="F115" i="106"/>
  <c r="E115" i="106"/>
  <c r="B111" i="106"/>
  <c r="B182" i="106" s="1"/>
  <c r="L110" i="106"/>
  <c r="K110" i="106"/>
  <c r="J110" i="106"/>
  <c r="I110" i="106"/>
  <c r="H110" i="106"/>
  <c r="G110" i="106"/>
  <c r="F110" i="106"/>
  <c r="E110" i="106"/>
  <c r="B106" i="106"/>
  <c r="B177" i="106" s="1"/>
  <c r="L105" i="106"/>
  <c r="K105" i="106"/>
  <c r="J105" i="106"/>
  <c r="I105" i="106"/>
  <c r="H105" i="106"/>
  <c r="G105" i="106"/>
  <c r="F105" i="106"/>
  <c r="E105" i="106"/>
  <c r="B101" i="106"/>
  <c r="B172" i="106" s="1"/>
  <c r="L100" i="106"/>
  <c r="K100" i="106"/>
  <c r="J100" i="106"/>
  <c r="I100" i="106"/>
  <c r="H100" i="106"/>
  <c r="G100" i="106"/>
  <c r="F100" i="106"/>
  <c r="E100" i="106"/>
  <c r="B96" i="106"/>
  <c r="B167" i="106" s="1"/>
  <c r="B93" i="106"/>
  <c r="B90" i="106"/>
  <c r="B87" i="106"/>
  <c r="J86" i="106"/>
  <c r="I86" i="106"/>
  <c r="H86" i="106"/>
  <c r="G86" i="106"/>
  <c r="B86" i="106"/>
  <c r="B83" i="106"/>
  <c r="J82" i="106"/>
  <c r="I82" i="106"/>
  <c r="H82" i="106"/>
  <c r="G82" i="106"/>
  <c r="B82" i="106"/>
  <c r="H80" i="106"/>
  <c r="H150" i="106" s="1"/>
  <c r="B77" i="106"/>
  <c r="L75" i="106"/>
  <c r="K75" i="106"/>
  <c r="J75" i="106"/>
  <c r="I75" i="106"/>
  <c r="H75" i="106"/>
  <c r="G75" i="106"/>
  <c r="F75" i="106"/>
  <c r="E75" i="106"/>
  <c r="P73" i="106"/>
  <c r="O73" i="106"/>
  <c r="B72" i="106" s="1"/>
  <c r="L71" i="106"/>
  <c r="K71" i="106"/>
  <c r="J71" i="106"/>
  <c r="I71" i="106"/>
  <c r="H71" i="106"/>
  <c r="G71" i="106"/>
  <c r="F71" i="106"/>
  <c r="E71" i="106"/>
  <c r="P69" i="106"/>
  <c r="O69" i="106"/>
  <c r="B68" i="106" s="1"/>
  <c r="L67" i="106"/>
  <c r="K67" i="106"/>
  <c r="J67" i="106"/>
  <c r="I67" i="106"/>
  <c r="H67" i="106"/>
  <c r="G67" i="106"/>
  <c r="F67" i="106"/>
  <c r="E67" i="106"/>
  <c r="P65" i="106"/>
  <c r="O65" i="106"/>
  <c r="B64" i="106" s="1"/>
  <c r="L63" i="106"/>
  <c r="K63" i="106"/>
  <c r="J63" i="106"/>
  <c r="I63" i="106"/>
  <c r="H63" i="106"/>
  <c r="G63" i="106"/>
  <c r="F63" i="106"/>
  <c r="E63" i="106"/>
  <c r="P61" i="106"/>
  <c r="O61" i="106"/>
  <c r="B60" i="106" s="1"/>
  <c r="L59" i="106"/>
  <c r="K59" i="106"/>
  <c r="J59" i="106"/>
  <c r="I59" i="106"/>
  <c r="H59" i="106"/>
  <c r="G59" i="106"/>
  <c r="F59" i="106"/>
  <c r="E59" i="106"/>
  <c r="P57" i="106"/>
  <c r="O57" i="106"/>
  <c r="B56" i="106" s="1"/>
  <c r="L55" i="106"/>
  <c r="K55" i="106" s="1"/>
  <c r="B52" i="106"/>
  <c r="B49" i="106"/>
  <c r="K45" i="106"/>
  <c r="J45" i="106"/>
  <c r="I45" i="106"/>
  <c r="H45" i="106"/>
  <c r="G45" i="106"/>
  <c r="K44" i="106"/>
  <c r="J44" i="106"/>
  <c r="I44" i="106"/>
  <c r="H44" i="106"/>
  <c r="G44" i="106"/>
  <c r="G46" i="106" s="1"/>
  <c r="B44" i="106"/>
  <c r="K43" i="106"/>
  <c r="J43" i="106"/>
  <c r="I43" i="106"/>
  <c r="H43" i="106"/>
  <c r="G43" i="106"/>
  <c r="K40" i="106"/>
  <c r="J40" i="106"/>
  <c r="I40" i="106"/>
  <c r="H40" i="106"/>
  <c r="G40" i="106"/>
  <c r="D39" i="106"/>
  <c r="D42" i="106" s="1"/>
  <c r="B37" i="106"/>
  <c r="K36" i="106"/>
  <c r="J36" i="106"/>
  <c r="I36" i="106"/>
  <c r="H36" i="106"/>
  <c r="G36" i="106"/>
  <c r="P34" i="106"/>
  <c r="O34" i="106"/>
  <c r="B41" i="106" s="1"/>
  <c r="K33" i="106"/>
  <c r="J33" i="106"/>
  <c r="I33" i="106"/>
  <c r="H33" i="106"/>
  <c r="G33" i="106"/>
  <c r="D32" i="106"/>
  <c r="P31" i="106"/>
  <c r="O31" i="106"/>
  <c r="B31" i="106" s="1"/>
  <c r="B30" i="106"/>
  <c r="B29" i="106"/>
  <c r="K28" i="106"/>
  <c r="J28" i="106"/>
  <c r="I28" i="106"/>
  <c r="H28" i="106"/>
  <c r="G28" i="106"/>
  <c r="D28" i="106"/>
  <c r="D27" i="106"/>
  <c r="D26" i="106"/>
  <c r="B26" i="106"/>
  <c r="B25" i="106"/>
  <c r="K24" i="106"/>
  <c r="J24" i="106"/>
  <c r="I80" i="106" s="1"/>
  <c r="I150" i="106" s="1"/>
  <c r="G24" i="106"/>
  <c r="H24" i="106" s="1"/>
  <c r="I24" i="106" s="1"/>
  <c r="D39" i="90"/>
  <c r="B21" i="106"/>
  <c r="B18" i="106"/>
  <c r="B16" i="106"/>
  <c r="B259" i="105"/>
  <c r="G254" i="105"/>
  <c r="F254" i="105" s="1"/>
  <c r="B251" i="105"/>
  <c r="B249" i="105"/>
  <c r="B245" i="105"/>
  <c r="B242" i="105"/>
  <c r="F239" i="105"/>
  <c r="B237" i="105"/>
  <c r="B248" i="105" s="1"/>
  <c r="F236" i="105"/>
  <c r="B234" i="105"/>
  <c r="B231" i="105"/>
  <c r="B228" i="105"/>
  <c r="B227" i="105"/>
  <c r="B224" i="105"/>
  <c r="B223" i="105"/>
  <c r="B218" i="105"/>
  <c r="L201" i="105"/>
  <c r="K201" i="105"/>
  <c r="J201" i="105"/>
  <c r="I201" i="105"/>
  <c r="H201" i="105"/>
  <c r="G201" i="105"/>
  <c r="F201" i="105"/>
  <c r="E201" i="105"/>
  <c r="L196" i="105"/>
  <c r="K196" i="105"/>
  <c r="J196" i="105"/>
  <c r="I196" i="105"/>
  <c r="H196" i="105"/>
  <c r="G196" i="105"/>
  <c r="F196" i="105"/>
  <c r="E196" i="105"/>
  <c r="L191" i="105"/>
  <c r="K191" i="105"/>
  <c r="J191" i="105"/>
  <c r="I191" i="105"/>
  <c r="H191" i="105"/>
  <c r="G191" i="105"/>
  <c r="F191" i="105"/>
  <c r="E191" i="105"/>
  <c r="L186" i="105"/>
  <c r="K186" i="105"/>
  <c r="J186" i="105"/>
  <c r="I186" i="105"/>
  <c r="H186" i="105"/>
  <c r="G186" i="105"/>
  <c r="F186" i="105"/>
  <c r="E186" i="105"/>
  <c r="L181" i="105"/>
  <c r="K181" i="105"/>
  <c r="J181" i="105"/>
  <c r="I181" i="105"/>
  <c r="H181" i="105"/>
  <c r="G181" i="105"/>
  <c r="F181" i="105"/>
  <c r="E181" i="105"/>
  <c r="L176" i="105"/>
  <c r="K176" i="105"/>
  <c r="J176" i="105"/>
  <c r="I176" i="105"/>
  <c r="H176" i="105"/>
  <c r="G176" i="105"/>
  <c r="F176" i="105"/>
  <c r="E176" i="105"/>
  <c r="L171" i="105"/>
  <c r="K171" i="105"/>
  <c r="J171" i="105"/>
  <c r="I171" i="105"/>
  <c r="H171" i="105"/>
  <c r="G171" i="105"/>
  <c r="F171" i="105"/>
  <c r="E171" i="105"/>
  <c r="B163" i="105"/>
  <c r="B160" i="105"/>
  <c r="J157" i="105"/>
  <c r="I157" i="105"/>
  <c r="H157" i="105"/>
  <c r="G157" i="105"/>
  <c r="B157" i="105"/>
  <c r="B156" i="105"/>
  <c r="J153" i="105"/>
  <c r="I153" i="105"/>
  <c r="H153" i="105"/>
  <c r="G153" i="105"/>
  <c r="B153" i="105"/>
  <c r="B152" i="105"/>
  <c r="B147" i="105"/>
  <c r="L135" i="105"/>
  <c r="K135" i="105"/>
  <c r="J135" i="105"/>
  <c r="I135" i="105"/>
  <c r="H135" i="105"/>
  <c r="G135" i="105"/>
  <c r="F135" i="105"/>
  <c r="E135" i="105"/>
  <c r="B131" i="105"/>
  <c r="B202" i="105" s="1"/>
  <c r="L130" i="105"/>
  <c r="K130" i="105"/>
  <c r="J130" i="105"/>
  <c r="I130" i="105"/>
  <c r="H130" i="105"/>
  <c r="G130" i="105"/>
  <c r="F130" i="105"/>
  <c r="E130" i="105"/>
  <c r="B126" i="105"/>
  <c r="B197" i="105" s="1"/>
  <c r="L125" i="105"/>
  <c r="K125" i="105"/>
  <c r="J125" i="105"/>
  <c r="I125" i="105"/>
  <c r="H125" i="105"/>
  <c r="G125" i="105"/>
  <c r="F125" i="105"/>
  <c r="E125" i="105"/>
  <c r="B121" i="105"/>
  <c r="B192" i="105" s="1"/>
  <c r="L120" i="105"/>
  <c r="K120" i="105"/>
  <c r="J120" i="105"/>
  <c r="I120" i="105"/>
  <c r="H120" i="105"/>
  <c r="G120" i="105"/>
  <c r="F120" i="105"/>
  <c r="E120" i="105"/>
  <c r="B116" i="105"/>
  <c r="B187" i="105" s="1"/>
  <c r="L115" i="105"/>
  <c r="K115" i="105"/>
  <c r="J115" i="105"/>
  <c r="I115" i="105"/>
  <c r="H115" i="105"/>
  <c r="G115" i="105"/>
  <c r="F115" i="105"/>
  <c r="E115" i="105"/>
  <c r="B111" i="105"/>
  <c r="B182" i="105" s="1"/>
  <c r="L110" i="105"/>
  <c r="K110" i="105"/>
  <c r="J110" i="105"/>
  <c r="I110" i="105"/>
  <c r="H110" i="105"/>
  <c r="G110" i="105"/>
  <c r="F110" i="105"/>
  <c r="E110" i="105"/>
  <c r="B106" i="105"/>
  <c r="B177" i="105" s="1"/>
  <c r="L105" i="105"/>
  <c r="K105" i="105"/>
  <c r="J105" i="105"/>
  <c r="I105" i="105"/>
  <c r="H105" i="105"/>
  <c r="G105" i="105"/>
  <c r="F105" i="105"/>
  <c r="E105" i="105"/>
  <c r="B101" i="105"/>
  <c r="B172" i="105" s="1"/>
  <c r="L100" i="105"/>
  <c r="K100" i="105"/>
  <c r="J100" i="105"/>
  <c r="I100" i="105"/>
  <c r="H100" i="105"/>
  <c r="G100" i="105"/>
  <c r="F100" i="105"/>
  <c r="E100" i="105"/>
  <c r="B96" i="105"/>
  <c r="B167" i="105" s="1"/>
  <c r="B93" i="105"/>
  <c r="B90" i="105"/>
  <c r="B87" i="105"/>
  <c r="J86" i="105"/>
  <c r="I86" i="105"/>
  <c r="H86" i="105"/>
  <c r="G86" i="105"/>
  <c r="B86" i="105"/>
  <c r="B83" i="105"/>
  <c r="J82" i="105"/>
  <c r="I82" i="105"/>
  <c r="H82" i="105"/>
  <c r="G82" i="105"/>
  <c r="B82" i="105"/>
  <c r="H80" i="105"/>
  <c r="H84" i="105" s="1"/>
  <c r="B77" i="105"/>
  <c r="L75" i="105"/>
  <c r="K75" i="105"/>
  <c r="J75" i="105"/>
  <c r="I75" i="105"/>
  <c r="H75" i="105"/>
  <c r="G75" i="105"/>
  <c r="F75" i="105"/>
  <c r="E75" i="105"/>
  <c r="P73" i="105"/>
  <c r="O73" i="105"/>
  <c r="L71" i="105"/>
  <c r="K71" i="105"/>
  <c r="J71" i="105"/>
  <c r="I71" i="105"/>
  <c r="H71" i="105"/>
  <c r="G71" i="105"/>
  <c r="F71" i="105"/>
  <c r="E71" i="105"/>
  <c r="P69" i="105"/>
  <c r="O69" i="105"/>
  <c r="B68" i="105" s="1"/>
  <c r="D192" i="113" s="1"/>
  <c r="L67" i="105"/>
  <c r="K67" i="105"/>
  <c r="J67" i="105"/>
  <c r="I67" i="105"/>
  <c r="H67" i="105"/>
  <c r="G67" i="105"/>
  <c r="F67" i="105"/>
  <c r="E67" i="105"/>
  <c r="P65" i="105"/>
  <c r="O65" i="105"/>
  <c r="B64" i="105" s="1"/>
  <c r="D191" i="113" s="1"/>
  <c r="L63" i="105"/>
  <c r="K63" i="105"/>
  <c r="J63" i="105"/>
  <c r="I63" i="105"/>
  <c r="H63" i="105"/>
  <c r="G63" i="105"/>
  <c r="F63" i="105"/>
  <c r="E63" i="105"/>
  <c r="P61" i="105"/>
  <c r="O61" i="105"/>
  <c r="B60" i="105" s="1"/>
  <c r="D190" i="113" s="1"/>
  <c r="L59" i="105"/>
  <c r="K59" i="105"/>
  <c r="J59" i="105"/>
  <c r="I59" i="105"/>
  <c r="H59" i="105"/>
  <c r="G59" i="105"/>
  <c r="F59" i="105"/>
  <c r="E59" i="105"/>
  <c r="P57" i="105"/>
  <c r="O57" i="105"/>
  <c r="B56" i="105" s="1"/>
  <c r="D189" i="113" s="1"/>
  <c r="L55" i="105"/>
  <c r="K55" i="105" s="1"/>
  <c r="B52" i="105"/>
  <c r="B49" i="105"/>
  <c r="K45" i="105"/>
  <c r="J45" i="105"/>
  <c r="I45" i="105"/>
  <c r="H45" i="105"/>
  <c r="G45" i="105"/>
  <c r="K44" i="105"/>
  <c r="J44" i="105"/>
  <c r="I44" i="105"/>
  <c r="H44" i="105"/>
  <c r="G44" i="105"/>
  <c r="G46" i="105" s="1"/>
  <c r="B44" i="105"/>
  <c r="K43" i="105"/>
  <c r="J43" i="105"/>
  <c r="I43" i="105"/>
  <c r="H43" i="105"/>
  <c r="G43" i="105"/>
  <c r="K40" i="105"/>
  <c r="J40" i="105"/>
  <c r="I40" i="105"/>
  <c r="H40" i="105"/>
  <c r="G40" i="105"/>
  <c r="D39" i="105"/>
  <c r="D42" i="105" s="1"/>
  <c r="B37" i="105"/>
  <c r="K36" i="105"/>
  <c r="J36" i="105"/>
  <c r="I36" i="105"/>
  <c r="H36" i="105"/>
  <c r="G36" i="105"/>
  <c r="P34" i="105"/>
  <c r="O34" i="105"/>
  <c r="B34" i="105" s="1"/>
  <c r="K33" i="105"/>
  <c r="J33" i="105"/>
  <c r="I33" i="105"/>
  <c r="H33" i="105"/>
  <c r="G33" i="105"/>
  <c r="D32" i="105"/>
  <c r="P31" i="105"/>
  <c r="O31" i="105"/>
  <c r="B31" i="105" s="1"/>
  <c r="B30" i="105"/>
  <c r="B29" i="105"/>
  <c r="K28" i="105"/>
  <c r="J28" i="105"/>
  <c r="I28" i="105"/>
  <c r="H28" i="105"/>
  <c r="G28" i="105"/>
  <c r="D28" i="105"/>
  <c r="D27" i="105"/>
  <c r="D26" i="105"/>
  <c r="B26" i="105"/>
  <c r="B25" i="105"/>
  <c r="K24" i="105"/>
  <c r="J80" i="105" s="1"/>
  <c r="J24" i="105"/>
  <c r="I80" i="105" s="1"/>
  <c r="G24" i="105"/>
  <c r="H24" i="105" s="1"/>
  <c r="I24" i="105" s="1"/>
  <c r="B22" i="105"/>
  <c r="B19" i="105"/>
  <c r="B16" i="105"/>
  <c r="J157" i="91"/>
  <c r="I157" i="91"/>
  <c r="J153" i="91"/>
  <c r="I153" i="91"/>
  <c r="J86" i="91"/>
  <c r="I86" i="91"/>
  <c r="J82" i="91"/>
  <c r="I82" i="91"/>
  <c r="I228" i="106" l="1"/>
  <c r="J87" i="106"/>
  <c r="J46" i="106"/>
  <c r="K46" i="106"/>
  <c r="G224" i="106"/>
  <c r="G228" i="106"/>
  <c r="H228" i="106"/>
  <c r="H224" i="106"/>
  <c r="J46" i="105"/>
  <c r="K46" i="105"/>
  <c r="H46" i="105"/>
  <c r="G228" i="105"/>
  <c r="I46" i="105"/>
  <c r="H228" i="105"/>
  <c r="I228" i="105"/>
  <c r="J87" i="105"/>
  <c r="B85" i="106"/>
  <c r="B205" i="106"/>
  <c r="B210" i="106"/>
  <c r="B215" i="106"/>
  <c r="B128" i="106"/>
  <c r="B138" i="106"/>
  <c r="B143" i="106"/>
  <c r="B135" i="106"/>
  <c r="B145" i="106"/>
  <c r="B140" i="106"/>
  <c r="B134" i="106"/>
  <c r="B139" i="106"/>
  <c r="B144" i="106"/>
  <c r="B85" i="105"/>
  <c r="B205" i="105"/>
  <c r="B215" i="105"/>
  <c r="B210" i="105"/>
  <c r="B134" i="105"/>
  <c r="B139" i="105"/>
  <c r="B144" i="105"/>
  <c r="B128" i="105"/>
  <c r="B138" i="105"/>
  <c r="B143" i="105"/>
  <c r="B135" i="105"/>
  <c r="B140" i="105"/>
  <c r="B145" i="105"/>
  <c r="J80" i="106"/>
  <c r="J150" i="106" s="1"/>
  <c r="J221" i="106" s="1"/>
  <c r="J225" i="106" s="1"/>
  <c r="B34" i="106"/>
  <c r="B72" i="105"/>
  <c r="J224" i="105"/>
  <c r="I46" i="106"/>
  <c r="B180" i="106"/>
  <c r="H46" i="106"/>
  <c r="B108" i="106"/>
  <c r="B123" i="106"/>
  <c r="B38" i="106"/>
  <c r="B62" i="106"/>
  <c r="B103" i="106"/>
  <c r="G80" i="106"/>
  <c r="G150" i="106" s="1"/>
  <c r="G221" i="106" s="1"/>
  <c r="G225" i="106" s="1"/>
  <c r="G87" i="106"/>
  <c r="J228" i="106"/>
  <c r="H150" i="105"/>
  <c r="J228" i="105"/>
  <c r="G80" i="105"/>
  <c r="G150" i="105" s="1"/>
  <c r="G154" i="105" s="1"/>
  <c r="H87" i="105"/>
  <c r="D33" i="106"/>
  <c r="D33" i="105"/>
  <c r="B201" i="105" s="1"/>
  <c r="B175" i="106"/>
  <c r="B118" i="105"/>
  <c r="B133" i="105"/>
  <c r="B74" i="106"/>
  <c r="B70" i="106"/>
  <c r="D35" i="106"/>
  <c r="D45" i="106" s="1"/>
  <c r="B66" i="106"/>
  <c r="B118" i="106"/>
  <c r="B200" i="105"/>
  <c r="B185" i="105"/>
  <c r="B170" i="106"/>
  <c r="B226" i="106" s="1"/>
  <c r="C237" i="106"/>
  <c r="B58" i="106"/>
  <c r="B185" i="106"/>
  <c r="B98" i="105"/>
  <c r="B151" i="105" s="1"/>
  <c r="B113" i="106"/>
  <c r="B123" i="105"/>
  <c r="B180" i="105"/>
  <c r="H221" i="106"/>
  <c r="H225" i="106" s="1"/>
  <c r="H154" i="106"/>
  <c r="I221" i="106"/>
  <c r="I225" i="106" s="1"/>
  <c r="I154" i="106"/>
  <c r="J55" i="106"/>
  <c r="K95" i="106"/>
  <c r="K166" i="106" s="1"/>
  <c r="B130" i="106"/>
  <c r="B125" i="106"/>
  <c r="G83" i="106"/>
  <c r="B120" i="106"/>
  <c r="I83" i="106"/>
  <c r="B115" i="106"/>
  <c r="I224" i="106"/>
  <c r="C239" i="106"/>
  <c r="B109" i="106"/>
  <c r="B200" i="106"/>
  <c r="J224" i="106"/>
  <c r="B124" i="106"/>
  <c r="C238" i="106"/>
  <c r="J83" i="106"/>
  <c r="L95" i="106"/>
  <c r="L166" i="106" s="1"/>
  <c r="B110" i="106"/>
  <c r="H83" i="106"/>
  <c r="D31" i="106"/>
  <c r="H84" i="106"/>
  <c r="B104" i="106"/>
  <c r="B195" i="106"/>
  <c r="I84" i="106"/>
  <c r="H87" i="106"/>
  <c r="B98" i="106"/>
  <c r="B151" i="106" s="1"/>
  <c r="B105" i="106"/>
  <c r="B133" i="106"/>
  <c r="B129" i="106"/>
  <c r="B119" i="106"/>
  <c r="B114" i="106"/>
  <c r="I87" i="106"/>
  <c r="B99" i="106"/>
  <c r="B155" i="106" s="1"/>
  <c r="B190" i="106"/>
  <c r="B100" i="106"/>
  <c r="J55" i="105"/>
  <c r="K95" i="105"/>
  <c r="K166" i="105" s="1"/>
  <c r="I150" i="105"/>
  <c r="I84" i="105"/>
  <c r="J150" i="105"/>
  <c r="J84" i="105"/>
  <c r="B129" i="105"/>
  <c r="B124" i="105"/>
  <c r="G83" i="105"/>
  <c r="B119" i="105"/>
  <c r="B175" i="105"/>
  <c r="B125" i="105"/>
  <c r="B58" i="105"/>
  <c r="B62" i="105"/>
  <c r="B66" i="105"/>
  <c r="B70" i="105"/>
  <c r="B74" i="105"/>
  <c r="H83" i="105"/>
  <c r="B113" i="105"/>
  <c r="B120" i="105"/>
  <c r="G224" i="105"/>
  <c r="C237" i="105"/>
  <c r="B41" i="105"/>
  <c r="I83" i="105"/>
  <c r="B114" i="105"/>
  <c r="B170" i="105"/>
  <c r="B226" i="105" s="1"/>
  <c r="H224" i="105"/>
  <c r="C238" i="105"/>
  <c r="B38" i="105"/>
  <c r="J83" i="105"/>
  <c r="B108" i="105"/>
  <c r="B115" i="105"/>
  <c r="I224" i="105"/>
  <c r="C239" i="105"/>
  <c r="B130" i="105"/>
  <c r="L95" i="105"/>
  <c r="L166" i="105" s="1"/>
  <c r="B103" i="105"/>
  <c r="B110" i="105"/>
  <c r="B109" i="105"/>
  <c r="D31" i="105"/>
  <c r="D35" i="105"/>
  <c r="D45" i="105" s="1"/>
  <c r="G87" i="105"/>
  <c r="B104" i="105"/>
  <c r="B195" i="105"/>
  <c r="B105" i="105"/>
  <c r="I87" i="105"/>
  <c r="B99" i="105"/>
  <c r="B155" i="105" s="1"/>
  <c r="B190" i="105"/>
  <c r="B100" i="105"/>
  <c r="H45" i="91"/>
  <c r="I45" i="91"/>
  <c r="J45" i="91"/>
  <c r="K45" i="91"/>
  <c r="G45" i="91"/>
  <c r="H44" i="91"/>
  <c r="I44" i="91"/>
  <c r="J44" i="91"/>
  <c r="K44" i="91"/>
  <c r="G44" i="91"/>
  <c r="D39" i="91"/>
  <c r="D42" i="91" s="1"/>
  <c r="K43" i="91"/>
  <c r="J43" i="91"/>
  <c r="I43" i="91"/>
  <c r="H43" i="91"/>
  <c r="G43" i="91"/>
  <c r="K40" i="91"/>
  <c r="J40" i="91"/>
  <c r="I40" i="91"/>
  <c r="H40" i="91"/>
  <c r="G40" i="91"/>
  <c r="B37" i="91"/>
  <c r="B30" i="91"/>
  <c r="O22" i="86"/>
  <c r="B204" i="106" l="1"/>
  <c r="B209" i="106"/>
  <c r="B214" i="106"/>
  <c r="B191" i="106"/>
  <c r="B206" i="106"/>
  <c r="B211" i="106"/>
  <c r="B216" i="106"/>
  <c r="J84" i="106"/>
  <c r="J154" i="106"/>
  <c r="B191" i="105"/>
  <c r="B211" i="105"/>
  <c r="B206" i="105"/>
  <c r="B216" i="105"/>
  <c r="B204" i="105"/>
  <c r="B209" i="105"/>
  <c r="B214" i="105"/>
  <c r="B63" i="105"/>
  <c r="B67" i="105"/>
  <c r="B59" i="105"/>
  <c r="B196" i="105"/>
  <c r="B186" i="105"/>
  <c r="B181" i="105"/>
  <c r="B171" i="105"/>
  <c r="G221" i="105"/>
  <c r="G225" i="105" s="1"/>
  <c r="G84" i="105"/>
  <c r="B176" i="105"/>
  <c r="G154" i="106"/>
  <c r="B75" i="106"/>
  <c r="G84" i="106"/>
  <c r="B196" i="106"/>
  <c r="B171" i="106"/>
  <c r="B201" i="106"/>
  <c r="B59" i="106"/>
  <c r="B176" i="106"/>
  <c r="D36" i="106"/>
  <c r="D46" i="106" s="1"/>
  <c r="B67" i="106"/>
  <c r="B181" i="106"/>
  <c r="B63" i="106"/>
  <c r="B186" i="106"/>
  <c r="B71" i="106"/>
  <c r="D36" i="105"/>
  <c r="D46" i="105" s="1"/>
  <c r="B71" i="105"/>
  <c r="H221" i="105"/>
  <c r="H225" i="105" s="1"/>
  <c r="H154" i="105"/>
  <c r="B75" i="105"/>
  <c r="J228" i="91"/>
  <c r="J87" i="91"/>
  <c r="J83" i="91"/>
  <c r="J224" i="91"/>
  <c r="I228" i="91"/>
  <c r="I87" i="91"/>
  <c r="I224" i="91"/>
  <c r="I83" i="91"/>
  <c r="D249" i="106"/>
  <c r="D248" i="106"/>
  <c r="I55" i="106"/>
  <c r="J95" i="106"/>
  <c r="J166" i="106" s="1"/>
  <c r="B184" i="106"/>
  <c r="D34" i="106"/>
  <c r="B65" i="106"/>
  <c r="B189" i="106"/>
  <c r="B81" i="106"/>
  <c r="B61" i="106"/>
  <c r="B194" i="106"/>
  <c r="B199" i="106"/>
  <c r="B169" i="106"/>
  <c r="B222" i="106" s="1"/>
  <c r="B174" i="106"/>
  <c r="B73" i="106"/>
  <c r="B69" i="106"/>
  <c r="B57" i="106"/>
  <c r="B179" i="106"/>
  <c r="D249" i="105"/>
  <c r="D248" i="105"/>
  <c r="I221" i="105"/>
  <c r="I225" i="105" s="1"/>
  <c r="I154" i="105"/>
  <c r="J221" i="105"/>
  <c r="J225" i="105" s="1"/>
  <c r="J154" i="105"/>
  <c r="B184" i="105"/>
  <c r="B189" i="105"/>
  <c r="B194" i="105"/>
  <c r="B199" i="105"/>
  <c r="B81" i="105"/>
  <c r="D34" i="105"/>
  <c r="B69" i="105"/>
  <c r="B61" i="105"/>
  <c r="B57" i="105"/>
  <c r="B179" i="105"/>
  <c r="B169" i="105"/>
  <c r="B222" i="105" s="1"/>
  <c r="B73" i="105"/>
  <c r="B174" i="105"/>
  <c r="B65" i="105"/>
  <c r="I55" i="105"/>
  <c r="J95" i="105"/>
  <c r="J166" i="105" s="1"/>
  <c r="P41" i="81"/>
  <c r="P40" i="81"/>
  <c r="O41" i="81"/>
  <c r="O40" i="81"/>
  <c r="B21" i="83"/>
  <c r="B19" i="83"/>
  <c r="B18" i="83"/>
  <c r="B17" i="83"/>
  <c r="O15" i="83"/>
  <c r="J11" i="90"/>
  <c r="D40" i="105" l="1"/>
  <c r="D43" i="105" s="1"/>
  <c r="D40" i="106"/>
  <c r="D43" i="106" s="1"/>
  <c r="D44" i="106"/>
  <c r="D38" i="106"/>
  <c r="D41" i="106" s="1"/>
  <c r="H55" i="106"/>
  <c r="I95" i="106"/>
  <c r="I166" i="106" s="1"/>
  <c r="D38" i="105"/>
  <c r="D41" i="105" s="1"/>
  <c r="D44" i="105"/>
  <c r="H55" i="105"/>
  <c r="I95" i="105"/>
  <c r="I166" i="105" s="1"/>
  <c r="H320" i="83"/>
  <c r="H127" i="83"/>
  <c r="P249" i="83"/>
  <c r="G55" i="106" l="1"/>
  <c r="H95" i="106"/>
  <c r="H166" i="106" s="1"/>
  <c r="G55" i="105"/>
  <c r="H95" i="105"/>
  <c r="H166" i="105" s="1"/>
  <c r="G254" i="91"/>
  <c r="F254" i="91" s="1"/>
  <c r="B251" i="91"/>
  <c r="G28" i="92"/>
  <c r="B228" i="91"/>
  <c r="B227" i="91"/>
  <c r="B224" i="91"/>
  <c r="B223" i="91"/>
  <c r="H157" i="91"/>
  <c r="G157" i="91"/>
  <c r="B157" i="91"/>
  <c r="B156" i="91"/>
  <c r="H153" i="91"/>
  <c r="G153" i="91"/>
  <c r="B153" i="91"/>
  <c r="B152" i="91"/>
  <c r="G95" i="106" l="1"/>
  <c r="G166" i="106" s="1"/>
  <c r="F55" i="106"/>
  <c r="F55" i="105"/>
  <c r="G95" i="105"/>
  <c r="G166" i="105" s="1"/>
  <c r="H86" i="91"/>
  <c r="G86" i="91"/>
  <c r="D72" i="80"/>
  <c r="D71" i="80"/>
  <c r="D70" i="80"/>
  <c r="B87" i="91"/>
  <c r="B86" i="91"/>
  <c r="H82" i="91"/>
  <c r="B83" i="91"/>
  <c r="B82" i="91"/>
  <c r="B96" i="91"/>
  <c r="B167" i="91" s="1"/>
  <c r="G82" i="91"/>
  <c r="P68" i="83"/>
  <c r="D39" i="82"/>
  <c r="B39" i="82"/>
  <c r="B154" i="110" l="1"/>
  <c r="B154" i="111"/>
  <c r="B225" i="110"/>
  <c r="B225" i="111"/>
  <c r="B84" i="110"/>
  <c r="B84" i="111"/>
  <c r="B84" i="109"/>
  <c r="B154" i="109"/>
  <c r="B225" i="109"/>
  <c r="B154" i="107"/>
  <c r="B225" i="107"/>
  <c r="B84" i="107"/>
  <c r="B225" i="106"/>
  <c r="B154" i="105"/>
  <c r="B225" i="105"/>
  <c r="B84" i="106"/>
  <c r="B84" i="105"/>
  <c r="B154" i="106"/>
  <c r="F95" i="106"/>
  <c r="F166" i="106" s="1"/>
  <c r="E55" i="106"/>
  <c r="E95" i="106" s="1"/>
  <c r="E166" i="106" s="1"/>
  <c r="E55" i="105"/>
  <c r="E95" i="105" s="1"/>
  <c r="E166" i="105" s="1"/>
  <c r="F95" i="105"/>
  <c r="F166" i="105" s="1"/>
  <c r="B225" i="91"/>
  <c r="B84" i="91"/>
  <c r="B154" i="91"/>
  <c r="P58" i="86"/>
  <c r="O58" i="86"/>
  <c r="B10" i="81" l="1"/>
  <c r="D12" i="89"/>
  <c r="E12" i="89"/>
  <c r="D12" i="84"/>
  <c r="E12" i="84"/>
  <c r="P83" i="83"/>
  <c r="P181" i="83"/>
  <c r="P291" i="83" l="1"/>
  <c r="P8" i="83"/>
  <c r="O8" i="83" l="1"/>
  <c r="P236" i="83" l="1"/>
  <c r="P223" i="83"/>
  <c r="H36" i="91"/>
  <c r="H33" i="91"/>
  <c r="H28" i="91"/>
  <c r="B43" i="80" l="1"/>
  <c r="B44" i="80" s="1"/>
  <c r="B45" i="80"/>
  <c r="P278" i="83"/>
  <c r="O278" i="83"/>
  <c r="B17" i="90"/>
  <c r="E40" i="81"/>
  <c r="B6" i="82"/>
  <c r="B6" i="81"/>
  <c r="B6" i="109" l="1"/>
  <c r="B6" i="111"/>
  <c r="B6" i="110"/>
  <c r="B6" i="107"/>
  <c r="B6" i="105"/>
  <c r="B6" i="106"/>
  <c r="B46" i="80"/>
  <c r="B6" i="89"/>
  <c r="B6" i="92"/>
  <c r="B6" i="91"/>
  <c r="B6" i="84"/>
  <c r="B6" i="83"/>
  <c r="B6" i="90"/>
  <c r="B6" i="86"/>
  <c r="D59" i="80" l="1"/>
  <c r="D58" i="80"/>
  <c r="P113" i="83"/>
  <c r="O113" i="83"/>
  <c r="O35" i="86"/>
  <c r="B35" i="86" s="1"/>
  <c r="O97" i="83"/>
  <c r="O338" i="83"/>
  <c r="O325" i="83"/>
  <c r="O291" i="83"/>
  <c r="O83" i="83"/>
  <c r="O38" i="81"/>
  <c r="K36" i="91"/>
  <c r="J36" i="91"/>
  <c r="I36" i="91"/>
  <c r="G36" i="91"/>
  <c r="K33" i="91"/>
  <c r="J33" i="91"/>
  <c r="I33" i="91"/>
  <c r="G33" i="91"/>
  <c r="I28" i="91"/>
  <c r="J28" i="91"/>
  <c r="K28" i="91"/>
  <c r="G28" i="91"/>
  <c r="B53" i="89"/>
  <c r="B43" i="89"/>
  <c r="B33" i="89"/>
  <c r="B23" i="89"/>
  <c r="B13" i="89"/>
  <c r="B23" i="84"/>
  <c r="B33" i="84"/>
  <c r="B43" i="84"/>
  <c r="B53" i="84"/>
  <c r="B159" i="83"/>
  <c r="B154" i="83"/>
  <c r="D66" i="80"/>
  <c r="D50" i="80"/>
  <c r="D51" i="80"/>
  <c r="D52" i="80"/>
  <c r="D53" i="80"/>
  <c r="D54" i="80"/>
  <c r="D49" i="80"/>
  <c r="B80" i="110" l="1"/>
  <c r="B221" i="111"/>
  <c r="D255" i="111" s="1"/>
  <c r="B221" i="110"/>
  <c r="D255" i="110" s="1"/>
  <c r="B150" i="110"/>
  <c r="B150" i="111"/>
  <c r="B80" i="111"/>
  <c r="B80" i="109"/>
  <c r="B221" i="109"/>
  <c r="D255" i="109" s="1"/>
  <c r="B150" i="109"/>
  <c r="B221" i="107"/>
  <c r="D255" i="107" s="1"/>
  <c r="B150" i="107"/>
  <c r="B80" i="107"/>
  <c r="B150" i="105"/>
  <c r="B221" i="106"/>
  <c r="D253" i="106" s="1"/>
  <c r="B80" i="106"/>
  <c r="B80" i="105"/>
  <c r="B221" i="105"/>
  <c r="D255" i="105" s="1"/>
  <c r="B150" i="106"/>
  <c r="B221" i="91"/>
  <c r="D255" i="91" s="1"/>
  <c r="B150" i="91"/>
  <c r="B80" i="91"/>
  <c r="D33" i="82" l="1"/>
  <c r="H228" i="91"/>
  <c r="G228" i="91"/>
  <c r="B44" i="91"/>
  <c r="D32" i="91"/>
  <c r="D27" i="91"/>
  <c r="B28" i="90"/>
  <c r="B9" i="90"/>
  <c r="B8" i="90"/>
  <c r="D37" i="90"/>
  <c r="D35" i="90"/>
  <c r="B210" i="91" l="1"/>
  <c r="B205" i="91"/>
  <c r="B215" i="91"/>
  <c r="B124" i="91"/>
  <c r="B139" i="91"/>
  <c r="B144" i="91"/>
  <c r="H83" i="91"/>
  <c r="H224" i="91"/>
  <c r="G83" i="91"/>
  <c r="G224" i="91"/>
  <c r="G87" i="91"/>
  <c r="H87" i="91"/>
  <c r="D30" i="92"/>
  <c r="B85" i="91"/>
  <c r="J46" i="91"/>
  <c r="H46" i="91"/>
  <c r="I46" i="91"/>
  <c r="G46" i="91"/>
  <c r="K46" i="91"/>
  <c r="B66" i="91"/>
  <c r="B70" i="91"/>
  <c r="B175" i="91"/>
  <c r="B180" i="91"/>
  <c r="B195" i="91"/>
  <c r="B99" i="91"/>
  <c r="B155" i="91" s="1"/>
  <c r="B74" i="91"/>
  <c r="B104" i="91"/>
  <c r="B185" i="91"/>
  <c r="B114" i="91"/>
  <c r="B62" i="91"/>
  <c r="B129" i="91"/>
  <c r="B170" i="91"/>
  <c r="B226" i="91" s="1"/>
  <c r="B119" i="91"/>
  <c r="B200" i="91"/>
  <c r="C238" i="91"/>
  <c r="B134" i="91"/>
  <c r="B109" i="91"/>
  <c r="B190" i="91"/>
  <c r="B58" i="91"/>
  <c r="D35" i="91"/>
  <c r="D45" i="91" s="1"/>
  <c r="B8" i="89"/>
  <c r="B19" i="92"/>
  <c r="B10" i="91"/>
  <c r="B231" i="91"/>
  <c r="B18" i="91"/>
  <c r="B49" i="91"/>
  <c r="B90" i="91"/>
  <c r="B160" i="91"/>
  <c r="B131" i="91"/>
  <c r="B202" i="91" s="1"/>
  <c r="B126" i="91"/>
  <c r="B121" i="91"/>
  <c r="B111" i="91"/>
  <c r="B182" i="91" s="1"/>
  <c r="B106" i="91"/>
  <c r="B177" i="91" s="1"/>
  <c r="B101" i="91"/>
  <c r="B172" i="91" s="1"/>
  <c r="H80" i="91"/>
  <c r="H84" i="91" s="1"/>
  <c r="D67" i="80"/>
  <c r="D68" i="80"/>
  <c r="B2" i="86"/>
  <c r="D62" i="80"/>
  <c r="D63" i="80"/>
  <c r="D64" i="80"/>
  <c r="D61" i="80"/>
  <c r="B350" i="83"/>
  <c r="B262" i="83"/>
  <c r="B144" i="83"/>
  <c r="B80" i="83"/>
  <c r="B12" i="83"/>
  <c r="B4" i="82"/>
  <c r="B107" i="81"/>
  <c r="B89" i="81"/>
  <c r="B67" i="81"/>
  <c r="B61" i="81"/>
  <c r="B2" i="109" l="1"/>
  <c r="B2" i="110"/>
  <c r="B2" i="111"/>
  <c r="J226" i="111"/>
  <c r="G155" i="111"/>
  <c r="J151" i="111"/>
  <c r="I226" i="110"/>
  <c r="J222" i="110"/>
  <c r="I151" i="110"/>
  <c r="I226" i="111"/>
  <c r="H222" i="111"/>
  <c r="I151" i="111"/>
  <c r="I222" i="110"/>
  <c r="H151" i="110"/>
  <c r="F255" i="110"/>
  <c r="G222" i="111"/>
  <c r="H151" i="111"/>
  <c r="G222" i="110"/>
  <c r="G151" i="110"/>
  <c r="G151" i="111"/>
  <c r="J81" i="111"/>
  <c r="F255" i="111"/>
  <c r="H81" i="111"/>
  <c r="J81" i="110"/>
  <c r="H155" i="110"/>
  <c r="J226" i="110"/>
  <c r="G85" i="110"/>
  <c r="J155" i="110"/>
  <c r="I81" i="110"/>
  <c r="G81" i="110"/>
  <c r="H155" i="111"/>
  <c r="J151" i="110"/>
  <c r="G255" i="110"/>
  <c r="G255" i="111"/>
  <c r="I81" i="111"/>
  <c r="J155" i="111"/>
  <c r="I155" i="110"/>
  <c r="H81" i="110"/>
  <c r="I155" i="111"/>
  <c r="G155" i="110"/>
  <c r="G85" i="111"/>
  <c r="H226" i="111"/>
  <c r="J85" i="111"/>
  <c r="I85" i="110"/>
  <c r="I222" i="111"/>
  <c r="G226" i="110"/>
  <c r="J222" i="111"/>
  <c r="H226" i="110"/>
  <c r="H85" i="110"/>
  <c r="G81" i="111"/>
  <c r="G226" i="111"/>
  <c r="H85" i="111"/>
  <c r="I85" i="111"/>
  <c r="J85" i="110"/>
  <c r="H222" i="110"/>
  <c r="B4" i="109"/>
  <c r="B4" i="111"/>
  <c r="B4" i="110"/>
  <c r="I151" i="106"/>
  <c r="I151" i="107"/>
  <c r="J155" i="105"/>
  <c r="H151" i="91"/>
  <c r="H151" i="106"/>
  <c r="H151" i="107"/>
  <c r="I155" i="105"/>
  <c r="G151" i="91"/>
  <c r="G151" i="109"/>
  <c r="J151" i="91"/>
  <c r="I155" i="107"/>
  <c r="H155" i="109"/>
  <c r="G151" i="106"/>
  <c r="G151" i="107"/>
  <c r="H155" i="105"/>
  <c r="J155" i="91"/>
  <c r="H151" i="109"/>
  <c r="H155" i="106"/>
  <c r="G155" i="106"/>
  <c r="J151" i="105"/>
  <c r="J155" i="109"/>
  <c r="G155" i="105"/>
  <c r="J151" i="109"/>
  <c r="I155" i="91"/>
  <c r="J155" i="106"/>
  <c r="G155" i="91"/>
  <c r="G155" i="107"/>
  <c r="H151" i="105"/>
  <c r="G151" i="105"/>
  <c r="G155" i="109"/>
  <c r="J151" i="106"/>
  <c r="I151" i="91"/>
  <c r="I151" i="109"/>
  <c r="H155" i="91"/>
  <c r="J155" i="107"/>
  <c r="I155" i="106"/>
  <c r="H155" i="107"/>
  <c r="I151" i="105"/>
  <c r="I155" i="109"/>
  <c r="J151" i="107"/>
  <c r="H226" i="109"/>
  <c r="I222" i="109"/>
  <c r="J226" i="109"/>
  <c r="J222" i="109"/>
  <c r="G226" i="109"/>
  <c r="G222" i="109"/>
  <c r="H222" i="109"/>
  <c r="I226" i="109"/>
  <c r="J226" i="107"/>
  <c r="G222" i="107"/>
  <c r="I226" i="107"/>
  <c r="H222" i="107"/>
  <c r="I222" i="107"/>
  <c r="J222" i="107"/>
  <c r="G226" i="107"/>
  <c r="H226" i="107"/>
  <c r="G222" i="105"/>
  <c r="I226" i="106"/>
  <c r="H222" i="106"/>
  <c r="I226" i="105"/>
  <c r="H226" i="105"/>
  <c r="J226" i="106"/>
  <c r="I222" i="105"/>
  <c r="J226" i="105"/>
  <c r="H222" i="105"/>
  <c r="I222" i="106"/>
  <c r="J222" i="105"/>
  <c r="J222" i="106"/>
  <c r="H226" i="106"/>
  <c r="G222" i="106"/>
  <c r="G226" i="105"/>
  <c r="G226" i="106"/>
  <c r="G222" i="91"/>
  <c r="H222" i="91"/>
  <c r="I222" i="91"/>
  <c r="H226" i="91"/>
  <c r="G226" i="91"/>
  <c r="J222" i="91"/>
  <c r="I226" i="91"/>
  <c r="J226" i="91"/>
  <c r="G255" i="105"/>
  <c r="G255" i="107"/>
  <c r="F255" i="105"/>
  <c r="F255" i="107"/>
  <c r="G255" i="109"/>
  <c r="F255" i="109"/>
  <c r="F255" i="91"/>
  <c r="G255" i="91"/>
  <c r="G253" i="106"/>
  <c r="F253" i="106"/>
  <c r="J81" i="109"/>
  <c r="I81" i="109"/>
  <c r="H81" i="109"/>
  <c r="G85" i="109"/>
  <c r="H85" i="109"/>
  <c r="I85" i="109"/>
  <c r="G81" i="109"/>
  <c r="J85" i="109"/>
  <c r="B2" i="107"/>
  <c r="J81" i="107"/>
  <c r="G85" i="107"/>
  <c r="I81" i="107"/>
  <c r="H85" i="107"/>
  <c r="G81" i="107"/>
  <c r="I85" i="107"/>
  <c r="J85" i="107"/>
  <c r="H81" i="107"/>
  <c r="B4" i="107"/>
  <c r="I85" i="91"/>
  <c r="J85" i="106"/>
  <c r="J85" i="91"/>
  <c r="J81" i="91"/>
  <c r="I85" i="106"/>
  <c r="H85" i="106"/>
  <c r="I85" i="105"/>
  <c r="G85" i="106"/>
  <c r="H85" i="105"/>
  <c r="G85" i="105"/>
  <c r="I81" i="91"/>
  <c r="J81" i="105"/>
  <c r="G81" i="105"/>
  <c r="I81" i="106"/>
  <c r="G81" i="106"/>
  <c r="J81" i="106"/>
  <c r="I81" i="105"/>
  <c r="H81" i="105"/>
  <c r="H81" i="106"/>
  <c r="J85" i="105"/>
  <c r="B2" i="106"/>
  <c r="B2" i="105"/>
  <c r="B4" i="106"/>
  <c r="B4" i="105"/>
  <c r="G43" i="92"/>
  <c r="G85" i="91"/>
  <c r="H81" i="91"/>
  <c r="G81" i="91"/>
  <c r="H85" i="91"/>
  <c r="H150" i="91"/>
  <c r="H154" i="91" s="1"/>
  <c r="G80" i="91"/>
  <c r="B2" i="92"/>
  <c r="B2" i="89"/>
  <c r="B2" i="91"/>
  <c r="B36" i="81"/>
  <c r="C28" i="81"/>
  <c r="B24" i="81"/>
  <c r="B5" i="81"/>
  <c r="C8" i="80"/>
  <c r="C6" i="80"/>
  <c r="C2" i="80"/>
  <c r="B126" i="86"/>
  <c r="B381" i="83"/>
  <c r="P15" i="83" l="1"/>
  <c r="B15" i="83" s="1"/>
  <c r="P22" i="86"/>
  <c r="G150" i="91"/>
  <c r="G154" i="91" s="1"/>
  <c r="G84" i="91"/>
  <c r="P38" i="81"/>
  <c r="H104" i="81"/>
  <c r="B43" i="81" l="1"/>
  <c r="F236" i="91" l="1"/>
  <c r="L135" i="91"/>
  <c r="K135" i="91"/>
  <c r="J135" i="91"/>
  <c r="I135" i="91"/>
  <c r="H135" i="91"/>
  <c r="G135" i="91"/>
  <c r="F135" i="91"/>
  <c r="E135" i="91"/>
  <c r="L130" i="91"/>
  <c r="K130" i="91"/>
  <c r="J130" i="91"/>
  <c r="I130" i="91"/>
  <c r="H130" i="91"/>
  <c r="G130" i="91"/>
  <c r="F130" i="91"/>
  <c r="E130" i="91"/>
  <c r="L125" i="91"/>
  <c r="K125" i="91"/>
  <c r="J125" i="91"/>
  <c r="I125" i="91"/>
  <c r="H125" i="91"/>
  <c r="G125" i="91"/>
  <c r="F125" i="91"/>
  <c r="E125" i="91"/>
  <c r="L120" i="91"/>
  <c r="K120" i="91"/>
  <c r="J120" i="91"/>
  <c r="I120" i="91"/>
  <c r="H120" i="91"/>
  <c r="G120" i="91"/>
  <c r="F120" i="91"/>
  <c r="E120" i="91"/>
  <c r="L115" i="91"/>
  <c r="K115" i="91"/>
  <c r="J115" i="91"/>
  <c r="I115" i="91"/>
  <c r="H115" i="91"/>
  <c r="G115" i="91"/>
  <c r="F115" i="91"/>
  <c r="E115" i="91"/>
  <c r="L110" i="91"/>
  <c r="K110" i="91"/>
  <c r="J110" i="91"/>
  <c r="I110" i="91"/>
  <c r="H110" i="91"/>
  <c r="G110" i="91"/>
  <c r="F110" i="91"/>
  <c r="E110" i="91"/>
  <c r="L105" i="91"/>
  <c r="K105" i="91"/>
  <c r="J105" i="91"/>
  <c r="I105" i="91"/>
  <c r="H105" i="91"/>
  <c r="G105" i="91"/>
  <c r="F105" i="91"/>
  <c r="E105" i="91"/>
  <c r="L75" i="91"/>
  <c r="K75" i="91"/>
  <c r="J75" i="91"/>
  <c r="I75" i="91"/>
  <c r="H75" i="91"/>
  <c r="G75" i="91"/>
  <c r="F75" i="91"/>
  <c r="E75" i="91"/>
  <c r="L71" i="91"/>
  <c r="K71" i="91"/>
  <c r="J71" i="91"/>
  <c r="I71" i="91"/>
  <c r="H71" i="91"/>
  <c r="G71" i="91"/>
  <c r="F71" i="91"/>
  <c r="E71" i="91"/>
  <c r="L67" i="91"/>
  <c r="K67" i="91"/>
  <c r="J67" i="91"/>
  <c r="I67" i="91"/>
  <c r="H67" i="91"/>
  <c r="G67" i="91"/>
  <c r="F67" i="91"/>
  <c r="E67" i="91"/>
  <c r="L63" i="91"/>
  <c r="K63" i="91"/>
  <c r="J63" i="91"/>
  <c r="I63" i="91"/>
  <c r="H63" i="91"/>
  <c r="G63" i="91"/>
  <c r="F63" i="91"/>
  <c r="E63" i="91"/>
  <c r="F59" i="91"/>
  <c r="G59" i="91"/>
  <c r="H59" i="91"/>
  <c r="I59" i="91"/>
  <c r="J59" i="91"/>
  <c r="K59" i="91"/>
  <c r="L59" i="91"/>
  <c r="E59" i="91"/>
  <c r="B22" i="91"/>
  <c r="P35" i="86"/>
  <c r="P305" i="83"/>
  <c r="P33" i="82"/>
  <c r="O33" i="82"/>
  <c r="B12" i="90"/>
  <c r="L201" i="91"/>
  <c r="K201" i="91"/>
  <c r="J201" i="91"/>
  <c r="I201" i="91"/>
  <c r="H201" i="91"/>
  <c r="G201" i="91"/>
  <c r="F201" i="91"/>
  <c r="E201" i="91"/>
  <c r="L196" i="91"/>
  <c r="K196" i="91"/>
  <c r="J196" i="91"/>
  <c r="I196" i="91"/>
  <c r="H196" i="91"/>
  <c r="G196" i="91"/>
  <c r="F196" i="91"/>
  <c r="E196" i="91"/>
  <c r="L191" i="91"/>
  <c r="K191" i="91"/>
  <c r="J191" i="91"/>
  <c r="I191" i="91"/>
  <c r="H191" i="91"/>
  <c r="G191" i="91"/>
  <c r="F191" i="91"/>
  <c r="E191" i="91"/>
  <c r="L186" i="91"/>
  <c r="K186" i="91"/>
  <c r="J186" i="91"/>
  <c r="I186" i="91"/>
  <c r="H186" i="91"/>
  <c r="G186" i="91"/>
  <c r="F186" i="91"/>
  <c r="E186" i="91"/>
  <c r="L181" i="91"/>
  <c r="K181" i="91"/>
  <c r="J181" i="91"/>
  <c r="I181" i="91"/>
  <c r="H181" i="91"/>
  <c r="G181" i="91"/>
  <c r="F181" i="91"/>
  <c r="E181" i="91"/>
  <c r="L176" i="91"/>
  <c r="K176" i="91"/>
  <c r="J176" i="91"/>
  <c r="I176" i="91"/>
  <c r="H176" i="91"/>
  <c r="G176" i="91"/>
  <c r="F176" i="91"/>
  <c r="E176" i="91"/>
  <c r="L171" i="91"/>
  <c r="K171" i="91"/>
  <c r="J171" i="91"/>
  <c r="I171" i="91"/>
  <c r="H171" i="91"/>
  <c r="G171" i="91"/>
  <c r="F171" i="91"/>
  <c r="E171" i="91"/>
  <c r="B130" i="83"/>
  <c r="B129" i="83"/>
  <c r="B128" i="83"/>
  <c r="J43" i="83"/>
  <c r="G43" i="83"/>
  <c r="E43" i="83"/>
  <c r="C43" i="83"/>
  <c r="K27" i="92" l="1"/>
  <c r="K26" i="92"/>
  <c r="J27" i="92"/>
  <c r="J26" i="92"/>
  <c r="K24" i="92"/>
  <c r="K40" i="92" s="1"/>
  <c r="J24" i="92"/>
  <c r="J40" i="92" s="1"/>
  <c r="K31" i="92"/>
  <c r="K34" i="92"/>
  <c r="P13" i="90"/>
  <c r="O13" i="90"/>
  <c r="J31" i="92"/>
  <c r="J34" i="92"/>
  <c r="J28" i="92" l="1"/>
  <c r="K28" i="92"/>
  <c r="B143" i="86" l="1"/>
  <c r="B129" i="86"/>
  <c r="I33" i="90" l="1"/>
  <c r="H33" i="90"/>
  <c r="K24" i="91" l="1"/>
  <c r="J80" i="91" s="1"/>
  <c r="J24" i="91"/>
  <c r="I80" i="91" s="1"/>
  <c r="B25" i="91"/>
  <c r="I54" i="86"/>
  <c r="H54" i="86"/>
  <c r="K103" i="86"/>
  <c r="J1" i="113" s="1"/>
  <c r="O1" i="113" s="1"/>
  <c r="J103" i="86"/>
  <c r="I1" i="113" s="1"/>
  <c r="N1" i="113" s="1"/>
  <c r="K110" i="86"/>
  <c r="J110" i="86"/>
  <c r="J121" i="81"/>
  <c r="O181" i="83"/>
  <c r="J84" i="91" l="1"/>
  <c r="J150" i="91"/>
  <c r="I84" i="91"/>
  <c r="B85" i="86"/>
  <c r="B71" i="86"/>
  <c r="J154" i="91" l="1"/>
  <c r="J221" i="91"/>
  <c r="J225" i="91" s="1"/>
  <c r="I150" i="91"/>
  <c r="I154" i="91" s="1"/>
  <c r="B197" i="91"/>
  <c r="K43" i="92" l="1"/>
  <c r="O74" i="92" l="1"/>
  <c r="O60" i="92"/>
  <c r="O353" i="83"/>
  <c r="O305" i="83"/>
  <c r="B305" i="83" s="1"/>
  <c r="O265" i="83"/>
  <c r="O195" i="83"/>
  <c r="O132" i="83"/>
  <c r="O68" i="83"/>
  <c r="P74" i="92"/>
  <c r="P60" i="92"/>
  <c r="P353" i="83"/>
  <c r="P338" i="83"/>
  <c r="P325" i="83"/>
  <c r="P265" i="83"/>
  <c r="P195" i="83"/>
  <c r="P132" i="83"/>
  <c r="P97" i="83"/>
  <c r="J43" i="92" l="1"/>
  <c r="G34" i="92" l="1"/>
  <c r="H31" i="92"/>
  <c r="G31" i="92"/>
  <c r="I27" i="92"/>
  <c r="H27" i="92"/>
  <c r="I26" i="92"/>
  <c r="H26" i="92"/>
  <c r="F239" i="91"/>
  <c r="L100" i="91"/>
  <c r="K100" i="91"/>
  <c r="J100" i="91"/>
  <c r="I100" i="91"/>
  <c r="H100" i="91"/>
  <c r="G100" i="91"/>
  <c r="F100" i="91"/>
  <c r="E100" i="91"/>
  <c r="H28" i="92" l="1"/>
  <c r="I28" i="92"/>
  <c r="B121" i="81" l="1"/>
  <c r="E121" i="81"/>
  <c r="B192" i="91" l="1"/>
  <c r="B259" i="91"/>
  <c r="B237" i="91" l="1"/>
  <c r="B248" i="91" s="1"/>
  <c r="B234" i="91"/>
  <c r="B22" i="86"/>
  <c r="B249" i="91"/>
  <c r="B245" i="91"/>
  <c r="B242" i="91"/>
  <c r="B218" i="91"/>
  <c r="B163" i="91"/>
  <c r="B53" i="111" l="1"/>
  <c r="B53" i="110"/>
  <c r="B164" i="110"/>
  <c r="B164" i="111"/>
  <c r="B53" i="109"/>
  <c r="B164" i="109"/>
  <c r="B164" i="107"/>
  <c r="B53" i="107"/>
  <c r="B53" i="105"/>
  <c r="B53" i="106"/>
  <c r="B164" i="106"/>
  <c r="B164" i="105"/>
  <c r="B101" i="86"/>
  <c r="B117" i="86"/>
  <c r="B38" i="86"/>
  <c r="B53" i="91"/>
  <c r="B164" i="91"/>
  <c r="B52" i="86"/>
  <c r="B77" i="91"/>
  <c r="O249" i="83"/>
  <c r="O236" i="83"/>
  <c r="O223" i="83"/>
  <c r="B167" i="83"/>
  <c r="D46" i="82" l="1"/>
  <c r="B46" i="82"/>
  <c r="D42" i="82"/>
  <c r="B42" i="82"/>
  <c r="D49" i="82"/>
  <c r="B49" i="82"/>
  <c r="B38" i="82"/>
  <c r="L55" i="91" l="1"/>
  <c r="M161" i="113" s="1"/>
  <c r="U161" i="113" s="1"/>
  <c r="AC161" i="113" s="1"/>
  <c r="K55" i="91" l="1"/>
  <c r="L95" i="91"/>
  <c r="B149" i="83"/>
  <c r="B147" i="83"/>
  <c r="I221" i="91" l="1"/>
  <c r="M12" i="113"/>
  <c r="U12" i="113" s="1"/>
  <c r="AC12" i="113" s="1"/>
  <c r="J55" i="91"/>
  <c r="J95" i="91" s="1"/>
  <c r="L161" i="113"/>
  <c r="T161" i="113" s="1"/>
  <c r="AB161" i="113" s="1"/>
  <c r="I225" i="91"/>
  <c r="K95" i="91"/>
  <c r="L166" i="91"/>
  <c r="P73" i="91"/>
  <c r="O73" i="91"/>
  <c r="P69" i="91"/>
  <c r="O69" i="91"/>
  <c r="P65" i="91"/>
  <c r="O65" i="91"/>
  <c r="P61" i="91"/>
  <c r="O61" i="91"/>
  <c r="P57" i="91"/>
  <c r="O57" i="91"/>
  <c r="J166" i="91" l="1"/>
  <c r="K12" i="113"/>
  <c r="S12" i="113" s="1"/>
  <c r="AA12" i="113" s="1"/>
  <c r="K166" i="91"/>
  <c r="L12" i="113"/>
  <c r="T12" i="113" s="1"/>
  <c r="AB12" i="113" s="1"/>
  <c r="I55" i="91"/>
  <c r="K161" i="113"/>
  <c r="S161" i="113" s="1"/>
  <c r="AA161" i="113" s="1"/>
  <c r="H55" i="91" l="1"/>
  <c r="J161" i="113"/>
  <c r="R161" i="113" s="1"/>
  <c r="Z161" i="113" s="1"/>
  <c r="I95" i="91"/>
  <c r="B21" i="91"/>
  <c r="I166" i="91" l="1"/>
  <c r="J12" i="113"/>
  <c r="R12" i="113" s="1"/>
  <c r="Z12" i="113" s="1"/>
  <c r="G55" i="91"/>
  <c r="I161" i="113"/>
  <c r="Q161" i="113" s="1"/>
  <c r="Y161" i="113" s="1"/>
  <c r="H95" i="91"/>
  <c r="B88" i="92"/>
  <c r="B74" i="92"/>
  <c r="B60" i="92"/>
  <c r="B47" i="92"/>
  <c r="E43" i="92"/>
  <c r="B43" i="92"/>
  <c r="E42" i="92"/>
  <c r="G40" i="92"/>
  <c r="B38" i="92"/>
  <c r="I34" i="92"/>
  <c r="H34" i="92"/>
  <c r="D34" i="92"/>
  <c r="D32" i="92"/>
  <c r="B32" i="92"/>
  <c r="B42" i="92" s="1"/>
  <c r="I31" i="92"/>
  <c r="D31" i="92"/>
  <c r="D29" i="92"/>
  <c r="B29" i="92"/>
  <c r="D53" i="90" s="1"/>
  <c r="D28" i="92"/>
  <c r="D26" i="92"/>
  <c r="B26" i="92"/>
  <c r="G24" i="92"/>
  <c r="H24" i="92" s="1"/>
  <c r="I24" i="92" s="1"/>
  <c r="B22" i="92"/>
  <c r="B147" i="91"/>
  <c r="B93" i="91"/>
  <c r="B72" i="91"/>
  <c r="B68" i="91"/>
  <c r="B64" i="91"/>
  <c r="B60" i="91"/>
  <c r="B56" i="91"/>
  <c r="B52" i="91"/>
  <c r="P34" i="91"/>
  <c r="O34" i="91"/>
  <c r="B41" i="91" s="1"/>
  <c r="P31" i="91"/>
  <c r="O31" i="91"/>
  <c r="B38" i="91" s="1"/>
  <c r="B29" i="91"/>
  <c r="D28" i="91"/>
  <c r="D26" i="91"/>
  <c r="B26" i="91"/>
  <c r="G24" i="91"/>
  <c r="B16" i="91"/>
  <c r="H166" i="91" l="1"/>
  <c r="I12" i="113"/>
  <c r="Q12" i="113" s="1"/>
  <c r="Y12" i="113" s="1"/>
  <c r="F55" i="91"/>
  <c r="H161" i="113"/>
  <c r="P161" i="113" s="1"/>
  <c r="X161" i="113" s="1"/>
  <c r="G95" i="91"/>
  <c r="B140" i="91"/>
  <c r="B145" i="91"/>
  <c r="B138" i="91"/>
  <c r="B143" i="91"/>
  <c r="D31" i="91"/>
  <c r="B98" i="91"/>
  <c r="B151" i="91" s="1"/>
  <c r="B123" i="91"/>
  <c r="B108" i="91"/>
  <c r="B113" i="91"/>
  <c r="B133" i="91"/>
  <c r="B103" i="91"/>
  <c r="B128" i="91"/>
  <c r="C237" i="91"/>
  <c r="B118" i="91"/>
  <c r="D33" i="91"/>
  <c r="B110" i="91"/>
  <c r="B120" i="91"/>
  <c r="B135" i="91"/>
  <c r="C239" i="91"/>
  <c r="B105" i="91"/>
  <c r="B115" i="91"/>
  <c r="B100" i="91"/>
  <c r="B130" i="91"/>
  <c r="B125" i="91"/>
  <c r="B17" i="92"/>
  <c r="B34" i="91"/>
  <c r="B31" i="91"/>
  <c r="H43" i="92"/>
  <c r="I43" i="92"/>
  <c r="H40" i="92"/>
  <c r="I40" i="92" s="1"/>
  <c r="H24" i="91"/>
  <c r="G166" i="91" l="1"/>
  <c r="H12" i="113"/>
  <c r="P12" i="113" s="1"/>
  <c r="X12" i="113" s="1"/>
  <c r="G161" i="113"/>
  <c r="O161" i="113" s="1"/>
  <c r="W161" i="113" s="1"/>
  <c r="E55" i="91"/>
  <c r="F95" i="91"/>
  <c r="B214" i="91"/>
  <c r="B204" i="91"/>
  <c r="B209" i="91"/>
  <c r="B216" i="91"/>
  <c r="B206" i="91"/>
  <c r="B211" i="91"/>
  <c r="D46" i="90"/>
  <c r="D51" i="90"/>
  <c r="D45" i="90"/>
  <c r="D50" i="90"/>
  <c r="D36" i="91"/>
  <c r="B191" i="91"/>
  <c r="B176" i="91"/>
  <c r="B67" i="91"/>
  <c r="B201" i="91"/>
  <c r="B59" i="91"/>
  <c r="B186" i="91"/>
  <c r="B75" i="91"/>
  <c r="B196" i="91"/>
  <c r="B181" i="91"/>
  <c r="B71" i="91"/>
  <c r="B171" i="91"/>
  <c r="B63" i="91"/>
  <c r="D249" i="91"/>
  <c r="D248" i="91"/>
  <c r="D34" i="91"/>
  <c r="B194" i="91"/>
  <c r="B179" i="91"/>
  <c r="B69" i="91"/>
  <c r="B57" i="91"/>
  <c r="B189" i="91"/>
  <c r="B81" i="91"/>
  <c r="B174" i="91"/>
  <c r="B65" i="91"/>
  <c r="B184" i="91"/>
  <c r="B73" i="91"/>
  <c r="B61" i="91"/>
  <c r="B199" i="91"/>
  <c r="B169" i="91"/>
  <c r="B222" i="91" s="1"/>
  <c r="I24" i="91"/>
  <c r="F161" i="113" l="1"/>
  <c r="N161" i="113" s="1"/>
  <c r="V161" i="113" s="1"/>
  <c r="O116" i="86"/>
  <c r="P116" i="86"/>
  <c r="E95" i="91"/>
  <c r="F166" i="91"/>
  <c r="G12" i="113"/>
  <c r="O12" i="113" s="1"/>
  <c r="W12" i="113" s="1"/>
  <c r="D44" i="91"/>
  <c r="D38" i="91"/>
  <c r="D41" i="91" s="1"/>
  <c r="D46" i="91"/>
  <c r="D40" i="91"/>
  <c r="D43" i="91" s="1"/>
  <c r="G221" i="91"/>
  <c r="H221" i="91"/>
  <c r="H225" i="91" s="1"/>
  <c r="E166" i="91" l="1"/>
  <c r="F12" i="113"/>
  <c r="N12" i="113" s="1"/>
  <c r="V12" i="113" s="1"/>
  <c r="G225" i="91"/>
  <c r="B132" i="83"/>
  <c r="B126" i="83"/>
  <c r="B97" i="83"/>
  <c r="E33" i="90" l="1"/>
  <c r="B30" i="90"/>
  <c r="B15" i="90"/>
  <c r="G14" i="90"/>
  <c r="F14" i="90"/>
  <c r="E14" i="90"/>
  <c r="D14" i="90"/>
  <c r="C14" i="90"/>
  <c r="B14" i="90"/>
  <c r="B123" i="86"/>
  <c r="B122" i="86"/>
  <c r="B121" i="86"/>
  <c r="B120" i="86"/>
  <c r="B119" i="86"/>
  <c r="B116" i="86"/>
  <c r="B113" i="86"/>
  <c r="I110" i="86"/>
  <c r="H110" i="86"/>
  <c r="G110" i="86"/>
  <c r="B110" i="86"/>
  <c r="B109" i="86"/>
  <c r="B108" i="86"/>
  <c r="B107" i="86"/>
  <c r="B106" i="86"/>
  <c r="B105" i="86"/>
  <c r="G103" i="86"/>
  <c r="B100" i="86"/>
  <c r="B97" i="86"/>
  <c r="B58" i="86"/>
  <c r="B56" i="86"/>
  <c r="E54" i="86"/>
  <c r="B51" i="86"/>
  <c r="B21" i="86"/>
  <c r="B18" i="86"/>
  <c r="B16" i="86"/>
  <c r="B15" i="86"/>
  <c r="B14" i="86"/>
  <c r="B13" i="86"/>
  <c r="B12" i="86"/>
  <c r="P10" i="86"/>
  <c r="B10" i="86" s="1"/>
  <c r="B13" i="84"/>
  <c r="B10" i="84"/>
  <c r="B10" i="89" s="1"/>
  <c r="B8" i="84"/>
  <c r="B367" i="83"/>
  <c r="B353" i="83"/>
  <c r="B338" i="83"/>
  <c r="B325" i="83"/>
  <c r="B323" i="83"/>
  <c r="B322" i="83"/>
  <c r="B321" i="83"/>
  <c r="B319" i="83"/>
  <c r="B291" i="83"/>
  <c r="B278" i="83"/>
  <c r="B265" i="83"/>
  <c r="B249" i="83"/>
  <c r="B236" i="83"/>
  <c r="B223" i="83"/>
  <c r="B210" i="83"/>
  <c r="B208" i="83"/>
  <c r="B195" i="83"/>
  <c r="B181" i="83"/>
  <c r="B113" i="83"/>
  <c r="B83" i="83"/>
  <c r="B68" i="83"/>
  <c r="B39" i="83"/>
  <c r="B26" i="83"/>
  <c r="B10" i="83"/>
  <c r="B9" i="83"/>
  <c r="B8" i="83"/>
  <c r="B31" i="82"/>
  <c r="L29" i="82"/>
  <c r="K29" i="82"/>
  <c r="J29" i="82"/>
  <c r="I29" i="82"/>
  <c r="H29" i="82"/>
  <c r="G29" i="82"/>
  <c r="F29" i="82"/>
  <c r="E29" i="82"/>
  <c r="D29" i="82"/>
  <c r="B29" i="82"/>
  <c r="L19" i="82"/>
  <c r="K19" i="82"/>
  <c r="J19" i="82"/>
  <c r="I19" i="82"/>
  <c r="H19" i="82"/>
  <c r="G19" i="82"/>
  <c r="F19" i="82"/>
  <c r="E19" i="82"/>
  <c r="D19" i="82"/>
  <c r="B19" i="82"/>
  <c r="B15" i="82"/>
  <c r="B12" i="82"/>
  <c r="B10" i="82"/>
  <c r="L8" i="82"/>
  <c r="K8" i="82"/>
  <c r="J8" i="82"/>
  <c r="I8" i="82"/>
  <c r="H8" i="82"/>
  <c r="G8" i="82"/>
  <c r="F8" i="82"/>
  <c r="E8" i="82"/>
  <c r="D8" i="82"/>
  <c r="B8" i="82"/>
  <c r="J120" i="81"/>
  <c r="E120" i="81"/>
  <c r="B120" i="81"/>
  <c r="B118" i="81"/>
  <c r="L116" i="81"/>
  <c r="K116" i="81"/>
  <c r="J116" i="81"/>
  <c r="I116" i="81"/>
  <c r="H116" i="81"/>
  <c r="F116" i="81"/>
  <c r="E116" i="81"/>
  <c r="D116" i="81"/>
  <c r="C116" i="81"/>
  <c r="B111" i="81"/>
  <c r="B113" i="81"/>
  <c r="B110" i="81"/>
  <c r="B109" i="81"/>
  <c r="L107" i="81"/>
  <c r="K107" i="81"/>
  <c r="J107" i="81"/>
  <c r="I107" i="81"/>
  <c r="H107" i="81"/>
  <c r="F107" i="81"/>
  <c r="E107" i="81"/>
  <c r="D107" i="81"/>
  <c r="C107" i="81"/>
  <c r="B99" i="81"/>
  <c r="B97" i="81"/>
  <c r="B95" i="81"/>
  <c r="B93" i="81"/>
  <c r="B91" i="81"/>
  <c r="B77" i="81"/>
  <c r="B76" i="81"/>
  <c r="B73" i="81"/>
  <c r="B71" i="81"/>
  <c r="B69" i="81"/>
  <c r="B63" i="81"/>
  <c r="L61" i="81"/>
  <c r="K61" i="81"/>
  <c r="J61" i="81"/>
  <c r="I61" i="81"/>
  <c r="H61" i="81"/>
  <c r="F61" i="81"/>
  <c r="E61" i="81"/>
  <c r="D61" i="81"/>
  <c r="C61" i="81"/>
  <c r="P57" i="81"/>
  <c r="O57" i="81"/>
  <c r="L55" i="81"/>
  <c r="K55" i="81"/>
  <c r="J55" i="81"/>
  <c r="I55" i="81"/>
  <c r="H55" i="81"/>
  <c r="F55" i="81"/>
  <c r="E55" i="81"/>
  <c r="D55" i="81"/>
  <c r="C55" i="81"/>
  <c r="B55" i="81"/>
  <c r="B38" i="81"/>
  <c r="B40" i="81"/>
  <c r="B33" i="81"/>
  <c r="B26" i="81"/>
  <c r="L24" i="81"/>
  <c r="K24" i="81"/>
  <c r="J24" i="81"/>
  <c r="I24" i="81"/>
  <c r="H24" i="81"/>
  <c r="F24" i="81"/>
  <c r="E24" i="81"/>
  <c r="D24" i="81"/>
  <c r="C24" i="81"/>
  <c r="B14" i="109" l="1"/>
  <c r="B14" i="110"/>
  <c r="B14" i="111"/>
  <c r="B15" i="109"/>
  <c r="B15" i="110"/>
  <c r="B15" i="111"/>
  <c r="B8" i="109"/>
  <c r="B8" i="110"/>
  <c r="B8" i="111"/>
  <c r="B9" i="109"/>
  <c r="B9" i="110"/>
  <c r="B9" i="111"/>
  <c r="B10" i="109"/>
  <c r="B11" i="111"/>
  <c r="B11" i="110"/>
  <c r="B12" i="109"/>
  <c r="B12" i="111"/>
  <c r="B12" i="110"/>
  <c r="B13" i="109"/>
  <c r="B13" i="110"/>
  <c r="B13" i="111"/>
  <c r="B8" i="107"/>
  <c r="B12" i="107"/>
  <c r="B9" i="107"/>
  <c r="B13" i="107"/>
  <c r="B10" i="107"/>
  <c r="B14" i="107"/>
  <c r="B15" i="107"/>
  <c r="B13" i="105"/>
  <c r="B13" i="106"/>
  <c r="B14" i="106"/>
  <c r="B14" i="105"/>
  <c r="B15" i="106"/>
  <c r="B15" i="105"/>
  <c r="B8" i="106"/>
  <c r="B8" i="105"/>
  <c r="B9" i="105"/>
  <c r="B9" i="106"/>
  <c r="B10" i="105"/>
  <c r="B10" i="106"/>
  <c r="B12" i="105"/>
  <c r="B12" i="106"/>
  <c r="B10" i="92"/>
  <c r="B14" i="92"/>
  <c r="B15" i="92"/>
  <c r="B12" i="92"/>
  <c r="B13" i="92"/>
  <c r="B16" i="92"/>
  <c r="B4" i="91"/>
  <c r="B4" i="86"/>
  <c r="B4" i="89"/>
  <c r="B4" i="84"/>
  <c r="B4" i="90"/>
  <c r="B4" i="92"/>
  <c r="B4" i="83"/>
  <c r="B8" i="91"/>
  <c r="B8" i="92"/>
  <c r="B8" i="86"/>
  <c r="B9" i="92"/>
  <c r="B9" i="91"/>
  <c r="B9" i="86"/>
  <c r="B11" i="91"/>
  <c r="B12" i="91"/>
  <c r="B14" i="91"/>
  <c r="B13" i="91"/>
  <c r="B15" i="91"/>
  <c r="D57" i="81"/>
  <c r="B13" i="90"/>
  <c r="B5" i="82"/>
  <c r="B5" i="109" s="1"/>
  <c r="C15" i="90"/>
  <c r="G15" i="90"/>
  <c r="F15" i="90"/>
  <c r="E15" i="90"/>
  <c r="D15" i="90"/>
  <c r="F54" i="86"/>
  <c r="G54" i="86" s="1"/>
  <c r="H103" i="86"/>
  <c r="I103" i="86" s="1"/>
  <c r="F33" i="90"/>
  <c r="G33" i="90" s="1"/>
  <c r="B5" i="107" l="1"/>
  <c r="B5" i="106"/>
  <c r="B5" i="105"/>
  <c r="B5" i="90"/>
  <c r="B5" i="83"/>
  <c r="B5" i="84"/>
  <c r="B5" i="86"/>
  <c r="B5" i="91"/>
  <c r="B5" i="92"/>
  <c r="B5" i="8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Paula Place</author>
  </authors>
  <commentList>
    <comment ref="A17" authorId="0" shapeId="0" xr:uid="{D717962A-D7A8-4C00-8763-CDE397445B30}">
      <text>
        <r>
          <rPr>
            <b/>
            <sz val="9"/>
            <color indexed="81"/>
            <rFont val="Tahoma"/>
            <family val="2"/>
          </rPr>
          <t>Link to specific CBSA SOR or MIF page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tc={32958E7C-C115-44D2-8ECA-B8DB96EAAE61}</author>
  </authors>
  <commentList>
    <comment ref="O1" authorId="0" shapeId="0" xr:uid="{32958E7C-C115-44D2-8ECA-B8DB96EAAE61}">
      <text>
        <t>[Threaded comment]
Your version of Excel allows you to read this threaded comment; however, any edits to it will get removed if the file is opened in a newer version of Excel. Learn more: https://go.microsoft.com/fwlink/?linkid=870924
Comment:
    Hide EN and FR columns
TRIB &gt; Hide R/C</t>
      </text>
    </comment>
  </commentList>
</comments>
</file>

<file path=xl/sharedStrings.xml><?xml version="1.0" encoding="utf-8"?>
<sst xmlns="http://schemas.openxmlformats.org/spreadsheetml/2006/main" count="1709" uniqueCount="696">
  <si>
    <t>TRANSMISSION DU QUESTIONNAIRE REMPLI</t>
  </si>
  <si>
    <t>Firm Name</t>
  </si>
  <si>
    <t>Firm Address</t>
  </si>
  <si>
    <t>Adresse de l'entreprise</t>
  </si>
  <si>
    <t>Adresse du site Web</t>
  </si>
  <si>
    <t>Name of Authorized Official</t>
  </si>
  <si>
    <t>Nom du représentant autorisé</t>
  </si>
  <si>
    <t>Title of Authorized Official</t>
  </si>
  <si>
    <t>Titre du représentant autorisé</t>
  </si>
  <si>
    <t>E-mail Address</t>
  </si>
  <si>
    <t>Telephone</t>
  </si>
  <si>
    <t>Téléphone</t>
  </si>
  <si>
    <t>Question 1</t>
  </si>
  <si>
    <t xml:space="preserve">Dénomination sociale de l'entreprise </t>
  </si>
  <si>
    <t>Role in the Industry</t>
  </si>
  <si>
    <t>Question 2</t>
  </si>
  <si>
    <t>Question 3</t>
  </si>
  <si>
    <t>Question 4</t>
  </si>
  <si>
    <t>Question 5</t>
  </si>
  <si>
    <t>Question 6</t>
  </si>
  <si>
    <t>Question 7</t>
  </si>
  <si>
    <t>Question 8</t>
  </si>
  <si>
    <t>Question 9</t>
  </si>
  <si>
    <t>Question 10</t>
  </si>
  <si>
    <t>Question 11</t>
  </si>
  <si>
    <t>Provide the names and addresses of other locations, facilities, and outlets in Canada on behalf of which your company is responding.</t>
  </si>
  <si>
    <t>Question 12</t>
  </si>
  <si>
    <t>FIRM INFORMATION</t>
  </si>
  <si>
    <t>RENSEIGNEMENTS SUR L’ENTREPRISE</t>
  </si>
  <si>
    <t>CONFIRMATION DES DONNÉES DÉCLARÉES</t>
  </si>
  <si>
    <t>CERTIFICATION</t>
  </si>
  <si>
    <t>ATTESTATION</t>
  </si>
  <si>
    <t>Website Address</t>
  </si>
  <si>
    <t>PUBLIC COMMENTS</t>
  </si>
  <si>
    <t>Atlantic Provinces</t>
  </si>
  <si>
    <t>Provinces de l’Atlantique</t>
  </si>
  <si>
    <t xml:space="preserve">Quebec and Ontario </t>
  </si>
  <si>
    <t>Québec et Ontario</t>
  </si>
  <si>
    <t>Manitoba and Saskatchewan</t>
  </si>
  <si>
    <t>Alberta and British Columbia</t>
  </si>
  <si>
    <t>Alberta et Colombie-Britannique</t>
  </si>
  <si>
    <t>Nunavut, Yukon and Northwest Territories</t>
  </si>
  <si>
    <t>Nunavut, Yukon et Territoires du Nord-Ouest</t>
  </si>
  <si>
    <t xml:space="preserve">Manitoba et Saskatchewan </t>
  </si>
  <si>
    <t>Question 13</t>
  </si>
  <si>
    <t>Account 1</t>
  </si>
  <si>
    <t>Client 1</t>
  </si>
  <si>
    <t>Account 2</t>
  </si>
  <si>
    <t>Client 2</t>
  </si>
  <si>
    <t>Account 3</t>
  </si>
  <si>
    <t>Client 3</t>
  </si>
  <si>
    <t>Account 4</t>
  </si>
  <si>
    <t>Client 4</t>
  </si>
  <si>
    <t>Account 5</t>
  </si>
  <si>
    <t>Client 5</t>
  </si>
  <si>
    <t>Question 16</t>
  </si>
  <si>
    <t>Question 14</t>
  </si>
  <si>
    <t>Question 15</t>
  </si>
  <si>
    <t>QUESTIONNAIRE DUE DATE</t>
  </si>
  <si>
    <t>DATE D'ÉCHÉANCE DU QUESTIONNAIRE</t>
  </si>
  <si>
    <t>CONFIRMATION OF REPORTED DATA</t>
  </si>
  <si>
    <t>I understand that checking this box constitutes my legally binding signature.</t>
  </si>
  <si>
    <t>Je comprends que le fait de cocher cette case constitue ma signature juridiquement contraignante.</t>
  </si>
  <si>
    <t>Utilisateur final</t>
  </si>
  <si>
    <t>Rôle dans l'industrie</t>
  </si>
  <si>
    <t>Question 19</t>
  </si>
  <si>
    <t>PUBLIC</t>
  </si>
  <si>
    <t>CUSTOMS TARIFF</t>
  </si>
  <si>
    <t>TARIF DES DOUANES</t>
  </si>
  <si>
    <t>SUBMITTING THE QUESTIONNAIRE RESPONSE</t>
  </si>
  <si>
    <t>Fournissez les noms et adresses des autres emplacements, installations et points de vente au Canada au nom de laquelle votre entreprise répond. </t>
  </si>
  <si>
    <t>Adresse de courrier électronique</t>
  </si>
  <si>
    <t>Date</t>
  </si>
  <si>
    <t>End user</t>
  </si>
  <si>
    <t>Provide a brief history of your firm, with particular emphasis on activities regarding the goods.</t>
  </si>
  <si>
    <t>Donnez un bref historique de votre entreprise, en insistant plus particulièrement sur les activités entourant les marchandises.</t>
  </si>
  <si>
    <t>Question 17</t>
  </si>
  <si>
    <t>Question 18</t>
  </si>
  <si>
    <t>Question 20</t>
  </si>
  <si>
    <t>Question 21</t>
  </si>
  <si>
    <t>Question 22</t>
  </si>
  <si>
    <t>Question 23</t>
  </si>
  <si>
    <t>Question 24</t>
  </si>
  <si>
    <t>Question 25</t>
  </si>
  <si>
    <t>COMMENTAIRES PUBLICS</t>
  </si>
  <si>
    <t>Fournissez les stocks et ventes à l'exportation des marchandises importées.</t>
  </si>
  <si>
    <t>Describe the method used to value your firm's sales to Canadian or foreign associated firms.</t>
  </si>
  <si>
    <t>Décrivez la méthode utilisée pour déterminer la valeur des ventes de votre entreprise à ses entreprises associées au Canada et/ou à l’étranger.</t>
  </si>
  <si>
    <t>PROTECTED COMMENTS</t>
  </si>
  <si>
    <t>Confirm that all information is reported on a calendar-year basis.</t>
  </si>
  <si>
    <t>Confirmez que tous les renseignements déclarés le sont selon l’année civile.</t>
  </si>
  <si>
    <t>Imports</t>
  </si>
  <si>
    <t>Variable</t>
  </si>
  <si>
    <t>English</t>
  </si>
  <si>
    <t>French</t>
  </si>
  <si>
    <t>Data Validation comments</t>
  </si>
  <si>
    <t>Case Number</t>
  </si>
  <si>
    <t>The Goods</t>
  </si>
  <si>
    <t>Due Date</t>
  </si>
  <si>
    <t>Trade Level 1 (plural)</t>
  </si>
  <si>
    <t>Benchmark Products 1</t>
  </si>
  <si>
    <t>Benchmark Products 2</t>
  </si>
  <si>
    <t>Benchmark Products 3</t>
  </si>
  <si>
    <t>Benchmark Products 4</t>
  </si>
  <si>
    <t>Benchmark Products 5</t>
  </si>
  <si>
    <t>Product Defn</t>
  </si>
  <si>
    <t>HS Code defn change date</t>
  </si>
  <si>
    <t>HS Codes before change</t>
  </si>
  <si>
    <t>HS Codes after change</t>
  </si>
  <si>
    <t>Français</t>
  </si>
  <si>
    <t>In which language would you prefer to complete this questionnaire?</t>
  </si>
  <si>
    <t>Failure to complete the questionnaire by the due date may result in the Tribunal issuing a production order, pursuant to section 17 of the Canadian International Trade Tribunal Act, to compel the production of a questionnaire response.</t>
  </si>
  <si>
    <t>The completed questionnaire can be submitted using one of the following methods:</t>
  </si>
  <si>
    <t xml:space="preserve">This questionnaire is divided into two parts:
</t>
  </si>
  <si>
    <t xml:space="preserve">Le présent questionnaire est divisé en deux parties :
</t>
  </si>
  <si>
    <t xml:space="preserve">PART I (Blue Tabs) - Information requested in this part is public. Requests to treat any of this information as confidential must be fully justified in writing and accompanied by a redacted version for the public record.
</t>
  </si>
  <si>
    <t xml:space="preserve">PARTIE I (onglets bleus) - porte sur des renseignements de nature publique. Les demandes de traiter un ou des renseignements comme des renseignements confidentiels doivent être dûment justifiées par écrit et être accompagnées d’une version publique remaniée.
</t>
  </si>
  <si>
    <t xml:space="preserve">PART II (Green Tabs) - Information requested in this part is considered to be confidential in nature and will be treated in accordance with sections 43 to 49 of the Canadian International Trade Tribunal Act, which require that it shall not be made public in such a manner as to be available for the use of any business competitor or rival of the reporting person, firm or corporation.
</t>
  </si>
  <si>
    <t xml:space="preserve">PARTIE II (onglets verts) - Les renseignements de nature confidentielle seront traités conformément aux articles 43 à 49 de la Loi sur le Tribunal canadien du commerce extérieur, qui précisent que ces renseignements ne doivent pas être rendus publics de manière à pouvoir être utilisés par un concurrent de la personne, de l’entreprise ou de la société déclarante.
</t>
  </si>
  <si>
    <t xml:space="preserve">Product information and a glossary of terms can be found in the Info tab.
</t>
  </si>
  <si>
    <t>Des informations sur le produit et un glossaire de termes sont disponibles dans l'onglet Info.</t>
  </si>
  <si>
    <t xml:space="preserve">Use the AddPub tab if more space is needed.
</t>
  </si>
  <si>
    <t>Utilisez l'onglet AddPub si vous avez besoin de plus d'espace.</t>
  </si>
  <si>
    <t>%</t>
  </si>
  <si>
    <t>Price Premium</t>
  </si>
  <si>
    <t xml:space="preserve"> Majoration du prix</t>
  </si>
  <si>
    <t>Sales</t>
  </si>
  <si>
    <t>Ventes</t>
  </si>
  <si>
    <t>Describe how delivery of the goods sold by your firm is paid for.</t>
  </si>
  <si>
    <t>Comments</t>
  </si>
  <si>
    <t>Commentaires</t>
  </si>
  <si>
    <t>Comment 1</t>
  </si>
  <si>
    <t>Commentaire 1</t>
  </si>
  <si>
    <t>Comment 2</t>
  </si>
  <si>
    <t>Commentaire 2</t>
  </si>
  <si>
    <t>Comment 3</t>
  </si>
  <si>
    <t>Commentaire 3</t>
  </si>
  <si>
    <t>Comment 4</t>
  </si>
  <si>
    <t>Commentaire 4</t>
  </si>
  <si>
    <t>Comment 5</t>
  </si>
  <si>
    <t>Commentaire 5</t>
  </si>
  <si>
    <t xml:space="preserve">Use the AddPro tab if more space is needed.
</t>
  </si>
  <si>
    <t>For the questions in this tab, note the following:</t>
  </si>
  <si>
    <t>Pour les questions de cet onglet, notez ce qui suit :</t>
  </si>
  <si>
    <t>Beginning inventory</t>
  </si>
  <si>
    <t>Stock d'ouverture</t>
  </si>
  <si>
    <t>Ventes à l'exportation</t>
  </si>
  <si>
    <t>Ending inventory</t>
  </si>
  <si>
    <t>Décrivez les plans de votre entreprise pour gérer les niveaux de stocks au cours des deux prochaines années. Fournissez les motifs et les hypothèses sous-tendant ces objectifs et ces stratégies.</t>
  </si>
  <si>
    <t>Delivery Cost</t>
  </si>
  <si>
    <t>Coût de livraison</t>
  </si>
  <si>
    <t>Regional Sales</t>
  </si>
  <si>
    <t>Ventes régionales</t>
  </si>
  <si>
    <t>For additional details, view the Info tab.</t>
  </si>
  <si>
    <t>Pour plus de détails, consultez l'onglet Info.</t>
  </si>
  <si>
    <t>References to "the goods" in this questionnaire refer to:</t>
  </si>
  <si>
    <t>Les références aux « marchandises » dans ce questionnaire font référence à :</t>
  </si>
  <si>
    <t>Describe how delivery of the goods purchased by your firm is paid for.</t>
  </si>
  <si>
    <t>Explain circumstances where Canadian purchasers are willing to pay a price premium for the goods produced in Canada and what the amount of that premium would be.</t>
  </si>
  <si>
    <t xml:space="preserve">Primary Industry 1 </t>
  </si>
  <si>
    <t>Segment de marché 1</t>
  </si>
  <si>
    <t>Primary Industry 2</t>
  </si>
  <si>
    <t>Segment de marché 2</t>
  </si>
  <si>
    <t>Primary Industry 3</t>
  </si>
  <si>
    <t>Segment de marché 3</t>
  </si>
  <si>
    <t>Indicate the primary industries of your customers of the goods.</t>
  </si>
  <si>
    <t>Fournissez la répartition régionale du volume des ventes d'importations de marchandises par votre entreprise.</t>
  </si>
  <si>
    <t>Type</t>
  </si>
  <si>
    <t xml:space="preserve">Exporter name: </t>
  </si>
  <si>
    <t>Nom de l'exportateur :</t>
  </si>
  <si>
    <t>Importations</t>
  </si>
  <si>
    <t xml:space="preserve">Report the volume and value of sales of imports in Canada for each benchmark product listed below : </t>
  </si>
  <si>
    <t xml:space="preserve">Report the volume and value of sales of imports in Canada for each account listed below : </t>
  </si>
  <si>
    <t>Déclarez le volume et la valeur des ventes d'importations au Canada pour chaque compte indiqué ci-dessous :</t>
  </si>
  <si>
    <t>Provide your firm's inventories and export sales of imports of the goods.</t>
  </si>
  <si>
    <t>If the volume of ending inventory in Question 1 on the Invent-Stock tab differs from the calculated ending inventory, explain why there is a difference.</t>
  </si>
  <si>
    <t>Les informations publiques/non confidentielles de ce tableau sont automatiquement générées à partir des informations fournies dans les onglets "Imp" et l'onglet "Invent-Stock". Toute modification de ce résumé public doit donc être effectuée dans ces onglets.</t>
  </si>
  <si>
    <t>Select Yes or No</t>
  </si>
  <si>
    <t xml:space="preserve">If your firm has more than one location, facility or outlet, submit a consolidated response to the questionnaire.
</t>
  </si>
  <si>
    <t xml:space="preserve">Si votre entreprise a plus d’un emplacement, d’une installation ou d’un point de vente, transmettez une réponse consolidée au questionnaire.
</t>
  </si>
  <si>
    <t xml:space="preserve">When submitting the completed questionnaire using the secure E-filing service, designate the questionnaire as confidential. Note that the information in the public (blue) tabs in your questionnaire will be treated as public information.
</t>
  </si>
  <si>
    <t>Retournez le questionnaire rempli en utilisant l’une des options suivantes :</t>
  </si>
  <si>
    <t xml:space="preserve">Lorsque vous faites parvenir le questionnaire rempli en utilisant le service sécurisé de dépôt électronique, désignez le questionnaire comme étant confidentiel. Notez que l’information contenue dans les onglets publics (les onglets bleus) du questionnaire sera traitée en tant qu’information publique.
</t>
  </si>
  <si>
    <t>Net delivered selling value</t>
  </si>
  <si>
    <t>Valeur de vente nette rendue</t>
  </si>
  <si>
    <t>Net delivered purchase value (laid-in cost)</t>
  </si>
  <si>
    <t>Describe whether there is seasonality in the Canadian market for the goods. Describe any seasonal patterns in your firm's imports, inventory or sales of imports in Canada.</t>
  </si>
  <si>
    <t>Décrivez s'il y a une saisonnalité sur le marché canadien pour les marchandises. Décrivez les tendances saisonnières dans les importations, les stocks ou les ventes d’importations de votre entreprise au Canada.</t>
  </si>
  <si>
    <t>Expliquez les changements que vous prévoyez voir sur le marché canadien et sur d’autres marchés mondiaux pour les marchandises au cours des deux prochaines années en ce qui concerne la demande, les prix, les volumes d’importation ou tout autre facteur.</t>
  </si>
  <si>
    <t>Error</t>
  </si>
  <si>
    <t>Erreur</t>
  </si>
  <si>
    <t>Okay</t>
  </si>
  <si>
    <t xml:space="preserve">Report the volume and value of imports for each benchmark product listed below : </t>
  </si>
  <si>
    <t>Indiquez le volume et la valeur des importations pour chaque produit de référence :</t>
  </si>
  <si>
    <t xml:space="preserve">Report the volume of imports and the ending inventory in Canada of the goods originating from the exporter outlined above : </t>
  </si>
  <si>
    <t>Ending Inventories</t>
  </si>
  <si>
    <t>Difference between ending inventory in Question 1 on the Invent-Stock tab and the calculated ending inventory</t>
  </si>
  <si>
    <t>GLOSSAIRE</t>
  </si>
  <si>
    <t/>
  </si>
  <si>
    <t xml:space="preserve">Report the volume and value of imports during CBSA's period of dumping investigation : </t>
  </si>
  <si>
    <t>Indiquez le volume et la valeur des importations pendant la période d'enquête de dumping de l'ASFC :</t>
  </si>
  <si>
    <t>Benchmark Products 6</t>
  </si>
  <si>
    <t xml:space="preserve">Questions relating to this questionnaire should be directed to:
</t>
  </si>
  <si>
    <t xml:space="preserve">Toutes les questions relatives au présent questionnaire doivent être adressées à :
</t>
  </si>
  <si>
    <t>Dénomination sociale 
(en français et en anglais, le cas échéant)</t>
  </si>
  <si>
    <t>Dans quelle langue préférez-vous remplir ce questionnaire?</t>
  </si>
  <si>
    <t>SALES OF IMPORTS IN CANADA TO TOP FIVE ACCOUNTS</t>
  </si>
  <si>
    <t>VENTES D'IMPORTATIONS AU CANADA À VOS CINQ PLUS IMPORTANTS CLIENTS</t>
  </si>
  <si>
    <t>Nature of association</t>
  </si>
  <si>
    <t>Décrivez comment les coûts de livraison des marchandises achetées par votre entreprise sont payés.</t>
  </si>
  <si>
    <t>Décrivez comment les coûts de livraison des marchandises vendues par votre entreprise sont payés.</t>
  </si>
  <si>
    <t>Expliquez les circonstances dans lesquelles les acheteurs canadiens sont prêts à payer un prix plus élevé pour les marchandises produites au Canada. Quel serait le montant de ce supplément?</t>
  </si>
  <si>
    <t>Si votre entreprise désire ajouter des commentaires concernant vos réponses, vous les inscrivez ici. Indiquez à quelle question se rapportent vos commentaires.</t>
  </si>
  <si>
    <t>Describe your firm’s plans to manage inventory levels, in the next two years. Provide the rationale and assumptions underlying these strategies and objectives.</t>
  </si>
  <si>
    <t>COMMENTAIRES PROTÉGÉS</t>
  </si>
  <si>
    <t>Confirmez que toutes les valeurs déclarées dans ce questionnaire sont en dollars canadiens.</t>
  </si>
  <si>
    <t>Confirm that all values reported in this questionnaire are in Canadian dollars.</t>
  </si>
  <si>
    <t>Maximum length reached. Please use the AddPro tab to add further info. | La limite maximale de caractères est atteinte. SVP utiliser l'onglet AddPro pour ajouter plus d'information.</t>
  </si>
  <si>
    <t>Maximum length reached. Please use the AddPub tab to add further info. | La limite maximale de caractères est atteinte. SVP utiliser l'onglet AddPub pour ajouter plus d'information.</t>
  </si>
  <si>
    <t>1000 character limit | limite de 1000 caractères</t>
  </si>
  <si>
    <t>Broker or trader</t>
  </si>
  <si>
    <t>Courtier ou commerçant</t>
  </si>
  <si>
    <t>Unaccounted</t>
  </si>
  <si>
    <t>Provide the regional distribution of your firm's volume of import sales of the goods.</t>
  </si>
  <si>
    <t>Provide your firm’s strategies and objectives for the next two years with respect to imports and sales of imports of the goods. Provide the rationale and assumptions underlying these strategies and objectives.</t>
  </si>
  <si>
    <t>Fournissez les stratégies et les objectifs de votre entreprise pour les deux prochaines années en ce qui concerne les importations et les ventes de marchandises importées. Fournir la justification et les hypothèses qui sous-tendent ces stratégies et objectifs.</t>
  </si>
  <si>
    <t>Fournissez les stratégies et les objectifs de votre entreprise pour les deux prochaines années en ce qui concerne les achats de marchandises fabriquées au Canada. Fournir la justification et les hypothèses qui sous-tendent ces stratégies et objectifs.</t>
  </si>
  <si>
    <t>Benchmark Products 7</t>
  </si>
  <si>
    <t>Benchmark Products 8</t>
  </si>
  <si>
    <t>Is there a different customer base in Canada for purchasing these goods?</t>
  </si>
  <si>
    <t>Existe-t-il une clientèle distincte au Canada pour l'achat de ces marchandises?</t>
  </si>
  <si>
    <t>Int period 1</t>
  </si>
  <si>
    <t>Int period 2</t>
  </si>
  <si>
    <t>Should your firm wish to add any comments related to its responses, submit them here. Be sure to indicate the applicable question number.</t>
  </si>
  <si>
    <t>Imports in Canada</t>
  </si>
  <si>
    <t>Importations au Canada</t>
  </si>
  <si>
    <t>Sales in Canada</t>
  </si>
  <si>
    <t>Ventes au Canada</t>
  </si>
  <si>
    <t>CAD</t>
  </si>
  <si>
    <t>Explain any changes you expect to see in the Canadian market and in other markets globally for the goods over the next two years with respect to demand, prices, import volumes or any other factor.</t>
  </si>
  <si>
    <t xml:space="preserve">The undersigned certifies that the information supplied herein is complete and correct to the best of their knowledge and belief.
</t>
  </si>
  <si>
    <t xml:space="preserve">Le soussigné déclare que, pour autant qu'il sache, les renseignements fournis aux présentes sont complets et exacts.
</t>
  </si>
  <si>
    <t>Firm Name (In English and French, if applicable)</t>
  </si>
  <si>
    <t>Trade Level 2 (plural)</t>
  </si>
  <si>
    <t>HS Codes</t>
  </si>
  <si>
    <t>Date of change</t>
  </si>
  <si>
    <t>Si le questionnaire n’est pas rempli dans les délais impartis, le Tribunal peut rendre une ordonnance de production, aux termes de l’article 17 de la Loi sur le Tribunal canadien du commerce extérieur, afin d’exiger la production d’une réponse au questionnaire.</t>
  </si>
  <si>
    <t>Type d'affiliation</t>
  </si>
  <si>
    <t>Non Imputé</t>
  </si>
  <si>
    <t>Last Quarter of POI (ie Q2)</t>
  </si>
  <si>
    <t>Last Year of POI</t>
  </si>
  <si>
    <t>First Year of POI</t>
  </si>
  <si>
    <t>United States of America</t>
  </si>
  <si>
    <t>États-Unis d'Amérique</t>
  </si>
  <si>
    <t>Correct</t>
  </si>
  <si>
    <t>CBSA POI</t>
  </si>
  <si>
    <t>• Report all sales to Canadian and foreign associated firms.</t>
  </si>
  <si>
    <t>• Report all sales as of the date of shipment to the customer or the customer’s warehouse.</t>
  </si>
  <si>
    <t>• Report all values in Canadian dollars.</t>
  </si>
  <si>
    <t xml:space="preserve">• Veuillez indiquer seulement les ventes effectuées à partir des importations de votre entreprise. Les ventes de marchandises achetées auprès de producteurs canadiens doivent être exclues. </t>
  </si>
  <si>
    <t>• Déclarez toutes les ventes aux entreprises associées canadiennes et étrangères.</t>
  </si>
  <si>
    <t>• Déclarez toutes les ventes à compter de la date de l’expédition au client ou à son entrepôt.</t>
  </si>
  <si>
    <t>• Déclarez toutes les valeurs en dollars canadiens.</t>
  </si>
  <si>
    <t>• If your firm is an end user or a retailer, your firm does not need to report sales of imports or inventories of imports.</t>
  </si>
  <si>
    <t>• Si votre entreprise est un utilisateur final ou un détaillant, elle n’a pas besoin de déclarer ses ventes d’importations ou ses stocks d’importations.</t>
  </si>
  <si>
    <t>Export sales</t>
  </si>
  <si>
    <t>Différence entre le stock de clôture à la question 1 dans l'onglet Invent-Stock et le stock de clôture calculé</t>
  </si>
  <si>
    <t>Si le volume du stock de clôture à la question 1 dans l'onglet Invent-Stock diffère du stock de clôture calculé, expliquez pourquoi il y a une différence.</t>
  </si>
  <si>
    <t>Last Day of POI</t>
  </si>
  <si>
    <t>The purchase value net of all cash, quantity or deferred discounts, allowances, taxes, rebates and incentives, whether or not shown on the invoice. However, it includes delivery costs (freight, handling, and insurance) to your Canadian warehouse and, where applicable, all import costs such as customs and other duties (including anti-dumping and countervailing duties), brokerage fees and surcharges.</t>
  </si>
  <si>
    <t xml:space="preserve">La valeur d'achat, après déduction, des escomptes au comptant, des remises sur quantité et des escomptes reportés, des rabais, des taxes, des ristournes et des primes, qu’ils soient indiqués ou non sur la facture. Veuillez inclure tous les coûts de livraison (fret, manutention et assurance) à votre entrepôt canadien et, le cas échéant, tous les frais d’importation, comme les droits de douane et autres (y compris les droits antidumping et compensateurs), les frais de courtage et les suppléments. </t>
  </si>
  <si>
    <t>2. E-mail to citt-tcce@tribunal.gc.ca should you accept the associated risks and you are filing information that belongs to your firm only.</t>
  </si>
  <si>
    <t>2. Par courriel à l'adresse tcce-citt@tribunal.gc.ca si vous acceptez les risques connexes et vous transmettez des renseignements qui sont ceux de votre entreprise seulement.</t>
  </si>
  <si>
    <t>Firms that are related to each other in any manner other than through an arm’s length (independent) customer/supplier relationship. For example, firms are associated or related if an officer or director of one firm is an officer or director of the other, if a firm directly or indirectly owns, holds or controls shares of the other firm.</t>
  </si>
  <si>
    <t>Des entreprises liées l’une à l’autre de quelque façon que ce soit autre qu’une relation client-fournisseur sans lien de dépendance. Par exemple, des entreprises sont associées ou liées si un cadre ou un directeur de l’une est cadre ou directeur de l’autre, si une entreprise, directement ou indirectement, possède, détient ou contrôle des actions de l’autre entreprise.</t>
  </si>
  <si>
    <t>Describe the differences between the commercial and structural quality of the goods on both a price and cost basis. If available, please also provide the price lists to demonstrate these differences.</t>
  </si>
  <si>
    <t>Décrivez les différences entre la qualité commerciale et la qualité de construction des marchandises, tant en termes de prix que de coût. Si vous disposez des listes de prix, veuillez également les fournir de manière à illustrer ces différences.</t>
  </si>
  <si>
    <t>Provide your firm’s strategies and objectives for the next two years with respect to purchases of the goods made in Canada. Provide the rationale and assumptions underlying these strategies and objectives.</t>
  </si>
  <si>
    <t>Plans</t>
  </si>
  <si>
    <t>List the names and addresses of any foreign or Canadian firms related to your firm (see definition in Info tab) that are involved in the production, export, import, sale, purchase of the goods or supply of direct materials used to produce the goods. For each firm, indicate the nature of your association and its role in the industry.</t>
  </si>
  <si>
    <t>Dressez la liste des dénominations et adresses de toutes les entreprises canadiennes ou étrangères auxquelles votre entreprise est reliée (voir définition dans l'onglet Info) et qui participent à la production, à l’exportation, à l’importation, à la vente, à l’achat de marchandises ou à l’approvisionnement de matières premières pour la production des marchandises. Pour chaque entreprise, veuillez indiquer le type d’affiliation et son rôle dans l'industrie.</t>
  </si>
  <si>
    <t>Related firms</t>
  </si>
  <si>
    <t>Entreprises affiliées</t>
  </si>
  <si>
    <t xml:space="preserve">Provide your firm's imports and sales of imports of the goods from: </t>
  </si>
  <si>
    <t xml:space="preserve">Indiquez les importations et les ventes de marchandises de votre entreprise de : </t>
  </si>
  <si>
    <t>Additional Product Info</t>
  </si>
  <si>
    <t>Analyst 1</t>
  </si>
  <si>
    <t>Analyst 2</t>
  </si>
  <si>
    <t>Unit of measure (plural)</t>
  </si>
  <si>
    <t>tonnes</t>
  </si>
  <si>
    <t>Unit of measure (singular)</t>
  </si>
  <si>
    <t>tonne</t>
  </si>
  <si>
    <t>distributors</t>
  </si>
  <si>
    <t>distributeurs</t>
  </si>
  <si>
    <t>end users</t>
  </si>
  <si>
    <t>Important notes for formatting</t>
  </si>
  <si>
    <t>Insert and merge rows where needed to expand height of text boxes.</t>
  </si>
  <si>
    <t>Subject Countries (incl. French pronouns)</t>
  </si>
  <si>
    <t>IMPORTERS' QUESTIONNAIRE | QUESTIONNAIRE À L'INTENTION DES IMPORTATEURS</t>
  </si>
  <si>
    <t>INTRODUCTION</t>
  </si>
  <si>
    <t>LANGUAGE PREFERENCE | PRÉFÉRENCE LINGUISTIQUE</t>
  </si>
  <si>
    <t>DEFINITION OF "THE GOODS"</t>
  </si>
  <si>
    <t>LA DÉFINITION "DES MARCHANDISES"</t>
  </si>
  <si>
    <t>DO YOU NEED TO COMPLETE THIS QUESTIONNAIRE?</t>
  </si>
  <si>
    <t>If no, explain why CBSA import data indicates that you imported using the HS codes listed on the Info tab during this period.</t>
  </si>
  <si>
    <t>Si non, expliquez pourquoi les données d'importation de l'ASFC indiquent que vous avez importé en utilisant les codes SH énumérés dans l'onglet Info au cours de cette période.</t>
  </si>
  <si>
    <t>FAILURE TO COMPLETE QUESTIONNAIRE</t>
  </si>
  <si>
    <t>QUESTIONNAIRE NON REMPLI</t>
  </si>
  <si>
    <t>QUESTIONS</t>
  </si>
  <si>
    <t>IMPORTERS' QUESTIONNAIRE</t>
  </si>
  <si>
    <t>QUESTIONNAIRE À L'INTENTION DES IMPORTATEURS</t>
  </si>
  <si>
    <t>QUESTIONNAIRE OUTLINE</t>
  </si>
  <si>
    <t>APERÇU DU QUESTIONNAIRE</t>
  </si>
  <si>
    <t>ADDITIONAL PRODUCT INFORMATION</t>
  </si>
  <si>
    <t>RENSEIGNEMENTS ADDITIONNELS SUR LE PRODUIT</t>
  </si>
  <si>
    <t>GLOSSARY</t>
  </si>
  <si>
    <t>La valeur de vos ventes après déduction des escomptes au comptant, des remises sur quantité et des escomptes reportés, des rabais, des taxes, des ristournes et des primes, qu’ils soient indiqués ou non sur la facture. Incluez le coût de livraison.</t>
  </si>
  <si>
    <t>GENERAL FIRM INFORMATION</t>
  </si>
  <si>
    <t>INFORMATIONS GÉNÉRALES SUR L'ENTREPRISE</t>
  </si>
  <si>
    <t>PRODUCER INTERACTIONS</t>
  </si>
  <si>
    <t>INTERACTIONS AVEC LES PRODUCTEURS</t>
  </si>
  <si>
    <t>IMPORTATION</t>
  </si>
  <si>
    <t>MARKET CHARACTERISTICS OF THE GOODS</t>
  </si>
  <si>
    <t>CARACTÉRISTIQUES DU MARCHÉ DES MARCHANDISES</t>
  </si>
  <si>
    <t>SALES</t>
  </si>
  <si>
    <t>VENTES</t>
  </si>
  <si>
    <t>MARKETS</t>
  </si>
  <si>
    <t>MARCHÉS</t>
  </si>
  <si>
    <t>Other</t>
  </si>
  <si>
    <t>Autre</t>
  </si>
  <si>
    <t>PROTECTED</t>
  </si>
  <si>
    <t>PROTÉGÉ</t>
  </si>
  <si>
    <t>IMPORTS OF BENCHMARK PRODUCTS</t>
  </si>
  <si>
    <t>IMPORTS AND SALES</t>
  </si>
  <si>
    <t>IMPORTATIONS ET VENTES</t>
  </si>
  <si>
    <t>SALES IN CANADA OF IMPORTS TO THE TOP FIVE ACCOUNTS</t>
  </si>
  <si>
    <t>SALES IN CANADA OF IMPORTS OF BENCHMARK PRODUCTS</t>
  </si>
  <si>
    <t>IMPORT DATA FOR CBSA PERIOD OF DUMPING INVESTIGATION</t>
  </si>
  <si>
    <t>DONNÉES SUR LES IMPORTATIONS POUR LA PÉRIODE D'ENQUÊTE ANTIDUMPING DE L'ASFC</t>
  </si>
  <si>
    <t>IMPORT DATA FOR MASSIVE IMPORTATION ANALYSIS</t>
  </si>
  <si>
    <t>valeur d'achat nette rendue (CAD)</t>
  </si>
  <si>
    <t>net delivered purchase value (CAD)</t>
  </si>
  <si>
    <t>valeur de vente nette rendue (CAD)</t>
  </si>
  <si>
    <t>net delivered selling value (CAD)</t>
  </si>
  <si>
    <t>Total sales in Canada</t>
  </si>
  <si>
    <t>Ventes totales au Canada</t>
  </si>
  <si>
    <t>GENERAL</t>
  </si>
  <si>
    <t>GÉNÉRAL</t>
  </si>
  <si>
    <t>The goods are commonly classified in the Customs Tariff under the following Harmonized Commodity Description and Coding System (HS) number(s):</t>
  </si>
  <si>
    <t>Les marchandises sont généralement classées dans le Tarif des douanes sous les numéros suivants du Système harmonisé de désignation et de codification des marchandises (SH) :</t>
  </si>
  <si>
    <t>Public Question 1</t>
  </si>
  <si>
    <t>Countries for Imp-Exp tabs</t>
  </si>
  <si>
    <t>Imp-Exp Question 1</t>
  </si>
  <si>
    <t>Imp-Exp Questions 2, 3, 4</t>
  </si>
  <si>
    <t>• Report only sales from your firm’s imports. Sales of goods purchased from Canadian producers must be excluded.</t>
  </si>
  <si>
    <t>Distributor</t>
  </si>
  <si>
    <t>Distributeur</t>
  </si>
  <si>
    <t>Note: Public/non-confidential information in this table is automatically generated from the information provided in the "Imp" tabs and "Invent-Stock" tab. Any changes to this public summary must therefore be made in those tabs.</t>
  </si>
  <si>
    <t>Drop down lists (MODIFY AS PER CASE SPECIFICS)</t>
  </si>
  <si>
    <t>In the table below, “Error” means that the total sales to your firm’s top five accounts for that period exceed your firm’s total import sales for that period. Therefore, please modify the above data if necessary.</t>
  </si>
  <si>
    <t>Dans le tableau ci-dessous, « Erreur » signifie que le total des ventes des cinq principaux comptes de votre entreprise pour cette période dépasse le total des ventes d'importations de votre entreprise pour cette période. Par conséquent, veuillez modifier les données ci-dessus si nécessaire.</t>
  </si>
  <si>
    <t>In the table below, “Error” means that the total imports of your firm's benchmark products exceed your firm's total imports for that period. Therefore, please modify the above data if necessary.</t>
  </si>
  <si>
    <t>Dans le tableau ci-dessous, « Erreur » signifie que les importations totales des produits de référence de votre entreprise dépassent les importations totales de votre entreprise pour cette période. Par conséquent, veuillez modifier les données ci-dessus si nécessaire.</t>
  </si>
  <si>
    <t>In the table below, “Error” means that the total sales of your firm's benchmark products exceed your firm's total import sales for that period. Therefore, please modify the above data if necessary.</t>
  </si>
  <si>
    <t>Explain any impacts on these outlooks should there be a finding of injury or threat of injury. Provide documents, or the names of documents, such as studies or articles in trade journals, that support your firm's statement.</t>
  </si>
  <si>
    <t>Expliquez les effets possibles sur ces perspectives advenant des conclusions du dommage ou du menace de dommage. Fournissez des documents, ou les noms de documents, tels que des études ou des articles dans des revues spécialisées, qui appuient la déclaration de votre entreprise.</t>
  </si>
  <si>
    <t>INVENTORIES AND EXPORT SALES</t>
  </si>
  <si>
    <t>STOCKS ET VENTES À L'EXPORTATION</t>
  </si>
  <si>
    <t>Intro</t>
  </si>
  <si>
    <t>Yes</t>
  </si>
  <si>
    <t>No</t>
  </si>
  <si>
    <t>Oui</t>
  </si>
  <si>
    <t>Non</t>
  </si>
  <si>
    <t>If no, explain.</t>
  </si>
  <si>
    <t>Si non, expliquez.</t>
  </si>
  <si>
    <t>Describe any factors (for example, shipping delays, seasonality, etc.) which would explain the overall trend in your firm's quarterly import volumes and ending inventories, as reported in Question 6.</t>
  </si>
  <si>
    <t>Décrivez tous les facteurs (par exemple, les retards d’expédition, la saisonnalité, etc.) qui pourraient expliquer la tendance générale des volumes d’importation trimestriels et des stocks finals de votre entreprise, comme indiqué dans la question 6.</t>
  </si>
  <si>
    <t>Q1</t>
  </si>
  <si>
    <t>T1</t>
  </si>
  <si>
    <t>Jun-Dec 2023</t>
  </si>
  <si>
    <t>juin-déc 2023</t>
  </si>
  <si>
    <t>Month Q posted</t>
  </si>
  <si>
    <t>Date for massive importation</t>
  </si>
  <si>
    <t>n/a</t>
  </si>
  <si>
    <t>CBSA Determination Date</t>
  </si>
  <si>
    <t>90 Days Prior</t>
  </si>
  <si>
    <t>Last Q to request</t>
  </si>
  <si>
    <t>DEVEZ-VOUS REMPLIR CE QUESTIONNAIRE?</t>
  </si>
  <si>
    <t>Valeur d’achat nette rendue (coût de revient)</t>
  </si>
  <si>
    <t>les pays sujets</t>
  </si>
  <si>
    <t xml:space="preserve">The exporter handles delivery, and the cost is built into the price. </t>
  </si>
  <si>
    <t xml:space="preserve">The exporter handles delivery, but charges your firm separately for it. </t>
  </si>
  <si>
    <t>L'exportateur s'occupe de la livraison et les frais de livraison sont inclus dans le prix de vente.</t>
  </si>
  <si>
    <t>La livraison et ses frais sont pris en charge par votre entreprise.</t>
  </si>
  <si>
    <t>L'exportateur s'occupe de la livraison mais les frais de livraison sont facturés séparément à votre entreprise.</t>
  </si>
  <si>
    <t>Sélectionnez oui ou non</t>
  </si>
  <si>
    <t>utilisateurs finals</t>
  </si>
  <si>
    <t>VENTES AU CANADA D'IMPORTATIONS À VOS CINQ PLUS IMPORTANTS CLIENTS</t>
  </si>
  <si>
    <t>IMPORTATIONS DE PRODUITS DE RÉFÉRENCE</t>
  </si>
  <si>
    <t>Indiquez le volume et la valeur des ventes d'importations au Canada pour chaque produit de référence :</t>
  </si>
  <si>
    <t>VENTES AU CANADA D'IMPORTATIONS DE PRODUITS DE RÉFÉRENCE</t>
  </si>
  <si>
    <t>Dans le tableau ci-dessous, « Erreur » signifie que les ventes totales des produits de référence de votre entreprise dépassent les ventes totales d'importations de votre entreprise pour cette période. Par conséquent, veuillez modifier les données ci-dessus si nécessaire.</t>
  </si>
  <si>
    <t>DONNÉES SUR LES IMPORTATIONS POUR L'ANALYSE DES IMPORTATIONS MASSIVES</t>
  </si>
  <si>
    <t>Stock de clôture</t>
  </si>
  <si>
    <t>Indiquez le volume des importations et le stock de clôture au Canada des marchandises provenant de l'exportateur décrit ci-dessus :</t>
  </si>
  <si>
    <t>SVP accorder ces mots : "défini/définis/définie/définies"; "originaire/originaires"; "exporté/exportés/exportée/exportées" selon le(s) mot(s) utilisé(s) pour décrire les biens couverts par ce NQ (soit avec "les marchandises" (féminin pluriel) ou avec la définition de ces marchandises)</t>
  </si>
  <si>
    <t>Indiquez dans quels segments de marché ces marchandises sont vendues.</t>
  </si>
  <si>
    <t>Confirm that all data reported in this questionnaire pertain to the goods as defined in the "Intro" tab.</t>
  </si>
  <si>
    <t>Confirmez que toutes les données déclarées dans ce questionnaire concernent les marchandises telles que définies dans l’onglet « Intro ».</t>
  </si>
  <si>
    <t>Tab and Question</t>
  </si>
  <si>
    <t>Onglet et question</t>
  </si>
  <si>
    <t>dumping</t>
  </si>
  <si>
    <t>le dumping</t>
  </si>
  <si>
    <t>i.e. columns B-L should be 160 pixels each.</t>
  </si>
  <si>
    <t>When adding or modifying columns, please ensure the total of all column widths in a tab equals 1760 pixels to allow for consistent scaling when exported to PDF.</t>
  </si>
  <si>
    <t>Using data provided in Question 1 in the country tabs with the data provided in Question 1 on the Invent-Stock tab, the questionnaire calculates ending inventory as follows:</t>
  </si>
  <si>
    <t>En utilisant les données fournies à la question 1 dans les onglets des pays avec les données fournies à la question 1 sur l'onglet Invent-Stock, le questionnaire calcule le stock de clôture comme suit :</t>
  </si>
  <si>
    <t>Pro Questions 2, 3, 4</t>
  </si>
  <si>
    <t xml:space="preserve">Your firm arranges and pays for delivery directly. </t>
  </si>
  <si>
    <t>hiddenc</t>
  </si>
  <si>
    <t>Provide the proportion of your import net delivered selling value that is represented by delivery costs.</t>
  </si>
  <si>
    <t>Indiquez la proportion de la valeur de vente nette rendue de vos importations qui est représentée par les frais de livraison.</t>
  </si>
  <si>
    <t>Delivery costs</t>
  </si>
  <si>
    <t>Coûts de livraison</t>
  </si>
  <si>
    <t>The costs of freight, handling, and insurance to your Canadian warehouse and, where applicable, all import costs such as customs and other duties (including anti-dumping and countervailing duties), brokerage fees and surcharges.</t>
  </si>
  <si>
    <t xml:space="preserve">Les coûts de fret, manutention et assurance à votre entrepôt canadien et, le cas échéant, tous les frais d’importation, comme les droits de douane et autres (y compris les droits antidumping et compensateurs), les frais de courtage et les suppléments. </t>
  </si>
  <si>
    <t>The value of your sales net of all discounts (cash, quantity or deferred), allowances, taxes, rebates and incentives, whether or not shown on the invoice. It includes all delivery costs.</t>
  </si>
  <si>
    <t>Verification - volume</t>
  </si>
  <si>
    <t>Vérification - volume</t>
  </si>
  <si>
    <t>Verification - value</t>
  </si>
  <si>
    <t>Vérification - valeur</t>
  </si>
  <si>
    <t>volume - total imports of benchmark products (Question 3)</t>
  </si>
  <si>
    <t>volume - total des importations des produits de référence (Question 3)</t>
  </si>
  <si>
    <t>volume - total imports (Question 1)</t>
  </si>
  <si>
    <t>volume - total des importations (Question 1)</t>
  </si>
  <si>
    <t>value - total imports of benchmark products (Question 3)</t>
  </si>
  <si>
    <t>valeur - total des importations des produits de référence (Question 3)</t>
  </si>
  <si>
    <t>valeur - total imports (Question 1)</t>
  </si>
  <si>
    <t>valeur - total des importations (Question 1)</t>
  </si>
  <si>
    <t>volume - total sales in Canada of imports to the top five accounts (Question 2)</t>
  </si>
  <si>
    <t>volume - total sales in Canada of imports (Question 1)</t>
  </si>
  <si>
    <t>volume - total des ventes au Canada d'importations aux cinq principaux clients (Question 2)</t>
  </si>
  <si>
    <t>volume - total des ventes au Canada d'importations (Question 1)</t>
  </si>
  <si>
    <t>valeur - total des ventes au Canada d'importations aux cinq principaux clients (Question 2)</t>
  </si>
  <si>
    <t>valeur - total des ventes au Canada d'importations (Question 1)</t>
  </si>
  <si>
    <t>value - total sales in Canada of imports to the top five accounts (Question 2)</t>
  </si>
  <si>
    <t>value - total sales in Canada of imports (Question 1)</t>
  </si>
  <si>
    <t>volume - total sales in Canada of imports of benchmark products (Question 4)</t>
  </si>
  <si>
    <t>value - total sales in Canada of imports of benchmark products (Question 4)</t>
  </si>
  <si>
    <t>volume - total des ventes au Canada d'importations des produits de référence (Question 4)</t>
  </si>
  <si>
    <t>valeur - total des ventes au Canada d'importations des produits de référence (Question 4)</t>
  </si>
  <si>
    <t xml:space="preserve">Your firm handles delivery, and the cost is built into the price. </t>
  </si>
  <si>
    <t xml:space="preserve">Your firm handles delivery, but charges the purchaser separately for it. </t>
  </si>
  <si>
    <t xml:space="preserve">The purchaser arranges and pays for delivery directly. </t>
  </si>
  <si>
    <t>Votre entreprise s'occupe de la livraison et les frais de livraison sont inclus dans le prix de vente.</t>
  </si>
  <si>
    <t>Votre entreprise s'occupe de la livraison mais les frais de livraison sont facturés séparément à l’acheteur.</t>
  </si>
  <si>
    <t>La livraison et ses frais sont pris en charge par l’acheteur.</t>
  </si>
  <si>
    <t>In the table below, “Error” means that the sum of the quarterly imports reported above exceeds the annual imports reported in Question 1. Therefore, please modify the data if necessary.</t>
  </si>
  <si>
    <t>Dans le tableau ci-dessous, « Erreur » signifie que la somme des importations trimestrielles déclarées ci-dessus dépasse les importations annuelles déclarées à la question 1. Par conséquent, veuillez modifier les données si nécessaire.</t>
  </si>
  <si>
    <t>Select all that apply</t>
  </si>
  <si>
    <t>Sélectionnez toutes les réponses qui s'appliquent</t>
  </si>
  <si>
    <t>Your firm sold the goods, without modification, to members of the public (i.e. a retailer)?</t>
  </si>
  <si>
    <t>Your firm sold the goods, without modification, to other businesses (i.e. a distributor of the goods)?</t>
  </si>
  <si>
    <t>Your firm used the goods for its own purposes and the goods were not sold in any capacity (i.e. an end user of the goods)?</t>
  </si>
  <si>
    <t>Votre entreprise a vendu les marchandises, sans modification, à des particuliers (c'est-à-dire un détaillant) ?</t>
  </si>
  <si>
    <t>Votre entreprise a vendu les marchandises, sans modification, à d'autres entreprises (c'est-à-dire un distributeur des marchandises) ?</t>
  </si>
  <si>
    <t>Your firm used the goods in the production of a different product which you then sold (i.e. an end user of the goods)?</t>
  </si>
  <si>
    <t>Votre entreprise a utilisé les marchandises dans la production d'un produit différent que vous avez ensuite vendu (c'est-à-dire un utilisateur final des marchandises) ?</t>
  </si>
  <si>
    <t>Votre entreprise a utilisé les marchandises à ses propres fins et les marchandises n'ont été vendues sous aucune forme (c'est-à-dire un utilisateur final des marchandises) ?</t>
  </si>
  <si>
    <t>Austria</t>
  </si>
  <si>
    <t>de l'Autriche</t>
  </si>
  <si>
    <t>Jan-March 2025</t>
  </si>
  <si>
    <t>janv.-mars 2025</t>
  </si>
  <si>
    <t>Jan-March 2026</t>
  </si>
  <si>
    <t>janv.-mars 2026</t>
  </si>
  <si>
    <t>March 31,2026</t>
  </si>
  <si>
    <t>Nicole Lalonde</t>
  </si>
  <si>
    <t>nicole.lalonde@tribunal.gc.ca</t>
  </si>
  <si>
    <t>343-574-8274</t>
  </si>
  <si>
    <t>Rhonda Heintzman</t>
  </si>
  <si>
    <t>rhonda.heintzman@tribunal.gc.ca</t>
  </si>
  <si>
    <t>613-558-5983</t>
  </si>
  <si>
    <t>Oil and gas well casing and green tube casing, made of carbon or alloy steel, welded or seamless, heat‑treated or not heat‑treated, regardless of end finish, having an outside diameter from 4 ½ inches to 9 5/8 inches (114.3 mm to 245.2 mm), meeting or supplied to meet American Petroleum Institute (API) specification 5CT or equivalent and/or enhanced proprietary standards, in all grades.</t>
  </si>
  <si>
    <t>Tubage de puits de gaz ou de pétrole et tubage de puits de type tube vert, en acier ordinaire ou en acier allié, soudés ou sans soudures, traités thermiquement ou non traités thermiquement, peu importe le fini, ayant un diamètre extérieur de 4 ½ po à 9 5/8 po (de 114,3 mm à 245,2 mm), respectant ou fournis pour respecter la spécification 5CT de l’American Petroleum Institute (API) ou l’équivalent ou des normes exclusives améliorées, dans tous les grades.</t>
  </si>
  <si>
    <t>7304.29.00.12, 7304.29.00.13, 7304.29.00.14, 7304.29.00.15, 7304.29.00.16, 7304.29.00.17, 7304.29.00.19, 7304.29.00.22, 7304.29.00.23, 7304.29.00.24, 7304.29.00.25, 7304.29.00.26, 7304.29.00.27, 7304.29.00.29, 7306.29.00.12, 7306.29.00.13, 7306.29.00.14, 7306.29.00.15, 7306.29.00.16, 7306.29.00.17, 7306.29.00.19, 7306.29.00.22, 7306.29.00.23, 7306.29.00.24, 7306.29.00.25, 7306.29.00.26, 7306.29.00.27, 7306.29.00.29</t>
  </si>
  <si>
    <t>Seamless</t>
  </si>
  <si>
    <t>Welded</t>
  </si>
  <si>
    <t>Autriche</t>
  </si>
  <si>
    <t>• drill pipe;
• pup joints;
• unattached couplings;
• coupling stock;
• insulated tubing and vacuum insulated tubing; and
• stainless steel casing containing 10.5 percent or more by weight of chromium.</t>
  </si>
  <si>
    <t>• tige de forage;
• fractions de tube;
• raccords non fixés;
• tuyau de raccordement;
• tubulure isolée et tubulure isolée par vide; et
• tubage de puits en acier inoxydable contenant 10,5 % ou plus par poids de chrome.</t>
  </si>
  <si>
    <t>Massive Importation</t>
  </si>
  <si>
    <t>Q4 2024</t>
  </si>
  <si>
    <t>Q1 2025</t>
  </si>
  <si>
    <t>April 2025</t>
  </si>
  <si>
    <t>Q2 2025</t>
  </si>
  <si>
    <t>Q3 2025</t>
  </si>
  <si>
    <t>Q4 2025</t>
  </si>
  <si>
    <t>Q1 2026</t>
  </si>
  <si>
    <t>April 2026</t>
  </si>
  <si>
    <t>September 2025</t>
  </si>
  <si>
    <t>T4 2024</t>
  </si>
  <si>
    <t>T1 2025</t>
  </si>
  <si>
    <t>T2 2025</t>
  </si>
  <si>
    <t>T3 2025</t>
  </si>
  <si>
    <t>T4 2025</t>
  </si>
  <si>
    <t>avril 2025</t>
  </si>
  <si>
    <t>avril 2026</t>
  </si>
  <si>
    <t>septembre 2025</t>
  </si>
  <si>
    <t>Sans soudure</t>
  </si>
  <si>
    <t>Soudé</t>
  </si>
  <si>
    <t>31 mars 2026</t>
  </si>
  <si>
    <t>oil and gas well casing</t>
  </si>
  <si>
    <t>tubages de puits de gaz et de pétrole</t>
  </si>
  <si>
    <t>The following goods are excluded:</t>
  </si>
  <si>
    <t>Chinese Taipei, India, Indonesia, South Korea, Thailand, Türkiye, Ukraine and Vietnam (excluding goods exported from South Korea by Hyundai Steel Company, and goods exported from Türkiye by Borusan Mannesmann Boru Sanayi ve Ticaret A.Ş.)</t>
  </si>
  <si>
    <t>Other countries include:</t>
  </si>
  <si>
    <t xml:space="preserve">Autres pays incluent : </t>
  </si>
  <si>
    <t>December 1, 2024 - November 30, 2025</t>
  </si>
  <si>
    <t>1er décembre 2024 - 30 novembre 2025</t>
  </si>
  <si>
    <t>T1 2026</t>
  </si>
  <si>
    <t>Sans soudures</t>
  </si>
  <si>
    <t>Les marchandises suivantes sont exclues:</t>
  </si>
  <si>
    <t>Mexico</t>
  </si>
  <si>
    <t>Mexique</t>
  </si>
  <si>
    <t>NQ-2026-001</t>
  </si>
  <si>
    <t>Q2 2024</t>
  </si>
  <si>
    <t>T2 2024</t>
  </si>
  <si>
    <t>Q3 2024</t>
  </si>
  <si>
    <t>T3 2024</t>
  </si>
  <si>
    <t>China, Chinese Taipei, India, Indonesia, South Korea, Thailand, Türkiye, Ukraine and Vietnam (excluding goods exported from South Korea by Hyundai Steel Company, and goods exported from Türkiye by Borusan Mannesmann Boru Sanayi ve Ticaret A.Ş.)</t>
  </si>
  <si>
    <t>Benchmark Products 9</t>
  </si>
  <si>
    <t>Benchmark Products 10</t>
  </si>
  <si>
    <t>Autres pays ayant des mesures en vigueur</t>
  </si>
  <si>
    <t>L80 seamless casing (including enhancements) with an API connection</t>
  </si>
  <si>
    <t>L80 welded casing (including enhancements) with an API connection</t>
  </si>
  <si>
    <t>L80 welded casing (including enhancements) with a semi-premium connection</t>
  </si>
  <si>
    <t>L80 seamless casing (including enhancements) with a semi-premium connection</t>
  </si>
  <si>
    <t>P110 seamless casing (including enhancements) with an API connection</t>
  </si>
  <si>
    <t>P110 welded casing (including enhancements) with an API connection</t>
  </si>
  <si>
    <t>P110 seamless casing (including enhancements) with a semi-premium connection</t>
  </si>
  <si>
    <t>P110 welded casing (including enhancements) with a semi-premium connection</t>
  </si>
  <si>
    <t>T95 seamless casing (including enhancements) with a semi-premium connection</t>
  </si>
  <si>
    <t>P110S seamless casing (including enhancements) or similar mild sour service grade with a semi-premium connection</t>
  </si>
  <si>
    <t>de qualité semi-supérieure</t>
  </si>
  <si>
    <t>Provide your firm's imports and sales of imports of the goods from the following countries with measures in force :</t>
  </si>
  <si>
    <t>Fournissez les importations et les ventes d'importations des marchandises importées des pays ayant des mesures en vigueurplace :</t>
  </si>
  <si>
    <t>Other countries with measures in force</t>
  </si>
  <si>
    <t>May 26, 2026</t>
  </si>
  <si>
    <t>26 mai 2026</t>
  </si>
  <si>
    <t>0Titles</t>
  </si>
  <si>
    <t>Country</t>
  </si>
  <si>
    <t>Exporter</t>
  </si>
  <si>
    <t>AUT</t>
  </si>
  <si>
    <t>Trade Level</t>
  </si>
  <si>
    <t>FirmActivities</t>
  </si>
  <si>
    <t>MEX</t>
  </si>
  <si>
    <t>USA</t>
  </si>
  <si>
    <t>Other Countries</t>
  </si>
  <si>
    <t xml:space="preserve">Other countries with measures </t>
  </si>
  <si>
    <t>Sales of Imports in Canada</t>
  </si>
  <si>
    <t>Dist</t>
  </si>
  <si>
    <t>EU</t>
  </si>
  <si>
    <t>ERW</t>
  </si>
  <si>
    <t>Export Sales</t>
  </si>
  <si>
    <t xml:space="preserve">Other Country Names: </t>
  </si>
  <si>
    <t>Seamless Sales</t>
  </si>
  <si>
    <t>Copy</t>
  </si>
  <si>
    <t>Don’t Copy</t>
  </si>
  <si>
    <t>ERW Sales</t>
  </si>
  <si>
    <t>TONNES</t>
  </si>
  <si>
    <t>000 $</t>
  </si>
  <si>
    <t>IMPMKTS DB</t>
  </si>
  <si>
    <t>I-2025</t>
  </si>
  <si>
    <t>I-2026</t>
  </si>
  <si>
    <t>POID/POIS</t>
  </si>
  <si>
    <t>Activity</t>
  </si>
  <si>
    <t>TL</t>
  </si>
  <si>
    <t>VOL</t>
  </si>
  <si>
    <t>VAL/1000</t>
  </si>
  <si>
    <t>UV</t>
  </si>
  <si>
    <t>-</t>
  </si>
  <si>
    <t>DIST</t>
  </si>
  <si>
    <t>Other Countries with measures</t>
  </si>
  <si>
    <t>IMPMKTS MsvImpDB</t>
  </si>
  <si>
    <t>Massive Importation - Volume of Imports</t>
  </si>
  <si>
    <t>Massive Importation - Ending Inventory of Imports</t>
  </si>
  <si>
    <t>Q2 - 2024</t>
  </si>
  <si>
    <t>Q3 - 2024</t>
  </si>
  <si>
    <t>Q4 - 2024</t>
  </si>
  <si>
    <t>Q1 - 2025</t>
  </si>
  <si>
    <t>Q2 - 2025</t>
  </si>
  <si>
    <t>Q3 - 2025</t>
  </si>
  <si>
    <t>Q4 - 2025</t>
  </si>
  <si>
    <t>Q1 - 2026</t>
  </si>
  <si>
    <t>EXP 1</t>
  </si>
  <si>
    <t>EXP 2</t>
  </si>
  <si>
    <t>EXP 3</t>
  </si>
  <si>
    <t>US</t>
  </si>
  <si>
    <t>CHECK</t>
  </si>
  <si>
    <t>LEFT OFF HERE</t>
  </si>
  <si>
    <t>Invent Imp</t>
  </si>
  <si>
    <t>Import seamless sales</t>
  </si>
  <si>
    <t>Import ERW sales</t>
  </si>
  <si>
    <t>Regional DB</t>
  </si>
  <si>
    <t>Total Sales Volume (tonnes)</t>
  </si>
  <si>
    <t>BnchMkDB</t>
  </si>
  <si>
    <t>BMP#</t>
  </si>
  <si>
    <t>IMP</t>
  </si>
  <si>
    <t>BMP 1</t>
  </si>
  <si>
    <t>BMP 2</t>
  </si>
  <si>
    <t>BMP 3</t>
  </si>
  <si>
    <t>BMP 4</t>
  </si>
  <si>
    <t>BMP 5</t>
  </si>
  <si>
    <t>BMP 6</t>
  </si>
  <si>
    <t>BMP 7</t>
  </si>
  <si>
    <t>BMP 8</t>
  </si>
  <si>
    <t>BMP 9</t>
  </si>
  <si>
    <t>BMP 10</t>
  </si>
  <si>
    <t>IMP SLS</t>
  </si>
  <si>
    <t>TopAcntDB</t>
  </si>
  <si>
    <t>TopAcnt#</t>
  </si>
  <si>
    <t xml:space="preserve">Account 1 - </t>
  </si>
  <si>
    <t xml:space="preserve">Account 2 - </t>
  </si>
  <si>
    <t xml:space="preserve">Account 3 - </t>
  </si>
  <si>
    <t xml:space="preserve">Account 4 - </t>
  </si>
  <si>
    <t xml:space="preserve">Account 5 - </t>
  </si>
  <si>
    <t>Respondant</t>
  </si>
  <si>
    <t>Sheet/Comment</t>
  </si>
  <si>
    <t>Question</t>
  </si>
  <si>
    <t>Answer</t>
  </si>
  <si>
    <t>Public</t>
  </si>
  <si>
    <t>Q 2.</t>
  </si>
  <si>
    <t>Q 4.</t>
  </si>
  <si>
    <t>Q 5.</t>
  </si>
  <si>
    <t>Q 6.</t>
  </si>
  <si>
    <t>Q 7.</t>
  </si>
  <si>
    <t>Q 8. ExP</t>
  </si>
  <si>
    <t>Q 8. A</t>
  </si>
  <si>
    <t>Q 8. B</t>
  </si>
  <si>
    <t>Q 8. C</t>
  </si>
  <si>
    <t>Q 9. A</t>
  </si>
  <si>
    <t>Q 9. B</t>
  </si>
  <si>
    <t>Q 9. C</t>
  </si>
  <si>
    <t>Q 10.</t>
  </si>
  <si>
    <t>Q 11.</t>
  </si>
  <si>
    <t>Q 12.</t>
  </si>
  <si>
    <t>Q 13. A</t>
  </si>
  <si>
    <t>Q 13. Exp</t>
  </si>
  <si>
    <t>Q 14.</t>
  </si>
  <si>
    <t>Q 15.</t>
  </si>
  <si>
    <t>Q 16.</t>
  </si>
  <si>
    <t>Q 17.</t>
  </si>
  <si>
    <t>Q 18.</t>
  </si>
  <si>
    <t>Q 19.</t>
  </si>
  <si>
    <t>Q 20.</t>
  </si>
  <si>
    <t>Q 21. Exp</t>
  </si>
  <si>
    <t>Q 21. A</t>
  </si>
  <si>
    <t>Q 21. B</t>
  </si>
  <si>
    <t>Q 21. C</t>
  </si>
  <si>
    <t>Q 22.</t>
  </si>
  <si>
    <t>Q 23.</t>
  </si>
  <si>
    <t>Q 24.</t>
  </si>
  <si>
    <t>Q 25.</t>
  </si>
  <si>
    <t>AddPub</t>
  </si>
  <si>
    <t>Pro</t>
  </si>
  <si>
    <t>Q 1.</t>
  </si>
  <si>
    <t>Q 3. Exp</t>
  </si>
  <si>
    <t>Q 3. A</t>
  </si>
  <si>
    <t>Q 3. B</t>
  </si>
  <si>
    <t>Q 3. C</t>
  </si>
  <si>
    <t>Q 3. D</t>
  </si>
  <si>
    <t>Q 3. E</t>
  </si>
  <si>
    <t>Q 8.</t>
  </si>
  <si>
    <t>Q 9.</t>
  </si>
  <si>
    <t>Invent-Stock</t>
  </si>
  <si>
    <t>Q 2. Exp</t>
  </si>
  <si>
    <t>Q 3.</t>
  </si>
  <si>
    <t>AddPro</t>
  </si>
  <si>
    <t xml:space="preserve">For greater certainty, the product definition does not include oil and gas well tubing but it does include semi-finished casing, which is typically referred to as “green tubes” or occasionally “green pipes”. These green tubes, as they are most commonly referred to in the oil country tubular goods (OCTG) industry, are intermediate or in-process pipes which require additional processing, such as threading, heat treatment or testing, before they can be used as fully finished oil and gas OCTG in end-use applications. This product definition includes green tube casing (i.e. green tubes with the necessary characteristics and intended for finishing into casing) and does not include green tube tubing.
Drill pipe is excluded from the product definition for this investigation. Drill pipe consists of heavy (usually seamless) tubing with high-strength tool joints on either end that is manufactured to API specification 5DP or API specification 7-1 and is used for drilling oil and gas wells.
Pup joints are also excluded from the product definition for this investigation. These products are essentially short lengths of OCTG used for spacing in a drill string, and these are excluded where their length is twelve feet or below (with a three-inch tolerance), as defined in API 5CT.
Unattached couplings as well as coupling stock are also excluded from the product definition for this investigation. Couplings are used to connect two pipes together, allowing for the flow of hydrocarbons and other production fluids from the reservoir to the surface. Casing and tubing couplings come in various sizes, materials, and designs, and are made from coupling stock. Coupling stock is similar to other OCTG except that the pipe walls are thicker and the coupling stock pipe itself is used for further processing into couplings or other float equipment.
Insulated tubing and vacuum insulated tubing (IT/VIT) are also excluded from the product definition for this investigation. IT/VIT are a subset of OCTG that are used for thermal-enhanced oil recovery of extremely viscous crude oils. IT/VIT may also be described as insulated steam injected tubing and oil production tubing, including double-walled tubing, with or without insulation. These IT/VIT products are used in steam injection wells in Steam Assisted Gravity Drainage (SAGD) drilling applications deployed in oil sands assets and also in Cyclic Steam Stimulation (CSS) drilling applications deployed in heavy oil assets.
Finally, stainless steel OCTG is excluded from the product definition for this investigation.
</t>
  </si>
  <si>
    <t>Pour une plus grande certitude, la définition du produit ne comprend pas la tubulure de puits de gaz et de pétrole, mais elle comprend le tubage de puits semi-fini, communément appelé « tubes verts » ou à l’occasion « tuyaux verts ». Ces tubes verts, comme on les appelle le plus souvent dans l’industrie des fournitures tubulaires pour puits de pétrole (FTPP), sont des tuyaux en traitement ou intermédiaires qui nécessitent un traitement supplémentaire, comme le filetage, l’essai ou le traitement thermique, avant de pouvoir être utilisés comme FTPP pour le gaz et le pétrole entièrement finis dans les applications d’utilisation finale. Cette définition de produit comprend un tubage de puits de type tube vert (c. à d. des tubes verts ayant les caractéristiques nécessaires et conçus pour se terminer dans un tubage de puits) et ne comprend pas une tubulure de type tube vert.
Les tiges de forage sont elles aussi exclues de la définition du produit aux fins de la présente enquête. Elles consistent en des tubes lourds (généralement exempts de soudures) et à l’extrémité desquels sont fixés des joints très résistants, fabriqués selon la spécification 5DP ou 7-1 de l’American Petroleum Institute (API), et sont utilisés pour le forage de puits de pétrole et de gaz.
Les fractions de tubes courts sont également exclus de la définition des produits aux fins de la présente enquête. Il s’agit essentiellement de FTPP de courte longueur utilisés pour l’espacement dans un train de tiges de forage, et sont exclus lorsque leur longueur est de 12 pieds ou moins (avec une tolérance de trois pouces), comme défini dans la norme 5CT de l’API.
Les raccords non fixés ainsi que le matériel de couplage sont eux aussi exclus de la définition du produit aux fins de la présente enquête. Les raccords sont utilisés pour relier deux tuyaux, ce qui permet le passage d’hydrocarbures et d’autres liquides de production du réservoir vers la surface. Les raccords de caisson et de tubes sont offerts en divers formats, matériaux et modèles, et sont faits à partir de tuyaux de raccordement. Les tuyaux de raccordement sont semblables à d’autres FTPP, sauf que leur paroi est plus épaisse; ils sont utilisés pour fabriquer des tuyaux ou autres équipements flottants.
La tubulure isolée et la tubulure isolée par vide sont également excluses de la définition du produit aux fins de la présente enquête. Il s’agit d’un sous-ensemble de FTPP servant à la récupération thermique de pétrole brut extrêmement visqueux. Ces tubulures sont également appelées « tubes isolés à injection de vapeur » et « produits de tubage de production pétrolière », lesquels comprennent les tubes à paroi double isolés ou non. Ils sont employés dans des puits d’injection de vapeur, aux fins de drainage par gravité/injection de vapeur, dans des sables bitumineux, et pour fins de stimulation cyclique par injection de vapeur, dans des champs de pétrole lourds.
Enfin, les FTPP en acier inoxydable sont exclues de la définition du produit aux fins de la présente enquête.</t>
  </si>
  <si>
    <t>Use one numbered "Imp-Aus" tab for each exporter your firm imported from. To acquire additional "Imp-Aus" tabs, contact a case analyst identified on the "Intro" tab.</t>
  </si>
  <si>
    <t>Utilisez un onglet numéroté « Imp-Aus » pour chaque exportateur à partir duquel votre entreprise a importé. Pour obtenir des onglets « Imp-Aus » supplémentaires, contactez un analyste de cas identifié dans l'onglet « Intro ».</t>
  </si>
  <si>
    <t>Autres pays (incluant les marchandises exportées de la Corée du Sud par Hyundai Steel Company, et les marchandises exportées de Turquie par Borusan Mannesmann Boru Sanayi ve Ticaret A.Ş.)</t>
  </si>
  <si>
    <t>Chine, Taipei chinois, Inde, Indonésie, Corée du Sud, Thaïlande, Türkiye, Ukraine et Vietnam (excluant les marchandises exportées de la Corée du Sud par Hyundai Steel Company, et les marchandises exportées de Turquie par Borusan Mannesmann Boru Sanayi ve Ticaret A.Ş.)</t>
  </si>
  <si>
    <t>Taipei chinois, Inde, Indonésie,Corée du Sud, Thaïlande, Türkiye, Ukraine et Vietnam (excluant les marchandises exportées de la Corée du Sud par Hyundai Steel Company, et les marchandises exportées de Turquie par Borusan Mannesmann Boru Sanayi ve Ticaret A.Ş.)</t>
  </si>
  <si>
    <r>
      <rPr>
        <b/>
        <sz val="10.5"/>
        <color theme="1"/>
        <rFont val="Calibri"/>
        <family val="2"/>
        <scheme val="minor"/>
      </rPr>
      <t>Other Countries</t>
    </r>
    <r>
      <rPr>
        <sz val="10.5"/>
        <color theme="1"/>
        <rFont val="Calibri"/>
        <family val="2"/>
        <scheme val="minor"/>
      </rPr>
      <t xml:space="preserve"> (</t>
    </r>
    <r>
      <rPr>
        <b/>
        <u/>
        <sz val="10.5"/>
        <color theme="1"/>
        <rFont val="Calibri"/>
        <family val="2"/>
        <scheme val="minor"/>
      </rPr>
      <t>including</t>
    </r>
    <r>
      <rPr>
        <sz val="10.5"/>
        <color theme="1"/>
        <rFont val="Calibri"/>
        <family val="2"/>
        <scheme val="minor"/>
      </rPr>
      <t xml:space="preserve"> goods exported from South Korea by </t>
    </r>
    <r>
      <rPr>
        <b/>
        <sz val="10.5"/>
        <color theme="1"/>
        <rFont val="Calibri"/>
        <family val="2"/>
        <scheme val="minor"/>
      </rPr>
      <t>Hyundai Steel Company</t>
    </r>
    <r>
      <rPr>
        <sz val="10.5"/>
        <color theme="1"/>
        <rFont val="Calibri"/>
        <family val="2"/>
        <scheme val="minor"/>
      </rPr>
      <t xml:space="preserve">, and goods exported from Türkiye by </t>
    </r>
    <r>
      <rPr>
        <b/>
        <sz val="10.5"/>
        <color theme="1"/>
        <rFont val="Calibri"/>
        <family val="2"/>
        <scheme val="minor"/>
      </rPr>
      <t>Borusan Mannesmann Boru Sanayi ve Ticaret A.Ş</t>
    </r>
    <r>
      <rPr>
        <sz val="10.5"/>
        <color theme="1"/>
        <rFont val="Calibri"/>
        <family val="2"/>
        <scheme val="minor"/>
      </rPr>
      <t>.)</t>
    </r>
  </si>
  <si>
    <t xml:space="preserve">Tubage sans soudure L80 (y compris les améliorations) avec raccord API </t>
  </si>
  <si>
    <t>Tubage soudé L80 (y compris les améliorations) avec raccord API</t>
  </si>
  <si>
    <t xml:space="preserve">Tubage sans soudure L80 (y compris les améliorations) avec raccord de qualité semi-supérieure </t>
  </si>
  <si>
    <t xml:space="preserve">Tubage soudé L80 (y compris les améliorations) avec raccord de qualité semi-supérieure </t>
  </si>
  <si>
    <t xml:space="preserve">Tubage sans soudure P110 (y compris les améliorations) avec raccord API </t>
  </si>
  <si>
    <t xml:space="preserve">Tubage soudé P110 (y compris les améliorations) avec raccord API </t>
  </si>
  <si>
    <t>Tubage sans soudure P110 (y compris les améliorations) avec raccord de qualité semi-supérieure</t>
  </si>
  <si>
    <t>Tubage soudé P110 (y compris les améliorations) avec raccord de qualité semi-supérieure</t>
  </si>
  <si>
    <t>Tubage sans soudure T95 (y compris les améliorations) avec raccord semi-supérieure</t>
  </si>
  <si>
    <t>Tubage sans soudure P110S (y compris les améliorations) ou nuance similaire pour milieux modérément acides avec raccord de qualité semi-supérieure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</si>
</sst>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uot;* #,##0.00_-;\-&quot;$&quot;* #,##0.00_-;_-&quot;$&quot;* &quot;-&quot;??_-;_-@_-"/>
    <numFmt numFmtId="43" formatCode="_-* #,##0.00_-;\-* #,##0.00_-;_-* &quot;-&quot;??_-;_-@_-"/>
    <numFmt numFmtId="164" formatCode="_(&quot;$&quot;* #,##0.00_);_(&quot;$&quot;* \(#,##0.00\);_(&quot;$&quot;* &quot;-&quot;??_);_(@_)"/>
    <numFmt numFmtId="165" formatCode="_(* #,##0.00_);_(* \(#,##0.00\);_(* &quot;-&quot;??_);_(@_)"/>
    <numFmt numFmtId="166" formatCode="[$-1009]d\-mmm\-yy;@"/>
    <numFmt numFmtId="167" formatCode="_(* #,##0_);_(* \(#,##0\);_(* &quot;-&quot;??_);_(@_)"/>
    <numFmt numFmtId="168" formatCode="[$-F800]dddd\,\ mmmm\ dd\,\ yyyy"/>
    <numFmt numFmtId="169" formatCode="_-* #,##0_-;\-* #,##0_-;_-* &quot;-&quot;??_-;_-@_-"/>
  </numFmts>
  <fonts count="69" x14ac:knownFonts="1">
    <font>
      <sz val="11"/>
      <color theme="1"/>
      <name val="Calibri"/>
      <family val="2"/>
      <scheme val="minor"/>
    </font>
    <font>
      <sz val="11"/>
      <color theme="1"/>
      <name val="Calibri"/>
      <family val="2"/>
      <scheme val="minor"/>
    </font>
    <font>
      <sz val="10.5"/>
      <color theme="0"/>
      <name val="Calibri"/>
      <family val="2"/>
      <scheme val="minor"/>
    </font>
    <font>
      <sz val="10.5"/>
      <color theme="0"/>
      <name val="Calibri"/>
      <family val="2"/>
    </font>
    <font>
      <sz val="10.5"/>
      <color theme="1"/>
      <name val="Calibri"/>
      <family val="2"/>
      <scheme val="minor"/>
    </font>
    <font>
      <sz val="10.5"/>
      <name val="Calibri"/>
      <family val="2"/>
      <scheme val="minor"/>
    </font>
    <font>
      <b/>
      <sz val="10.5"/>
      <name val="Calibri"/>
      <family val="2"/>
      <scheme val="minor"/>
    </font>
    <font>
      <b/>
      <sz val="10.5"/>
      <color theme="1"/>
      <name val="Calibri"/>
      <family val="2"/>
      <scheme val="minor"/>
    </font>
    <font>
      <sz val="10"/>
      <color theme="0"/>
      <name val="Calibri"/>
      <family val="2"/>
      <scheme val="minor"/>
    </font>
    <font>
      <sz val="10"/>
      <color theme="1"/>
      <name val="Calibri"/>
      <family val="2"/>
      <scheme val="minor"/>
    </font>
    <font>
      <b/>
      <sz val="10"/>
      <color theme="1"/>
      <name val="Calibri"/>
      <family val="2"/>
      <scheme val="minor"/>
    </font>
    <font>
      <sz val="9"/>
      <name val="Times New Roman"/>
      <family val="1"/>
    </font>
    <font>
      <sz val="10"/>
      <color rgb="FF9C0006"/>
      <name val="Calibri"/>
      <family val="2"/>
      <scheme val="minor"/>
    </font>
    <font>
      <b/>
      <sz val="10"/>
      <color rgb="FFFA7D00"/>
      <name val="Calibri"/>
      <family val="2"/>
      <scheme val="minor"/>
    </font>
    <font>
      <b/>
      <sz val="10"/>
      <color theme="0"/>
      <name val="Calibri"/>
      <family val="2"/>
      <scheme val="minor"/>
    </font>
    <font>
      <b/>
      <sz val="12"/>
      <name val="Times New Roman"/>
      <family val="1"/>
    </font>
    <font>
      <sz val="10"/>
      <name val="Arial"/>
      <family val="2"/>
    </font>
    <font>
      <sz val="11"/>
      <color indexed="8"/>
      <name val="Calibri"/>
      <family val="2"/>
    </font>
    <font>
      <sz val="11"/>
      <color theme="1"/>
      <name val="Calibri"/>
      <family val="2"/>
    </font>
    <font>
      <sz val="10"/>
      <color indexed="8"/>
      <name val="Arial"/>
      <family val="2"/>
    </font>
    <font>
      <sz val="10"/>
      <color theme="1"/>
      <name val="Times New Roman"/>
      <family val="2"/>
    </font>
    <font>
      <sz val="8"/>
      <name val="Courier"/>
      <family val="3"/>
    </font>
    <font>
      <sz val="10"/>
      <name val="Times New Roman"/>
      <family val="1"/>
    </font>
    <font>
      <sz val="10"/>
      <color theme="1"/>
      <name val="Arial"/>
      <family val="2"/>
    </font>
    <font>
      <i/>
      <sz val="10"/>
      <color rgb="FF7F7F7F"/>
      <name val="Calibri"/>
      <family val="2"/>
      <scheme val="minor"/>
    </font>
    <font>
      <sz val="10"/>
      <color rgb="FF006100"/>
      <name val="Calibri"/>
      <family val="2"/>
      <scheme val="minor"/>
    </font>
    <font>
      <sz val="10"/>
      <color rgb="FF3F3F76"/>
      <name val="Calibri"/>
      <family val="2"/>
      <scheme val="minor"/>
    </font>
    <font>
      <sz val="10"/>
      <color rgb="FFFA7D00"/>
      <name val="Calibri"/>
      <family val="2"/>
      <scheme val="minor"/>
    </font>
    <font>
      <sz val="10"/>
      <color rgb="FF9C6500"/>
      <name val="Calibri"/>
      <family val="2"/>
      <scheme val="minor"/>
    </font>
    <font>
      <sz val="8"/>
      <name val="Arial"/>
      <family val="2"/>
    </font>
    <font>
      <sz val="12"/>
      <name val="Helv"/>
    </font>
    <font>
      <sz val="12"/>
      <color theme="1"/>
      <name val="Times New Roman"/>
      <family val="2"/>
    </font>
    <font>
      <b/>
      <sz val="10"/>
      <color rgb="FF3F3F3F"/>
      <name val="Calibri"/>
      <family val="2"/>
      <scheme val="minor"/>
    </font>
    <font>
      <b/>
      <sz val="14"/>
      <name val="Times New Roman"/>
      <family val="1"/>
    </font>
    <font>
      <sz val="10"/>
      <color rgb="FFFF0000"/>
      <name val="Calibri"/>
      <family val="2"/>
      <scheme val="minor"/>
    </font>
    <font>
      <b/>
      <sz val="10"/>
      <name val="Times New Roman"/>
      <family val="1"/>
    </font>
    <font>
      <sz val="10.5"/>
      <color theme="1"/>
      <name val="Calibri"/>
      <family val="2"/>
    </font>
    <font>
      <sz val="10.5"/>
      <name val="Calibri"/>
      <family val="2"/>
    </font>
    <font>
      <b/>
      <sz val="10.5"/>
      <color theme="1"/>
      <name val="Calibri"/>
      <family val="2"/>
    </font>
    <font>
      <sz val="10.5"/>
      <color rgb="FF000000"/>
      <name val="Calibri"/>
      <family val="2"/>
      <scheme val="minor"/>
    </font>
    <font>
      <b/>
      <sz val="10.5"/>
      <color rgb="FF000000"/>
      <name val="Calibri"/>
      <family val="2"/>
      <scheme val="minor"/>
    </font>
    <font>
      <b/>
      <sz val="10.5"/>
      <color theme="0"/>
      <name val="Calibri"/>
      <family val="2"/>
      <scheme val="minor"/>
    </font>
    <font>
      <sz val="8"/>
      <name val="Calibri"/>
      <family val="2"/>
      <scheme val="minor"/>
    </font>
    <font>
      <u/>
      <sz val="10.5"/>
      <color rgb="FF0070C0"/>
      <name val="Calibri"/>
      <family val="2"/>
      <scheme val="minor"/>
    </font>
    <font>
      <b/>
      <sz val="12"/>
      <name val="Calibri"/>
      <family val="2"/>
      <scheme val="minor"/>
    </font>
    <font>
      <b/>
      <sz val="12"/>
      <color theme="1"/>
      <name val="Calibri"/>
      <family val="2"/>
      <scheme val="minor"/>
    </font>
    <font>
      <sz val="12"/>
      <color rgb="FF000000"/>
      <name val="Calibri"/>
      <family val="2"/>
      <scheme val="minor"/>
    </font>
    <font>
      <b/>
      <sz val="10.5"/>
      <name val="Calibri"/>
      <family val="2"/>
    </font>
    <font>
      <u/>
      <sz val="10.5"/>
      <color theme="1"/>
      <name val="Calibri"/>
      <family val="2"/>
      <scheme val="minor"/>
    </font>
    <font>
      <sz val="10"/>
      <name val="Calibri"/>
      <family val="2"/>
      <scheme val="minor"/>
    </font>
    <font>
      <b/>
      <u/>
      <sz val="10.5"/>
      <color theme="1"/>
      <name val="Calibri"/>
      <family val="2"/>
      <scheme val="minor"/>
    </font>
    <font>
      <sz val="16"/>
      <color rgb="FF000000"/>
      <name val="Calibri"/>
      <family val="2"/>
      <scheme val="minor"/>
    </font>
    <font>
      <sz val="10.5"/>
      <color rgb="FF000000"/>
      <name val="Calibri"/>
      <family val="2"/>
    </font>
    <font>
      <sz val="10.5"/>
      <color rgb="FFFF0000"/>
      <name val="Calibri"/>
      <family val="2"/>
      <scheme val="minor"/>
    </font>
    <font>
      <b/>
      <sz val="9"/>
      <color indexed="81"/>
      <name val="Tahoma"/>
      <family val="2"/>
    </font>
    <font>
      <b/>
      <u/>
      <sz val="10.5"/>
      <name val="Calibri"/>
      <family val="2"/>
      <scheme val="minor"/>
    </font>
    <font>
      <b/>
      <sz val="11"/>
      <color theme="1"/>
      <name val="Calibri"/>
      <family val="2"/>
      <scheme val="minor"/>
    </font>
    <font>
      <sz val="9"/>
      <color theme="1"/>
      <name val="Calibri"/>
      <family val="2"/>
      <scheme val="minor"/>
    </font>
    <font>
      <b/>
      <i/>
      <u/>
      <sz val="9"/>
      <color theme="1"/>
      <name val="Calibri"/>
      <family val="2"/>
      <scheme val="minor"/>
    </font>
    <font>
      <b/>
      <sz val="9"/>
      <color theme="1"/>
      <name val="Calibri"/>
      <family val="2"/>
      <scheme val="minor"/>
    </font>
    <font>
      <b/>
      <u/>
      <sz val="9"/>
      <color theme="1"/>
      <name val="Calibri"/>
      <family val="2"/>
      <scheme val="minor"/>
    </font>
    <font>
      <sz val="9"/>
      <color rgb="FFFF0000"/>
      <name val="Calibri"/>
      <family val="2"/>
      <scheme val="minor"/>
    </font>
    <font>
      <sz val="9"/>
      <name val="Calibri"/>
      <family val="2"/>
      <scheme val="minor"/>
    </font>
    <font>
      <b/>
      <sz val="20"/>
      <color theme="1"/>
      <name val="Calibri"/>
      <family val="2"/>
      <scheme val="minor"/>
    </font>
    <font>
      <b/>
      <i/>
      <u/>
      <sz val="11"/>
      <color theme="1"/>
      <name val="Calibri"/>
      <family val="2"/>
      <scheme val="minor"/>
    </font>
    <font>
      <b/>
      <u/>
      <sz val="11"/>
      <color theme="1"/>
      <name val="Calibri"/>
      <family val="2"/>
      <scheme val="minor"/>
    </font>
    <font>
      <b/>
      <u/>
      <sz val="10"/>
      <name val="Calibri"/>
      <family val="2"/>
      <scheme val="minor"/>
    </font>
    <font>
      <u/>
      <sz val="10"/>
      <name val="Calibri"/>
      <family val="2"/>
      <scheme val="minor"/>
    </font>
    <font>
      <b/>
      <u/>
      <sz val="10"/>
      <color theme="1"/>
      <name val="Calibri"/>
      <family val="2"/>
      <scheme val="minor"/>
    </font>
  </fonts>
  <fills count="4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1"/>
        <bgColor indexed="64"/>
      </patternFill>
    </fill>
    <fill>
      <patternFill patternType="solid">
        <fgColor theme="0"/>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0" tint="-0.14996795556505021"/>
        <bgColor indexed="64"/>
      </patternFill>
    </fill>
    <fill>
      <patternFill patternType="solid">
        <fgColor rgb="FFFFFFFF"/>
        <bgColor indexed="64"/>
      </patternFill>
    </fill>
    <fill>
      <patternFill patternType="solid">
        <fgColor theme="8" tint="0.79998168889431442"/>
        <bgColor indexed="64"/>
      </patternFill>
    </fill>
    <fill>
      <patternFill patternType="solid">
        <fgColor rgb="FF92D050"/>
        <bgColor indexed="64"/>
      </patternFill>
    </fill>
    <fill>
      <patternFill patternType="solid">
        <fgColor rgb="FFFFFF00"/>
        <bgColor indexed="64"/>
      </patternFill>
    </fill>
    <fill>
      <patternFill patternType="solid">
        <fgColor theme="4" tint="0.79998168889431442"/>
        <bgColor theme="4" tint="0.79998168889431442"/>
      </patternFill>
    </fill>
    <fill>
      <patternFill patternType="solid">
        <fgColor theme="2"/>
        <bgColor indexed="64"/>
      </patternFill>
    </fill>
  </fills>
  <borders count="86">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top/>
      <bottom/>
      <diagonal/>
    </border>
    <border>
      <left/>
      <right style="thin">
        <color auto="1"/>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style="thin">
        <color auto="1"/>
      </right>
      <top style="thin">
        <color theme="0" tint="-0.499984740745262"/>
      </top>
      <bottom style="thin">
        <color theme="0" tint="-0.499984740745262"/>
      </bottom>
      <diagonal/>
    </border>
    <border>
      <left style="thin">
        <color theme="0" tint="-0.499984740745262"/>
      </left>
      <right style="thin">
        <color auto="1"/>
      </right>
      <top style="thin">
        <color theme="0" tint="-0.499984740745262"/>
      </top>
      <bottom/>
      <diagonal/>
    </border>
    <border>
      <left style="thin">
        <color theme="0" tint="-0.499984740745262"/>
      </left>
      <right style="thin">
        <color auto="1"/>
      </right>
      <top/>
      <bottom style="thin">
        <color theme="0" tint="-0.499984740745262"/>
      </bottom>
      <diagonal/>
    </border>
    <border>
      <left style="thin">
        <color indexed="64"/>
      </left>
      <right style="thin">
        <color auto="1"/>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style="thin">
        <color indexed="64"/>
      </right>
      <top/>
      <bottom/>
      <diagonal/>
    </border>
    <border>
      <left style="thin">
        <color indexed="64"/>
      </left>
      <right style="thin">
        <color theme="0" tint="-0.499984740745262"/>
      </right>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right style="thin">
        <color theme="0" tint="-0.499984740745262"/>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indexed="64"/>
      </left>
      <right style="thin">
        <color theme="0" tint="-0.499984740745262"/>
      </right>
      <top style="medium">
        <color theme="0" tint="-0.499984740745262"/>
      </top>
      <bottom style="thin">
        <color theme="0" tint="-0.499984740745262"/>
      </bottom>
      <diagonal/>
    </border>
    <border>
      <left style="thin">
        <color theme="0" tint="-0.499984740745262"/>
      </left>
      <right style="thin">
        <color theme="0" tint="-0.499984740745262"/>
      </right>
      <top style="medium">
        <color theme="0" tint="-0.499984740745262"/>
      </top>
      <bottom style="thin">
        <color theme="0" tint="-0.499984740745262"/>
      </bottom>
      <diagonal/>
    </border>
    <border>
      <left style="thin">
        <color auto="1"/>
      </left>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indexed="64"/>
      </left>
      <right/>
      <top style="thin">
        <color theme="0" tint="-0.499984740745262"/>
      </top>
      <bottom/>
      <diagonal/>
    </border>
    <border>
      <left/>
      <right style="thin">
        <color auto="1"/>
      </right>
      <top style="thin">
        <color theme="0" tint="-0.499984740745262"/>
      </top>
      <bottom/>
      <diagonal/>
    </border>
    <border>
      <left/>
      <right style="thin">
        <color auto="1"/>
      </right>
      <top/>
      <bottom style="thin">
        <color theme="0" tint="-0.499984740745262"/>
      </bottom>
      <diagonal/>
    </border>
    <border>
      <left style="thin">
        <color indexed="64"/>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auto="1"/>
      </right>
      <top style="thin">
        <color indexed="64"/>
      </top>
      <bottom style="thin">
        <color theme="0" tint="-0.499984740745262"/>
      </bottom>
      <diagonal/>
    </border>
    <border>
      <left/>
      <right style="thin">
        <color theme="0" tint="-0.499984740745262"/>
      </right>
      <top style="thin">
        <color auto="1"/>
      </top>
      <bottom style="thin">
        <color auto="1"/>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top/>
      <bottom style="medium">
        <color indexed="64"/>
      </bottom>
      <diagonal/>
    </border>
    <border>
      <left/>
      <right/>
      <top style="medium">
        <color indexed="64"/>
      </top>
      <bottom style="thin">
        <color theme="4" tint="0.39997558519241921"/>
      </bottom>
      <diagonal/>
    </border>
    <border>
      <left/>
      <right style="dashDot">
        <color indexed="64"/>
      </right>
      <top style="medium">
        <color indexed="64"/>
      </top>
      <bottom style="thin">
        <color theme="4" tint="0.39997558519241921"/>
      </bottom>
      <diagonal/>
    </border>
    <border>
      <left/>
      <right style="medium">
        <color indexed="64"/>
      </right>
      <top style="medium">
        <color indexed="64"/>
      </top>
      <bottom style="thin">
        <color theme="4" tint="0.39997558519241921"/>
      </bottom>
      <diagonal/>
    </border>
    <border>
      <left/>
      <right/>
      <top style="thin">
        <color theme="4" tint="0.39997558519241921"/>
      </top>
      <bottom style="thin">
        <color theme="4" tint="0.39997558519241921"/>
      </bottom>
      <diagonal/>
    </border>
    <border>
      <left/>
      <right style="dashDot">
        <color indexed="64"/>
      </right>
      <top style="thin">
        <color theme="4" tint="0.39997558519241921"/>
      </top>
      <bottom style="thin">
        <color theme="4" tint="0.39997558519241921"/>
      </bottom>
      <diagonal/>
    </border>
    <border>
      <left/>
      <right style="medium">
        <color indexed="64"/>
      </right>
      <top style="thin">
        <color theme="4" tint="0.39997558519241921"/>
      </top>
      <bottom style="thin">
        <color theme="4" tint="0.39997558519241921"/>
      </bottom>
      <diagonal/>
    </border>
    <border>
      <left style="dashDot">
        <color indexed="64"/>
      </left>
      <right style="medium">
        <color indexed="64"/>
      </right>
      <top style="thin">
        <color theme="4" tint="0.39997558519241921"/>
      </top>
      <bottom style="thin">
        <color theme="4" tint="0.39997558519241921"/>
      </bottom>
      <diagonal/>
    </border>
    <border>
      <left/>
      <right/>
      <top/>
      <bottom style="thin">
        <color theme="4" tint="0.39997558519241921"/>
      </bottom>
      <diagonal/>
    </border>
    <border>
      <left/>
      <right/>
      <top style="thin">
        <color theme="4" tint="0.39997558519241921"/>
      </top>
      <bottom style="medium">
        <color indexed="64"/>
      </bottom>
      <diagonal/>
    </border>
    <border>
      <left/>
      <right style="dashDot">
        <color indexed="64"/>
      </right>
      <top style="thin">
        <color theme="4" tint="0.39997558519241921"/>
      </top>
      <bottom style="medium">
        <color indexed="64"/>
      </bottom>
      <diagonal/>
    </border>
    <border>
      <left/>
      <right style="medium">
        <color indexed="64"/>
      </right>
      <top style="thin">
        <color theme="4" tint="0.39997558519241921"/>
      </top>
      <bottom style="medium">
        <color indexed="64"/>
      </bottom>
      <diagonal/>
    </border>
    <border>
      <left style="dashDot">
        <color indexed="64"/>
      </left>
      <right style="medium">
        <color indexed="64"/>
      </right>
      <top style="thin">
        <color theme="4" tint="0.39997558519241921"/>
      </top>
      <bottom style="medium">
        <color indexed="64"/>
      </bottom>
      <diagonal/>
    </border>
  </borders>
  <cellStyleXfs count="25689">
    <xf numFmtId="0" fontId="0" fillId="0" borderId="0"/>
    <xf numFmtId="37" fontId="11" fillId="0" borderId="16">
      <alignment horizontal="right"/>
    </xf>
    <xf numFmtId="0" fontId="9"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9"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9"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9"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9"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9"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9"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9"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9"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9"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9"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9"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0" borderId="0" applyNumberFormat="0" applyBorder="0" applyAlignment="0" applyProtection="0"/>
    <xf numFmtId="0" fontId="8" fillId="24" borderId="0" applyNumberFormat="0" applyBorder="0" applyAlignment="0" applyProtection="0"/>
    <xf numFmtId="0" fontId="8" fillId="28" borderId="0" applyNumberFormat="0" applyBorder="0" applyAlignment="0" applyProtection="0"/>
    <xf numFmtId="0" fontId="8" fillId="32"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7" borderId="0" applyNumberFormat="0" applyBorder="0" applyAlignment="0" applyProtection="0"/>
    <xf numFmtId="0" fontId="8" fillId="21" borderId="0" applyNumberFormat="0" applyBorder="0" applyAlignment="0" applyProtection="0"/>
    <xf numFmtId="0" fontId="8" fillId="25" borderId="0" applyNumberFormat="0" applyBorder="0" applyAlignment="0" applyProtection="0"/>
    <xf numFmtId="0" fontId="8" fillId="29" borderId="0" applyNumberFormat="0" applyBorder="0" applyAlignment="0" applyProtection="0"/>
    <xf numFmtId="0" fontId="12" fillId="3" borderId="0" applyNumberFormat="0" applyBorder="0" applyAlignment="0" applyProtection="0"/>
    <xf numFmtId="0" fontId="13" fillId="6" borderId="1" applyNumberFormat="0" applyAlignment="0" applyProtection="0"/>
    <xf numFmtId="0" fontId="14" fillId="7" borderId="4" applyNumberFormat="0" applyAlignment="0" applyProtection="0"/>
    <xf numFmtId="37" fontId="15" fillId="0" borderId="0">
      <alignment horizontal="left"/>
    </xf>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43" fontId="17"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165" fontId="1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43" fontId="19"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21" fillId="0" borderId="0" applyFont="0" applyFill="0" applyBorder="0" applyAlignment="0" applyProtection="0"/>
    <xf numFmtId="165" fontId="20" fillId="0" borderId="0" applyFont="0" applyFill="0" applyBorder="0" applyAlignment="0" applyProtection="0"/>
    <xf numFmtId="43" fontId="1"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9" fillId="0" borderId="0" applyFont="0" applyFill="0" applyBorder="0" applyAlignment="0" applyProtection="0"/>
    <xf numFmtId="43" fontId="1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43" fontId="19" fillId="0" borderId="0" applyFont="0" applyFill="0" applyBorder="0" applyAlignment="0" applyProtection="0"/>
    <xf numFmtId="165" fontId="19" fillId="0" borderId="0" applyFont="0" applyFill="0" applyBorder="0" applyAlignment="0" applyProtection="0"/>
    <xf numFmtId="43"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43" fontId="19" fillId="0" borderId="0" applyFont="0" applyFill="0" applyBorder="0" applyAlignment="0" applyProtection="0"/>
    <xf numFmtId="165" fontId="19" fillId="0" borderId="0" applyFont="0" applyFill="0" applyBorder="0" applyAlignment="0" applyProtection="0"/>
    <xf numFmtId="43"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44" fontId="19"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16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16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0" fontId="24" fillId="0" borderId="0" applyNumberFormat="0" applyFill="0" applyBorder="0" applyAlignment="0" applyProtection="0"/>
    <xf numFmtId="0" fontId="25" fillId="2" borderId="0" applyNumberFormat="0" applyBorder="0" applyAlignment="0" applyProtection="0"/>
    <xf numFmtId="37" fontId="22" fillId="0" borderId="15"/>
    <xf numFmtId="37" fontId="22" fillId="0" borderId="15"/>
    <xf numFmtId="37" fontId="22" fillId="0" borderId="18"/>
    <xf numFmtId="37" fontId="22" fillId="0" borderId="18"/>
    <xf numFmtId="0" fontId="26" fillId="5" borderId="1" applyNumberFormat="0" applyAlignment="0" applyProtection="0"/>
    <xf numFmtId="0" fontId="27" fillId="0" borderId="3" applyNumberFormat="0" applyFill="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28" fillId="4" borderId="0" applyNumberFormat="0" applyBorder="0" applyAlignment="0" applyProtection="0"/>
    <xf numFmtId="166"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37" fontId="29" fillId="0" borderId="0"/>
    <xf numFmtId="0" fontId="20" fillId="0" borderId="0"/>
    <xf numFmtId="0" fontId="22" fillId="0" borderId="0"/>
    <xf numFmtId="0" fontId="16" fillId="0" borderId="0"/>
    <xf numFmtId="0" fontId="16" fillId="0" borderId="0"/>
    <xf numFmtId="0" fontId="30" fillId="0" borderId="0"/>
    <xf numFmtId="0"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22" fillId="0" borderId="0"/>
    <xf numFmtId="166" fontId="16" fillId="0" borderId="0"/>
    <xf numFmtId="166" fontId="16" fillId="0" borderId="0"/>
    <xf numFmtId="0" fontId="9" fillId="0" borderId="0"/>
    <xf numFmtId="0" fontId="31" fillId="0" borderId="0"/>
    <xf numFmtId="0" fontId="16"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6" fillId="0" borderId="0"/>
    <xf numFmtId="166" fontId="16" fillId="0" borderId="0"/>
    <xf numFmtId="166" fontId="16" fillId="0" borderId="0"/>
    <xf numFmtId="166" fontId="16" fillId="0" borderId="0"/>
    <xf numFmtId="166" fontId="16" fillId="0" borderId="0"/>
    <xf numFmtId="166"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xf numFmtId="37"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0" fontId="18" fillId="0" borderId="0"/>
    <xf numFmtId="0" fontId="18" fillId="0" borderId="0"/>
    <xf numFmtId="0" fontId="18" fillId="0" borderId="0"/>
    <xf numFmtId="0" fontId="18" fillId="0" borderId="0"/>
    <xf numFmtId="37" fontId="16" fillId="0" borderId="0"/>
    <xf numFmtId="0" fontId="18" fillId="0" borderId="0"/>
    <xf numFmtId="0" fontId="30" fillId="0" borderId="0"/>
    <xf numFmtId="0" fontId="1" fillId="0" borderId="0"/>
    <xf numFmtId="0" fontId="1" fillId="0" borderId="0"/>
    <xf numFmtId="0" fontId="1" fillId="0" borderId="0"/>
    <xf numFmtId="0" fontId="1" fillId="0" borderId="0"/>
    <xf numFmtId="0" fontId="1" fillId="0" borderId="0"/>
    <xf numFmtId="0" fontId="18" fillId="0" borderId="0"/>
    <xf numFmtId="37" fontId="16" fillId="0" borderId="0"/>
    <xf numFmtId="0" fontId="9" fillId="0" borderId="0"/>
    <xf numFmtId="0" fontId="19" fillId="0" borderId="0"/>
    <xf numFmtId="0" fontId="18" fillId="0" borderId="0"/>
    <xf numFmtId="0" fontId="9" fillId="0" borderId="0"/>
    <xf numFmtId="0" fontId="1" fillId="0" borderId="0"/>
    <xf numFmtId="0" fontId="1" fillId="0" borderId="0"/>
    <xf numFmtId="0" fontId="1" fillId="0" borderId="0"/>
    <xf numFmtId="0" fontId="1" fillId="0" borderId="0"/>
    <xf numFmtId="0" fontId="1" fillId="0" borderId="0"/>
    <xf numFmtId="37" fontId="16" fillId="0" borderId="0"/>
    <xf numFmtId="37" fontId="16" fillId="0" borderId="0"/>
    <xf numFmtId="37" fontId="1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37" fontId="16" fillId="0" borderId="0"/>
    <xf numFmtId="37" fontId="16" fillId="0" borderId="0"/>
    <xf numFmtId="0" fontId="23" fillId="0" borderId="0"/>
    <xf numFmtId="0" fontId="23" fillId="0" borderId="0"/>
    <xf numFmtId="0" fontId="1" fillId="0" borderId="0"/>
    <xf numFmtId="0" fontId="1" fillId="0" borderId="0"/>
    <xf numFmtId="0" fontId="1" fillId="0" borderId="0"/>
    <xf numFmtId="0" fontId="1" fillId="0" borderId="0"/>
    <xf numFmtId="37" fontId="1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9" fillId="0" borderId="0"/>
    <xf numFmtId="0" fontId="23" fillId="0" borderId="0"/>
    <xf numFmtId="166" fontId="19"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166" fontId="16" fillId="0" borderId="0"/>
    <xf numFmtId="0" fontId="16"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9"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9" fillId="8" borderId="5" applyNumberFormat="0" applyFont="0" applyAlignment="0" applyProtection="0"/>
    <xf numFmtId="0" fontId="32" fillId="6" borderId="2" applyNumberFormat="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6"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30"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37" fontId="22" fillId="0" borderId="0"/>
    <xf numFmtId="166" fontId="33" fillId="0" borderId="0">
      <alignment horizontal="centerContinuous"/>
    </xf>
    <xf numFmtId="0" fontId="33" fillId="0" borderId="0">
      <alignment horizontal="centerContinuous"/>
    </xf>
    <xf numFmtId="0" fontId="10" fillId="0" borderId="6" applyNumberFormat="0" applyFill="0" applyAlignment="0" applyProtection="0"/>
    <xf numFmtId="0" fontId="34" fillId="0" borderId="0" applyNumberFormat="0" applyFill="0" applyBorder="0" applyAlignment="0" applyProtection="0"/>
    <xf numFmtId="166" fontId="35" fillId="0" borderId="0" applyAlignment="0"/>
    <xf numFmtId="0" fontId="35" fillId="0" borderId="0" applyAlignment="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cellStyleXfs>
  <cellXfs count="853">
    <xf numFmtId="0" fontId="0" fillId="0" borderId="0" xfId="0"/>
    <xf numFmtId="0" fontId="4" fillId="34" borderId="0" xfId="0" applyFont="1" applyFill="1" applyAlignment="1">
      <alignment vertical="top" wrapText="1"/>
    </xf>
    <xf numFmtId="0" fontId="36" fillId="34" borderId="0" xfId="0" applyFont="1" applyFill="1" applyAlignment="1">
      <alignment horizontal="left" vertical="top"/>
    </xf>
    <xf numFmtId="0" fontId="36" fillId="0" borderId="0" xfId="0" applyFont="1" applyAlignment="1">
      <alignment vertical="top" wrapText="1"/>
    </xf>
    <xf numFmtId="0" fontId="3" fillId="0" borderId="0" xfId="0" applyFont="1" applyAlignment="1">
      <alignment vertical="top" wrapText="1"/>
    </xf>
    <xf numFmtId="0" fontId="38" fillId="34" borderId="0" xfId="0" applyFont="1" applyFill="1" applyAlignment="1">
      <alignment vertical="center"/>
    </xf>
    <xf numFmtId="0" fontId="36" fillId="0" borderId="0" xfId="0" applyFont="1" applyAlignment="1">
      <alignment vertical="top"/>
    </xf>
    <xf numFmtId="0" fontId="2" fillId="0" borderId="0" xfId="0" applyFont="1" applyFill="1" applyAlignment="1">
      <alignment vertical="top" wrapText="1"/>
    </xf>
    <xf numFmtId="0" fontId="2" fillId="0" borderId="0" xfId="0" applyFont="1" applyAlignment="1">
      <alignment vertical="top" wrapText="1"/>
    </xf>
    <xf numFmtId="0" fontId="4" fillId="34" borderId="0" xfId="0" applyFont="1" applyFill="1" applyAlignment="1">
      <alignment vertical="top"/>
    </xf>
    <xf numFmtId="0" fontId="4" fillId="0" borderId="0" xfId="0" applyFont="1" applyAlignment="1">
      <alignment vertical="top"/>
    </xf>
    <xf numFmtId="0" fontId="7" fillId="0" borderId="0" xfId="0" applyFont="1" applyAlignment="1">
      <alignment vertical="top"/>
    </xf>
    <xf numFmtId="0" fontId="6" fillId="0" borderId="0" xfId="0" applyFont="1" applyAlignment="1">
      <alignment horizontal="left" vertical="top" wrapText="1"/>
    </xf>
    <xf numFmtId="0" fontId="7" fillId="34" borderId="0" xfId="0" applyFont="1" applyFill="1" applyAlignment="1">
      <alignment vertical="top" wrapText="1"/>
    </xf>
    <xf numFmtId="0" fontId="41" fillId="0" borderId="0" xfId="0" applyFont="1" applyAlignment="1">
      <alignment horizontal="left" vertical="top" wrapText="1"/>
    </xf>
    <xf numFmtId="0" fontId="37" fillId="0" borderId="0" xfId="0" applyFont="1" applyAlignment="1">
      <alignment vertical="top"/>
    </xf>
    <xf numFmtId="0" fontId="6" fillId="0" borderId="7" xfId="0" applyFont="1" applyBorder="1" applyAlignment="1">
      <alignment horizontal="centerContinuous" vertical="top" wrapText="1"/>
    </xf>
    <xf numFmtId="0" fontId="4" fillId="0" borderId="8" xfId="0" applyFont="1" applyBorder="1" applyAlignment="1">
      <alignment horizontal="centerContinuous" vertical="top" wrapText="1"/>
    </xf>
    <xf numFmtId="0" fontId="5" fillId="0" borderId="0" xfId="0" applyFont="1" applyAlignment="1">
      <alignment horizontal="left" vertical="top"/>
    </xf>
    <xf numFmtId="0" fontId="36" fillId="34" borderId="0" xfId="0" applyFont="1" applyFill="1" applyAlignment="1">
      <alignment vertical="top"/>
    </xf>
    <xf numFmtId="0" fontId="3" fillId="0" borderId="0" xfId="0" applyFont="1" applyAlignment="1">
      <alignment vertical="top"/>
    </xf>
    <xf numFmtId="0" fontId="6" fillId="37" borderId="13" xfId="0" applyFont="1" applyFill="1" applyBorder="1" applyAlignment="1">
      <alignment horizontal="centerContinuous" vertical="top" wrapText="1"/>
    </xf>
    <xf numFmtId="0" fontId="6" fillId="37" borderId="17" xfId="0" applyFont="1" applyFill="1" applyBorder="1" applyAlignment="1">
      <alignment horizontal="centerContinuous" vertical="top" wrapText="1"/>
    </xf>
    <xf numFmtId="0" fontId="4" fillId="37" borderId="17" xfId="0" applyFont="1" applyFill="1" applyBorder="1" applyAlignment="1">
      <alignment horizontal="centerContinuous" vertical="top" wrapText="1"/>
    </xf>
    <xf numFmtId="0" fontId="4" fillId="37" borderId="14" xfId="0" applyFont="1" applyFill="1" applyBorder="1" applyAlignment="1">
      <alignment horizontal="centerContinuous" vertical="top" wrapText="1"/>
    </xf>
    <xf numFmtId="0" fontId="38" fillId="34" borderId="0" xfId="0" applyFont="1" applyFill="1" applyAlignment="1">
      <alignment vertical="top"/>
    </xf>
    <xf numFmtId="0" fontId="6" fillId="0" borderId="0" xfId="0" applyFont="1" applyAlignment="1">
      <alignment horizontal="left" vertical="top"/>
    </xf>
    <xf numFmtId="0" fontId="5" fillId="0" borderId="0" xfId="0" applyFont="1" applyAlignment="1">
      <alignment vertical="top"/>
    </xf>
    <xf numFmtId="0" fontId="5" fillId="34" borderId="0" xfId="0" applyFont="1" applyFill="1" applyAlignment="1">
      <alignment vertical="top"/>
    </xf>
    <xf numFmtId="1" fontId="39" fillId="0" borderId="0" xfId="183" applyNumberFormat="1" applyFont="1" applyFill="1" applyBorder="1" applyAlignment="1" applyProtection="1">
      <alignment horizontal="right" vertical="top" wrapText="1"/>
    </xf>
    <xf numFmtId="1" fontId="39" fillId="0" borderId="8" xfId="183" applyNumberFormat="1" applyFont="1" applyFill="1" applyBorder="1" applyAlignment="1" applyProtection="1">
      <alignment horizontal="right" vertical="top" wrapText="1"/>
    </xf>
    <xf numFmtId="0" fontId="5" fillId="34" borderId="0" xfId="0" applyFont="1" applyFill="1" applyAlignment="1">
      <alignment vertical="top" wrapText="1"/>
    </xf>
    <xf numFmtId="0" fontId="41" fillId="0" borderId="0" xfId="0" applyFont="1" applyFill="1" applyAlignment="1">
      <alignment vertical="top" wrapText="1"/>
    </xf>
    <xf numFmtId="0" fontId="3" fillId="0" borderId="0" xfId="0" applyFont="1" applyFill="1" applyAlignment="1">
      <alignment vertical="top" wrapText="1"/>
    </xf>
    <xf numFmtId="1" fontId="39" fillId="0" borderId="16" xfId="183" applyNumberFormat="1" applyFont="1" applyFill="1" applyBorder="1" applyAlignment="1" applyProtection="1">
      <alignment horizontal="right" vertical="top" wrapText="1"/>
    </xf>
    <xf numFmtId="0" fontId="6" fillId="0" borderId="0" xfId="0" applyFont="1" applyBorder="1" applyAlignment="1">
      <alignment horizontal="centerContinuous" vertical="top" wrapText="1"/>
    </xf>
    <xf numFmtId="0" fontId="4" fillId="0" borderId="0" xfId="0" applyFont="1" applyBorder="1" applyAlignment="1">
      <alignment horizontal="centerContinuous" vertical="top" wrapText="1"/>
    </xf>
    <xf numFmtId="1" fontId="39" fillId="0" borderId="10" xfId="183" applyNumberFormat="1" applyFont="1" applyFill="1" applyBorder="1" applyAlignment="1" applyProtection="1">
      <alignment horizontal="right" vertical="top" wrapText="1"/>
    </xf>
    <xf numFmtId="0" fontId="4" fillId="0" borderId="0" xfId="0" applyFont="1"/>
    <xf numFmtId="15" fontId="4" fillId="0" borderId="0" xfId="0" applyNumberFormat="1" applyFont="1" applyAlignment="1">
      <alignment vertical="top"/>
    </xf>
    <xf numFmtId="0" fontId="4" fillId="0" borderId="0" xfId="0" applyFont="1" applyAlignment="1">
      <alignment vertical="top" wrapText="1"/>
    </xf>
    <xf numFmtId="0" fontId="4" fillId="34" borderId="0" xfId="0" applyFont="1" applyFill="1" applyAlignment="1">
      <alignment horizontal="left" vertical="top"/>
    </xf>
    <xf numFmtId="0" fontId="39" fillId="0" borderId="0" xfId="183" applyNumberFormat="1" applyFont="1" applyFill="1" applyBorder="1" applyAlignment="1" applyProtection="1">
      <alignment vertical="top" wrapText="1"/>
    </xf>
    <xf numFmtId="0" fontId="39" fillId="0" borderId="8" xfId="183" applyNumberFormat="1" applyFont="1" applyFill="1" applyBorder="1" applyAlignment="1" applyProtection="1">
      <alignment vertical="top" wrapText="1"/>
    </xf>
    <xf numFmtId="49" fontId="4" fillId="0" borderId="0" xfId="0" applyNumberFormat="1" applyFont="1" applyAlignment="1">
      <alignment vertical="top" wrapText="1"/>
    </xf>
    <xf numFmtId="0" fontId="4" fillId="0" borderId="0" xfId="0" applyFont="1" applyBorder="1" applyAlignment="1">
      <alignment vertical="top"/>
    </xf>
    <xf numFmtId="0" fontId="5" fillId="0" borderId="9" xfId="0" applyFont="1" applyBorder="1" applyAlignment="1">
      <alignment horizontal="left" vertical="top" wrapText="1"/>
    </xf>
    <xf numFmtId="0" fontId="5" fillId="34" borderId="0" xfId="0" applyFont="1" applyFill="1" applyAlignment="1">
      <alignment horizontal="left" vertical="top"/>
    </xf>
    <xf numFmtId="0" fontId="4" fillId="0" borderId="7" xfId="0" applyFont="1" applyBorder="1" applyAlignment="1">
      <alignment vertical="top"/>
    </xf>
    <xf numFmtId="0" fontId="2" fillId="0" borderId="0" xfId="0" applyFont="1" applyAlignment="1">
      <alignment wrapText="1"/>
    </xf>
    <xf numFmtId="0" fontId="4" fillId="0" borderId="9" xfId="0" applyFont="1" applyBorder="1" applyAlignment="1">
      <alignment wrapText="1"/>
    </xf>
    <xf numFmtId="0" fontId="4" fillId="0" borderId="16" xfId="0" applyFont="1" applyBorder="1" applyAlignment="1">
      <alignment wrapText="1"/>
    </xf>
    <xf numFmtId="0" fontId="4" fillId="0" borderId="10" xfId="0" applyFont="1" applyBorder="1" applyAlignment="1">
      <alignment wrapText="1"/>
    </xf>
    <xf numFmtId="0" fontId="4" fillId="0" borderId="7" xfId="0" applyFont="1" applyBorder="1" applyAlignment="1">
      <alignment wrapText="1"/>
    </xf>
    <xf numFmtId="0" fontId="4" fillId="0" borderId="8" xfId="0" applyFont="1" applyBorder="1" applyAlignment="1">
      <alignment wrapText="1"/>
    </xf>
    <xf numFmtId="0" fontId="37" fillId="0" borderId="0" xfId="0" applyFont="1" applyAlignment="1">
      <alignment horizontal="left" vertical="top"/>
    </xf>
    <xf numFmtId="0" fontId="47" fillId="34" borderId="7" xfId="0" applyFont="1" applyFill="1" applyBorder="1" applyAlignment="1">
      <alignment horizontal="center" vertical="top" wrapText="1"/>
    </xf>
    <xf numFmtId="0" fontId="47" fillId="34" borderId="0" xfId="0" applyFont="1" applyFill="1" applyAlignment="1">
      <alignment horizontal="center" vertical="top" wrapText="1"/>
    </xf>
    <xf numFmtId="0" fontId="4" fillId="0" borderId="8" xfId="0" applyFont="1" applyBorder="1" applyAlignment="1">
      <alignment vertical="top" wrapText="1"/>
    </xf>
    <xf numFmtId="0" fontId="37" fillId="0" borderId="0" xfId="0" applyFont="1" applyAlignment="1">
      <alignment horizontal="left" vertical="top" wrapText="1"/>
    </xf>
    <xf numFmtId="0" fontId="37" fillId="0" borderId="0" xfId="0" applyFont="1" applyAlignment="1">
      <alignment horizontal="left" vertical="top" wrapText="1" inden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horizontal="left" vertical="top" wrapText="1"/>
    </xf>
    <xf numFmtId="0" fontId="5" fillId="0" borderId="16" xfId="0" applyFont="1" applyBorder="1" applyAlignment="1">
      <alignment horizontal="left" vertical="top" wrapText="1"/>
    </xf>
    <xf numFmtId="0" fontId="5" fillId="0" borderId="7" xfId="0" applyFont="1" applyBorder="1" applyAlignment="1">
      <alignment vertical="top" wrapText="1"/>
    </xf>
    <xf numFmtId="0" fontId="5" fillId="0" borderId="0" xfId="0" applyFont="1" applyBorder="1" applyAlignment="1">
      <alignment vertical="top" wrapText="1"/>
    </xf>
    <xf numFmtId="0" fontId="5" fillId="0" borderId="8" xfId="0" applyFont="1" applyBorder="1" applyAlignment="1">
      <alignment vertical="top" wrapText="1"/>
    </xf>
    <xf numFmtId="0" fontId="5" fillId="0" borderId="0" xfId="0" applyFont="1" applyAlignment="1">
      <alignment vertical="top" wrapText="1"/>
    </xf>
    <xf numFmtId="0" fontId="4" fillId="0" borderId="16" xfId="0" applyFont="1" applyBorder="1" applyAlignment="1">
      <alignment vertical="top" wrapText="1"/>
    </xf>
    <xf numFmtId="0" fontId="4" fillId="0" borderId="10" xfId="0" applyFont="1" applyBorder="1" applyAlignment="1">
      <alignment vertical="top" wrapText="1"/>
    </xf>
    <xf numFmtId="0" fontId="4" fillId="0" borderId="8" xfId="0" applyFont="1" applyBorder="1"/>
    <xf numFmtId="0" fontId="4" fillId="0" borderId="9" xfId="0" applyFont="1" applyBorder="1" applyAlignment="1">
      <alignment vertical="top" wrapText="1"/>
    </xf>
    <xf numFmtId="0" fontId="4" fillId="0" borderId="0" xfId="0" applyFont="1" applyAlignment="1">
      <alignment horizontal="left" vertical="top"/>
    </xf>
    <xf numFmtId="0" fontId="4" fillId="0" borderId="7" xfId="0" applyFont="1" applyBorder="1" applyAlignment="1">
      <alignment vertical="top" wrapText="1"/>
    </xf>
    <xf numFmtId="0" fontId="4" fillId="0" borderId="0" xfId="0" applyFont="1" applyBorder="1" applyAlignment="1">
      <alignment vertical="top" wrapText="1"/>
    </xf>
    <xf numFmtId="0" fontId="2" fillId="0" borderId="0" xfId="0" applyFont="1" applyAlignment="1">
      <alignment horizontal="left" vertical="top" wrapText="1"/>
    </xf>
    <xf numFmtId="49" fontId="4" fillId="34" borderId="0" xfId="0" applyNumberFormat="1" applyFont="1" applyFill="1" applyAlignment="1">
      <alignment vertical="top" wrapText="1"/>
    </xf>
    <xf numFmtId="49" fontId="4" fillId="0" borderId="0" xfId="0" applyNumberFormat="1" applyFont="1" applyAlignment="1">
      <alignment vertical="top"/>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horizontal="left" vertical="top" wrapText="1"/>
    </xf>
    <xf numFmtId="0" fontId="4" fillId="0" borderId="16" xfId="0" applyFont="1" applyBorder="1" applyAlignment="1">
      <alignment vertical="top" wrapText="1"/>
    </xf>
    <xf numFmtId="0" fontId="4" fillId="0" borderId="10" xfId="0" applyFont="1" applyBorder="1" applyAlignment="1">
      <alignment vertical="top" wrapText="1"/>
    </xf>
    <xf numFmtId="0" fontId="5" fillId="0" borderId="7" xfId="0" applyFont="1" applyBorder="1" applyAlignment="1">
      <alignment horizontal="right" vertical="top" wrapText="1" indent="1"/>
    </xf>
    <xf numFmtId="0" fontId="5" fillId="0" borderId="0" xfId="0" applyFont="1" applyBorder="1" applyAlignment="1">
      <alignment horizontal="right" vertical="top" wrapText="1" indent="1"/>
    </xf>
    <xf numFmtId="0" fontId="4" fillId="37" borderId="0" xfId="0" applyFont="1" applyFill="1" applyAlignment="1">
      <alignment vertical="top"/>
    </xf>
    <xf numFmtId="15" fontId="4" fillId="0" borderId="0" xfId="0" quotePrefix="1" applyNumberFormat="1" applyFont="1" applyAlignment="1">
      <alignment vertical="top"/>
    </xf>
    <xf numFmtId="0" fontId="4" fillId="0" borderId="0" xfId="0" applyFont="1" applyBorder="1"/>
    <xf numFmtId="0" fontId="4" fillId="34" borderId="0" xfId="0" applyFont="1" applyFill="1" applyAlignment="1">
      <alignment horizontal="left" vertical="top" wrapText="1"/>
    </xf>
    <xf numFmtId="0" fontId="4" fillId="0" borderId="0" xfId="0" applyFont="1" applyAlignment="1">
      <alignment horizontal="left" vertical="top" wrapText="1"/>
    </xf>
    <xf numFmtId="0" fontId="7" fillId="0" borderId="0" xfId="0" applyFont="1" applyAlignment="1">
      <alignment vertical="top" wrapText="1"/>
    </xf>
    <xf numFmtId="0" fontId="2" fillId="0" borderId="0" xfId="0" applyFont="1" applyFill="1" applyAlignment="1">
      <alignment horizontal="left" vertical="top" wrapText="1"/>
    </xf>
    <xf numFmtId="0" fontId="4" fillId="0" borderId="0" xfId="0" applyFont="1" applyBorder="1" applyAlignment="1">
      <alignment wrapText="1"/>
    </xf>
    <xf numFmtId="0" fontId="2" fillId="0" borderId="0" xfId="0" applyFont="1" applyFill="1" applyAlignment="1">
      <alignment wrapText="1"/>
    </xf>
    <xf numFmtId="0" fontId="4" fillId="0" borderId="8" xfId="0" applyFont="1" applyBorder="1" applyAlignment="1">
      <alignment vertical="top"/>
    </xf>
    <xf numFmtId="0" fontId="4" fillId="37" borderId="0" xfId="0" applyFont="1" applyFill="1" applyAlignment="1">
      <alignment vertical="top" wrapText="1"/>
    </xf>
    <xf numFmtId="0" fontId="4" fillId="37" borderId="0" xfId="0" applyFont="1" applyFill="1"/>
    <xf numFmtId="0" fontId="50" fillId="0" borderId="0" xfId="0" applyFont="1"/>
    <xf numFmtId="0" fontId="4" fillId="0" borderId="0" xfId="0" applyFont="1" applyAlignment="1">
      <alignment horizontal="left"/>
    </xf>
    <xf numFmtId="0" fontId="4" fillId="37" borderId="0" xfId="0" applyFont="1" applyFill="1" applyAlignment="1">
      <alignment wrapText="1"/>
    </xf>
    <xf numFmtId="0" fontId="50" fillId="37" borderId="0" xfId="0" applyFont="1" applyFill="1" applyAlignment="1">
      <alignment vertical="top"/>
    </xf>
    <xf numFmtId="0" fontId="5" fillId="0" borderId="0" xfId="0" applyFont="1" applyBorder="1" applyAlignment="1">
      <alignment horizontal="left" vertical="top" wrapText="1"/>
    </xf>
    <xf numFmtId="0" fontId="5" fillId="0" borderId="8" xfId="0" applyFont="1" applyBorder="1" applyAlignment="1">
      <alignment vertical="top" wrapText="1"/>
    </xf>
    <xf numFmtId="0" fontId="5" fillId="0" borderId="0" xfId="0" applyFont="1" applyAlignment="1">
      <alignment vertical="top" wrapText="1"/>
    </xf>
    <xf numFmtId="0" fontId="52" fillId="0" borderId="0" xfId="0" applyFont="1" applyAlignment="1">
      <alignment vertical="center"/>
    </xf>
    <xf numFmtId="0" fontId="39" fillId="0" borderId="0" xfId="0" applyFont="1"/>
    <xf numFmtId="0" fontId="52" fillId="40" borderId="0" xfId="0" applyFont="1" applyFill="1" applyAlignment="1">
      <alignment vertical="center"/>
    </xf>
    <xf numFmtId="0" fontId="48" fillId="0" borderId="0" xfId="0" applyFont="1" applyAlignment="1">
      <alignment vertical="top"/>
    </xf>
    <xf numFmtId="0" fontId="5" fillId="0" borderId="7" xfId="0" applyFont="1" applyFill="1" applyBorder="1" applyAlignment="1">
      <alignment horizontal="right" vertical="top" wrapText="1" indent="1"/>
    </xf>
    <xf numFmtId="0" fontId="5" fillId="0" borderId="0" xfId="0" applyFont="1" applyFill="1" applyBorder="1" applyAlignment="1">
      <alignment horizontal="right" vertical="top" wrapText="1" indent="1"/>
    </xf>
    <xf numFmtId="0" fontId="4" fillId="34" borderId="0" xfId="0" applyFont="1" applyFill="1" applyAlignment="1">
      <alignment horizontal="right" vertical="top" indent="1"/>
    </xf>
    <xf numFmtId="0" fontId="4" fillId="34" borderId="7" xfId="0" applyFont="1" applyFill="1" applyBorder="1" applyAlignment="1">
      <alignment horizontal="left" vertical="top"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16" xfId="0" applyFont="1" applyBorder="1" applyAlignment="1">
      <alignment horizontal="left" vertical="top" wrapText="1"/>
    </xf>
    <xf numFmtId="0" fontId="5" fillId="0" borderId="0" xfId="0" applyFont="1" applyBorder="1" applyAlignment="1">
      <alignment vertical="top" wrapText="1"/>
    </xf>
    <xf numFmtId="0" fontId="5" fillId="0" borderId="8" xfId="0" applyFont="1" applyBorder="1" applyAlignment="1">
      <alignment vertical="top" wrapText="1"/>
    </xf>
    <xf numFmtId="0" fontId="37" fillId="0" borderId="0" xfId="0" applyFont="1" applyAlignment="1">
      <alignment horizontal="left" vertical="top" indent="1"/>
    </xf>
    <xf numFmtId="0" fontId="5" fillId="0" borderId="7" xfId="0" applyFont="1" applyBorder="1" applyAlignment="1">
      <alignment horizontal="right" vertical="top" wrapText="1" indent="1"/>
    </xf>
    <xf numFmtId="0" fontId="40" fillId="0" borderId="0" xfId="183" applyNumberFormat="1" applyFont="1" applyFill="1" applyBorder="1" applyAlignment="1" applyProtection="1">
      <alignment vertical="top" wrapText="1"/>
    </xf>
    <xf numFmtId="0" fontId="40" fillId="0" borderId="8" xfId="183" applyNumberFormat="1" applyFont="1" applyFill="1" applyBorder="1" applyAlignment="1" applyProtection="1">
      <alignment vertical="top" wrapText="1"/>
    </xf>
    <xf numFmtId="0" fontId="51" fillId="35" borderId="20" xfId="183" applyNumberFormat="1" applyFont="1" applyFill="1" applyBorder="1" applyAlignment="1" applyProtection="1">
      <alignment horizontal="center" vertical="center" wrapText="1"/>
      <protection locked="0"/>
    </xf>
    <xf numFmtId="0" fontId="39" fillId="35" borderId="20" xfId="183" applyNumberFormat="1" applyFont="1" applyFill="1" applyBorder="1" applyAlignment="1" applyProtection="1">
      <alignment horizontal="center" vertical="top" wrapText="1"/>
      <protection locked="0"/>
    </xf>
    <xf numFmtId="0" fontId="5" fillId="0" borderId="20" xfId="0" applyFont="1" applyBorder="1" applyAlignment="1">
      <alignment horizontal="center" vertical="center" wrapText="1"/>
    </xf>
    <xf numFmtId="0" fontId="7" fillId="38" borderId="20" xfId="0" applyFont="1" applyFill="1" applyBorder="1" applyAlignment="1">
      <alignment horizontal="center" vertical="top" wrapText="1"/>
    </xf>
    <xf numFmtId="0" fontId="5" fillId="0" borderId="20" xfId="0" applyFont="1" applyBorder="1" applyAlignment="1">
      <alignment horizontal="center" vertical="top" wrapText="1"/>
    </xf>
    <xf numFmtId="167" fontId="39" fillId="35" borderId="20" xfId="25686" applyNumberFormat="1" applyFont="1" applyFill="1" applyBorder="1" applyAlignment="1" applyProtection="1">
      <alignment horizontal="right" vertical="top" wrapText="1"/>
      <protection locked="0"/>
    </xf>
    <xf numFmtId="0" fontId="6" fillId="0" borderId="16" xfId="0" applyFont="1" applyBorder="1" applyAlignment="1">
      <alignment horizontal="centerContinuous" vertical="top" wrapText="1"/>
    </xf>
    <xf numFmtId="0" fontId="4" fillId="0" borderId="16" xfId="0" applyFont="1" applyBorder="1" applyAlignment="1">
      <alignment horizontal="centerContinuous" vertical="top" wrapText="1"/>
    </xf>
    <xf numFmtId="0" fontId="4" fillId="0" borderId="10" xfId="0" applyFont="1" applyBorder="1" applyAlignment="1">
      <alignment horizontal="centerContinuous" vertical="top" wrapText="1"/>
    </xf>
    <xf numFmtId="0" fontId="49" fillId="0" borderId="7" xfId="0" applyFont="1" applyBorder="1" applyAlignment="1">
      <alignment vertical="top" wrapText="1"/>
    </xf>
    <xf numFmtId="0" fontId="49" fillId="0" borderId="0" xfId="0" applyFont="1" applyBorder="1" applyAlignment="1">
      <alignment vertical="top" wrapText="1"/>
    </xf>
    <xf numFmtId="167" fontId="39" fillId="35" borderId="20" xfId="25686" applyNumberFormat="1" applyFont="1" applyFill="1" applyBorder="1" applyAlignment="1" applyProtection="1">
      <alignment horizontal="right" vertical="top"/>
      <protection locked="0"/>
    </xf>
    <xf numFmtId="167" fontId="40" fillId="36" borderId="20" xfId="25686" applyNumberFormat="1" applyFont="1" applyFill="1" applyBorder="1" applyAlignment="1" applyProtection="1">
      <alignment horizontal="right" vertical="center" wrapText="1"/>
    </xf>
    <xf numFmtId="167" fontId="40" fillId="36" borderId="23" xfId="25686" applyNumberFormat="1" applyFont="1" applyFill="1" applyBorder="1" applyAlignment="1" applyProtection="1">
      <alignment horizontal="right" vertical="center" wrapText="1"/>
    </xf>
    <xf numFmtId="0" fontId="7" fillId="38" borderId="31" xfId="0" applyFont="1" applyFill="1" applyBorder="1" applyAlignment="1">
      <alignment horizontal="center" vertical="top" wrapText="1"/>
    </xf>
    <xf numFmtId="167" fontId="39" fillId="35" borderId="20" xfId="25686" applyNumberFormat="1" applyFont="1" applyFill="1" applyBorder="1" applyAlignment="1" applyProtection="1">
      <alignment horizontal="right" vertical="center" wrapText="1"/>
      <protection locked="0"/>
    </xf>
    <xf numFmtId="167" fontId="39" fillId="35" borderId="31" xfId="25686" applyNumberFormat="1" applyFont="1" applyFill="1" applyBorder="1" applyAlignment="1" applyProtection="1">
      <alignment horizontal="right" vertical="center" wrapText="1"/>
      <protection locked="0"/>
    </xf>
    <xf numFmtId="0" fontId="5" fillId="0" borderId="0" xfId="0" applyFont="1" applyBorder="1" applyAlignment="1">
      <alignment horizontal="right" vertical="top" indent="1"/>
    </xf>
    <xf numFmtId="0" fontId="5" fillId="0" borderId="0" xfId="0" applyFont="1" applyFill="1" applyBorder="1" applyAlignment="1">
      <alignment horizontal="right" vertical="top" indent="1"/>
    </xf>
    <xf numFmtId="1" fontId="39" fillId="36" borderId="20" xfId="183" applyNumberFormat="1" applyFont="1" applyFill="1" applyBorder="1" applyAlignment="1" applyProtection="1">
      <alignment horizontal="center" vertical="top" wrapText="1"/>
    </xf>
    <xf numFmtId="0" fontId="39" fillId="35" borderId="20" xfId="183" applyNumberFormat="1" applyFont="1" applyFill="1" applyBorder="1" applyAlignment="1" applyProtection="1">
      <alignment horizontal="center" vertical="top" wrapText="1"/>
      <protection locked="0"/>
    </xf>
    <xf numFmtId="0" fontId="5" fillId="0" borderId="7" xfId="0" applyFont="1" applyBorder="1" applyAlignment="1">
      <alignment vertical="top" wrapText="1"/>
    </xf>
    <xf numFmtId="0" fontId="4" fillId="0" borderId="0" xfId="0" applyFont="1" applyAlignment="1">
      <alignment wrapText="1"/>
    </xf>
    <xf numFmtId="0" fontId="38" fillId="0" borderId="0" xfId="0" applyFont="1" applyAlignment="1">
      <alignment vertical="top"/>
    </xf>
    <xf numFmtId="0" fontId="40" fillId="0" borderId="0" xfId="183" applyNumberFormat="1" applyFont="1" applyFill="1" applyBorder="1" applyAlignment="1" applyProtection="1">
      <alignment horizontal="right" vertical="center"/>
    </xf>
    <xf numFmtId="14" fontId="4" fillId="0" borderId="0" xfId="0" applyNumberFormat="1" applyFont="1" applyAlignment="1">
      <alignment vertical="top"/>
    </xf>
    <xf numFmtId="0" fontId="4" fillId="0" borderId="0" xfId="0" quotePrefix="1" applyFont="1" applyAlignment="1">
      <alignment vertical="top"/>
    </xf>
    <xf numFmtId="9" fontId="39" fillId="35" borderId="20" xfId="25687" applyFont="1" applyFill="1" applyBorder="1" applyAlignment="1" applyProtection="1">
      <alignment horizontal="center" vertical="center" wrapText="1"/>
      <protection locked="0"/>
    </xf>
    <xf numFmtId="165" fontId="39" fillId="36" borderId="20" xfId="25686" applyNumberFormat="1" applyFont="1" applyFill="1" applyBorder="1" applyAlignment="1" applyProtection="1">
      <alignment horizontal="right" vertical="top"/>
    </xf>
    <xf numFmtId="165" fontId="39" fillId="36" borderId="20" xfId="25686" applyNumberFormat="1" applyFont="1" applyFill="1" applyBorder="1" applyAlignment="1" applyProtection="1">
      <alignment horizontal="right" vertical="center" wrapText="1"/>
    </xf>
    <xf numFmtId="165" fontId="39" fillId="36" borderId="31" xfId="25686" applyNumberFormat="1" applyFont="1" applyFill="1" applyBorder="1" applyAlignment="1" applyProtection="1">
      <alignment horizontal="right" vertical="center" wrapText="1"/>
    </xf>
    <xf numFmtId="0" fontId="4" fillId="0" borderId="0" xfId="0" applyFont="1" applyFill="1" applyAlignment="1">
      <alignment vertical="top"/>
    </xf>
    <xf numFmtId="0" fontId="36" fillId="33" borderId="7" xfId="0" applyFont="1" applyFill="1" applyBorder="1" applyAlignment="1">
      <alignment vertical="top" wrapText="1"/>
    </xf>
    <xf numFmtId="0" fontId="36" fillId="33" borderId="0" xfId="0" applyFont="1" applyFill="1" applyBorder="1" applyAlignment="1">
      <alignment vertical="top" wrapText="1"/>
    </xf>
    <xf numFmtId="0" fontId="36" fillId="33" borderId="8" xfId="0" applyFont="1" applyFill="1" applyBorder="1" applyAlignment="1">
      <alignment vertical="top" wrapText="1"/>
    </xf>
    <xf numFmtId="0" fontId="41" fillId="33" borderId="7" xfId="0" applyFont="1" applyFill="1" applyBorder="1" applyAlignment="1">
      <alignment horizontal="left" vertical="top" wrapText="1"/>
    </xf>
    <xf numFmtId="0" fontId="41" fillId="33" borderId="0" xfId="0" applyFont="1" applyFill="1" applyBorder="1" applyAlignment="1">
      <alignment horizontal="left" vertical="top" wrapText="1"/>
    </xf>
    <xf numFmtId="0" fontId="2" fillId="34" borderId="0" xfId="0" applyFont="1" applyFill="1" applyAlignment="1">
      <alignment vertical="top" wrapText="1"/>
    </xf>
    <xf numFmtId="0" fontId="4" fillId="34" borderId="8" xfId="0" applyFont="1" applyFill="1" applyBorder="1" applyAlignment="1">
      <alignment vertical="top" wrapText="1"/>
    </xf>
    <xf numFmtId="0" fontId="7" fillId="0" borderId="0" xfId="0" applyFont="1" applyAlignment="1">
      <alignment vertical="top"/>
    </xf>
    <xf numFmtId="0" fontId="39" fillId="35" borderId="20" xfId="183" applyNumberFormat="1" applyFont="1" applyFill="1" applyBorder="1" applyAlignment="1" applyProtection="1">
      <alignment horizontal="center" vertical="top" wrapText="1"/>
      <protection locked="0"/>
    </xf>
    <xf numFmtId="0" fontId="39" fillId="35" borderId="20" xfId="183" applyNumberFormat="1" applyFont="1" applyFill="1" applyBorder="1" applyAlignment="1" applyProtection="1">
      <alignment horizontal="center" vertical="top" wrapText="1"/>
      <protection locked="0"/>
    </xf>
    <xf numFmtId="0" fontId="4" fillId="0" borderId="16" xfId="0" applyFont="1" applyFill="1" applyBorder="1"/>
    <xf numFmtId="0" fontId="4" fillId="0" borderId="10" xfId="0" applyFont="1" applyFill="1" applyBorder="1"/>
    <xf numFmtId="15" fontId="4" fillId="0" borderId="0" xfId="0" quotePrefix="1" applyNumberFormat="1" applyFont="1" applyAlignment="1">
      <alignment horizontal="left" vertical="top"/>
    </xf>
    <xf numFmtId="15" fontId="4" fillId="37" borderId="0" xfId="0" quotePrefix="1" applyNumberFormat="1" applyFont="1" applyFill="1" applyAlignment="1">
      <alignment horizontal="left" vertical="top"/>
    </xf>
    <xf numFmtId="0" fontId="4" fillId="37" borderId="0" xfId="0" quotePrefix="1" applyNumberFormat="1" applyFont="1" applyFill="1" applyAlignment="1">
      <alignment horizontal="left" vertical="top"/>
    </xf>
    <xf numFmtId="14" fontId="4" fillId="37" borderId="0" xfId="0" quotePrefix="1" applyNumberFormat="1" applyFont="1" applyFill="1" applyAlignment="1">
      <alignment horizontal="left" vertical="top"/>
    </xf>
    <xf numFmtId="0" fontId="48" fillId="37" borderId="0" xfId="0" applyFont="1" applyFill="1" applyAlignment="1">
      <alignment vertical="top"/>
    </xf>
    <xf numFmtId="0" fontId="5" fillId="0" borderId="7" xfId="0" applyFont="1" applyBorder="1" applyAlignment="1">
      <alignment horizontal="left" vertical="center" wrapText="1"/>
    </xf>
    <xf numFmtId="0" fontId="5" fillId="0" borderId="0" xfId="0" applyFont="1" applyBorder="1" applyAlignment="1">
      <alignment horizontal="left" vertical="center" wrapText="1"/>
    </xf>
    <xf numFmtId="0" fontId="5" fillId="0" borderId="8" xfId="0" applyFont="1" applyBorder="1" applyAlignment="1">
      <alignment horizontal="left" vertical="center"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7" fillId="38" borderId="20" xfId="0" applyFont="1" applyFill="1" applyBorder="1" applyAlignment="1">
      <alignment horizontal="center" vertical="top" wrapText="1"/>
    </xf>
    <xf numFmtId="0" fontId="7" fillId="38" borderId="22" xfId="0" applyFont="1" applyFill="1" applyBorder="1" applyAlignment="1">
      <alignment horizontal="center" vertical="center" wrapText="1"/>
    </xf>
    <xf numFmtId="0" fontId="7" fillId="38" borderId="20" xfId="0" applyFont="1" applyFill="1" applyBorder="1" applyAlignment="1">
      <alignment horizontal="center" vertical="center" wrapText="1"/>
    </xf>
    <xf numFmtId="0" fontId="5" fillId="0" borderId="0" xfId="0" applyFont="1" applyBorder="1" applyAlignment="1">
      <alignment horizontal="left" vertical="top"/>
    </xf>
    <xf numFmtId="167" fontId="39" fillId="36" borderId="20" xfId="25686" applyNumberFormat="1" applyFont="1" applyFill="1" applyBorder="1" applyAlignment="1" applyProtection="1">
      <alignment horizontal="right" vertical="center"/>
    </xf>
    <xf numFmtId="167" fontId="39" fillId="35" borderId="20" xfId="25686" applyNumberFormat="1" applyFont="1" applyFill="1" applyBorder="1" applyAlignment="1" applyProtection="1">
      <alignment horizontal="right" vertical="center"/>
      <protection locked="0"/>
    </xf>
    <xf numFmtId="167" fontId="39" fillId="35" borderId="20" xfId="25686" applyNumberFormat="1" applyFont="1" applyFill="1" applyBorder="1" applyAlignment="1" applyProtection="1">
      <alignment vertical="center"/>
      <protection locked="0"/>
    </xf>
    <xf numFmtId="167" fontId="39" fillId="36" borderId="20" xfId="25686" applyNumberFormat="1" applyFont="1" applyFill="1" applyBorder="1" applyAlignment="1" applyProtection="1">
      <alignment vertical="center"/>
    </xf>
    <xf numFmtId="167" fontId="39" fillId="36" borderId="46" xfId="25686" applyNumberFormat="1" applyFont="1" applyFill="1" applyBorder="1" applyAlignment="1" applyProtection="1">
      <alignment vertical="center"/>
    </xf>
    <xf numFmtId="167" fontId="39" fillId="35" borderId="48" xfId="25686" applyNumberFormat="1" applyFont="1" applyFill="1" applyBorder="1" applyAlignment="1" applyProtection="1">
      <alignment vertical="center"/>
      <protection locked="0"/>
    </xf>
    <xf numFmtId="167" fontId="39" fillId="35" borderId="23" xfId="25686" applyNumberFormat="1" applyFont="1" applyFill="1" applyBorder="1" applyAlignment="1" applyProtection="1">
      <alignment vertical="center"/>
      <protection locked="0"/>
    </xf>
    <xf numFmtId="167" fontId="39" fillId="36" borderId="20" xfId="183" applyNumberFormat="1" applyFont="1" applyFill="1" applyBorder="1" applyAlignment="1" applyProtection="1">
      <alignment horizontal="center" vertical="center"/>
    </xf>
    <xf numFmtId="167" fontId="39" fillId="35" borderId="20" xfId="25686" applyNumberFormat="1" applyFont="1" applyFill="1" applyBorder="1" applyAlignment="1" applyProtection="1">
      <alignment horizontal="center" vertical="top"/>
      <protection locked="0"/>
    </xf>
    <xf numFmtId="167" fontId="39" fillId="35" borderId="20" xfId="25686" applyNumberFormat="1" applyFont="1" applyFill="1" applyBorder="1" applyAlignment="1" applyProtection="1">
      <alignment vertical="top"/>
      <protection locked="0"/>
    </xf>
    <xf numFmtId="167" fontId="39" fillId="36" borderId="20" xfId="25686" applyNumberFormat="1" applyFont="1" applyFill="1" applyBorder="1" applyAlignment="1" applyProtection="1">
      <alignment vertical="top" wrapText="1"/>
    </xf>
    <xf numFmtId="167" fontId="39" fillId="36" borderId="22" xfId="183" applyNumberFormat="1" applyFont="1" applyFill="1" applyBorder="1" applyAlignment="1" applyProtection="1">
      <alignment horizontal="center" vertical="center"/>
    </xf>
    <xf numFmtId="0" fontId="4" fillId="34" borderId="7" xfId="0" applyFont="1" applyFill="1" applyBorder="1" applyAlignment="1">
      <alignment vertical="top" wrapText="1"/>
    </xf>
    <xf numFmtId="0" fontId="4" fillId="34" borderId="0" xfId="0" applyFont="1" applyFill="1" applyBorder="1" applyAlignment="1">
      <alignment vertical="top" wrapText="1"/>
    </xf>
    <xf numFmtId="0" fontId="6" fillId="0" borderId="0" xfId="0" applyFont="1" applyBorder="1" applyAlignment="1">
      <alignment horizontal="center" vertical="top"/>
    </xf>
    <xf numFmtId="0" fontId="3" fillId="0" borderId="7" xfId="0" applyFont="1" applyBorder="1" applyAlignment="1">
      <alignment vertical="top" wrapText="1"/>
    </xf>
    <xf numFmtId="0" fontId="3" fillId="0" borderId="0" xfId="0" applyFont="1" applyBorder="1" applyAlignment="1">
      <alignment vertical="top" wrapText="1"/>
    </xf>
    <xf numFmtId="49" fontId="4" fillId="34" borderId="0" xfId="0" applyNumberFormat="1" applyFont="1" applyFill="1" applyBorder="1" applyAlignment="1">
      <alignment vertical="top" wrapText="1"/>
    </xf>
    <xf numFmtId="49" fontId="4" fillId="34" borderId="8" xfId="0" applyNumberFormat="1" applyFont="1" applyFill="1" applyBorder="1" applyAlignment="1">
      <alignment vertical="top" wrapText="1"/>
    </xf>
    <xf numFmtId="0" fontId="5" fillId="0" borderId="0" xfId="0" applyFont="1" applyBorder="1" applyAlignment="1">
      <alignment vertical="top"/>
    </xf>
    <xf numFmtId="1" fontId="4" fillId="0" borderId="0" xfId="0" applyNumberFormat="1" applyFont="1" applyAlignment="1">
      <alignment horizontal="left" vertical="top"/>
    </xf>
    <xf numFmtId="0" fontId="4" fillId="0" borderId="0" xfId="0" applyFont="1" applyAlignment="1">
      <alignment vertical="top" wrapText="1"/>
    </xf>
    <xf numFmtId="0" fontId="4" fillId="0" borderId="8" xfId="0" applyFont="1" applyBorder="1" applyAlignment="1">
      <alignment vertical="top" wrapText="1"/>
    </xf>
    <xf numFmtId="0" fontId="7" fillId="0" borderId="0" xfId="0" applyFont="1" applyBorder="1" applyAlignment="1">
      <alignment horizontal="center" vertical="top"/>
    </xf>
    <xf numFmtId="0" fontId="7" fillId="34" borderId="0" xfId="0" applyFont="1" applyFill="1" applyAlignment="1">
      <alignment horizontal="center" vertical="center"/>
    </xf>
    <xf numFmtId="0" fontId="4" fillId="0" borderId="8" xfId="0" applyFont="1" applyBorder="1" applyAlignment="1">
      <alignment vertical="top" wrapText="1"/>
    </xf>
    <xf numFmtId="0" fontId="4" fillId="0" borderId="0" xfId="0" applyFont="1" applyAlignment="1">
      <alignment vertical="center"/>
    </xf>
    <xf numFmtId="0" fontId="7" fillId="0" borderId="0" xfId="0" applyFont="1" applyAlignment="1">
      <alignment vertical="top"/>
    </xf>
    <xf numFmtId="0" fontId="7" fillId="38" borderId="20" xfId="0" applyFont="1" applyFill="1" applyBorder="1" applyAlignment="1">
      <alignment horizontal="center" vertical="top" wrapText="1"/>
    </xf>
    <xf numFmtId="168" fontId="4" fillId="0" borderId="0" xfId="0" quotePrefix="1" applyNumberFormat="1" applyFont="1" applyAlignment="1">
      <alignment vertical="top"/>
    </xf>
    <xf numFmtId="15" fontId="4" fillId="0" borderId="0" xfId="0" quotePrefix="1" applyNumberFormat="1" applyFont="1"/>
    <xf numFmtId="0" fontId="5" fillId="0" borderId="7" xfId="0" applyFont="1" applyBorder="1" applyAlignment="1">
      <alignment horizontal="left" vertical="center" wrapText="1"/>
    </xf>
    <xf numFmtId="0" fontId="5" fillId="0" borderId="0" xfId="0" applyFont="1" applyBorder="1" applyAlignment="1">
      <alignment horizontal="left" vertical="center" wrapText="1"/>
    </xf>
    <xf numFmtId="0" fontId="5" fillId="0" borderId="8" xfId="0" applyFont="1" applyBorder="1" applyAlignment="1">
      <alignment horizontal="left" vertical="center"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vertical="top" wrapText="1"/>
    </xf>
    <xf numFmtId="0" fontId="4" fillId="0" borderId="0" xfId="0" applyFont="1" applyAlignment="1">
      <alignment horizontal="left" vertical="top" wrapText="1"/>
    </xf>
    <xf numFmtId="0" fontId="7" fillId="38" borderId="20" xfId="0" applyFont="1" applyFill="1" applyBorder="1" applyAlignment="1">
      <alignment horizontal="center" vertical="top" wrapText="1"/>
    </xf>
    <xf numFmtId="0" fontId="7" fillId="38" borderId="31" xfId="0" applyFont="1" applyFill="1" applyBorder="1" applyAlignment="1">
      <alignment horizontal="center" vertical="top" wrapText="1"/>
    </xf>
    <xf numFmtId="0" fontId="7" fillId="38" borderId="22" xfId="0" applyFont="1" applyFill="1" applyBorder="1" applyAlignment="1">
      <alignment horizontal="center" vertical="center" wrapText="1"/>
    </xf>
    <xf numFmtId="0" fontId="5" fillId="0" borderId="7" xfId="0" applyFont="1" applyBorder="1" applyAlignment="1">
      <alignment horizontal="right" vertical="top" wrapText="1" indent="1"/>
    </xf>
    <xf numFmtId="0" fontId="5" fillId="0" borderId="0" xfId="0" applyFont="1" applyBorder="1" applyAlignment="1">
      <alignment horizontal="right" vertical="top" wrapText="1" indent="1"/>
    </xf>
    <xf numFmtId="0" fontId="5" fillId="0" borderId="0" xfId="0" applyFont="1" applyBorder="1" applyAlignment="1">
      <alignment horizontal="right" vertical="top" indent="1"/>
    </xf>
    <xf numFmtId="0" fontId="5" fillId="0" borderId="20" xfId="0" applyFont="1" applyBorder="1" applyAlignment="1">
      <alignment horizontal="center" vertical="center" wrapText="1"/>
    </xf>
    <xf numFmtId="0" fontId="4" fillId="0" borderId="0" xfId="0" applyFont="1" applyFill="1" applyBorder="1"/>
    <xf numFmtId="0" fontId="4" fillId="0" borderId="8" xfId="0" applyFont="1" applyFill="1" applyBorder="1"/>
    <xf numFmtId="0" fontId="7" fillId="38" borderId="20" xfId="0" applyFont="1" applyFill="1" applyBorder="1" applyAlignment="1">
      <alignment horizontal="center" vertical="center" wrapText="1"/>
    </xf>
    <xf numFmtId="0" fontId="55" fillId="0" borderId="0" xfId="0" applyFont="1" applyFill="1" applyBorder="1" applyAlignment="1">
      <alignment horizontal="right" vertical="top" indent="1"/>
    </xf>
    <xf numFmtId="0" fontId="55" fillId="0" borderId="0" xfId="0" applyFont="1" applyBorder="1" applyAlignment="1">
      <alignment horizontal="right" vertical="top" indent="1"/>
    </xf>
    <xf numFmtId="0" fontId="5" fillId="0" borderId="7" xfId="0" applyFont="1" applyBorder="1" applyAlignment="1">
      <alignment horizontal="left" vertical="center" wrapText="1"/>
    </xf>
    <xf numFmtId="0" fontId="5" fillId="0" borderId="0" xfId="0" applyFont="1" applyBorder="1" applyAlignment="1">
      <alignment horizontal="left" vertical="center" wrapText="1"/>
    </xf>
    <xf numFmtId="0" fontId="5" fillId="0" borderId="8" xfId="0" applyFont="1" applyBorder="1" applyAlignment="1">
      <alignment horizontal="left" vertical="center"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vertical="top" wrapText="1"/>
    </xf>
    <xf numFmtId="0" fontId="4" fillId="0" borderId="0" xfId="0" applyFont="1" applyAlignment="1">
      <alignment horizontal="left" vertical="top" wrapText="1"/>
    </xf>
    <xf numFmtId="0" fontId="7" fillId="38" borderId="20" xfId="0" applyFont="1" applyFill="1" applyBorder="1" applyAlignment="1">
      <alignment horizontal="center" vertical="top" wrapText="1"/>
    </xf>
    <xf numFmtId="0" fontId="7" fillId="38" borderId="31" xfId="0" applyFont="1" applyFill="1" applyBorder="1" applyAlignment="1">
      <alignment horizontal="center" vertical="top" wrapText="1"/>
    </xf>
    <xf numFmtId="0" fontId="7" fillId="38" borderId="22" xfId="0" applyFont="1" applyFill="1" applyBorder="1" applyAlignment="1">
      <alignment horizontal="center" vertical="center" wrapText="1"/>
    </xf>
    <xf numFmtId="0" fontId="7" fillId="38" borderId="20" xfId="0" applyFont="1" applyFill="1" applyBorder="1" applyAlignment="1">
      <alignment horizontal="center" vertical="center" wrapText="1"/>
    </xf>
    <xf numFmtId="0" fontId="5" fillId="0" borderId="20" xfId="0" applyFont="1" applyBorder="1" applyAlignment="1">
      <alignment horizontal="center" vertical="center" wrapText="1"/>
    </xf>
    <xf numFmtId="17" fontId="4" fillId="0" borderId="0" xfId="0" quotePrefix="1" applyNumberFormat="1" applyFont="1" applyAlignment="1">
      <alignment vertical="top"/>
    </xf>
    <xf numFmtId="0" fontId="5" fillId="0" borderId="8" xfId="0" applyFont="1" applyFill="1" applyBorder="1" applyAlignment="1">
      <alignment vertical="top" wrapText="1"/>
    </xf>
    <xf numFmtId="0" fontId="5" fillId="0" borderId="7" xfId="0" applyFont="1" applyBorder="1" applyAlignment="1">
      <alignment horizontal="left" vertical="center" wrapText="1"/>
    </xf>
    <xf numFmtId="0" fontId="5" fillId="0" borderId="0" xfId="0" applyFont="1" applyBorder="1" applyAlignment="1">
      <alignment horizontal="left" vertical="center" wrapText="1"/>
    </xf>
    <xf numFmtId="0" fontId="5" fillId="0" borderId="8" xfId="0" applyFont="1" applyBorder="1" applyAlignment="1">
      <alignment horizontal="left" vertical="center"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vertical="top" wrapText="1"/>
    </xf>
    <xf numFmtId="0" fontId="4" fillId="0" borderId="0" xfId="0" applyFont="1" applyAlignment="1">
      <alignment horizontal="left" vertical="top" wrapText="1"/>
    </xf>
    <xf numFmtId="0" fontId="7" fillId="38" borderId="20" xfId="0" applyFont="1" applyFill="1" applyBorder="1" applyAlignment="1">
      <alignment horizontal="center" vertical="top" wrapText="1"/>
    </xf>
    <xf numFmtId="0" fontId="7" fillId="38" borderId="31" xfId="0" applyFont="1" applyFill="1" applyBorder="1" applyAlignment="1">
      <alignment horizontal="center" vertical="top" wrapText="1"/>
    </xf>
    <xf numFmtId="0" fontId="7" fillId="38" borderId="22" xfId="0" applyFont="1" applyFill="1" applyBorder="1" applyAlignment="1">
      <alignment horizontal="center" vertical="center" wrapText="1"/>
    </xf>
    <xf numFmtId="0" fontId="7" fillId="38" borderId="20" xfId="0" applyFont="1" applyFill="1" applyBorder="1" applyAlignment="1">
      <alignment horizontal="center" vertical="center" wrapText="1"/>
    </xf>
    <xf numFmtId="0" fontId="5" fillId="0" borderId="7" xfId="0" applyFont="1" applyBorder="1" applyAlignment="1">
      <alignment horizontal="right" vertical="top" wrapText="1" indent="1"/>
    </xf>
    <xf numFmtId="0" fontId="5" fillId="0" borderId="0" xfId="0" applyFont="1" applyBorder="1" applyAlignment="1">
      <alignment horizontal="right" vertical="top" wrapText="1" indent="1"/>
    </xf>
    <xf numFmtId="0" fontId="5" fillId="0" borderId="0" xfId="0" applyFont="1" applyBorder="1" applyAlignment="1">
      <alignment horizontal="right" vertical="top" indent="1"/>
    </xf>
    <xf numFmtId="0" fontId="5" fillId="0" borderId="0" xfId="0" applyFont="1" applyFill="1" applyBorder="1" applyAlignment="1">
      <alignment horizontal="right" vertical="top" indent="1"/>
    </xf>
    <xf numFmtId="0" fontId="5" fillId="0" borderId="20" xfId="0" applyFont="1" applyBorder="1" applyAlignment="1">
      <alignment horizontal="center" vertical="center"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41" fillId="33" borderId="7" xfId="0" applyFont="1" applyFill="1" applyBorder="1" applyAlignment="1">
      <alignment horizontal="left" vertical="top" wrapText="1"/>
    </xf>
    <xf numFmtId="0" fontId="41" fillId="33" borderId="0" xfId="0" applyFont="1" applyFill="1" applyBorder="1" applyAlignment="1">
      <alignment horizontal="left" vertical="top" wrapText="1"/>
    </xf>
    <xf numFmtId="0" fontId="41" fillId="33" borderId="8" xfId="0" applyFont="1" applyFill="1" applyBorder="1" applyAlignment="1">
      <alignment horizontal="left" vertical="top" wrapText="1"/>
    </xf>
    <xf numFmtId="0" fontId="5" fillId="0" borderId="0" xfId="0" applyFont="1" applyFill="1" applyBorder="1" applyAlignment="1">
      <alignment horizontal="left" vertical="center" wrapText="1"/>
    </xf>
    <xf numFmtId="0" fontId="7" fillId="38" borderId="20" xfId="0" applyFont="1" applyFill="1" applyBorder="1" applyAlignment="1">
      <alignment horizontal="center" vertical="center" wrapText="1"/>
    </xf>
    <xf numFmtId="0" fontId="5" fillId="0" borderId="0" xfId="0" applyFont="1" applyFill="1" applyBorder="1" applyAlignment="1">
      <alignment horizontal="left" vertical="top" wrapText="1"/>
    </xf>
    <xf numFmtId="0" fontId="5" fillId="0" borderId="7" xfId="0" applyFont="1" applyBorder="1" applyAlignment="1">
      <alignment horizontal="right" vertical="top" wrapText="1" indent="1"/>
    </xf>
    <xf numFmtId="0" fontId="5" fillId="0" borderId="0" xfId="0" applyFont="1" applyBorder="1" applyAlignment="1">
      <alignment horizontal="right" vertical="top" wrapText="1" indent="1"/>
    </xf>
    <xf numFmtId="0" fontId="36" fillId="0" borderId="0" xfId="0" applyFont="1" applyFill="1" applyBorder="1" applyAlignment="1">
      <alignment vertical="top" wrapText="1"/>
    </xf>
    <xf numFmtId="0" fontId="6" fillId="0" borderId="0" xfId="0" applyFont="1" applyFill="1" applyBorder="1" applyAlignment="1">
      <alignment horizontal="centerContinuous" vertical="top" wrapText="1"/>
    </xf>
    <xf numFmtId="0" fontId="4" fillId="0" borderId="0" xfId="0" applyFont="1" applyFill="1" applyBorder="1" applyAlignment="1">
      <alignment horizontal="centerContinuous" vertical="top" wrapText="1"/>
    </xf>
    <xf numFmtId="0" fontId="49" fillId="0" borderId="0" xfId="0" applyFont="1" applyFill="1" applyBorder="1" applyAlignment="1">
      <alignment vertical="top" wrapText="1"/>
    </xf>
    <xf numFmtId="0" fontId="4" fillId="0" borderId="0" xfId="0" applyFont="1" applyFill="1" applyBorder="1" applyAlignment="1">
      <alignment vertical="top"/>
    </xf>
    <xf numFmtId="0" fontId="5" fillId="0" borderId="0" xfId="0" applyFont="1" applyFill="1" applyBorder="1" applyAlignment="1">
      <alignment horizontal="left" vertical="top"/>
    </xf>
    <xf numFmtId="0" fontId="6" fillId="0" borderId="0" xfId="0" applyFont="1" applyFill="1" applyBorder="1" applyAlignment="1">
      <alignment horizontal="center" vertical="top"/>
    </xf>
    <xf numFmtId="0" fontId="4" fillId="0" borderId="0" xfId="0" applyFont="1" applyFill="1" applyBorder="1" applyAlignment="1">
      <alignment vertical="top" wrapText="1"/>
    </xf>
    <xf numFmtId="0" fontId="5" fillId="0" borderId="0" xfId="0" applyFont="1" applyFill="1" applyBorder="1" applyAlignment="1">
      <alignment vertical="top"/>
    </xf>
    <xf numFmtId="0" fontId="3" fillId="0" borderId="0" xfId="0" applyFont="1" applyFill="1" applyBorder="1" applyAlignment="1">
      <alignment vertical="top" wrapText="1"/>
    </xf>
    <xf numFmtId="49" fontId="4" fillId="0" borderId="0" xfId="0" applyNumberFormat="1" applyFont="1" applyFill="1" applyBorder="1" applyAlignment="1">
      <alignment vertical="top" wrapText="1"/>
    </xf>
    <xf numFmtId="0" fontId="4" fillId="0" borderId="0" xfId="0" applyFont="1" applyFill="1" applyBorder="1" applyAlignment="1">
      <alignment wrapText="1"/>
    </xf>
    <xf numFmtId="0" fontId="2" fillId="0" borderId="0" xfId="0" applyFont="1" applyFill="1" applyBorder="1" applyAlignment="1">
      <alignment vertical="top" wrapText="1"/>
    </xf>
    <xf numFmtId="0" fontId="6" fillId="0" borderId="0" xfId="0" applyFont="1" applyFill="1" applyBorder="1" applyAlignment="1">
      <alignment horizontal="left" vertical="top" wrapText="1"/>
    </xf>
    <xf numFmtId="0" fontId="7" fillId="0" borderId="0" xfId="0" applyFont="1" applyFill="1" applyBorder="1" applyAlignment="1">
      <alignment vertical="top"/>
    </xf>
    <xf numFmtId="0" fontId="7" fillId="0" borderId="0" xfId="0" applyFont="1" applyFill="1" applyBorder="1" applyAlignment="1">
      <alignment vertical="top" wrapText="1"/>
    </xf>
    <xf numFmtId="0" fontId="36" fillId="0" borderId="0" xfId="0" applyFont="1" applyFill="1" applyBorder="1" applyAlignment="1">
      <alignment horizontal="left" vertical="top"/>
    </xf>
    <xf numFmtId="0" fontId="38" fillId="0" borderId="0" xfId="0" applyFont="1" applyFill="1" applyBorder="1" applyAlignment="1">
      <alignment vertical="top"/>
    </xf>
    <xf numFmtId="0" fontId="36" fillId="0" borderId="0" xfId="0" applyFont="1" applyFill="1" applyBorder="1" applyAlignment="1">
      <alignment vertical="top"/>
    </xf>
    <xf numFmtId="0" fontId="37" fillId="0" borderId="0" xfId="0" applyFont="1" applyFill="1" applyBorder="1" applyAlignment="1">
      <alignment vertical="top"/>
    </xf>
    <xf numFmtId="0" fontId="3" fillId="0" borderId="0" xfId="0" applyFont="1" applyFill="1" applyBorder="1" applyAlignment="1">
      <alignment vertical="top"/>
    </xf>
    <xf numFmtId="0" fontId="41" fillId="0" borderId="0" xfId="0" applyFont="1" applyFill="1" applyBorder="1" applyAlignment="1">
      <alignment horizontal="left" vertical="top" wrapText="1"/>
    </xf>
    <xf numFmtId="0" fontId="52" fillId="0" borderId="0" xfId="0" applyFont="1" applyFill="1" applyBorder="1" applyAlignment="1">
      <alignment vertical="center"/>
    </xf>
    <xf numFmtId="0" fontId="5" fillId="0" borderId="0" xfId="0" applyFont="1" applyFill="1" applyBorder="1" applyAlignment="1">
      <alignment vertical="top" wrapText="1"/>
    </xf>
    <xf numFmtId="0" fontId="7" fillId="0" borderId="0" xfId="0" applyFont="1" applyFill="1" applyBorder="1" applyAlignment="1">
      <alignment horizontal="center" vertical="center" wrapText="1"/>
    </xf>
    <xf numFmtId="0" fontId="41" fillId="0" borderId="0" xfId="0" applyFont="1" applyFill="1" applyBorder="1" applyAlignment="1">
      <alignment vertical="top" wrapText="1"/>
    </xf>
    <xf numFmtId="0" fontId="6" fillId="0" borderId="0" xfId="0" applyFont="1" applyFill="1" applyBorder="1" applyAlignment="1">
      <alignment horizontal="left" vertical="top"/>
    </xf>
    <xf numFmtId="167" fontId="39" fillId="0" borderId="0" xfId="25686" applyNumberFormat="1" applyFont="1" applyFill="1" applyBorder="1" applyAlignment="1" applyProtection="1">
      <alignment horizontal="right" vertical="top"/>
      <protection locked="0"/>
    </xf>
    <xf numFmtId="167" fontId="39" fillId="0" borderId="0" xfId="25686" applyNumberFormat="1" applyFont="1" applyFill="1" applyBorder="1" applyAlignment="1" applyProtection="1">
      <alignment horizontal="right" vertical="top" wrapText="1"/>
      <protection locked="0"/>
    </xf>
    <xf numFmtId="165" fontId="39" fillId="0" borderId="0" xfId="25686" applyNumberFormat="1" applyFont="1" applyFill="1" applyBorder="1" applyAlignment="1" applyProtection="1">
      <alignment horizontal="right" vertical="top"/>
    </xf>
    <xf numFmtId="167" fontId="40" fillId="0" borderId="0" xfId="25686" applyNumberFormat="1" applyFont="1" applyFill="1" applyBorder="1" applyAlignment="1" applyProtection="1">
      <alignment horizontal="right" vertical="center" wrapText="1"/>
    </xf>
    <xf numFmtId="0" fontId="4" fillId="0" borderId="0" xfId="0" applyFont="1" applyFill="1" applyBorder="1" applyAlignment="1">
      <alignment horizontal="left" vertical="top" wrapText="1"/>
    </xf>
    <xf numFmtId="0" fontId="4" fillId="0" borderId="0" xfId="0" applyFont="1" applyFill="1" applyBorder="1" applyAlignment="1">
      <alignment horizontal="left" vertical="top"/>
    </xf>
    <xf numFmtId="0" fontId="7" fillId="0" borderId="0" xfId="0" applyFont="1" applyFill="1" applyBorder="1" applyAlignment="1">
      <alignment horizontal="center" vertical="top" wrapText="1"/>
    </xf>
    <xf numFmtId="167" fontId="39" fillId="0" borderId="0" xfId="25686" applyNumberFormat="1" applyFont="1" applyFill="1" applyBorder="1" applyAlignment="1" applyProtection="1">
      <alignment horizontal="right" vertical="center" wrapText="1"/>
      <protection locked="0"/>
    </xf>
    <xf numFmtId="165" fontId="39" fillId="0" borderId="0" xfId="25686" applyNumberFormat="1" applyFont="1" applyFill="1" applyBorder="1" applyAlignment="1" applyProtection="1">
      <alignment horizontal="right" vertical="center" wrapText="1"/>
    </xf>
    <xf numFmtId="167" fontId="39" fillId="0" borderId="0" xfId="183" applyNumberFormat="1" applyFont="1" applyFill="1" applyBorder="1" applyAlignment="1" applyProtection="1">
      <alignment horizontal="center" vertical="center"/>
    </xf>
    <xf numFmtId="0" fontId="2" fillId="0" borderId="0" xfId="0" applyFont="1" applyFill="1" applyBorder="1" applyAlignment="1">
      <alignment horizontal="left" vertical="top" wrapText="1"/>
    </xf>
    <xf numFmtId="49" fontId="4" fillId="0" borderId="0" xfId="0" applyNumberFormat="1" applyFont="1" applyFill="1" applyBorder="1" applyAlignment="1">
      <alignment vertical="top"/>
    </xf>
    <xf numFmtId="0" fontId="5" fillId="0" borderId="0" xfId="0" applyFont="1" applyFill="1" applyBorder="1" applyAlignment="1">
      <alignment horizontal="center" vertical="center" wrapText="1"/>
    </xf>
    <xf numFmtId="167" fontId="39" fillId="0" borderId="0" xfId="25686" applyNumberFormat="1" applyFont="1" applyFill="1" applyBorder="1" applyAlignment="1" applyProtection="1">
      <alignment horizontal="right" vertical="center"/>
      <protection locked="0"/>
    </xf>
    <xf numFmtId="0" fontId="2" fillId="0" borderId="0" xfId="0" applyFont="1" applyFill="1" applyBorder="1" applyAlignment="1">
      <alignment wrapText="1"/>
    </xf>
    <xf numFmtId="0" fontId="4" fillId="35" borderId="20" xfId="0" applyFont="1" applyFill="1" applyBorder="1" applyAlignment="1" applyProtection="1">
      <alignment horizontal="center" vertical="center" wrapText="1"/>
      <protection locked="0"/>
    </xf>
    <xf numFmtId="0" fontId="5" fillId="0" borderId="7" xfId="0" applyFont="1" applyBorder="1" applyAlignment="1">
      <alignment horizontal="left" vertical="center" wrapText="1"/>
    </xf>
    <xf numFmtId="0" fontId="5" fillId="0" borderId="0" xfId="0" applyFont="1" applyBorder="1" applyAlignment="1">
      <alignment horizontal="left" vertical="center" wrapText="1"/>
    </xf>
    <xf numFmtId="0" fontId="5" fillId="0" borderId="8" xfId="0" applyFont="1" applyBorder="1" applyAlignment="1">
      <alignment horizontal="left" vertical="center"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vertical="top" wrapText="1"/>
    </xf>
    <xf numFmtId="0" fontId="4" fillId="0" borderId="0" xfId="0" applyFont="1" applyAlignment="1">
      <alignment horizontal="left" vertical="top" wrapText="1"/>
    </xf>
    <xf numFmtId="0" fontId="7" fillId="38" borderId="20" xfId="0" applyFont="1" applyFill="1" applyBorder="1" applyAlignment="1">
      <alignment horizontal="center" vertical="top" wrapText="1"/>
    </xf>
    <xf numFmtId="0" fontId="7" fillId="38" borderId="31" xfId="0" applyFont="1" applyFill="1" applyBorder="1" applyAlignment="1">
      <alignment horizontal="center" vertical="top" wrapText="1"/>
    </xf>
    <xf numFmtId="0" fontId="7" fillId="38" borderId="22" xfId="0" applyFont="1" applyFill="1" applyBorder="1" applyAlignment="1">
      <alignment horizontal="center" vertical="center" wrapText="1"/>
    </xf>
    <xf numFmtId="0" fontId="7" fillId="38" borderId="20" xfId="0" applyFont="1" applyFill="1" applyBorder="1" applyAlignment="1">
      <alignment horizontal="center" vertical="center" wrapText="1"/>
    </xf>
    <xf numFmtId="0" fontId="5" fillId="0" borderId="7" xfId="0" applyFont="1" applyBorder="1" applyAlignment="1">
      <alignment horizontal="right" vertical="top" wrapText="1" indent="1"/>
    </xf>
    <xf numFmtId="0" fontId="5" fillId="0" borderId="0" xfId="0" applyFont="1" applyBorder="1" applyAlignment="1">
      <alignment horizontal="right" vertical="top" wrapText="1" indent="1"/>
    </xf>
    <xf numFmtId="0" fontId="5" fillId="0" borderId="20" xfId="0" applyFont="1" applyBorder="1" applyAlignment="1">
      <alignment horizontal="center" vertical="center" wrapText="1"/>
    </xf>
    <xf numFmtId="0" fontId="57" fillId="0" borderId="0" xfId="0" applyFont="1"/>
    <xf numFmtId="0" fontId="58" fillId="0" borderId="62" xfId="0" applyFont="1" applyBorder="1"/>
    <xf numFmtId="0" fontId="58" fillId="0" borderId="63" xfId="0" applyFont="1" applyBorder="1"/>
    <xf numFmtId="0" fontId="57" fillId="0" borderId="60" xfId="0" applyFont="1" applyBorder="1"/>
    <xf numFmtId="0" fontId="57" fillId="0" borderId="61" xfId="0" applyFont="1" applyBorder="1"/>
    <xf numFmtId="0" fontId="59" fillId="0" borderId="64" xfId="0" applyFont="1" applyBorder="1"/>
    <xf numFmtId="0" fontId="57" fillId="0" borderId="65" xfId="0" applyFont="1" applyBorder="1"/>
    <xf numFmtId="0" fontId="57" fillId="0" borderId="66" xfId="0" applyFont="1" applyBorder="1"/>
    <xf numFmtId="0" fontId="59" fillId="0" borderId="67" xfId="0" applyFont="1" applyBorder="1"/>
    <xf numFmtId="0" fontId="57" fillId="0" borderId="62" xfId="0" applyFont="1" applyBorder="1"/>
    <xf numFmtId="0" fontId="57" fillId="0" borderId="63" xfId="0" applyFont="1" applyBorder="1"/>
    <xf numFmtId="0" fontId="59" fillId="0" borderId="68" xfId="0" applyFont="1" applyBorder="1"/>
    <xf numFmtId="0" fontId="58" fillId="0" borderId="0" xfId="0" applyFont="1"/>
    <xf numFmtId="0" fontId="60" fillId="0" borderId="0" xfId="0" applyFont="1" applyAlignment="1">
      <alignment wrapText="1"/>
    </xf>
    <xf numFmtId="0" fontId="59" fillId="42" borderId="60" xfId="0" applyFont="1" applyFill="1" applyBorder="1"/>
    <xf numFmtId="0" fontId="58" fillId="0" borderId="70" xfId="0" applyFont="1" applyBorder="1" applyAlignment="1">
      <alignment horizontal="center"/>
    </xf>
    <xf numFmtId="0" fontId="59" fillId="42" borderId="70" xfId="0" applyFont="1" applyFill="1" applyBorder="1" applyAlignment="1">
      <alignment horizontal="right" wrapText="1"/>
    </xf>
    <xf numFmtId="0" fontId="59" fillId="42" borderId="71" xfId="0" applyFont="1" applyFill="1" applyBorder="1" applyAlignment="1">
      <alignment horizontal="right" wrapText="1"/>
    </xf>
    <xf numFmtId="0" fontId="57" fillId="0" borderId="0" xfId="0" applyFont="1" applyAlignment="1">
      <alignment horizontal="left" vertical="top"/>
    </xf>
    <xf numFmtId="0" fontId="57" fillId="0" borderId="72" xfId="0" applyFont="1" applyBorder="1"/>
    <xf numFmtId="0" fontId="58" fillId="0" borderId="72" xfId="0" applyFont="1" applyBorder="1" applyAlignment="1">
      <alignment horizontal="center"/>
    </xf>
    <xf numFmtId="1" fontId="57" fillId="0" borderId="72" xfId="0" applyNumberFormat="1" applyFont="1" applyBorder="1" applyAlignment="1">
      <alignment horizontal="center" wrapText="1"/>
    </xf>
    <xf numFmtId="1" fontId="57" fillId="0" borderId="61" xfId="0" applyNumberFormat="1" applyFont="1" applyBorder="1" applyAlignment="1">
      <alignment horizontal="center" wrapText="1"/>
    </xf>
    <xf numFmtId="0" fontId="58" fillId="0" borderId="0" xfId="0" applyFont="1" applyAlignment="1">
      <alignment horizontal="center"/>
    </xf>
    <xf numFmtId="1" fontId="57" fillId="0" borderId="0" xfId="0" applyNumberFormat="1" applyFont="1" applyAlignment="1">
      <alignment horizontal="center" wrapText="1"/>
    </xf>
    <xf numFmtId="1" fontId="57" fillId="0" borderId="66" xfId="0" applyNumberFormat="1" applyFont="1" applyBorder="1" applyAlignment="1">
      <alignment horizontal="center" wrapText="1"/>
    </xf>
    <xf numFmtId="0" fontId="61" fillId="0" borderId="0" xfId="0" applyFont="1"/>
    <xf numFmtId="0" fontId="57" fillId="0" borderId="0" xfId="0" applyFont="1" applyAlignment="1">
      <alignment vertical="top" wrapText="1"/>
    </xf>
    <xf numFmtId="169" fontId="57" fillId="0" borderId="0" xfId="25688" applyNumberFormat="1" applyFont="1" applyBorder="1" applyAlignment="1">
      <alignment horizontal="center"/>
    </xf>
    <xf numFmtId="169" fontId="57" fillId="0" borderId="66" xfId="25688" applyNumberFormat="1" applyFont="1" applyBorder="1" applyAlignment="1">
      <alignment horizontal="center"/>
    </xf>
    <xf numFmtId="0" fontId="57" fillId="0" borderId="73" xfId="0" applyFont="1" applyBorder="1"/>
    <xf numFmtId="169" fontId="62" fillId="0" borderId="73" xfId="25688" applyNumberFormat="1" applyFont="1" applyBorder="1" applyAlignment="1">
      <alignment horizontal="center"/>
    </xf>
    <xf numFmtId="169" fontId="62" fillId="0" borderId="63" xfId="25688" applyNumberFormat="1" applyFont="1" applyBorder="1" applyAlignment="1">
      <alignment horizontal="center"/>
    </xf>
    <xf numFmtId="0" fontId="59" fillId="42" borderId="67" xfId="0" applyFont="1" applyFill="1" applyBorder="1"/>
    <xf numFmtId="0" fontId="59" fillId="42" borderId="0" xfId="0" applyFont="1" applyFill="1"/>
    <xf numFmtId="0" fontId="57" fillId="0" borderId="68" xfId="0" applyFont="1" applyBorder="1"/>
    <xf numFmtId="49" fontId="57" fillId="0" borderId="0" xfId="0" applyNumberFormat="1" applyFont="1"/>
    <xf numFmtId="49" fontId="57" fillId="0" borderId="0" xfId="0" applyNumberFormat="1" applyFont="1" applyAlignment="1">
      <alignment wrapText="1"/>
    </xf>
    <xf numFmtId="0" fontId="59" fillId="43" borderId="70" xfId="0" applyFont="1" applyFill="1" applyBorder="1"/>
    <xf numFmtId="0" fontId="59" fillId="43" borderId="71" xfId="0" applyFont="1" applyFill="1" applyBorder="1"/>
    <xf numFmtId="0" fontId="60" fillId="0" borderId="73" xfId="0" applyFont="1" applyBorder="1"/>
    <xf numFmtId="0" fontId="60" fillId="0" borderId="0" xfId="0" applyFont="1"/>
    <xf numFmtId="0" fontId="60" fillId="0" borderId="0" xfId="0" applyFont="1" applyAlignment="1">
      <alignment horizontal="center"/>
    </xf>
    <xf numFmtId="0" fontId="58" fillId="0" borderId="72" xfId="0" applyFont="1" applyBorder="1"/>
    <xf numFmtId="0" fontId="60" fillId="0" borderId="0" xfId="0" applyFont="1" applyAlignment="1">
      <alignment horizontal="right" wrapText="1"/>
    </xf>
    <xf numFmtId="0" fontId="60" fillId="0" borderId="72" xfId="0" applyFont="1" applyBorder="1" applyAlignment="1">
      <alignment horizontal="right" wrapText="1"/>
    </xf>
    <xf numFmtId="0" fontId="60" fillId="0" borderId="61" xfId="0" applyFont="1" applyBorder="1" applyAlignment="1">
      <alignment horizontal="right" wrapText="1"/>
    </xf>
    <xf numFmtId="0" fontId="59" fillId="42" borderId="64" xfId="0" applyFont="1" applyFill="1" applyBorder="1"/>
    <xf numFmtId="0" fontId="58" fillId="0" borderId="73" xfId="0" applyFont="1" applyBorder="1"/>
    <xf numFmtId="0" fontId="58" fillId="0" borderId="73" xfId="0" applyFont="1" applyBorder="1" applyAlignment="1">
      <alignment horizontal="center"/>
    </xf>
    <xf numFmtId="0" fontId="57" fillId="42" borderId="73" xfId="0" applyFont="1" applyFill="1" applyBorder="1"/>
    <xf numFmtId="0" fontId="57" fillId="42" borderId="63" xfId="0" applyFont="1" applyFill="1" applyBorder="1"/>
    <xf numFmtId="0" fontId="57" fillId="43" borderId="73" xfId="0" applyFont="1" applyFill="1" applyBorder="1"/>
    <xf numFmtId="0" fontId="57" fillId="43" borderId="63" xfId="0" applyFont="1" applyFill="1" applyBorder="1"/>
    <xf numFmtId="0" fontId="59" fillId="0" borderId="67" xfId="0" applyFont="1" applyBorder="1" applyAlignment="1">
      <alignment horizontal="left" vertical="top"/>
    </xf>
    <xf numFmtId="0" fontId="59" fillId="0" borderId="60" xfId="0" applyFont="1" applyBorder="1"/>
    <xf numFmtId="0" fontId="59" fillId="0" borderId="72" xfId="0" applyFont="1" applyBorder="1"/>
    <xf numFmtId="0" fontId="59" fillId="0" borderId="61" xfId="0" applyFont="1" applyBorder="1" applyAlignment="1">
      <alignment horizontal="center" vertical="center"/>
    </xf>
    <xf numFmtId="169" fontId="59" fillId="44" borderId="74" xfId="601" applyNumberFormat="1" applyFont="1" applyFill="1" applyBorder="1" applyAlignment="1">
      <alignment wrapText="1"/>
    </xf>
    <xf numFmtId="169" fontId="59" fillId="44" borderId="75" xfId="601" applyNumberFormat="1" applyFont="1" applyFill="1" applyBorder="1" applyAlignment="1">
      <alignment wrapText="1"/>
    </xf>
    <xf numFmtId="169" fontId="59" fillId="44" borderId="76" xfId="601" applyNumberFormat="1" applyFont="1" applyFill="1" applyBorder="1" applyAlignment="1">
      <alignment wrapText="1"/>
    </xf>
    <xf numFmtId="169" fontId="59" fillId="0" borderId="72" xfId="25688" applyNumberFormat="1" applyFont="1" applyFill="1" applyBorder="1"/>
    <xf numFmtId="169" fontId="59" fillId="0" borderId="61" xfId="25688" applyNumberFormat="1" applyFont="1" applyFill="1" applyBorder="1"/>
    <xf numFmtId="0" fontId="59" fillId="0" borderId="0" xfId="0" applyFont="1"/>
    <xf numFmtId="0" fontId="57" fillId="0" borderId="66" xfId="0" applyFont="1" applyBorder="1" applyAlignment="1">
      <alignment horizontal="center" vertical="center"/>
    </xf>
    <xf numFmtId="169" fontId="57" fillId="0" borderId="77" xfId="601" applyNumberFormat="1" applyFont="1" applyBorder="1" applyAlignment="1">
      <alignment wrapText="1"/>
    </xf>
    <xf numFmtId="169" fontId="57" fillId="0" borderId="78" xfId="601" applyNumberFormat="1" applyFont="1" applyBorder="1" applyAlignment="1">
      <alignment wrapText="1"/>
    </xf>
    <xf numFmtId="169" fontId="57" fillId="0" borderId="79" xfId="601" applyNumberFormat="1" applyFont="1" applyBorder="1" applyAlignment="1">
      <alignment wrapText="1"/>
    </xf>
    <xf numFmtId="169" fontId="57" fillId="0" borderId="0" xfId="25688" applyNumberFormat="1" applyFont="1" applyFill="1" applyBorder="1"/>
    <xf numFmtId="169" fontId="57" fillId="0" borderId="66" xfId="25688" applyNumberFormat="1" applyFont="1" applyFill="1" applyBorder="1"/>
    <xf numFmtId="169" fontId="57" fillId="44" borderId="77" xfId="601" applyNumberFormat="1" applyFont="1" applyFill="1" applyBorder="1" applyAlignment="1">
      <alignment wrapText="1"/>
    </xf>
    <xf numFmtId="169" fontId="57" fillId="44" borderId="78" xfId="601" applyNumberFormat="1" applyFont="1" applyFill="1" applyBorder="1" applyAlignment="1">
      <alignment wrapText="1"/>
    </xf>
    <xf numFmtId="169" fontId="57" fillId="44" borderId="79" xfId="601" applyNumberFormat="1" applyFont="1" applyFill="1" applyBorder="1" applyAlignment="1">
      <alignment wrapText="1"/>
    </xf>
    <xf numFmtId="0" fontId="59" fillId="0" borderId="68" xfId="0" applyFont="1" applyBorder="1" applyAlignment="1">
      <alignment horizontal="left" vertical="top"/>
    </xf>
    <xf numFmtId="169" fontId="59" fillId="0" borderId="77" xfId="601" applyNumberFormat="1" applyFont="1" applyBorder="1" applyAlignment="1">
      <alignment wrapText="1"/>
    </xf>
    <xf numFmtId="169" fontId="59" fillId="0" borderId="78" xfId="601" applyNumberFormat="1" applyFont="1" applyBorder="1" applyAlignment="1">
      <alignment wrapText="1"/>
    </xf>
    <xf numFmtId="169" fontId="59" fillId="0" borderId="79" xfId="601" applyNumberFormat="1" applyFont="1" applyBorder="1" applyAlignment="1">
      <alignment wrapText="1"/>
    </xf>
    <xf numFmtId="0" fontId="59" fillId="0" borderId="0" xfId="0" applyFont="1" applyAlignment="1">
      <alignment horizontal="left" vertical="top"/>
    </xf>
    <xf numFmtId="169" fontId="59" fillId="44" borderId="77" xfId="601" applyNumberFormat="1" applyFont="1" applyFill="1" applyBorder="1" applyAlignment="1">
      <alignment wrapText="1"/>
    </xf>
    <xf numFmtId="169" fontId="59" fillId="44" borderId="78" xfId="601" applyNumberFormat="1" applyFont="1" applyFill="1" applyBorder="1" applyAlignment="1">
      <alignment wrapText="1"/>
    </xf>
    <xf numFmtId="169" fontId="59" fillId="44" borderId="79" xfId="601" applyNumberFormat="1" applyFont="1" applyFill="1" applyBorder="1" applyAlignment="1">
      <alignment wrapText="1"/>
    </xf>
    <xf numFmtId="0" fontId="59" fillId="0" borderId="0" xfId="0" applyFont="1" applyAlignment="1">
      <alignment vertical="top"/>
    </xf>
    <xf numFmtId="0" fontId="59" fillId="0" borderId="65" xfId="0" applyFont="1" applyBorder="1"/>
    <xf numFmtId="0" fontId="59" fillId="0" borderId="66" xfId="0" applyFont="1" applyBorder="1" applyAlignment="1">
      <alignment horizontal="center" vertical="center"/>
    </xf>
    <xf numFmtId="169" fontId="59" fillId="0" borderId="0" xfId="25688" applyNumberFormat="1" applyFont="1" applyFill="1" applyBorder="1"/>
    <xf numFmtId="169" fontId="59" fillId="0" borderId="66" xfId="25688" applyNumberFormat="1" applyFont="1" applyFill="1" applyBorder="1"/>
    <xf numFmtId="0" fontId="57" fillId="0" borderId="0" xfId="0" applyFont="1" applyAlignment="1">
      <alignment vertical="top"/>
    </xf>
    <xf numFmtId="169" fontId="59" fillId="0" borderId="80" xfId="601" applyNumberFormat="1" applyFont="1" applyBorder="1" applyAlignment="1">
      <alignment wrapText="1"/>
    </xf>
    <xf numFmtId="169" fontId="57" fillId="44" borderId="81" xfId="601" applyNumberFormat="1" applyFont="1" applyFill="1" applyBorder="1" applyAlignment="1">
      <alignment wrapText="1"/>
    </xf>
    <xf numFmtId="0" fontId="59" fillId="37" borderId="0" xfId="0" applyFont="1" applyFill="1"/>
    <xf numFmtId="169" fontId="57" fillId="44" borderId="80" xfId="601" applyNumberFormat="1" applyFont="1" applyFill="1" applyBorder="1" applyAlignment="1">
      <alignment wrapText="1"/>
    </xf>
    <xf numFmtId="169" fontId="57" fillId="0" borderId="80" xfId="601" applyNumberFormat="1" applyFont="1" applyBorder="1" applyAlignment="1">
      <alignment wrapText="1"/>
    </xf>
    <xf numFmtId="169" fontId="59" fillId="0" borderId="0" xfId="25688" applyNumberFormat="1" applyFont="1" applyBorder="1"/>
    <xf numFmtId="169" fontId="59" fillId="0" borderId="66" xfId="25688" applyNumberFormat="1" applyFont="1" applyBorder="1"/>
    <xf numFmtId="0" fontId="57" fillId="37" borderId="0" xfId="0" applyFont="1" applyFill="1"/>
    <xf numFmtId="169" fontId="57" fillId="0" borderId="0" xfId="25688" applyNumberFormat="1" applyFont="1" applyBorder="1"/>
    <xf numFmtId="169" fontId="57" fillId="0" borderId="66" xfId="25688" applyNumberFormat="1" applyFont="1" applyBorder="1"/>
    <xf numFmtId="169" fontId="57" fillId="44" borderId="82" xfId="601" applyNumberFormat="1" applyFont="1" applyFill="1" applyBorder="1" applyAlignment="1">
      <alignment wrapText="1"/>
    </xf>
    <xf numFmtId="169" fontId="57" fillId="44" borderId="83" xfId="601" applyNumberFormat="1" applyFont="1" applyFill="1" applyBorder="1" applyAlignment="1">
      <alignment wrapText="1"/>
    </xf>
    <xf numFmtId="169" fontId="57" fillId="44" borderId="84" xfId="601" applyNumberFormat="1" applyFont="1" applyFill="1" applyBorder="1" applyAlignment="1">
      <alignment wrapText="1"/>
    </xf>
    <xf numFmtId="169" fontId="57" fillId="44" borderId="85" xfId="601" applyNumberFormat="1" applyFont="1" applyFill="1" applyBorder="1" applyAlignment="1">
      <alignment wrapText="1"/>
    </xf>
    <xf numFmtId="169" fontId="57" fillId="0" borderId="73" xfId="25688" applyNumberFormat="1" applyFont="1" applyBorder="1"/>
    <xf numFmtId="169" fontId="57" fillId="0" borderId="63" xfId="25688" applyNumberFormat="1" applyFont="1" applyBorder="1"/>
    <xf numFmtId="169" fontId="57" fillId="0" borderId="0" xfId="601" applyNumberFormat="1" applyFont="1" applyFill="1" applyBorder="1" applyAlignment="1">
      <alignment wrapText="1"/>
    </xf>
    <xf numFmtId="0" fontId="57" fillId="0" borderId="62" xfId="0" applyFont="1" applyBorder="1" applyAlignment="1">
      <alignment horizontal="left" vertical="top"/>
    </xf>
    <xf numFmtId="49" fontId="57" fillId="0" borderId="73" xfId="0" applyNumberFormat="1" applyFont="1" applyBorder="1"/>
    <xf numFmtId="49" fontId="57" fillId="0" borderId="73" xfId="0" applyNumberFormat="1" applyFont="1" applyBorder="1" applyAlignment="1">
      <alignment wrapText="1"/>
    </xf>
    <xf numFmtId="0" fontId="60" fillId="0" borderId="65" xfId="0" applyFont="1" applyBorder="1" applyAlignment="1">
      <alignment wrapText="1"/>
    </xf>
    <xf numFmtId="0" fontId="60" fillId="0" borderId="66" xfId="0" applyFont="1" applyBorder="1" applyAlignment="1">
      <alignment wrapText="1"/>
    </xf>
    <xf numFmtId="0" fontId="57" fillId="42" borderId="65" xfId="0" applyFont="1" applyFill="1" applyBorder="1"/>
    <xf numFmtId="0" fontId="57" fillId="42" borderId="0" xfId="0" applyFont="1" applyFill="1"/>
    <xf numFmtId="0" fontId="57" fillId="42" borderId="66" xfId="0" applyFont="1" applyFill="1" applyBorder="1"/>
    <xf numFmtId="169" fontId="57" fillId="44" borderId="65" xfId="601" applyNumberFormat="1" applyFont="1" applyFill="1" applyBorder="1" applyAlignment="1">
      <alignment wrapText="1"/>
    </xf>
    <xf numFmtId="169" fontId="57" fillId="44" borderId="0" xfId="601" applyNumberFormat="1" applyFont="1" applyFill="1" applyBorder="1" applyAlignment="1">
      <alignment wrapText="1"/>
    </xf>
    <xf numFmtId="169" fontId="57" fillId="44" borderId="66" xfId="601" applyNumberFormat="1" applyFont="1" applyFill="1" applyBorder="1" applyAlignment="1">
      <alignment wrapText="1"/>
    </xf>
    <xf numFmtId="169" fontId="57" fillId="0" borderId="65" xfId="601" applyNumberFormat="1" applyFont="1" applyBorder="1" applyAlignment="1">
      <alignment wrapText="1"/>
    </xf>
    <xf numFmtId="169" fontId="57" fillId="0" borderId="0" xfId="601" applyNumberFormat="1" applyFont="1" applyBorder="1" applyAlignment="1">
      <alignment wrapText="1"/>
    </xf>
    <xf numFmtId="169" fontId="57" fillId="0" borderId="66" xfId="601" applyNumberFormat="1" applyFont="1" applyBorder="1" applyAlignment="1">
      <alignment wrapText="1"/>
    </xf>
    <xf numFmtId="169" fontId="57" fillId="44" borderId="62" xfId="601" applyNumberFormat="1" applyFont="1" applyFill="1" applyBorder="1" applyAlignment="1">
      <alignment wrapText="1"/>
    </xf>
    <xf numFmtId="169" fontId="57" fillId="44" borderId="73" xfId="601" applyNumberFormat="1" applyFont="1" applyFill="1" applyBorder="1" applyAlignment="1">
      <alignment wrapText="1"/>
    </xf>
    <xf numFmtId="169" fontId="57" fillId="44" borderId="63" xfId="601" applyNumberFormat="1" applyFont="1" applyFill="1" applyBorder="1" applyAlignment="1">
      <alignment wrapText="1"/>
    </xf>
    <xf numFmtId="169" fontId="62" fillId="0" borderId="65" xfId="601" applyNumberFormat="1" applyFont="1" applyBorder="1" applyAlignment="1">
      <alignment wrapText="1"/>
    </xf>
    <xf numFmtId="169" fontId="62" fillId="0" borderId="0" xfId="601" applyNumberFormat="1" applyFont="1" applyBorder="1" applyAlignment="1">
      <alignment wrapText="1"/>
    </xf>
    <xf numFmtId="169" fontId="62" fillId="0" borderId="66" xfId="601" applyNumberFormat="1" applyFont="1" applyBorder="1" applyAlignment="1">
      <alignment wrapText="1"/>
    </xf>
    <xf numFmtId="169" fontId="59" fillId="0" borderId="62" xfId="25688" applyNumberFormat="1" applyFont="1" applyBorder="1"/>
    <xf numFmtId="169" fontId="59" fillId="0" borderId="73" xfId="25688" applyNumberFormat="1" applyFont="1" applyBorder="1"/>
    <xf numFmtId="169" fontId="59" fillId="0" borderId="63" xfId="25688" applyNumberFormat="1" applyFont="1" applyBorder="1"/>
    <xf numFmtId="0" fontId="63" fillId="0" borderId="0" xfId="0" applyFont="1"/>
    <xf numFmtId="0" fontId="57" fillId="43" borderId="0" xfId="0" applyFont="1" applyFill="1"/>
    <xf numFmtId="0" fontId="57" fillId="43" borderId="66" xfId="0" applyFont="1" applyFill="1" applyBorder="1"/>
    <xf numFmtId="0" fontId="64" fillId="0" borderId="72" xfId="0" applyFont="1" applyBorder="1"/>
    <xf numFmtId="0" fontId="64" fillId="0" borderId="60" xfId="0" applyFont="1" applyBorder="1"/>
    <xf numFmtId="0" fontId="56" fillId="0" borderId="72" xfId="0" applyFont="1" applyBorder="1" applyAlignment="1">
      <alignment horizontal="right" wrapText="1"/>
    </xf>
    <xf numFmtId="0" fontId="56" fillId="0" borderId="61" xfId="0" applyFont="1" applyBorder="1" applyAlignment="1">
      <alignment horizontal="right" wrapText="1"/>
    </xf>
    <xf numFmtId="0" fontId="0" fillId="0" borderId="65" xfId="0" applyBorder="1"/>
    <xf numFmtId="0" fontId="0" fillId="0" borderId="66" xfId="0" applyBorder="1"/>
    <xf numFmtId="0" fontId="0" fillId="0" borderId="62" xfId="0" applyBorder="1"/>
    <xf numFmtId="0" fontId="0" fillId="0" borderId="73" xfId="0" applyBorder="1"/>
    <xf numFmtId="0" fontId="0" fillId="0" borderId="63" xfId="0" applyBorder="1"/>
    <xf numFmtId="0" fontId="0" fillId="0" borderId="60" xfId="0" applyBorder="1"/>
    <xf numFmtId="167" fontId="0" fillId="0" borderId="72" xfId="25686" applyNumberFormat="1" applyFont="1" applyBorder="1"/>
    <xf numFmtId="167" fontId="0" fillId="0" borderId="61" xfId="25686" applyNumberFormat="1" applyFont="1" applyBorder="1"/>
    <xf numFmtId="167" fontId="0" fillId="0" borderId="0" xfId="25686" applyNumberFormat="1" applyFont="1" applyBorder="1"/>
    <xf numFmtId="167" fontId="0" fillId="0" borderId="66" xfId="25686" applyNumberFormat="1" applyFont="1" applyBorder="1"/>
    <xf numFmtId="0" fontId="56" fillId="42" borderId="65" xfId="0" applyFont="1" applyFill="1" applyBorder="1"/>
    <xf numFmtId="0" fontId="56" fillId="42" borderId="0" xfId="0" applyFont="1" applyFill="1"/>
    <xf numFmtId="0" fontId="56" fillId="42" borderId="72" xfId="0" applyFont="1" applyFill="1" applyBorder="1"/>
    <xf numFmtId="0" fontId="65" fillId="0" borderId="60" xfId="0" applyFont="1" applyBorder="1" applyAlignment="1">
      <alignment wrapText="1"/>
    </xf>
    <xf numFmtId="0" fontId="65" fillId="0" borderId="72" xfId="0" applyFont="1" applyBorder="1" applyAlignment="1">
      <alignment wrapText="1"/>
    </xf>
    <xf numFmtId="0" fontId="65" fillId="0" borderId="60" xfId="0" applyFont="1" applyBorder="1" applyAlignment="1">
      <alignment horizontal="right" wrapText="1"/>
    </xf>
    <xf numFmtId="0" fontId="65" fillId="0" borderId="72" xfId="0" applyFont="1" applyBorder="1" applyAlignment="1">
      <alignment horizontal="right" wrapText="1"/>
    </xf>
    <xf numFmtId="0" fontId="65" fillId="0" borderId="61" xfId="0" applyFont="1" applyBorder="1" applyAlignment="1">
      <alignment horizontal="right" wrapText="1"/>
    </xf>
    <xf numFmtId="0" fontId="64" fillId="0" borderId="62" xfId="0" applyFont="1" applyBorder="1"/>
    <xf numFmtId="0" fontId="64" fillId="0" borderId="73" xfId="0" applyFont="1" applyBorder="1"/>
    <xf numFmtId="0" fontId="0" fillId="42" borderId="65" xfId="0" applyFill="1" applyBorder="1"/>
    <xf numFmtId="0" fontId="0" fillId="42" borderId="0" xfId="0" applyFill="1"/>
    <xf numFmtId="0" fontId="0" fillId="43" borderId="65" xfId="0" applyFill="1" applyBorder="1"/>
    <xf numFmtId="0" fontId="0" fillId="43" borderId="0" xfId="0" applyFill="1"/>
    <xf numFmtId="0" fontId="0" fillId="43" borderId="66" xfId="0" applyFill="1" applyBorder="1"/>
    <xf numFmtId="0" fontId="56" fillId="0" borderId="64" xfId="0" applyFont="1" applyBorder="1"/>
    <xf numFmtId="0" fontId="0" fillId="0" borderId="72" xfId="0" applyBorder="1"/>
    <xf numFmtId="0" fontId="0" fillId="0" borderId="61" xfId="0" applyBorder="1"/>
    <xf numFmtId="169" fontId="57" fillId="0" borderId="65" xfId="601" applyNumberFormat="1" applyFont="1" applyFill="1" applyBorder="1" applyAlignment="1">
      <alignment wrapText="1"/>
    </xf>
    <xf numFmtId="169" fontId="0" fillId="0" borderId="65" xfId="25688" applyNumberFormat="1" applyFont="1" applyFill="1" applyBorder="1"/>
    <xf numFmtId="169" fontId="0" fillId="0" borderId="0" xfId="25688" applyNumberFormat="1" applyFont="1" applyFill="1" applyBorder="1"/>
    <xf numFmtId="169" fontId="0" fillId="0" borderId="66" xfId="25688" applyNumberFormat="1" applyFont="1" applyFill="1" applyBorder="1"/>
    <xf numFmtId="0" fontId="56" fillId="0" borderId="67" xfId="0" applyFont="1" applyBorder="1"/>
    <xf numFmtId="0" fontId="0" fillId="45" borderId="65" xfId="0" applyFill="1" applyBorder="1"/>
    <xf numFmtId="0" fontId="0" fillId="45" borderId="0" xfId="0" applyFill="1"/>
    <xf numFmtId="0" fontId="0" fillId="45" borderId="66" xfId="0" applyFill="1" applyBorder="1"/>
    <xf numFmtId="0" fontId="56" fillId="42" borderId="69" xfId="0" applyFont="1" applyFill="1" applyBorder="1"/>
    <xf numFmtId="0" fontId="56" fillId="42" borderId="70" xfId="0" applyFont="1" applyFill="1" applyBorder="1"/>
    <xf numFmtId="0" fontId="64" fillId="0" borderId="65" xfId="0" applyFont="1" applyBorder="1"/>
    <xf numFmtId="0" fontId="64" fillId="0" borderId="0" xfId="0" applyFont="1"/>
    <xf numFmtId="0" fontId="0" fillId="0" borderId="72" xfId="0" applyBorder="1" applyAlignment="1">
      <alignment horizontal="left"/>
    </xf>
    <xf numFmtId="169" fontId="0" fillId="0" borderId="60" xfId="25688" applyNumberFormat="1" applyFont="1" applyFill="1" applyBorder="1"/>
    <xf numFmtId="169" fontId="0" fillId="0" borderId="72" xfId="25688" applyNumberFormat="1" applyFont="1" applyFill="1" applyBorder="1"/>
    <xf numFmtId="169" fontId="0" fillId="0" borderId="61" xfId="25688" applyNumberFormat="1" applyFont="1" applyFill="1" applyBorder="1"/>
    <xf numFmtId="0" fontId="0" fillId="0" borderId="0" xfId="0" applyAlignment="1">
      <alignment horizontal="left"/>
    </xf>
    <xf numFmtId="0" fontId="0" fillId="45" borderId="0" xfId="0" applyFill="1" applyAlignment="1">
      <alignment horizontal="left"/>
    </xf>
    <xf numFmtId="0" fontId="56" fillId="0" borderId="68" xfId="0" applyFont="1" applyBorder="1"/>
    <xf numFmtId="0" fontId="0" fillId="0" borderId="73" xfId="0" applyBorder="1" applyAlignment="1">
      <alignment horizontal="left"/>
    </xf>
    <xf numFmtId="169" fontId="0" fillId="0" borderId="62" xfId="25688" applyNumberFormat="1" applyFont="1" applyFill="1" applyBorder="1"/>
    <xf numFmtId="169" fontId="0" fillId="0" borderId="73" xfId="25688" applyNumberFormat="1" applyFont="1" applyFill="1" applyBorder="1"/>
    <xf numFmtId="169" fontId="0" fillId="0" borderId="63" xfId="25688" applyNumberFormat="1" applyFont="1" applyFill="1" applyBorder="1"/>
    <xf numFmtId="0" fontId="14" fillId="33" borderId="0" xfId="0" applyFont="1" applyFill="1"/>
    <xf numFmtId="0" fontId="9" fillId="0" borderId="0" xfId="0" applyFont="1"/>
    <xf numFmtId="0" fontId="49" fillId="0" borderId="0" xfId="0" applyFont="1"/>
    <xf numFmtId="0" fontId="66" fillId="0" borderId="0" xfId="0" applyFont="1"/>
    <xf numFmtId="0" fontId="67" fillId="0" borderId="0" xfId="0" applyFont="1"/>
    <xf numFmtId="49" fontId="9" fillId="0" borderId="0" xfId="0" applyNumberFormat="1" applyFont="1"/>
    <xf numFmtId="0" fontId="9" fillId="0" borderId="0" xfId="0" applyFont="1" applyAlignment="1">
      <alignment horizontal="left"/>
    </xf>
    <xf numFmtId="9" fontId="9" fillId="0" borderId="0" xfId="0" applyNumberFormat="1" applyFont="1" applyAlignment="1">
      <alignment horizontal="left"/>
    </xf>
    <xf numFmtId="0" fontId="68" fillId="0" borderId="0" xfId="0" applyFont="1"/>
    <xf numFmtId="0" fontId="48" fillId="41" borderId="0" xfId="0" applyFont="1" applyFill="1" applyAlignment="1">
      <alignment horizontal="center" vertical="top"/>
    </xf>
    <xf numFmtId="0" fontId="48" fillId="37" borderId="0" xfId="0" applyFont="1" applyFill="1" applyAlignment="1">
      <alignment horizontal="center" vertical="top" wrapText="1"/>
    </xf>
    <xf numFmtId="0" fontId="48" fillId="37" borderId="0" xfId="0" applyFont="1" applyFill="1" applyAlignment="1">
      <alignment horizontal="center" vertical="top"/>
    </xf>
    <xf numFmtId="0" fontId="5" fillId="0" borderId="7" xfId="0" applyFont="1" applyBorder="1" applyAlignment="1">
      <alignment horizontal="right" vertical="center" wrapText="1" indent="1"/>
    </xf>
    <xf numFmtId="0" fontId="5" fillId="0" borderId="0" xfId="0" applyFont="1" applyBorder="1" applyAlignment="1">
      <alignment horizontal="right" vertical="center" wrapText="1" indent="1"/>
    </xf>
    <xf numFmtId="0" fontId="4" fillId="0" borderId="0" xfId="0" applyFont="1" applyBorder="1" applyAlignment="1">
      <alignment horizontal="left" vertical="center" wrapText="1" indent="1"/>
    </xf>
    <xf numFmtId="0" fontId="4" fillId="0" borderId="8" xfId="0" applyFont="1" applyBorder="1" applyAlignment="1">
      <alignment horizontal="left" vertical="center" wrapText="1" indent="1"/>
    </xf>
    <xf numFmtId="0" fontId="39" fillId="35" borderId="20" xfId="183" applyNumberFormat="1" applyFont="1" applyFill="1" applyBorder="1" applyAlignment="1" applyProtection="1">
      <alignment horizontal="left" vertical="center" wrapText="1"/>
      <protection locked="0"/>
    </xf>
    <xf numFmtId="0" fontId="39" fillId="35" borderId="31" xfId="183" applyNumberFormat="1" applyFont="1" applyFill="1"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5" fillId="0" borderId="35" xfId="0" applyFont="1" applyBorder="1" applyAlignment="1">
      <alignment horizontal="left" vertical="center" wrapText="1"/>
    </xf>
    <xf numFmtId="0" fontId="5" fillId="0" borderId="20" xfId="0" applyFont="1" applyBorder="1" applyAlignment="1">
      <alignment horizontal="left" vertical="center" wrapText="1"/>
    </xf>
    <xf numFmtId="0" fontId="4" fillId="0" borderId="20" xfId="0" applyFont="1" applyBorder="1" applyAlignment="1">
      <alignment horizontal="left" vertical="center" wrapText="1"/>
    </xf>
    <xf numFmtId="0" fontId="0" fillId="0" borderId="35" xfId="0" applyBorder="1" applyAlignment="1">
      <alignment horizontal="left" vertical="center" wrapText="1"/>
    </xf>
    <xf numFmtId="0" fontId="0" fillId="0" borderId="20" xfId="0" applyBorder="1" applyAlignment="1">
      <alignment horizontal="left" vertical="center" wrapText="1"/>
    </xf>
    <xf numFmtId="0" fontId="5" fillId="0" borderId="7" xfId="0" applyFont="1" applyBorder="1" applyAlignment="1">
      <alignment horizontal="left" vertical="center" wrapText="1"/>
    </xf>
    <xf numFmtId="0" fontId="5" fillId="0" borderId="0" xfId="0" applyFont="1" applyBorder="1" applyAlignment="1">
      <alignment horizontal="left" vertical="center" wrapText="1"/>
    </xf>
    <xf numFmtId="0" fontId="5" fillId="0" borderId="8" xfId="0" applyFont="1" applyBorder="1" applyAlignment="1">
      <alignment horizontal="left" vertical="center" wrapText="1"/>
    </xf>
    <xf numFmtId="0" fontId="41" fillId="33" borderId="11" xfId="0" applyFont="1" applyFill="1" applyBorder="1" applyAlignment="1">
      <alignment horizontal="center" vertical="top"/>
    </xf>
    <xf numFmtId="0" fontId="41" fillId="33" borderId="15" xfId="0" applyFont="1" applyFill="1" applyBorder="1" applyAlignment="1">
      <alignment horizontal="center" vertical="top"/>
    </xf>
    <xf numFmtId="0" fontId="41" fillId="33" borderId="12" xfId="0" applyFont="1" applyFill="1" applyBorder="1" applyAlignment="1">
      <alignment horizontal="center" vertical="top"/>
    </xf>
    <xf numFmtId="0" fontId="41" fillId="33" borderId="13" xfId="0" applyFont="1" applyFill="1" applyBorder="1" applyAlignment="1">
      <alignment horizontal="center" vertical="top"/>
    </xf>
    <xf numFmtId="0" fontId="41" fillId="33" borderId="17" xfId="0" applyFont="1" applyFill="1" applyBorder="1" applyAlignment="1">
      <alignment horizontal="center" vertical="top"/>
    </xf>
    <xf numFmtId="0" fontId="41" fillId="33" borderId="14" xfId="0" applyFont="1" applyFill="1" applyBorder="1" applyAlignment="1">
      <alignment horizontal="center" vertical="top"/>
    </xf>
    <xf numFmtId="0" fontId="5" fillId="38" borderId="35" xfId="0" applyFont="1" applyFill="1" applyBorder="1" applyAlignment="1">
      <alignment horizontal="center" vertical="top" wrapText="1"/>
    </xf>
    <xf numFmtId="0" fontId="5" fillId="38" borderId="20" xfId="0" applyFont="1" applyFill="1" applyBorder="1" applyAlignment="1">
      <alignment horizontal="center" vertical="top" wrapText="1"/>
    </xf>
    <xf numFmtId="0" fontId="5" fillId="38" borderId="31" xfId="0" applyFont="1" applyFill="1" applyBorder="1" applyAlignment="1">
      <alignment horizontal="center" vertical="top"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horizontal="left" vertical="top" wrapText="1"/>
    </xf>
    <xf numFmtId="0" fontId="41" fillId="33" borderId="11" xfId="0" applyFont="1" applyFill="1" applyBorder="1" applyAlignment="1">
      <alignment horizontal="center" vertical="top" wrapText="1"/>
    </xf>
    <xf numFmtId="0" fontId="41" fillId="33" borderId="15" xfId="0" applyFont="1" applyFill="1" applyBorder="1" applyAlignment="1">
      <alignment horizontal="center" vertical="top" wrapText="1"/>
    </xf>
    <xf numFmtId="0" fontId="41" fillId="33" borderId="12" xfId="0" applyFont="1" applyFill="1" applyBorder="1" applyAlignment="1">
      <alignment horizontal="center" vertical="top" wrapText="1"/>
    </xf>
    <xf numFmtId="0" fontId="43" fillId="0" borderId="7" xfId="0" applyFont="1" applyBorder="1" applyAlignment="1" applyProtection="1">
      <alignment horizontal="left" vertical="top" wrapText="1"/>
      <protection locked="0"/>
    </xf>
    <xf numFmtId="0" fontId="43" fillId="0" borderId="0" xfId="0" applyFont="1" applyBorder="1" applyAlignment="1" applyProtection="1">
      <alignment horizontal="left" vertical="top" wrapText="1"/>
      <protection locked="0"/>
    </xf>
    <xf numFmtId="0" fontId="43" fillId="0" borderId="8" xfId="0" applyFont="1" applyBorder="1" applyAlignment="1" applyProtection="1">
      <alignment horizontal="left" vertical="top" wrapText="1"/>
      <protection locked="0"/>
    </xf>
    <xf numFmtId="0" fontId="5" fillId="34" borderId="7" xfId="0" applyFont="1" applyFill="1" applyBorder="1" applyAlignment="1">
      <alignment horizontal="left" vertical="top" wrapText="1"/>
    </xf>
    <xf numFmtId="0" fontId="5" fillId="34" borderId="0" xfId="0" applyFont="1" applyFill="1" applyBorder="1" applyAlignment="1">
      <alignment horizontal="left" vertical="top" wrapText="1"/>
    </xf>
    <xf numFmtId="0" fontId="5" fillId="34" borderId="8" xfId="0" applyFont="1" applyFill="1" applyBorder="1" applyAlignment="1">
      <alignment horizontal="left" vertical="top" wrapText="1"/>
    </xf>
    <xf numFmtId="0" fontId="5" fillId="0" borderId="36" xfId="0" applyFont="1" applyBorder="1" applyAlignment="1">
      <alignment horizontal="left" vertical="center" wrapText="1"/>
    </xf>
    <xf numFmtId="0" fontId="5" fillId="0" borderId="22" xfId="0" applyFont="1" applyBorder="1" applyAlignment="1">
      <alignment horizontal="left" vertical="center" wrapText="1"/>
    </xf>
    <xf numFmtId="0" fontId="5" fillId="0" borderId="37" xfId="0" applyFont="1" applyBorder="1" applyAlignment="1">
      <alignment horizontal="left" vertical="center" wrapText="1"/>
    </xf>
    <xf numFmtId="0" fontId="5" fillId="0" borderId="38" xfId="0" applyFont="1" applyBorder="1" applyAlignment="1">
      <alignment horizontal="left" vertical="center" wrapText="1"/>
    </xf>
    <xf numFmtId="0" fontId="5" fillId="0" borderId="40" xfId="0" applyFont="1" applyBorder="1" applyAlignment="1">
      <alignment horizontal="left" vertical="center" wrapText="1"/>
    </xf>
    <xf numFmtId="0" fontId="5" fillId="0" borderId="23" xfId="0" applyFont="1" applyBorder="1" applyAlignment="1">
      <alignment horizontal="left" vertical="center" wrapText="1"/>
    </xf>
    <xf numFmtId="0" fontId="39" fillId="35" borderId="22" xfId="183" applyNumberFormat="1" applyFont="1" applyFill="1" applyBorder="1" applyAlignment="1" applyProtection="1">
      <alignment horizontal="left" vertical="center" wrapText="1"/>
      <protection locked="0"/>
    </xf>
    <xf numFmtId="0" fontId="39" fillId="35" borderId="32" xfId="183" applyNumberFormat="1" applyFont="1" applyFill="1" applyBorder="1" applyAlignment="1" applyProtection="1">
      <alignment horizontal="left" vertical="center" wrapText="1"/>
      <protection locked="0"/>
    </xf>
    <xf numFmtId="0" fontId="39" fillId="35" borderId="38" xfId="183" applyNumberFormat="1" applyFont="1" applyFill="1" applyBorder="1" applyAlignment="1" applyProtection="1">
      <alignment horizontal="left" vertical="center" wrapText="1"/>
      <protection locked="0"/>
    </xf>
    <xf numFmtId="0" fontId="39" fillId="35" borderId="39" xfId="183" applyNumberFormat="1" applyFont="1" applyFill="1" applyBorder="1" applyAlignment="1" applyProtection="1">
      <alignment horizontal="left" vertical="center" wrapText="1"/>
      <protection locked="0"/>
    </xf>
    <xf numFmtId="0" fontId="39" fillId="35" borderId="23" xfId="183" applyNumberFormat="1" applyFont="1" applyFill="1" applyBorder="1" applyAlignment="1" applyProtection="1">
      <alignment horizontal="left" vertical="center" wrapText="1"/>
      <protection locked="0"/>
    </xf>
    <xf numFmtId="0" fontId="39" fillId="35" borderId="33" xfId="183" applyNumberFormat="1" applyFont="1" applyFill="1" applyBorder="1" applyAlignment="1" applyProtection="1">
      <alignment horizontal="left" vertical="center" wrapText="1"/>
      <protection locked="0"/>
    </xf>
    <xf numFmtId="0" fontId="5" fillId="0" borderId="7" xfId="0" applyFont="1" applyBorder="1" applyAlignment="1">
      <alignment horizontal="left" vertical="top" wrapText="1" indent="1"/>
    </xf>
    <xf numFmtId="0" fontId="5" fillId="0" borderId="0" xfId="0" applyFont="1" applyBorder="1" applyAlignment="1">
      <alignment horizontal="left" vertical="top" wrapText="1" indent="1"/>
    </xf>
    <xf numFmtId="0" fontId="5" fillId="0" borderId="8" xfId="0" applyFont="1" applyBorder="1" applyAlignment="1">
      <alignment horizontal="left" vertical="top" wrapText="1" indent="1"/>
    </xf>
    <xf numFmtId="0" fontId="41" fillId="33" borderId="13" xfId="0" applyFont="1" applyFill="1" applyBorder="1" applyAlignment="1">
      <alignment horizontal="center" vertical="top" wrapText="1"/>
    </xf>
    <xf numFmtId="0" fontId="41" fillId="33" borderId="17" xfId="0" applyFont="1" applyFill="1" applyBorder="1" applyAlignment="1">
      <alignment horizontal="center" vertical="top" wrapText="1"/>
    </xf>
    <xf numFmtId="0" fontId="41" fillId="33" borderId="14" xfId="0" applyFont="1" applyFill="1" applyBorder="1" applyAlignment="1">
      <alignment horizontal="center" vertical="top" wrapText="1"/>
    </xf>
    <xf numFmtId="0" fontId="41" fillId="33" borderId="7" xfId="0" applyFont="1" applyFill="1" applyBorder="1" applyAlignment="1">
      <alignment horizontal="center" vertical="top" wrapText="1"/>
    </xf>
    <xf numFmtId="0" fontId="41" fillId="33" borderId="0" xfId="0" applyFont="1" applyFill="1" applyBorder="1" applyAlignment="1">
      <alignment horizontal="center" vertical="top" wrapText="1"/>
    </xf>
    <xf numFmtId="0" fontId="41" fillId="33" borderId="8" xfId="0" applyFont="1" applyFill="1" applyBorder="1" applyAlignment="1">
      <alignment horizontal="center" vertical="top" wrapText="1"/>
    </xf>
    <xf numFmtId="0" fontId="41" fillId="33" borderId="9" xfId="0" applyFont="1" applyFill="1" applyBorder="1" applyAlignment="1">
      <alignment horizontal="center" vertical="top" wrapText="1"/>
    </xf>
    <xf numFmtId="0" fontId="41" fillId="33" borderId="16" xfId="0" applyFont="1" applyFill="1" applyBorder="1" applyAlignment="1">
      <alignment horizontal="center" vertical="top" wrapText="1"/>
    </xf>
    <xf numFmtId="0" fontId="41" fillId="33" borderId="10" xfId="0" applyFont="1" applyFill="1" applyBorder="1" applyAlignment="1">
      <alignment horizontal="center" vertical="top" wrapText="1"/>
    </xf>
    <xf numFmtId="0" fontId="4" fillId="0" borderId="0" xfId="0" applyFont="1" applyBorder="1" applyAlignment="1">
      <alignment horizontal="left" vertical="top" wrapText="1"/>
    </xf>
    <xf numFmtId="0" fontId="4" fillId="0" borderId="8" xfId="0" applyFont="1" applyBorder="1" applyAlignment="1">
      <alignment horizontal="left" vertical="top" wrapText="1"/>
    </xf>
    <xf numFmtId="0" fontId="53" fillId="34" borderId="0" xfId="0" applyFont="1" applyFill="1" applyAlignment="1">
      <alignment horizontal="left" vertical="top" wrapText="1"/>
    </xf>
    <xf numFmtId="0" fontId="4" fillId="35" borderId="22" xfId="0" applyFont="1" applyFill="1" applyBorder="1" applyAlignment="1" applyProtection="1">
      <alignment horizontal="center" vertical="center" wrapText="1"/>
      <protection locked="0"/>
    </xf>
    <xf numFmtId="0" fontId="4" fillId="35" borderId="23" xfId="0" applyFont="1" applyFill="1" applyBorder="1" applyAlignment="1" applyProtection="1">
      <alignment horizontal="center" vertical="center" wrapText="1"/>
      <protection locked="0"/>
    </xf>
    <xf numFmtId="0" fontId="5" fillId="38" borderId="24" xfId="0" applyFont="1" applyFill="1" applyBorder="1" applyAlignment="1">
      <alignment horizontal="left" vertical="center" wrapText="1"/>
    </xf>
    <xf numFmtId="0" fontId="5" fillId="38" borderId="25" xfId="0" applyFont="1" applyFill="1" applyBorder="1" applyAlignment="1">
      <alignment horizontal="left" vertical="center" wrapText="1"/>
    </xf>
    <xf numFmtId="0" fontId="5" fillId="38" borderId="26" xfId="0" applyFont="1" applyFill="1" applyBorder="1" applyAlignment="1">
      <alignment horizontal="left" vertical="center" wrapText="1"/>
    </xf>
    <xf numFmtId="0" fontId="5" fillId="38" borderId="27" xfId="0" applyFont="1" applyFill="1" applyBorder="1" applyAlignment="1">
      <alignment horizontal="left" vertical="center" wrapText="1"/>
    </xf>
    <xf numFmtId="0" fontId="5" fillId="38" borderId="0" xfId="0" applyFont="1" applyFill="1" applyBorder="1" applyAlignment="1">
      <alignment horizontal="left" vertical="center" wrapText="1"/>
    </xf>
    <xf numFmtId="0" fontId="5" fillId="38" borderId="21" xfId="0" applyFont="1" applyFill="1" applyBorder="1" applyAlignment="1">
      <alignment horizontal="left" vertical="center" wrapText="1"/>
    </xf>
    <xf numFmtId="0" fontId="5" fillId="38" borderId="28" xfId="0" applyFont="1" applyFill="1" applyBorder="1" applyAlignment="1">
      <alignment horizontal="left" vertical="center" wrapText="1"/>
    </xf>
    <xf numFmtId="0" fontId="5" fillId="38" borderId="29" xfId="0" applyFont="1" applyFill="1" applyBorder="1" applyAlignment="1">
      <alignment horizontal="left" vertical="center" wrapText="1"/>
    </xf>
    <xf numFmtId="0" fontId="5" fillId="38" borderId="30" xfId="0" applyFont="1" applyFill="1" applyBorder="1" applyAlignment="1">
      <alignment horizontal="left" vertical="center" wrapText="1"/>
    </xf>
    <xf numFmtId="0" fontId="39" fillId="35" borderId="22" xfId="183" applyNumberFormat="1" applyFont="1" applyFill="1" applyBorder="1" applyAlignment="1" applyProtection="1">
      <alignment horizontal="center" vertical="center" wrapText="1"/>
      <protection locked="0"/>
    </xf>
    <xf numFmtId="0" fontId="39" fillId="35" borderId="23" xfId="183" applyNumberFormat="1" applyFont="1" applyFill="1" applyBorder="1" applyAlignment="1" applyProtection="1">
      <alignment horizontal="center" vertical="center" wrapText="1"/>
      <protection locked="0"/>
    </xf>
    <xf numFmtId="0" fontId="4" fillId="0" borderId="7" xfId="0" applyFont="1" applyBorder="1" applyAlignment="1">
      <alignment horizontal="right" vertical="center" wrapText="1" indent="1"/>
    </xf>
    <xf numFmtId="0" fontId="4" fillId="0" borderId="0" xfId="0" applyFont="1" applyBorder="1" applyAlignment="1">
      <alignment horizontal="right" vertical="center" wrapText="1" indent="1"/>
    </xf>
    <xf numFmtId="0" fontId="39" fillId="38" borderId="24" xfId="183" applyNumberFormat="1" applyFont="1" applyFill="1" applyBorder="1" applyAlignment="1" applyProtection="1">
      <alignment horizontal="left" vertical="center" wrapText="1" indent="2"/>
    </xf>
    <xf numFmtId="0" fontId="39" fillId="38" borderId="25" xfId="183" applyNumberFormat="1" applyFont="1" applyFill="1" applyBorder="1" applyAlignment="1" applyProtection="1">
      <alignment horizontal="left" vertical="center" wrapText="1" indent="2"/>
    </xf>
    <xf numFmtId="0" fontId="39" fillId="38" borderId="26" xfId="183" applyNumberFormat="1" applyFont="1" applyFill="1" applyBorder="1" applyAlignment="1" applyProtection="1">
      <alignment horizontal="left" vertical="center" wrapText="1" indent="2"/>
    </xf>
    <xf numFmtId="0" fontId="39" fillId="38" borderId="28" xfId="183" applyNumberFormat="1" applyFont="1" applyFill="1" applyBorder="1" applyAlignment="1" applyProtection="1">
      <alignment horizontal="left" vertical="center" wrapText="1" indent="2"/>
    </xf>
    <xf numFmtId="0" fontId="39" fillId="38" borderId="29" xfId="183" applyNumberFormat="1" applyFont="1" applyFill="1" applyBorder="1" applyAlignment="1" applyProtection="1">
      <alignment horizontal="left" vertical="center" wrapText="1" indent="2"/>
    </xf>
    <xf numFmtId="0" fontId="39" fillId="38" borderId="30" xfId="183" applyNumberFormat="1" applyFont="1" applyFill="1" applyBorder="1" applyAlignment="1" applyProtection="1">
      <alignment horizontal="left" vertical="center" wrapText="1" indent="2"/>
    </xf>
    <xf numFmtId="0" fontId="39" fillId="35" borderId="7" xfId="183" applyNumberFormat="1" applyFont="1" applyFill="1" applyBorder="1" applyAlignment="1" applyProtection="1">
      <alignment horizontal="left" vertical="center" wrapText="1"/>
      <protection locked="0"/>
    </xf>
    <xf numFmtId="0" fontId="39" fillId="35" borderId="0" xfId="183" applyNumberFormat="1" applyFont="1" applyFill="1" applyBorder="1" applyAlignment="1" applyProtection="1">
      <alignment horizontal="left" vertical="center" wrapText="1"/>
      <protection locked="0"/>
    </xf>
    <xf numFmtId="0" fontId="39" fillId="35" borderId="8" xfId="183" applyNumberFormat="1" applyFont="1" applyFill="1" applyBorder="1" applyAlignment="1" applyProtection="1">
      <alignment horizontal="left" vertical="center" wrapText="1"/>
      <protection locked="0"/>
    </xf>
    <xf numFmtId="0" fontId="44" fillId="38" borderId="24" xfId="0" applyFont="1" applyFill="1" applyBorder="1" applyAlignment="1">
      <alignment horizontal="center" vertical="center"/>
    </xf>
    <xf numFmtId="0" fontId="44" fillId="38" borderId="25" xfId="0" applyFont="1" applyFill="1" applyBorder="1" applyAlignment="1">
      <alignment horizontal="center" vertical="center"/>
    </xf>
    <xf numFmtId="0" fontId="44" fillId="38" borderId="26" xfId="0" applyFont="1" applyFill="1" applyBorder="1" applyAlignment="1">
      <alignment horizontal="center" vertical="center"/>
    </xf>
    <xf numFmtId="0" fontId="44" fillId="38" borderId="28" xfId="0" applyFont="1" applyFill="1" applyBorder="1" applyAlignment="1">
      <alignment horizontal="center" vertical="center"/>
    </xf>
    <xf numFmtId="0" fontId="44" fillId="38" borderId="29" xfId="0" applyFont="1" applyFill="1" applyBorder="1" applyAlignment="1">
      <alignment horizontal="center" vertical="center"/>
    </xf>
    <xf numFmtId="0" fontId="44" fillId="38" borderId="30" xfId="0" applyFont="1" applyFill="1" applyBorder="1" applyAlignment="1">
      <alignment horizontal="center" vertical="center"/>
    </xf>
    <xf numFmtId="0" fontId="6" fillId="38" borderId="24" xfId="0" applyFont="1" applyFill="1" applyBorder="1" applyAlignment="1">
      <alignment horizontal="center" vertical="center" wrapText="1"/>
    </xf>
    <xf numFmtId="0" fontId="6" fillId="38" borderId="25" xfId="0" applyFont="1" applyFill="1" applyBorder="1" applyAlignment="1">
      <alignment horizontal="center" vertical="center" wrapText="1"/>
    </xf>
    <xf numFmtId="0" fontId="6" fillId="38" borderId="26" xfId="0" applyFont="1" applyFill="1" applyBorder="1" applyAlignment="1">
      <alignment horizontal="center" vertical="center" wrapText="1"/>
    </xf>
    <xf numFmtId="0" fontId="6" fillId="38" borderId="27" xfId="0" applyFont="1" applyFill="1" applyBorder="1" applyAlignment="1">
      <alignment horizontal="center" vertical="center" wrapText="1"/>
    </xf>
    <xf numFmtId="0" fontId="6" fillId="38" borderId="0" xfId="0" applyFont="1" applyFill="1" applyBorder="1" applyAlignment="1">
      <alignment horizontal="center" vertical="center" wrapText="1"/>
    </xf>
    <xf numFmtId="0" fontId="6" fillId="38" borderId="21" xfId="0" applyFont="1" applyFill="1" applyBorder="1" applyAlignment="1">
      <alignment horizontal="center" vertical="center" wrapText="1"/>
    </xf>
    <xf numFmtId="0" fontId="6" fillId="38" borderId="28" xfId="0" applyFont="1" applyFill="1" applyBorder="1" applyAlignment="1">
      <alignment horizontal="center" vertical="center" wrapText="1"/>
    </xf>
    <xf numFmtId="0" fontId="6" fillId="38" borderId="29" xfId="0" applyFont="1" applyFill="1" applyBorder="1" applyAlignment="1">
      <alignment horizontal="center" vertical="center" wrapText="1"/>
    </xf>
    <xf numFmtId="0" fontId="6" fillId="38" borderId="30" xfId="0" applyFont="1" applyFill="1" applyBorder="1" applyAlignment="1">
      <alignment horizontal="center" vertical="center" wrapText="1"/>
    </xf>
    <xf numFmtId="0" fontId="41" fillId="33" borderId="19" xfId="0" applyFont="1" applyFill="1" applyBorder="1" applyAlignment="1">
      <alignment horizontal="center" vertical="top" wrapText="1"/>
    </xf>
    <xf numFmtId="0" fontId="5" fillId="34" borderId="20" xfId="0" applyFont="1" applyFill="1" applyBorder="1" applyAlignment="1">
      <alignment horizontal="left" vertical="center" wrapText="1"/>
    </xf>
    <xf numFmtId="0" fontId="5" fillId="34" borderId="31" xfId="0" applyFont="1" applyFill="1" applyBorder="1" applyAlignment="1">
      <alignment horizontal="left" vertical="center" wrapText="1"/>
    </xf>
    <xf numFmtId="0" fontId="5" fillId="34" borderId="22" xfId="0" applyFont="1" applyFill="1" applyBorder="1" applyAlignment="1">
      <alignment horizontal="left" vertical="center" wrapText="1"/>
    </xf>
    <xf numFmtId="0" fontId="5" fillId="34" borderId="32" xfId="0" applyFont="1" applyFill="1" applyBorder="1" applyAlignment="1">
      <alignment horizontal="left" vertical="center" wrapText="1"/>
    </xf>
    <xf numFmtId="0" fontId="6" fillId="0" borderId="35" xfId="0" applyFont="1" applyBorder="1" applyAlignment="1">
      <alignment horizontal="left" vertical="center" wrapText="1"/>
    </xf>
    <xf numFmtId="0" fontId="6" fillId="0" borderId="20" xfId="0" applyFont="1" applyBorder="1" applyAlignment="1">
      <alignment horizontal="left" vertical="center" wrapText="1"/>
    </xf>
    <xf numFmtId="0" fontId="6" fillId="0" borderId="36" xfId="0" applyFont="1" applyBorder="1" applyAlignment="1">
      <alignment horizontal="left" vertical="center" wrapText="1"/>
    </xf>
    <xf numFmtId="0" fontId="6" fillId="0" borderId="22" xfId="0" applyFont="1" applyBorder="1" applyAlignment="1">
      <alignment horizontal="left" vertical="center" wrapText="1"/>
    </xf>
    <xf numFmtId="0" fontId="5" fillId="34" borderId="23" xfId="0" applyFont="1" applyFill="1" applyBorder="1" applyAlignment="1">
      <alignment horizontal="left" vertical="center" wrapText="1"/>
    </xf>
    <xf numFmtId="0" fontId="5" fillId="34" borderId="33" xfId="0" applyFont="1" applyFill="1" applyBorder="1" applyAlignment="1">
      <alignment horizontal="left" vertical="center" wrapText="1"/>
    </xf>
    <xf numFmtId="0" fontId="5" fillId="0" borderId="31" xfId="0" applyFont="1" applyBorder="1" applyAlignment="1">
      <alignment horizontal="left" vertical="center" wrapText="1"/>
    </xf>
    <xf numFmtId="0" fontId="5" fillId="0" borderId="42" xfId="0" applyFont="1" applyBorder="1" applyAlignment="1">
      <alignment horizontal="left" vertical="center" wrapText="1"/>
    </xf>
    <xf numFmtId="0" fontId="5" fillId="0" borderId="43" xfId="0" applyFont="1" applyBorder="1" applyAlignment="1">
      <alignment horizontal="left" vertical="center" wrapText="1"/>
    </xf>
    <xf numFmtId="0" fontId="6" fillId="0" borderId="41" xfId="0" applyFont="1" applyBorder="1" applyAlignment="1">
      <alignment horizontal="left" vertical="center" wrapText="1"/>
    </xf>
    <xf numFmtId="0" fontId="6" fillId="0" borderId="42" xfId="0" applyFont="1" applyBorder="1" applyAlignment="1">
      <alignment horizontal="left" vertical="center" wrapText="1"/>
    </xf>
    <xf numFmtId="0" fontId="6" fillId="0" borderId="40" xfId="0" applyFont="1" applyBorder="1" applyAlignment="1">
      <alignment horizontal="left" vertical="center" wrapText="1"/>
    </xf>
    <xf numFmtId="0" fontId="6" fillId="0" borderId="23" xfId="0" applyFont="1" applyBorder="1" applyAlignment="1">
      <alignment horizontal="left" vertical="center" wrapText="1"/>
    </xf>
    <xf numFmtId="0" fontId="6" fillId="0" borderId="56" xfId="0" applyFont="1" applyBorder="1" applyAlignment="1">
      <alignment horizontal="left" vertical="center" wrapText="1"/>
    </xf>
    <xf numFmtId="0" fontId="6" fillId="0" borderId="57" xfId="0" applyFont="1" applyBorder="1" applyAlignment="1">
      <alignment horizontal="left" vertical="center" wrapText="1"/>
    </xf>
    <xf numFmtId="0" fontId="5" fillId="34" borderId="57" xfId="0" applyFont="1" applyFill="1" applyBorder="1" applyAlignment="1">
      <alignment horizontal="left" vertical="center" wrapText="1"/>
    </xf>
    <xf numFmtId="0" fontId="5" fillId="34" borderId="58" xfId="0" applyFont="1" applyFill="1" applyBorder="1" applyAlignment="1">
      <alignment horizontal="left" vertical="center" wrapText="1"/>
    </xf>
    <xf numFmtId="0" fontId="6" fillId="38" borderId="20" xfId="0" applyFont="1" applyFill="1" applyBorder="1" applyAlignment="1">
      <alignment horizontal="center" vertical="center" wrapText="1"/>
    </xf>
    <xf numFmtId="0" fontId="6" fillId="38" borderId="31" xfId="0" applyFont="1" applyFill="1" applyBorder="1" applyAlignment="1">
      <alignment horizontal="center" vertical="center" wrapText="1"/>
    </xf>
    <xf numFmtId="0" fontId="4" fillId="0" borderId="51" xfId="0" applyFont="1" applyBorder="1" applyAlignment="1">
      <alignment horizontal="left" vertical="center" wrapText="1" indent="1"/>
    </xf>
    <xf numFmtId="0" fontId="4" fillId="0" borderId="25" xfId="0" applyFont="1" applyBorder="1" applyAlignment="1">
      <alignment horizontal="left" vertical="center" wrapText="1" indent="1"/>
    </xf>
    <xf numFmtId="0" fontId="4" fillId="0" borderId="26" xfId="0" applyFont="1" applyBorder="1" applyAlignment="1">
      <alignment horizontal="left" vertical="center" wrapText="1" indent="1"/>
    </xf>
    <xf numFmtId="0" fontId="4" fillId="0" borderId="49" xfId="0" applyFont="1" applyBorder="1" applyAlignment="1">
      <alignment horizontal="left" vertical="center" wrapText="1" indent="1"/>
    </xf>
    <xf numFmtId="0" fontId="4" fillId="0" borderId="29" xfId="0" applyFont="1" applyBorder="1" applyAlignment="1">
      <alignment horizontal="left" vertical="center" wrapText="1" indent="1"/>
    </xf>
    <xf numFmtId="0" fontId="4" fillId="0" borderId="30" xfId="0" applyFont="1" applyBorder="1" applyAlignment="1">
      <alignment horizontal="left" vertical="center" wrapText="1" indent="1"/>
    </xf>
    <xf numFmtId="0" fontId="5" fillId="0" borderId="11" xfId="0" applyFont="1" applyBorder="1" applyAlignment="1">
      <alignment horizontal="left" vertical="top" wrapText="1"/>
    </xf>
    <xf numFmtId="0" fontId="5" fillId="0" borderId="15" xfId="0" applyFont="1" applyBorder="1" applyAlignment="1">
      <alignment horizontal="left" vertical="top" wrapText="1"/>
    </xf>
    <xf numFmtId="0" fontId="5" fillId="0" borderId="59" xfId="0" applyFont="1" applyBorder="1" applyAlignment="1">
      <alignment horizontal="left" vertical="top" wrapText="1"/>
    </xf>
    <xf numFmtId="0" fontId="47" fillId="39" borderId="13" xfId="0" applyFont="1" applyFill="1" applyBorder="1" applyAlignment="1">
      <alignment horizontal="center" vertical="top" wrapText="1"/>
    </xf>
    <xf numFmtId="0" fontId="47" fillId="39" borderId="17" xfId="0" applyFont="1" applyFill="1" applyBorder="1" applyAlignment="1">
      <alignment horizontal="center" vertical="top" wrapText="1"/>
    </xf>
    <xf numFmtId="0" fontId="4" fillId="0" borderId="17" xfId="0" applyFont="1" applyBorder="1" applyAlignment="1">
      <alignment vertical="top" wrapText="1"/>
    </xf>
    <xf numFmtId="0" fontId="4" fillId="0" borderId="14" xfId="0" applyFont="1" applyBorder="1" applyAlignment="1">
      <alignment vertical="top" wrapText="1"/>
    </xf>
    <xf numFmtId="0" fontId="5" fillId="0" borderId="7" xfId="0" applyFont="1" applyBorder="1" applyAlignment="1">
      <alignment vertical="top" wrapText="1"/>
    </xf>
    <xf numFmtId="0" fontId="5" fillId="0" borderId="0" xfId="0" applyFont="1" applyBorder="1" applyAlignment="1">
      <alignment vertical="top" wrapText="1"/>
    </xf>
    <xf numFmtId="0" fontId="5" fillId="0" borderId="8" xfId="0" applyFont="1" applyBorder="1" applyAlignment="1">
      <alignment vertical="top" wrapText="1"/>
    </xf>
    <xf numFmtId="0" fontId="6" fillId="37" borderId="13" xfId="0" applyFont="1" applyFill="1" applyBorder="1" applyAlignment="1">
      <alignment horizontal="center" vertical="top" wrapText="1"/>
    </xf>
    <xf numFmtId="0" fontId="6" fillId="37" borderId="17" xfId="0" applyFont="1" applyFill="1" applyBorder="1" applyAlignment="1">
      <alignment horizontal="center" vertical="top" wrapText="1"/>
    </xf>
    <xf numFmtId="0" fontId="6" fillId="37" borderId="14" xfId="0" applyFont="1" applyFill="1" applyBorder="1" applyAlignment="1">
      <alignment horizontal="center" vertical="top" wrapText="1"/>
    </xf>
    <xf numFmtId="0" fontId="39" fillId="35" borderId="44" xfId="183" applyNumberFormat="1" applyFont="1" applyFill="1" applyBorder="1" applyAlignment="1" applyProtection="1">
      <alignment horizontal="left" vertical="center" wrapText="1"/>
      <protection locked="0"/>
    </xf>
    <xf numFmtId="0" fontId="7" fillId="34" borderId="35" xfId="0" applyFont="1" applyFill="1" applyBorder="1" applyAlignment="1">
      <alignment horizontal="center" vertical="center"/>
    </xf>
    <xf numFmtId="0" fontId="6" fillId="37" borderId="7" xfId="0" applyFont="1" applyFill="1" applyBorder="1" applyAlignment="1">
      <alignment horizontal="center" vertical="top" wrapText="1"/>
    </xf>
    <xf numFmtId="0" fontId="6" fillId="37" borderId="0" xfId="0" applyFont="1" applyFill="1" applyBorder="1" applyAlignment="1">
      <alignment horizontal="center" vertical="top" wrapText="1"/>
    </xf>
    <xf numFmtId="0" fontId="6" fillId="37" borderId="8" xfId="0" applyFont="1" applyFill="1" applyBorder="1" applyAlignment="1">
      <alignment horizontal="center" vertical="top" wrapText="1"/>
    </xf>
    <xf numFmtId="0" fontId="4" fillId="35" borderId="7" xfId="0" applyFont="1" applyFill="1" applyBorder="1" applyAlignment="1" applyProtection="1">
      <alignment horizontal="left" vertical="top" wrapText="1"/>
      <protection locked="0"/>
    </xf>
    <xf numFmtId="0" fontId="4" fillId="35" borderId="0" xfId="0" applyFont="1" applyFill="1" applyBorder="1" applyAlignment="1" applyProtection="1">
      <alignment horizontal="left" vertical="top" wrapText="1"/>
      <protection locked="0"/>
    </xf>
    <xf numFmtId="0" fontId="4" fillId="35" borderId="8" xfId="0" applyFont="1" applyFill="1" applyBorder="1" applyAlignment="1" applyProtection="1">
      <alignment horizontal="left" vertical="top" wrapText="1"/>
      <protection locked="0"/>
    </xf>
    <xf numFmtId="0" fontId="4" fillId="34" borderId="9" xfId="0" applyFont="1" applyFill="1" applyBorder="1" applyAlignment="1">
      <alignment horizontal="center" vertical="top" wrapText="1"/>
    </xf>
    <xf numFmtId="0" fontId="4" fillId="34" borderId="16" xfId="0" applyFont="1" applyFill="1" applyBorder="1" applyAlignment="1">
      <alignment horizontal="center" vertical="top" wrapText="1"/>
    </xf>
    <xf numFmtId="0" fontId="4" fillId="34" borderId="10" xfId="0" applyFont="1" applyFill="1" applyBorder="1" applyAlignment="1">
      <alignment horizontal="center" vertical="top" wrapText="1"/>
    </xf>
    <xf numFmtId="0" fontId="5" fillId="0" borderId="54" xfId="0" applyFont="1" applyBorder="1" applyAlignment="1">
      <alignment horizontal="left" vertical="top" wrapText="1"/>
    </xf>
    <xf numFmtId="0" fontId="5" fillId="0" borderId="55" xfId="0" applyFont="1" applyBorder="1" applyAlignment="1">
      <alignment horizontal="left" vertical="top" wrapText="1"/>
    </xf>
    <xf numFmtId="0" fontId="5" fillId="0" borderId="44" xfId="0" applyFont="1" applyBorder="1" applyAlignment="1">
      <alignment horizontal="left" vertical="top" wrapText="1"/>
    </xf>
    <xf numFmtId="0" fontId="4" fillId="0" borderId="7" xfId="0" applyFont="1" applyBorder="1" applyAlignment="1">
      <alignment horizontal="left" vertical="top" wrapText="1"/>
    </xf>
    <xf numFmtId="0" fontId="4" fillId="0" borderId="0" xfId="0" applyFont="1" applyAlignment="1">
      <alignment horizontal="left" vertical="top" wrapText="1"/>
    </xf>
    <xf numFmtId="0" fontId="4" fillId="0" borderId="35" xfId="0" applyFont="1" applyBorder="1" applyAlignment="1">
      <alignment horizontal="left" vertical="top" wrapText="1" indent="1"/>
    </xf>
    <xf numFmtId="0" fontId="4" fillId="0" borderId="20" xfId="0" applyFont="1" applyBorder="1" applyAlignment="1">
      <alignment horizontal="left" vertical="top" wrapText="1" indent="1"/>
    </xf>
    <xf numFmtId="0" fontId="41" fillId="33" borderId="7" xfId="0" applyFont="1" applyFill="1" applyBorder="1" applyAlignment="1">
      <alignment horizontal="center" vertical="top"/>
    </xf>
    <xf numFmtId="0" fontId="41" fillId="33" borderId="0" xfId="0" applyFont="1" applyFill="1" applyBorder="1" applyAlignment="1">
      <alignment horizontal="center" vertical="top"/>
    </xf>
    <xf numFmtId="0" fontId="41" fillId="33" borderId="8" xfId="0" applyFont="1" applyFill="1" applyBorder="1" applyAlignment="1">
      <alignment horizontal="center" vertical="top"/>
    </xf>
    <xf numFmtId="0" fontId="41" fillId="33" borderId="7" xfId="0" applyFont="1" applyFill="1" applyBorder="1" applyAlignment="1">
      <alignment horizontal="left" vertical="top" wrapText="1"/>
    </xf>
    <xf numFmtId="0" fontId="41" fillId="33" borderId="0" xfId="0" applyFont="1" applyFill="1" applyBorder="1" applyAlignment="1">
      <alignment horizontal="left" vertical="top" wrapText="1"/>
    </xf>
    <xf numFmtId="0" fontId="41" fillId="33" borderId="8" xfId="0" applyFont="1" applyFill="1" applyBorder="1" applyAlignment="1">
      <alignment horizontal="left" vertical="top" wrapText="1"/>
    </xf>
    <xf numFmtId="0" fontId="41" fillId="33" borderId="9" xfId="0" applyFont="1" applyFill="1" applyBorder="1" applyAlignment="1">
      <alignment horizontal="left" vertical="top" wrapText="1"/>
    </xf>
    <xf numFmtId="0" fontId="41" fillId="33" borderId="16" xfId="0" applyFont="1" applyFill="1" applyBorder="1" applyAlignment="1">
      <alignment horizontal="left" vertical="top" wrapText="1"/>
    </xf>
    <xf numFmtId="0" fontId="41" fillId="33" borderId="10" xfId="0" applyFont="1" applyFill="1" applyBorder="1" applyAlignment="1">
      <alignment horizontal="left" vertical="top" wrapText="1"/>
    </xf>
    <xf numFmtId="0" fontId="6" fillId="34" borderId="7" xfId="0" applyFont="1" applyFill="1" applyBorder="1" applyAlignment="1">
      <alignment horizontal="center" vertical="top" wrapText="1"/>
    </xf>
    <xf numFmtId="0" fontId="5" fillId="0" borderId="35" xfId="0" applyFont="1" applyBorder="1" applyAlignment="1">
      <alignment horizontal="left" vertical="top" wrapText="1"/>
    </xf>
    <xf numFmtId="0" fontId="5" fillId="0" borderId="20" xfId="0" applyFont="1" applyBorder="1" applyAlignment="1">
      <alignment horizontal="left" vertical="top" wrapText="1"/>
    </xf>
    <xf numFmtId="0" fontId="5" fillId="0" borderId="41" xfId="0" applyFont="1" applyBorder="1" applyAlignment="1">
      <alignment horizontal="left" vertical="top" wrapText="1"/>
    </xf>
    <xf numFmtId="0" fontId="5" fillId="0" borderId="42" xfId="0" applyFont="1" applyBorder="1" applyAlignment="1">
      <alignment horizontal="left" vertical="top" wrapText="1"/>
    </xf>
    <xf numFmtId="0" fontId="39" fillId="35" borderId="20" xfId="183" applyNumberFormat="1" applyFont="1" applyFill="1" applyBorder="1" applyAlignment="1" applyProtection="1">
      <alignment horizontal="center" vertical="top" wrapText="1"/>
      <protection locked="0"/>
    </xf>
    <xf numFmtId="0" fontId="39" fillId="35" borderId="42" xfId="183" applyNumberFormat="1" applyFont="1" applyFill="1" applyBorder="1" applyAlignment="1" applyProtection="1">
      <alignment horizontal="center" vertical="top" wrapText="1"/>
      <protection locked="0"/>
    </xf>
    <xf numFmtId="0" fontId="39" fillId="35" borderId="20" xfId="183" applyNumberFormat="1" applyFont="1" applyFill="1" applyBorder="1" applyAlignment="1" applyProtection="1">
      <alignment horizontal="left" vertical="top" wrapText="1"/>
      <protection locked="0"/>
    </xf>
    <xf numFmtId="0" fontId="39" fillId="35" borderId="31" xfId="183" applyNumberFormat="1" applyFont="1" applyFill="1" applyBorder="1" applyAlignment="1" applyProtection="1">
      <alignment horizontal="left" vertical="top" wrapText="1"/>
      <protection locked="0"/>
    </xf>
    <xf numFmtId="0" fontId="39" fillId="35" borderId="42" xfId="183" applyNumberFormat="1" applyFont="1" applyFill="1" applyBorder="1" applyAlignment="1" applyProtection="1">
      <alignment horizontal="left" vertical="top" wrapText="1"/>
      <protection locked="0"/>
    </xf>
    <xf numFmtId="0" fontId="39" fillId="35" borderId="43" xfId="183" applyNumberFormat="1" applyFont="1" applyFill="1" applyBorder="1" applyAlignment="1" applyProtection="1">
      <alignment horizontal="left" vertical="top" wrapText="1"/>
      <protection locked="0"/>
    </xf>
    <xf numFmtId="0" fontId="41" fillId="33" borderId="9" xfId="0" applyFont="1" applyFill="1" applyBorder="1" applyAlignment="1">
      <alignment horizontal="center" vertical="top"/>
    </xf>
    <xf numFmtId="0" fontId="41" fillId="33" borderId="16" xfId="0" applyFont="1" applyFill="1" applyBorder="1" applyAlignment="1">
      <alignment horizontal="center" vertical="top"/>
    </xf>
    <xf numFmtId="0" fontId="41" fillId="33" borderId="10" xfId="0" applyFont="1" applyFill="1" applyBorder="1" applyAlignment="1">
      <alignment horizontal="center" vertical="top"/>
    </xf>
    <xf numFmtId="0" fontId="7" fillId="38" borderId="20" xfId="0" applyFont="1" applyFill="1" applyBorder="1" applyAlignment="1">
      <alignment horizontal="center" vertical="top" wrapText="1"/>
    </xf>
    <xf numFmtId="0" fontId="7" fillId="38" borderId="31" xfId="0" applyFont="1" applyFill="1" applyBorder="1" applyAlignment="1">
      <alignment horizontal="center" vertical="top" wrapText="1"/>
    </xf>
    <xf numFmtId="0" fontId="7" fillId="38" borderId="22" xfId="0" applyFont="1" applyFill="1" applyBorder="1" applyAlignment="1">
      <alignment horizontal="center" vertical="center" wrapText="1"/>
    </xf>
    <xf numFmtId="0" fontId="7" fillId="38" borderId="23" xfId="0" applyFont="1" applyFill="1" applyBorder="1" applyAlignment="1">
      <alignment horizontal="center" vertical="center" wrapText="1"/>
    </xf>
    <xf numFmtId="0" fontId="5" fillId="0" borderId="7" xfId="0" applyFont="1" applyFill="1" applyBorder="1" applyAlignment="1">
      <alignment horizontal="left" vertical="center" wrapText="1"/>
    </xf>
    <xf numFmtId="0" fontId="5" fillId="0" borderId="0" xfId="0" applyFont="1" applyFill="1" applyBorder="1" applyAlignment="1">
      <alignment horizontal="left" vertical="center" wrapText="1"/>
    </xf>
    <xf numFmtId="0" fontId="5" fillId="0" borderId="8" xfId="0" applyFont="1" applyFill="1" applyBorder="1" applyAlignment="1">
      <alignment horizontal="left" vertical="center" wrapText="1"/>
    </xf>
    <xf numFmtId="0" fontId="7" fillId="38" borderId="20" xfId="0" applyFont="1" applyFill="1" applyBorder="1" applyAlignment="1">
      <alignment horizontal="center" vertical="center" wrapText="1"/>
    </xf>
    <xf numFmtId="0" fontId="39" fillId="35" borderId="34" xfId="183" applyNumberFormat="1" applyFont="1" applyFill="1" applyBorder="1" applyAlignment="1" applyProtection="1">
      <alignment horizontal="left" vertical="top" wrapText="1"/>
      <protection locked="0"/>
    </xf>
    <xf numFmtId="0" fontId="5" fillId="0" borderId="7" xfId="0" applyFont="1" applyFill="1" applyBorder="1" applyAlignment="1">
      <alignment horizontal="left" vertical="top" wrapText="1"/>
    </xf>
    <xf numFmtId="0" fontId="5" fillId="0" borderId="0" xfId="0" applyFont="1" applyFill="1" applyBorder="1" applyAlignment="1">
      <alignment horizontal="left" vertical="top" wrapText="1"/>
    </xf>
    <xf numFmtId="0" fontId="5" fillId="0" borderId="8" xfId="0" applyFont="1" applyFill="1" applyBorder="1" applyAlignment="1">
      <alignment horizontal="left" vertical="top" wrapText="1"/>
    </xf>
    <xf numFmtId="0" fontId="41" fillId="33" borderId="7" xfId="0" applyFont="1" applyFill="1" applyBorder="1" applyAlignment="1">
      <alignment horizontal="left" wrapText="1"/>
    </xf>
    <xf numFmtId="0" fontId="41" fillId="33" borderId="0" xfId="0" applyFont="1" applyFill="1" applyBorder="1" applyAlignment="1">
      <alignment horizontal="left" wrapText="1"/>
    </xf>
    <xf numFmtId="0" fontId="41" fillId="33" borderId="8" xfId="0" applyFont="1" applyFill="1" applyBorder="1" applyAlignment="1">
      <alignment horizontal="left" wrapText="1"/>
    </xf>
    <xf numFmtId="0" fontId="5" fillId="0" borderId="7" xfId="0" applyFont="1" applyBorder="1" applyAlignment="1">
      <alignment horizontal="right" vertical="top" wrapText="1" indent="1"/>
    </xf>
    <xf numFmtId="0" fontId="4" fillId="0" borderId="0" xfId="0" applyFont="1" applyBorder="1" applyAlignment="1">
      <alignment horizontal="right" vertical="top" wrapText="1" indent="1"/>
    </xf>
    <xf numFmtId="0" fontId="5" fillId="0" borderId="0" xfId="0" applyFont="1" applyBorder="1" applyAlignment="1">
      <alignment horizontal="right" vertical="top" wrapText="1" indent="1"/>
    </xf>
    <xf numFmtId="0" fontId="6" fillId="38" borderId="51" xfId="0" applyFont="1" applyFill="1" applyBorder="1" applyAlignment="1">
      <alignment horizontal="center" vertical="center" wrapText="1"/>
    </xf>
    <xf numFmtId="0" fontId="6" fillId="38" borderId="52" xfId="0" applyFont="1" applyFill="1" applyBorder="1" applyAlignment="1">
      <alignment horizontal="center" vertical="center" wrapText="1"/>
    </xf>
    <xf numFmtId="0" fontId="6" fillId="38" borderId="49" xfId="0" applyFont="1" applyFill="1" applyBorder="1" applyAlignment="1">
      <alignment horizontal="center" vertical="center" wrapText="1"/>
    </xf>
    <xf numFmtId="0" fontId="6" fillId="38" borderId="53" xfId="0" applyFont="1" applyFill="1" applyBorder="1" applyAlignment="1">
      <alignment horizontal="center" vertical="center" wrapText="1"/>
    </xf>
    <xf numFmtId="0" fontId="5" fillId="0" borderId="35" xfId="0" applyFont="1" applyBorder="1" applyAlignment="1">
      <alignment horizontal="right" vertical="top" wrapText="1" indent="1"/>
    </xf>
    <xf numFmtId="0" fontId="5" fillId="0" borderId="20" xfId="0" applyFont="1" applyBorder="1" applyAlignment="1">
      <alignment horizontal="right" vertical="top" wrapText="1" indent="1"/>
    </xf>
    <xf numFmtId="0" fontId="6" fillId="38" borderId="35" xfId="0" applyFont="1" applyFill="1" applyBorder="1" applyAlignment="1">
      <alignment horizontal="center" vertical="top"/>
    </xf>
    <xf numFmtId="0" fontId="6" fillId="38" borderId="20" xfId="0" applyFont="1" applyFill="1" applyBorder="1" applyAlignment="1">
      <alignment horizontal="center" vertical="top"/>
    </xf>
    <xf numFmtId="0" fontId="5" fillId="0" borderId="45" xfId="0" applyFont="1" applyBorder="1" applyAlignment="1">
      <alignment horizontal="left" vertical="center" wrapText="1"/>
    </xf>
    <xf numFmtId="0" fontId="5" fillId="0" borderId="46" xfId="0" applyFont="1" applyBorder="1" applyAlignment="1">
      <alignment horizontal="left" vertical="center" wrapText="1"/>
    </xf>
    <xf numFmtId="0" fontId="5" fillId="0" borderId="20" xfId="0" applyFont="1" applyBorder="1" applyAlignment="1">
      <alignment horizontal="right" vertical="top" indent="1"/>
    </xf>
    <xf numFmtId="0" fontId="5" fillId="0" borderId="46" xfId="0" applyFont="1" applyBorder="1" applyAlignment="1">
      <alignment horizontal="right" vertical="top" indent="1"/>
    </xf>
    <xf numFmtId="0" fontId="5" fillId="0" borderId="47" xfId="0" applyFont="1" applyBorder="1" applyAlignment="1">
      <alignment horizontal="left" vertical="center" wrapText="1"/>
    </xf>
    <xf numFmtId="0" fontId="5" fillId="0" borderId="48" xfId="0" applyFont="1" applyBorder="1" applyAlignment="1">
      <alignment horizontal="left" vertical="center" wrapText="1"/>
    </xf>
    <xf numFmtId="0" fontId="5" fillId="0" borderId="48" xfId="0" applyFont="1" applyBorder="1" applyAlignment="1">
      <alignment horizontal="right" vertical="top" indent="1"/>
    </xf>
    <xf numFmtId="0" fontId="6" fillId="38" borderId="54" xfId="0" applyFont="1" applyFill="1" applyBorder="1" applyAlignment="1">
      <alignment horizontal="center" vertical="center" wrapText="1"/>
    </xf>
    <xf numFmtId="0" fontId="6" fillId="38" borderId="55" xfId="0" applyFont="1" applyFill="1" applyBorder="1" applyAlignment="1">
      <alignment horizontal="center" vertical="center" wrapText="1"/>
    </xf>
    <xf numFmtId="0" fontId="6" fillId="38" borderId="44" xfId="0" applyFont="1" applyFill="1" applyBorder="1" applyAlignment="1">
      <alignment horizontal="center" vertical="center" wrapText="1"/>
    </xf>
    <xf numFmtId="0" fontId="5" fillId="0" borderId="54" xfId="0" applyFont="1" applyBorder="1" applyAlignment="1">
      <alignment horizontal="right" vertical="center" wrapText="1" indent="1"/>
    </xf>
    <xf numFmtId="0" fontId="5" fillId="0" borderId="55" xfId="0" applyFont="1" applyBorder="1" applyAlignment="1">
      <alignment horizontal="right" vertical="center" wrapText="1" indent="1"/>
    </xf>
    <xf numFmtId="0" fontId="5" fillId="0" borderId="44" xfId="0" applyFont="1" applyBorder="1" applyAlignment="1">
      <alignment horizontal="right" vertical="center" wrapText="1" indent="1"/>
    </xf>
    <xf numFmtId="0" fontId="4" fillId="34" borderId="54" xfId="0" applyFont="1" applyFill="1" applyBorder="1" applyAlignment="1">
      <alignment horizontal="right" vertical="top" wrapText="1" indent="1"/>
    </xf>
    <xf numFmtId="0" fontId="4" fillId="34" borderId="55" xfId="0" applyFont="1" applyFill="1" applyBorder="1" applyAlignment="1">
      <alignment horizontal="right" vertical="top" wrapText="1" indent="1"/>
    </xf>
    <xf numFmtId="0" fontId="4" fillId="34" borderId="44" xfId="0" applyFont="1" applyFill="1" applyBorder="1" applyAlignment="1">
      <alignment horizontal="right" vertical="top" wrapText="1" indent="1"/>
    </xf>
    <xf numFmtId="0" fontId="5" fillId="0" borderId="54" xfId="0" applyFont="1" applyBorder="1" applyAlignment="1">
      <alignment horizontal="right" vertical="top" wrapText="1" indent="1"/>
    </xf>
    <xf numFmtId="0" fontId="5" fillId="0" borderId="55" xfId="0" applyFont="1" applyBorder="1" applyAlignment="1">
      <alignment horizontal="right" vertical="top" wrapText="1" indent="1"/>
    </xf>
    <xf numFmtId="0" fontId="5" fillId="0" borderId="44" xfId="0" applyFont="1" applyBorder="1" applyAlignment="1">
      <alignment horizontal="right" vertical="top" wrapText="1" indent="1"/>
    </xf>
    <xf numFmtId="0" fontId="5" fillId="0" borderId="50" xfId="0" applyFont="1" applyBorder="1" applyAlignment="1">
      <alignment horizontal="right" vertical="top" indent="1"/>
    </xf>
    <xf numFmtId="0" fontId="5" fillId="0" borderId="44" xfId="0" applyFont="1" applyBorder="1" applyAlignment="1">
      <alignment horizontal="right" vertical="top" indent="1"/>
    </xf>
    <xf numFmtId="0" fontId="5" fillId="0" borderId="54" xfId="0" applyFont="1" applyBorder="1" applyAlignment="1">
      <alignment horizontal="right" vertical="center" wrapText="1"/>
    </xf>
    <xf numFmtId="0" fontId="5" fillId="0" borderId="55" xfId="0" applyFont="1" applyBorder="1" applyAlignment="1">
      <alignment horizontal="right" vertical="center" wrapText="1"/>
    </xf>
    <xf numFmtId="0" fontId="5" fillId="0" borderId="44" xfId="0" applyFont="1" applyBorder="1" applyAlignment="1">
      <alignment horizontal="right" vertical="center" wrapText="1"/>
    </xf>
    <xf numFmtId="0" fontId="4" fillId="34" borderId="54" xfId="0" applyFont="1" applyFill="1" applyBorder="1" applyAlignment="1">
      <alignment horizontal="right" vertical="center" wrapText="1"/>
    </xf>
    <xf numFmtId="0" fontId="4" fillId="34" borderId="55" xfId="0" applyFont="1" applyFill="1" applyBorder="1" applyAlignment="1">
      <alignment horizontal="right" vertical="center" wrapText="1"/>
    </xf>
    <xf numFmtId="0" fontId="4" fillId="34" borderId="44" xfId="0" applyFont="1" applyFill="1" applyBorder="1" applyAlignment="1">
      <alignment horizontal="right" vertical="center" wrapText="1"/>
    </xf>
    <xf numFmtId="0" fontId="5" fillId="38" borderId="35" xfId="0" applyFont="1" applyFill="1" applyBorder="1" applyAlignment="1">
      <alignment horizontal="center" vertical="center" wrapText="1"/>
    </xf>
    <xf numFmtId="0" fontId="5" fillId="38" borderId="20" xfId="0" applyFont="1" applyFill="1" applyBorder="1" applyAlignment="1">
      <alignment horizontal="center" vertical="center" wrapText="1"/>
    </xf>
    <xf numFmtId="0" fontId="5" fillId="38" borderId="31" xfId="0" applyFont="1" applyFill="1" applyBorder="1" applyAlignment="1">
      <alignment horizontal="center" vertical="center" wrapText="1"/>
    </xf>
    <xf numFmtId="0" fontId="7" fillId="38" borderId="50" xfId="0" applyFont="1" applyFill="1" applyBorder="1" applyAlignment="1">
      <alignment horizontal="center" vertical="center" wrapText="1"/>
    </xf>
    <xf numFmtId="0" fontId="7" fillId="38" borderId="44" xfId="0" applyFont="1" applyFill="1" applyBorder="1" applyAlignment="1">
      <alignment horizontal="center" vertical="center" wrapText="1"/>
    </xf>
    <xf numFmtId="0" fontId="5" fillId="0" borderId="35" xfId="0" applyFont="1" applyBorder="1" applyAlignment="1">
      <alignment vertical="center" wrapText="1"/>
    </xf>
    <xf numFmtId="0" fontId="5" fillId="0" borderId="20" xfId="0" applyFont="1" applyBorder="1" applyAlignment="1">
      <alignment vertical="center" wrapText="1"/>
    </xf>
    <xf numFmtId="167" fontId="39" fillId="35" borderId="31" xfId="25686" applyNumberFormat="1" applyFont="1" applyFill="1" applyBorder="1" applyAlignment="1" applyProtection="1">
      <alignment horizontal="center" vertical="center"/>
      <protection locked="0"/>
    </xf>
    <xf numFmtId="167" fontId="39" fillId="35" borderId="35" xfId="25686" applyNumberFormat="1" applyFont="1" applyFill="1" applyBorder="1" applyAlignment="1" applyProtection="1">
      <alignment horizontal="center" vertical="center"/>
      <protection locked="0"/>
    </xf>
    <xf numFmtId="167" fontId="39" fillId="36" borderId="31" xfId="25686" applyNumberFormat="1" applyFont="1" applyFill="1" applyBorder="1" applyAlignment="1" applyProtection="1">
      <alignment horizontal="center" vertical="center"/>
    </xf>
    <xf numFmtId="167" fontId="39" fillId="36" borderId="35" xfId="25686" applyNumberFormat="1" applyFont="1" applyFill="1" applyBorder="1" applyAlignment="1" applyProtection="1">
      <alignment horizontal="center" vertical="center"/>
    </xf>
    <xf numFmtId="0" fontId="5" fillId="0" borderId="49" xfId="0" applyFont="1" applyBorder="1" applyAlignment="1">
      <alignment horizontal="center" vertical="top" wrapText="1"/>
    </xf>
    <xf numFmtId="0" fontId="5" fillId="0" borderId="29" xfId="0" applyFont="1" applyBorder="1" applyAlignment="1">
      <alignment horizontal="center" vertical="top" wrapText="1"/>
    </xf>
    <xf numFmtId="0" fontId="5" fillId="0" borderId="30" xfId="0" applyFont="1" applyBorder="1" applyAlignment="1">
      <alignment horizontal="center" vertical="top" wrapText="1"/>
    </xf>
    <xf numFmtId="0" fontId="6" fillId="38" borderId="7" xfId="0" applyFont="1" applyFill="1" applyBorder="1" applyAlignment="1">
      <alignment horizontal="center" vertical="center" wrapText="1"/>
    </xf>
    <xf numFmtId="0" fontId="4" fillId="34" borderId="54" xfId="0" applyFont="1" applyFill="1" applyBorder="1" applyAlignment="1">
      <alignment horizontal="right" vertical="center" wrapText="1" indent="1"/>
    </xf>
    <xf numFmtId="0" fontId="4" fillId="34" borderId="55" xfId="0" applyFont="1" applyFill="1" applyBorder="1" applyAlignment="1">
      <alignment horizontal="right" vertical="center" wrapText="1" indent="1"/>
    </xf>
    <xf numFmtId="0" fontId="4" fillId="34" borderId="44" xfId="0" applyFont="1" applyFill="1" applyBorder="1" applyAlignment="1">
      <alignment horizontal="right" vertical="center" wrapText="1" indent="1"/>
    </xf>
    <xf numFmtId="0" fontId="6" fillId="0" borderId="23" xfId="0" applyFont="1" applyBorder="1" applyAlignment="1">
      <alignment horizontal="right" vertical="center" wrapText="1" indent="1"/>
    </xf>
    <xf numFmtId="0" fontId="6" fillId="0" borderId="20" xfId="0" applyFont="1" applyBorder="1" applyAlignment="1">
      <alignment horizontal="right" vertical="center" wrapText="1" indent="1"/>
    </xf>
    <xf numFmtId="0" fontId="6" fillId="38" borderId="35" xfId="0" applyFont="1" applyFill="1" applyBorder="1" applyAlignment="1">
      <alignment horizontal="center" vertical="top" wrapText="1"/>
    </xf>
    <xf numFmtId="0" fontId="6" fillId="38" borderId="20" xfId="0" applyFont="1" applyFill="1" applyBorder="1" applyAlignment="1">
      <alignment horizontal="center" vertical="top" wrapText="1"/>
    </xf>
    <xf numFmtId="0" fontId="5" fillId="0" borderId="35" xfId="0" applyFont="1" applyBorder="1" applyAlignment="1">
      <alignment horizontal="left" vertical="center"/>
    </xf>
    <xf numFmtId="0" fontId="5" fillId="0" borderId="20" xfId="0" applyFont="1" applyBorder="1" applyAlignment="1">
      <alignment horizontal="left" vertical="center"/>
    </xf>
    <xf numFmtId="0" fontId="45" fillId="38" borderId="20" xfId="0" applyFont="1" applyFill="1" applyBorder="1" applyAlignment="1">
      <alignment horizontal="center" vertical="top" wrapText="1"/>
    </xf>
    <xf numFmtId="0" fontId="46" fillId="35" borderId="20" xfId="183" applyNumberFormat="1" applyFont="1" applyFill="1" applyBorder="1" applyAlignment="1" applyProtection="1">
      <alignment horizontal="center" vertical="center" wrapText="1"/>
      <protection locked="0"/>
    </xf>
    <xf numFmtId="0" fontId="5" fillId="0" borderId="7" xfId="0" applyFont="1" applyBorder="1" applyAlignment="1">
      <alignment horizontal="right" vertical="top" indent="1"/>
    </xf>
    <xf numFmtId="0" fontId="5" fillId="0" borderId="0" xfId="0" applyFont="1" applyBorder="1" applyAlignment="1">
      <alignment horizontal="right" vertical="top" indent="1"/>
    </xf>
    <xf numFmtId="0" fontId="45" fillId="38" borderId="50" xfId="0" applyFont="1" applyFill="1" applyBorder="1" applyAlignment="1">
      <alignment horizontal="center" vertical="top" wrapText="1"/>
    </xf>
    <xf numFmtId="0" fontId="45" fillId="38" borderId="55" xfId="0" applyFont="1" applyFill="1" applyBorder="1" applyAlignment="1">
      <alignment horizontal="center" vertical="top" wrapText="1"/>
    </xf>
    <xf numFmtId="0" fontId="45" fillId="38" borderId="44" xfId="0" applyFont="1" applyFill="1" applyBorder="1" applyAlignment="1">
      <alignment horizontal="center" vertical="top" wrapText="1"/>
    </xf>
    <xf numFmtId="0" fontId="5" fillId="0" borderId="7" xfId="0" applyFont="1" applyFill="1" applyBorder="1" applyAlignment="1">
      <alignment horizontal="right" vertical="top" indent="1"/>
    </xf>
    <xf numFmtId="0" fontId="5" fillId="0" borderId="0" xfId="0" applyFont="1" applyFill="1" applyBorder="1" applyAlignment="1">
      <alignment horizontal="right" vertical="top" indent="1"/>
    </xf>
    <xf numFmtId="0" fontId="5" fillId="0" borderId="21" xfId="0" applyFont="1" applyFill="1" applyBorder="1" applyAlignment="1">
      <alignment horizontal="right" vertical="top" indent="1"/>
    </xf>
    <xf numFmtId="0" fontId="46" fillId="35" borderId="50" xfId="183" applyNumberFormat="1" applyFont="1" applyFill="1" applyBorder="1" applyAlignment="1" applyProtection="1">
      <alignment horizontal="center" vertical="center" wrapText="1"/>
      <protection locked="0"/>
    </xf>
    <xf numFmtId="0" fontId="46" fillId="35" borderId="55" xfId="183" applyNumberFormat="1" applyFont="1" applyFill="1" applyBorder="1" applyAlignment="1" applyProtection="1">
      <alignment horizontal="center" vertical="center" wrapText="1"/>
      <protection locked="0"/>
    </xf>
    <xf numFmtId="0" fontId="46" fillId="35" borderId="44" xfId="183" applyNumberFormat="1" applyFont="1" applyFill="1" applyBorder="1" applyAlignment="1" applyProtection="1">
      <alignment horizontal="center" vertical="center" wrapText="1"/>
      <protection locked="0"/>
    </xf>
    <xf numFmtId="0" fontId="5" fillId="0" borderId="20" xfId="0" applyFont="1" applyBorder="1" applyAlignment="1">
      <alignment horizontal="right" vertical="center" wrapText="1" indent="1"/>
    </xf>
    <xf numFmtId="0" fontId="5" fillId="0" borderId="46" xfId="0" applyFont="1" applyBorder="1" applyAlignment="1">
      <alignment horizontal="right" vertical="center" wrapText="1" indent="1"/>
    </xf>
    <xf numFmtId="0" fontId="5" fillId="0" borderId="20" xfId="0" applyFont="1" applyBorder="1" applyAlignment="1">
      <alignment horizontal="center" vertical="center" wrapText="1"/>
    </xf>
    <xf numFmtId="0" fontId="5" fillId="0" borderId="23" xfId="0" applyFont="1" applyBorder="1" applyAlignment="1">
      <alignment horizontal="right" vertical="center" wrapText="1" indent="1"/>
    </xf>
    <xf numFmtId="0" fontId="5" fillId="0" borderId="48" xfId="0" applyFont="1" applyBorder="1" applyAlignment="1">
      <alignment horizontal="right" vertical="center" wrapText="1" indent="1"/>
    </xf>
    <xf numFmtId="167" fontId="39" fillId="36" borderId="20" xfId="25686" applyNumberFormat="1" applyFont="1" applyFill="1" applyBorder="1" applyAlignment="1" applyProtection="1">
      <alignment horizontal="center" vertical="center"/>
    </xf>
    <xf numFmtId="0" fontId="5" fillId="0" borderId="7" xfId="0" applyFont="1" applyBorder="1" applyAlignment="1">
      <alignment horizontal="right" vertical="top" wrapText="1"/>
    </xf>
    <xf numFmtId="0" fontId="5" fillId="0" borderId="0" xfId="0" applyFont="1" applyBorder="1" applyAlignment="1">
      <alignment horizontal="right" vertical="top" wrapText="1"/>
    </xf>
    <xf numFmtId="0" fontId="5" fillId="0" borderId="21" xfId="0" applyFont="1" applyBorder="1" applyAlignment="1">
      <alignment horizontal="right" vertical="top" wrapText="1"/>
    </xf>
    <xf numFmtId="0" fontId="39" fillId="36" borderId="20" xfId="183" applyNumberFormat="1" applyFont="1" applyFill="1" applyBorder="1" applyAlignment="1" applyProtection="1">
      <alignment horizontal="left" vertical="top" wrapText="1"/>
    </xf>
    <xf numFmtId="0" fontId="4" fillId="35" borderId="0" xfId="0" applyFont="1" applyFill="1" applyAlignment="1" applyProtection="1">
      <alignment horizontal="left" vertical="top" wrapText="1"/>
      <protection locked="0"/>
    </xf>
    <xf numFmtId="0" fontId="60" fillId="0" borderId="0" xfId="0" applyFont="1" applyAlignment="1">
      <alignment horizontal="center"/>
    </xf>
    <xf numFmtId="0" fontId="58" fillId="0" borderId="60" xfId="0" applyFont="1" applyBorder="1" applyAlignment="1">
      <alignment horizontal="center"/>
    </xf>
    <xf numFmtId="0" fontId="58" fillId="0" borderId="72" xfId="0" applyFont="1" applyBorder="1" applyAlignment="1">
      <alignment horizontal="center"/>
    </xf>
    <xf numFmtId="0" fontId="58" fillId="0" borderId="65" xfId="0" applyFont="1" applyBorder="1" applyAlignment="1">
      <alignment horizontal="center"/>
    </xf>
    <xf numFmtId="0" fontId="58" fillId="0" borderId="0" xfId="0" applyFont="1" applyAlignment="1">
      <alignment horizontal="center"/>
    </xf>
    <xf numFmtId="0" fontId="58" fillId="0" borderId="61" xfId="0" applyFont="1" applyBorder="1" applyAlignment="1">
      <alignment horizontal="center"/>
    </xf>
    <xf numFmtId="0" fontId="58" fillId="0" borderId="69" xfId="0" applyFont="1" applyBorder="1" applyAlignment="1">
      <alignment horizontal="center"/>
    </xf>
    <xf numFmtId="0" fontId="58" fillId="0" borderId="70" xfId="0" applyFont="1" applyBorder="1" applyAlignment="1">
      <alignment horizontal="center"/>
    </xf>
    <xf numFmtId="0" fontId="59" fillId="42" borderId="69" xfId="0" applyFont="1" applyFill="1" applyBorder="1" applyAlignment="1">
      <alignment horizontal="center"/>
    </xf>
    <xf numFmtId="0" fontId="59" fillId="42" borderId="70" xfId="0" applyFont="1" applyFill="1" applyBorder="1" applyAlignment="1">
      <alignment horizontal="center"/>
    </xf>
    <xf numFmtId="0" fontId="59" fillId="0" borderId="60" xfId="0" applyFont="1" applyBorder="1" applyAlignment="1">
      <alignment horizontal="center"/>
    </xf>
    <xf numFmtId="0" fontId="59" fillId="0" borderId="72" xfId="0" applyFont="1" applyBorder="1" applyAlignment="1">
      <alignment horizontal="center"/>
    </xf>
    <xf numFmtId="0" fontId="59" fillId="0" borderId="61" xfId="0" applyFont="1" applyBorder="1" applyAlignment="1">
      <alignment horizontal="center"/>
    </xf>
    <xf numFmtId="0" fontId="64" fillId="0" borderId="60" xfId="0" applyFont="1" applyBorder="1" applyAlignment="1">
      <alignment horizontal="center"/>
    </xf>
    <xf numFmtId="0" fontId="64" fillId="0" borderId="72" xfId="0" applyFont="1" applyBorder="1" applyAlignment="1">
      <alignment horizontal="center"/>
    </xf>
    <xf numFmtId="0" fontId="64" fillId="0" borderId="0" xfId="0" applyFont="1" applyAlignment="1">
      <alignment horizontal="center"/>
    </xf>
    <xf numFmtId="0" fontId="56" fillId="43" borderId="72" xfId="0" applyFont="1" applyFill="1" applyBorder="1" applyAlignment="1">
      <alignment horizontal="center"/>
    </xf>
    <xf numFmtId="0" fontId="56" fillId="43" borderId="61" xfId="0" applyFont="1" applyFill="1" applyBorder="1" applyAlignment="1">
      <alignment horizontal="center"/>
    </xf>
    <xf numFmtId="0" fontId="4" fillId="0" borderId="0" xfId="0" applyFont="1" applyFill="1" applyBorder="1" applyAlignment="1" applyProtection="1">
      <alignment horizontal="left" vertical="top" wrapText="1"/>
      <protection locked="0"/>
    </xf>
    <xf numFmtId="0" fontId="5" fillId="0" borderId="0" xfId="0" applyFont="1" applyFill="1" applyBorder="1" applyAlignment="1">
      <alignment vertical="center" wrapText="1"/>
    </xf>
    <xf numFmtId="0" fontId="5" fillId="0" borderId="0" xfId="0" applyFont="1" applyFill="1" applyBorder="1" applyAlignment="1">
      <alignment horizontal="right" vertical="top" wrapText="1" indent="1"/>
    </xf>
    <xf numFmtId="167" fontId="39" fillId="0" borderId="0" xfId="25686" applyNumberFormat="1" applyFont="1" applyFill="1" applyBorder="1" applyAlignment="1" applyProtection="1">
      <alignment horizontal="center" vertical="center"/>
    </xf>
    <xf numFmtId="0" fontId="41" fillId="0" borderId="0" xfId="0" applyFont="1" applyFill="1" applyBorder="1" applyAlignment="1">
      <alignment horizontal="center" vertical="top"/>
    </xf>
    <xf numFmtId="0" fontId="6" fillId="0" borderId="0" xfId="0" applyFont="1" applyFill="1" applyBorder="1" applyAlignment="1">
      <alignment horizontal="center" vertical="top" wrapText="1"/>
    </xf>
    <xf numFmtId="0" fontId="4" fillId="0" borderId="0" xfId="0" applyFont="1" applyFill="1" applyBorder="1" applyAlignment="1">
      <alignment horizontal="right" vertical="top" wrapText="1" indent="1"/>
    </xf>
    <xf numFmtId="0" fontId="7" fillId="0" borderId="0" xfId="0" applyFont="1" applyFill="1" applyBorder="1" applyAlignment="1">
      <alignment horizontal="center" vertical="center" wrapText="1"/>
    </xf>
    <xf numFmtId="167" fontId="39" fillId="0" borderId="0" xfId="25686" applyNumberFormat="1" applyFont="1" applyFill="1" applyBorder="1" applyAlignment="1" applyProtection="1">
      <alignment horizontal="center" vertical="center"/>
      <protection locked="0"/>
    </xf>
    <xf numFmtId="0" fontId="5" fillId="0" borderId="0" xfId="0" applyFont="1" applyFill="1" applyBorder="1" applyAlignment="1">
      <alignment horizontal="right" vertical="center" wrapText="1" indent="1"/>
    </xf>
    <xf numFmtId="0" fontId="6" fillId="0" borderId="0" xfId="0" applyFont="1" applyFill="1" applyBorder="1" applyAlignment="1">
      <alignment horizontal="center" vertical="center" wrapText="1"/>
    </xf>
    <xf numFmtId="0" fontId="5" fillId="0" borderId="0" xfId="0" applyFont="1" applyFill="1" applyBorder="1" applyAlignment="1">
      <alignment horizontal="center" vertical="top" wrapText="1"/>
    </xf>
    <xf numFmtId="0" fontId="5" fillId="0" borderId="0" xfId="0" applyFont="1" applyFill="1" applyBorder="1" applyAlignment="1">
      <alignment horizontal="right" vertical="center" wrapText="1"/>
    </xf>
    <xf numFmtId="0" fontId="4" fillId="0" borderId="0" xfId="0" applyFont="1" applyFill="1" applyBorder="1" applyAlignment="1">
      <alignment horizontal="right" vertical="center" wrapText="1"/>
    </xf>
    <xf numFmtId="0" fontId="4" fillId="0" borderId="0" xfId="0" applyFont="1" applyFill="1" applyBorder="1" applyAlignment="1">
      <alignment horizontal="right" vertical="center" wrapText="1" indent="1"/>
    </xf>
    <xf numFmtId="0" fontId="5" fillId="0" borderId="0" xfId="0" applyFont="1" applyFill="1" applyBorder="1" applyAlignment="1">
      <alignment horizontal="center" vertical="center" wrapText="1"/>
    </xf>
    <xf numFmtId="0" fontId="6" fillId="0" borderId="0" xfId="0" applyFont="1" applyFill="1" applyBorder="1" applyAlignment="1">
      <alignment horizontal="left" vertical="center" wrapText="1"/>
    </xf>
    <xf numFmtId="0" fontId="6" fillId="0" borderId="0" xfId="0" applyFont="1" applyFill="1" applyBorder="1" applyAlignment="1">
      <alignment horizontal="right" vertical="center" wrapText="1" indent="1"/>
    </xf>
    <xf numFmtId="0" fontId="6" fillId="0" borderId="0" xfId="0" applyFont="1" applyFill="1" applyBorder="1" applyAlignment="1">
      <alignment horizontal="center" vertical="top"/>
    </xf>
    <xf numFmtId="0" fontId="5" fillId="0" borderId="0" xfId="0" applyFont="1" applyFill="1" applyBorder="1" applyAlignment="1">
      <alignment horizontal="left" vertical="center"/>
    </xf>
    <xf numFmtId="0" fontId="45" fillId="0" borderId="0" xfId="0" applyFont="1" applyFill="1" applyBorder="1" applyAlignment="1">
      <alignment horizontal="center" vertical="top" wrapText="1"/>
    </xf>
    <xf numFmtId="0" fontId="41" fillId="0" borderId="0" xfId="0" applyFont="1" applyFill="1" applyBorder="1" applyAlignment="1">
      <alignment horizontal="left" vertical="top" wrapText="1"/>
    </xf>
    <xf numFmtId="0" fontId="41" fillId="0" borderId="0" xfId="0" applyFont="1" applyFill="1" applyBorder="1" applyAlignment="1">
      <alignment horizontal="left" wrapText="1"/>
    </xf>
  </cellXfs>
  <cellStyles count="25689">
    <cellStyle name="$ sign heading" xfId="1" xr:uid="{00000000-0005-0000-0000-000000000000}"/>
    <cellStyle name="20% - Accent1 2" xfId="2" xr:uid="{00000000-0005-0000-0000-000001000000}"/>
    <cellStyle name="20% - Accent1 3" xfId="3" xr:uid="{00000000-0005-0000-0000-000002000000}"/>
    <cellStyle name="20% - Accent1 3 2" xfId="4" xr:uid="{00000000-0005-0000-0000-000003000000}"/>
    <cellStyle name="20% - Accent1 4" xfId="5" xr:uid="{00000000-0005-0000-0000-000004000000}"/>
    <cellStyle name="20% - Accent1 4 2" xfId="6" xr:uid="{00000000-0005-0000-0000-000005000000}"/>
    <cellStyle name="20% - Accent1 5" xfId="7" xr:uid="{00000000-0005-0000-0000-000006000000}"/>
    <cellStyle name="20% - Accent1 6" xfId="8" xr:uid="{00000000-0005-0000-0000-000007000000}"/>
    <cellStyle name="20% - Accent2 2" xfId="9" xr:uid="{00000000-0005-0000-0000-000008000000}"/>
    <cellStyle name="20% - Accent2 3" xfId="10" xr:uid="{00000000-0005-0000-0000-000009000000}"/>
    <cellStyle name="20% - Accent2 3 2" xfId="11" xr:uid="{00000000-0005-0000-0000-00000A000000}"/>
    <cellStyle name="20% - Accent2 4" xfId="12" xr:uid="{00000000-0005-0000-0000-00000B000000}"/>
    <cellStyle name="20% - Accent2 4 2" xfId="13" xr:uid="{00000000-0005-0000-0000-00000C000000}"/>
    <cellStyle name="20% - Accent2 5" xfId="14" xr:uid="{00000000-0005-0000-0000-00000D000000}"/>
    <cellStyle name="20% - Accent2 6" xfId="15" xr:uid="{00000000-0005-0000-0000-00000E000000}"/>
    <cellStyle name="20% - Accent3 2" xfId="16" xr:uid="{00000000-0005-0000-0000-00000F000000}"/>
    <cellStyle name="20% - Accent3 3" xfId="17" xr:uid="{00000000-0005-0000-0000-000010000000}"/>
    <cellStyle name="20% - Accent3 3 2" xfId="18" xr:uid="{00000000-0005-0000-0000-000011000000}"/>
    <cellStyle name="20% - Accent3 4" xfId="19" xr:uid="{00000000-0005-0000-0000-000012000000}"/>
    <cellStyle name="20% - Accent3 4 2" xfId="20" xr:uid="{00000000-0005-0000-0000-000013000000}"/>
    <cellStyle name="20% - Accent3 5" xfId="21" xr:uid="{00000000-0005-0000-0000-000014000000}"/>
    <cellStyle name="20% - Accent3 6" xfId="22" xr:uid="{00000000-0005-0000-0000-000015000000}"/>
    <cellStyle name="20% - Accent4 2" xfId="23" xr:uid="{00000000-0005-0000-0000-000016000000}"/>
    <cellStyle name="20% - Accent4 3" xfId="24" xr:uid="{00000000-0005-0000-0000-000017000000}"/>
    <cellStyle name="20% - Accent4 3 2" xfId="25" xr:uid="{00000000-0005-0000-0000-000018000000}"/>
    <cellStyle name="20% - Accent4 4" xfId="26" xr:uid="{00000000-0005-0000-0000-000019000000}"/>
    <cellStyle name="20% - Accent4 4 2" xfId="27" xr:uid="{00000000-0005-0000-0000-00001A000000}"/>
    <cellStyle name="20% - Accent4 5" xfId="28" xr:uid="{00000000-0005-0000-0000-00001B000000}"/>
    <cellStyle name="20% - Accent4 6" xfId="29" xr:uid="{00000000-0005-0000-0000-00001C000000}"/>
    <cellStyle name="20% - Accent5 2" xfId="30" xr:uid="{00000000-0005-0000-0000-00001D000000}"/>
    <cellStyle name="20% - Accent5 3" xfId="31" xr:uid="{00000000-0005-0000-0000-00001E000000}"/>
    <cellStyle name="20% - Accent5 3 2" xfId="32" xr:uid="{00000000-0005-0000-0000-00001F000000}"/>
    <cellStyle name="20% - Accent5 4" xfId="33" xr:uid="{00000000-0005-0000-0000-000020000000}"/>
    <cellStyle name="20% - Accent5 4 2" xfId="34" xr:uid="{00000000-0005-0000-0000-000021000000}"/>
    <cellStyle name="20% - Accent5 5" xfId="35" xr:uid="{00000000-0005-0000-0000-000022000000}"/>
    <cellStyle name="20% - Accent5 6" xfId="36" xr:uid="{00000000-0005-0000-0000-000023000000}"/>
    <cellStyle name="20% - Accent6 2" xfId="37" xr:uid="{00000000-0005-0000-0000-000024000000}"/>
    <cellStyle name="20% - Accent6 3" xfId="38" xr:uid="{00000000-0005-0000-0000-000025000000}"/>
    <cellStyle name="20% - Accent6 3 2" xfId="39" xr:uid="{00000000-0005-0000-0000-000026000000}"/>
    <cellStyle name="20% - Accent6 4" xfId="40" xr:uid="{00000000-0005-0000-0000-000027000000}"/>
    <cellStyle name="20% - Accent6 4 2" xfId="41" xr:uid="{00000000-0005-0000-0000-000028000000}"/>
    <cellStyle name="20% - Accent6 5" xfId="42" xr:uid="{00000000-0005-0000-0000-000029000000}"/>
    <cellStyle name="20% - Accent6 6" xfId="43" xr:uid="{00000000-0005-0000-0000-00002A000000}"/>
    <cellStyle name="40% - Accent1 2" xfId="44" xr:uid="{00000000-0005-0000-0000-00002B000000}"/>
    <cellStyle name="40% - Accent1 3" xfId="45" xr:uid="{00000000-0005-0000-0000-00002C000000}"/>
    <cellStyle name="40% - Accent1 3 2" xfId="46" xr:uid="{00000000-0005-0000-0000-00002D000000}"/>
    <cellStyle name="40% - Accent1 4" xfId="47" xr:uid="{00000000-0005-0000-0000-00002E000000}"/>
    <cellStyle name="40% - Accent1 4 2" xfId="48" xr:uid="{00000000-0005-0000-0000-00002F000000}"/>
    <cellStyle name="40% - Accent1 5" xfId="49" xr:uid="{00000000-0005-0000-0000-000030000000}"/>
    <cellStyle name="40% - Accent1 6" xfId="50" xr:uid="{00000000-0005-0000-0000-000031000000}"/>
    <cellStyle name="40% - Accent2 2" xfId="51" xr:uid="{00000000-0005-0000-0000-000032000000}"/>
    <cellStyle name="40% - Accent2 3" xfId="52" xr:uid="{00000000-0005-0000-0000-000033000000}"/>
    <cellStyle name="40% - Accent2 3 2" xfId="53" xr:uid="{00000000-0005-0000-0000-000034000000}"/>
    <cellStyle name="40% - Accent2 4" xfId="54" xr:uid="{00000000-0005-0000-0000-000035000000}"/>
    <cellStyle name="40% - Accent2 4 2" xfId="55" xr:uid="{00000000-0005-0000-0000-000036000000}"/>
    <cellStyle name="40% - Accent2 5" xfId="56" xr:uid="{00000000-0005-0000-0000-000037000000}"/>
    <cellStyle name="40% - Accent2 6" xfId="57" xr:uid="{00000000-0005-0000-0000-000038000000}"/>
    <cellStyle name="40% - Accent3 2" xfId="58" xr:uid="{00000000-0005-0000-0000-000039000000}"/>
    <cellStyle name="40% - Accent3 3" xfId="59" xr:uid="{00000000-0005-0000-0000-00003A000000}"/>
    <cellStyle name="40% - Accent3 3 2" xfId="60" xr:uid="{00000000-0005-0000-0000-00003B000000}"/>
    <cellStyle name="40% - Accent3 4" xfId="61" xr:uid="{00000000-0005-0000-0000-00003C000000}"/>
    <cellStyle name="40% - Accent3 4 2" xfId="62" xr:uid="{00000000-0005-0000-0000-00003D000000}"/>
    <cellStyle name="40% - Accent3 5" xfId="63" xr:uid="{00000000-0005-0000-0000-00003E000000}"/>
    <cellStyle name="40% - Accent3 6" xfId="64" xr:uid="{00000000-0005-0000-0000-00003F000000}"/>
    <cellStyle name="40% - Accent4 2" xfId="65" xr:uid="{00000000-0005-0000-0000-000040000000}"/>
    <cellStyle name="40% - Accent4 3" xfId="66" xr:uid="{00000000-0005-0000-0000-000041000000}"/>
    <cellStyle name="40% - Accent4 3 2" xfId="67" xr:uid="{00000000-0005-0000-0000-000042000000}"/>
    <cellStyle name="40% - Accent4 4" xfId="68" xr:uid="{00000000-0005-0000-0000-000043000000}"/>
    <cellStyle name="40% - Accent4 4 2" xfId="69" xr:uid="{00000000-0005-0000-0000-000044000000}"/>
    <cellStyle name="40% - Accent4 5" xfId="70" xr:uid="{00000000-0005-0000-0000-000045000000}"/>
    <cellStyle name="40% - Accent4 6" xfId="71" xr:uid="{00000000-0005-0000-0000-000046000000}"/>
    <cellStyle name="40% - Accent5 2" xfId="72" xr:uid="{00000000-0005-0000-0000-000047000000}"/>
    <cellStyle name="40% - Accent5 3" xfId="73" xr:uid="{00000000-0005-0000-0000-000048000000}"/>
    <cellStyle name="40% - Accent5 3 2" xfId="74" xr:uid="{00000000-0005-0000-0000-000049000000}"/>
    <cellStyle name="40% - Accent5 4" xfId="75" xr:uid="{00000000-0005-0000-0000-00004A000000}"/>
    <cellStyle name="40% - Accent5 4 2" xfId="76" xr:uid="{00000000-0005-0000-0000-00004B000000}"/>
    <cellStyle name="40% - Accent5 5" xfId="77" xr:uid="{00000000-0005-0000-0000-00004C000000}"/>
    <cellStyle name="40% - Accent5 6" xfId="78" xr:uid="{00000000-0005-0000-0000-00004D000000}"/>
    <cellStyle name="40% - Accent6 2" xfId="79" xr:uid="{00000000-0005-0000-0000-00004E000000}"/>
    <cellStyle name="40% - Accent6 3" xfId="80" xr:uid="{00000000-0005-0000-0000-00004F000000}"/>
    <cellStyle name="40% - Accent6 3 2" xfId="81" xr:uid="{00000000-0005-0000-0000-000050000000}"/>
    <cellStyle name="40% - Accent6 4" xfId="82" xr:uid="{00000000-0005-0000-0000-000051000000}"/>
    <cellStyle name="40% - Accent6 4 2" xfId="83" xr:uid="{00000000-0005-0000-0000-000052000000}"/>
    <cellStyle name="40% - Accent6 5" xfId="84" xr:uid="{00000000-0005-0000-0000-000053000000}"/>
    <cellStyle name="40% - Accent6 6" xfId="85" xr:uid="{00000000-0005-0000-0000-000054000000}"/>
    <cellStyle name="60% - Accent1 2" xfId="86" xr:uid="{00000000-0005-0000-0000-000055000000}"/>
    <cellStyle name="60% - Accent2 2" xfId="87" xr:uid="{00000000-0005-0000-0000-000056000000}"/>
    <cellStyle name="60% - Accent3 2" xfId="88" xr:uid="{00000000-0005-0000-0000-000057000000}"/>
    <cellStyle name="60% - Accent4 2" xfId="89" xr:uid="{00000000-0005-0000-0000-000058000000}"/>
    <cellStyle name="60% - Accent5 2" xfId="90" xr:uid="{00000000-0005-0000-0000-000059000000}"/>
    <cellStyle name="60% - Accent6 2" xfId="91" xr:uid="{00000000-0005-0000-0000-00005A000000}"/>
    <cellStyle name="Accent1 2" xfId="92" xr:uid="{00000000-0005-0000-0000-00005B000000}"/>
    <cellStyle name="Accent2 2" xfId="93" xr:uid="{00000000-0005-0000-0000-00005C000000}"/>
    <cellStyle name="Accent3 2" xfId="94" xr:uid="{00000000-0005-0000-0000-00005D000000}"/>
    <cellStyle name="Accent4 2" xfId="95" xr:uid="{00000000-0005-0000-0000-00005E000000}"/>
    <cellStyle name="Accent5 2" xfId="96" xr:uid="{00000000-0005-0000-0000-00005F000000}"/>
    <cellStyle name="Accent6 2" xfId="97" xr:uid="{00000000-0005-0000-0000-000060000000}"/>
    <cellStyle name="Bad 2" xfId="98" xr:uid="{00000000-0005-0000-0000-000061000000}"/>
    <cellStyle name="Calculation 2" xfId="99" xr:uid="{00000000-0005-0000-0000-000062000000}"/>
    <cellStyle name="Check Cell 2" xfId="100" xr:uid="{00000000-0005-0000-0000-000063000000}"/>
    <cellStyle name="Co.Name" xfId="101" xr:uid="{00000000-0005-0000-0000-000064000000}"/>
    <cellStyle name="Comma" xfId="25686" builtinId="3"/>
    <cellStyle name="Comma 10" xfId="102" xr:uid="{00000000-0005-0000-0000-000066000000}"/>
    <cellStyle name="Comma 10 2" xfId="103" xr:uid="{00000000-0005-0000-0000-000067000000}"/>
    <cellStyle name="Comma 10 2 2" xfId="104" xr:uid="{00000000-0005-0000-0000-000068000000}"/>
    <cellStyle name="Comma 10 3" xfId="105" xr:uid="{00000000-0005-0000-0000-000069000000}"/>
    <cellStyle name="Comma 10 4" xfId="106" xr:uid="{00000000-0005-0000-0000-00006A000000}"/>
    <cellStyle name="Comma 11" xfId="107" xr:uid="{00000000-0005-0000-0000-00006B000000}"/>
    <cellStyle name="Comma 11 2" xfId="108" xr:uid="{00000000-0005-0000-0000-00006C000000}"/>
    <cellStyle name="Comma 11 2 2" xfId="109" xr:uid="{00000000-0005-0000-0000-00006D000000}"/>
    <cellStyle name="Comma 11 2 3" xfId="110" xr:uid="{00000000-0005-0000-0000-00006E000000}"/>
    <cellStyle name="Comma 11 3" xfId="111" xr:uid="{00000000-0005-0000-0000-00006F000000}"/>
    <cellStyle name="Comma 11 4" xfId="112" xr:uid="{00000000-0005-0000-0000-000070000000}"/>
    <cellStyle name="Comma 12" xfId="113" xr:uid="{00000000-0005-0000-0000-000071000000}"/>
    <cellStyle name="Comma 12 2" xfId="114" xr:uid="{00000000-0005-0000-0000-000072000000}"/>
    <cellStyle name="Comma 12 2 2" xfId="115" xr:uid="{00000000-0005-0000-0000-000073000000}"/>
    <cellStyle name="Comma 12 2 3" xfId="116" xr:uid="{00000000-0005-0000-0000-000074000000}"/>
    <cellStyle name="Comma 12 3" xfId="117" xr:uid="{00000000-0005-0000-0000-000075000000}"/>
    <cellStyle name="Comma 12 4" xfId="118" xr:uid="{00000000-0005-0000-0000-000076000000}"/>
    <cellStyle name="Comma 13" xfId="119" xr:uid="{00000000-0005-0000-0000-000077000000}"/>
    <cellStyle name="Comma 13 2" xfId="120" xr:uid="{00000000-0005-0000-0000-000078000000}"/>
    <cellStyle name="Comma 13 2 2" xfId="121" xr:uid="{00000000-0005-0000-0000-000079000000}"/>
    <cellStyle name="Comma 13 2 3" xfId="122" xr:uid="{00000000-0005-0000-0000-00007A000000}"/>
    <cellStyle name="Comma 13 3" xfId="123" xr:uid="{00000000-0005-0000-0000-00007B000000}"/>
    <cellStyle name="Comma 13 3 2" xfId="124" xr:uid="{00000000-0005-0000-0000-00007C000000}"/>
    <cellStyle name="Comma 13 3 3" xfId="125" xr:uid="{00000000-0005-0000-0000-00007D000000}"/>
    <cellStyle name="Comma 13 4" xfId="126" xr:uid="{00000000-0005-0000-0000-00007E000000}"/>
    <cellStyle name="Comma 13 4 2" xfId="127" xr:uid="{00000000-0005-0000-0000-00007F000000}"/>
    <cellStyle name="Comma 13 4 3" xfId="128" xr:uid="{00000000-0005-0000-0000-000080000000}"/>
    <cellStyle name="Comma 13 5" xfId="129" xr:uid="{00000000-0005-0000-0000-000081000000}"/>
    <cellStyle name="Comma 13 6" xfId="130" xr:uid="{00000000-0005-0000-0000-000082000000}"/>
    <cellStyle name="Comma 13 7" xfId="131" xr:uid="{00000000-0005-0000-0000-000083000000}"/>
    <cellStyle name="Comma 14" xfId="132" xr:uid="{00000000-0005-0000-0000-000084000000}"/>
    <cellStyle name="Comma 14 2" xfId="133" xr:uid="{00000000-0005-0000-0000-000085000000}"/>
    <cellStyle name="Comma 14 2 2" xfId="134" xr:uid="{00000000-0005-0000-0000-000086000000}"/>
    <cellStyle name="Comma 14 2 2 2" xfId="135" xr:uid="{00000000-0005-0000-0000-000087000000}"/>
    <cellStyle name="Comma 14 2 2 2 2" xfId="136" xr:uid="{00000000-0005-0000-0000-000088000000}"/>
    <cellStyle name="Comma 14 2 2 2 3" xfId="137" xr:uid="{00000000-0005-0000-0000-000089000000}"/>
    <cellStyle name="Comma 14 2 2 3" xfId="138" xr:uid="{00000000-0005-0000-0000-00008A000000}"/>
    <cellStyle name="Comma 14 2 2 4" xfId="139" xr:uid="{00000000-0005-0000-0000-00008B000000}"/>
    <cellStyle name="Comma 14 2 3" xfId="140" xr:uid="{00000000-0005-0000-0000-00008C000000}"/>
    <cellStyle name="Comma 14 2 3 2" xfId="141" xr:uid="{00000000-0005-0000-0000-00008D000000}"/>
    <cellStyle name="Comma 14 2 3 3" xfId="142" xr:uid="{00000000-0005-0000-0000-00008E000000}"/>
    <cellStyle name="Comma 14 2 4" xfId="143" xr:uid="{00000000-0005-0000-0000-00008F000000}"/>
    <cellStyle name="Comma 14 2 4 2" xfId="144" xr:uid="{00000000-0005-0000-0000-000090000000}"/>
    <cellStyle name="Comma 14 2 4 3" xfId="145" xr:uid="{00000000-0005-0000-0000-000091000000}"/>
    <cellStyle name="Comma 14 2 4 4" xfId="146" xr:uid="{00000000-0005-0000-0000-000092000000}"/>
    <cellStyle name="Comma 14 3" xfId="147" xr:uid="{00000000-0005-0000-0000-000093000000}"/>
    <cellStyle name="Comma 14 3 2" xfId="148" xr:uid="{00000000-0005-0000-0000-000094000000}"/>
    <cellStyle name="Comma 14 3 2 2" xfId="149" xr:uid="{00000000-0005-0000-0000-000095000000}"/>
    <cellStyle name="Comma 14 3 2 2 2" xfId="150" xr:uid="{00000000-0005-0000-0000-000096000000}"/>
    <cellStyle name="Comma 14 3 2 2 3" xfId="151" xr:uid="{00000000-0005-0000-0000-000097000000}"/>
    <cellStyle name="Comma 14 3 2 3" xfId="152" xr:uid="{00000000-0005-0000-0000-000098000000}"/>
    <cellStyle name="Comma 14 3 3" xfId="153" xr:uid="{00000000-0005-0000-0000-000099000000}"/>
    <cellStyle name="Comma 14 3 3 2" xfId="154" xr:uid="{00000000-0005-0000-0000-00009A000000}"/>
    <cellStyle name="Comma 14 3 3 2 2" xfId="155" xr:uid="{00000000-0005-0000-0000-00009B000000}"/>
    <cellStyle name="Comma 14 3 3 2 3" xfId="156" xr:uid="{00000000-0005-0000-0000-00009C000000}"/>
    <cellStyle name="Comma 14 3 3 3" xfId="157" xr:uid="{00000000-0005-0000-0000-00009D000000}"/>
    <cellStyle name="Comma 14 3 3 3 2" xfId="158" xr:uid="{00000000-0005-0000-0000-00009E000000}"/>
    <cellStyle name="Comma 14 3 3 3 3" xfId="159" xr:uid="{00000000-0005-0000-0000-00009F000000}"/>
    <cellStyle name="Comma 14 3 3 4" xfId="160" xr:uid="{00000000-0005-0000-0000-0000A0000000}"/>
    <cellStyle name="Comma 14 3 4" xfId="161" xr:uid="{00000000-0005-0000-0000-0000A1000000}"/>
    <cellStyle name="Comma 14 3 4 2" xfId="162" xr:uid="{00000000-0005-0000-0000-0000A2000000}"/>
    <cellStyle name="Comma 14 3 4 3" xfId="163" xr:uid="{00000000-0005-0000-0000-0000A3000000}"/>
    <cellStyle name="Comma 14 3 5" xfId="164" xr:uid="{00000000-0005-0000-0000-0000A4000000}"/>
    <cellStyle name="Comma 14 3 5 2" xfId="165" xr:uid="{00000000-0005-0000-0000-0000A5000000}"/>
    <cellStyle name="Comma 14 3 5 3" xfId="166" xr:uid="{00000000-0005-0000-0000-0000A6000000}"/>
    <cellStyle name="Comma 14 3 6" xfId="167" xr:uid="{00000000-0005-0000-0000-0000A7000000}"/>
    <cellStyle name="Comma 14 3 7" xfId="168" xr:uid="{00000000-0005-0000-0000-0000A8000000}"/>
    <cellStyle name="Comma 14 3 8" xfId="169" xr:uid="{00000000-0005-0000-0000-0000A9000000}"/>
    <cellStyle name="Comma 14 4" xfId="170" xr:uid="{00000000-0005-0000-0000-0000AA000000}"/>
    <cellStyle name="Comma 14 4 2" xfId="171" xr:uid="{00000000-0005-0000-0000-0000AB000000}"/>
    <cellStyle name="Comma 14 4 2 2" xfId="172" xr:uid="{00000000-0005-0000-0000-0000AC000000}"/>
    <cellStyle name="Comma 14 4 3" xfId="173" xr:uid="{00000000-0005-0000-0000-0000AD000000}"/>
    <cellStyle name="Comma 14 4 4" xfId="174" xr:uid="{00000000-0005-0000-0000-0000AE000000}"/>
    <cellStyle name="Comma 14 4 5" xfId="175" xr:uid="{00000000-0005-0000-0000-0000AF000000}"/>
    <cellStyle name="Comma 14 5" xfId="176" xr:uid="{00000000-0005-0000-0000-0000B0000000}"/>
    <cellStyle name="Comma 14 5 2" xfId="177" xr:uid="{00000000-0005-0000-0000-0000B1000000}"/>
    <cellStyle name="Comma 14 5 3" xfId="178" xr:uid="{00000000-0005-0000-0000-0000B2000000}"/>
    <cellStyle name="Comma 14 6" xfId="179" xr:uid="{00000000-0005-0000-0000-0000B3000000}"/>
    <cellStyle name="Comma 14 7" xfId="180" xr:uid="{00000000-0005-0000-0000-0000B4000000}"/>
    <cellStyle name="Comma 14 8" xfId="181" xr:uid="{00000000-0005-0000-0000-0000B5000000}"/>
    <cellStyle name="Comma 15" xfId="182" xr:uid="{00000000-0005-0000-0000-0000B6000000}"/>
    <cellStyle name="Comma 15 10" xfId="183" xr:uid="{00000000-0005-0000-0000-0000B7000000}"/>
    <cellStyle name="Comma 15 10 2" xfId="184" xr:uid="{00000000-0005-0000-0000-0000B8000000}"/>
    <cellStyle name="Comma 15 10 2 2" xfId="185" xr:uid="{00000000-0005-0000-0000-0000B9000000}"/>
    <cellStyle name="Comma 15 10 3" xfId="186" xr:uid="{00000000-0005-0000-0000-0000BA000000}"/>
    <cellStyle name="Comma 15 10 4" xfId="187" xr:uid="{00000000-0005-0000-0000-0000BB000000}"/>
    <cellStyle name="Comma 15 11" xfId="188" xr:uid="{00000000-0005-0000-0000-0000BC000000}"/>
    <cellStyle name="Comma 15 11 2" xfId="189" xr:uid="{00000000-0005-0000-0000-0000BD000000}"/>
    <cellStyle name="Comma 15 11 2 2" xfId="190" xr:uid="{00000000-0005-0000-0000-0000BE000000}"/>
    <cellStyle name="Comma 15 11 3" xfId="191" xr:uid="{00000000-0005-0000-0000-0000BF000000}"/>
    <cellStyle name="Comma 15 12" xfId="192" xr:uid="{00000000-0005-0000-0000-0000C0000000}"/>
    <cellStyle name="Comma 15 13" xfId="193" xr:uid="{00000000-0005-0000-0000-0000C1000000}"/>
    <cellStyle name="Comma 15 2" xfId="194" xr:uid="{00000000-0005-0000-0000-0000C2000000}"/>
    <cellStyle name="Comma 15 2 2" xfId="195" xr:uid="{00000000-0005-0000-0000-0000C3000000}"/>
    <cellStyle name="Comma 15 2 2 10" xfId="196" xr:uid="{00000000-0005-0000-0000-0000C4000000}"/>
    <cellStyle name="Comma 15 2 2 2" xfId="197" xr:uid="{00000000-0005-0000-0000-0000C5000000}"/>
    <cellStyle name="Comma 15 2 2 2 2" xfId="198" xr:uid="{00000000-0005-0000-0000-0000C6000000}"/>
    <cellStyle name="Comma 15 2 2 2 3" xfId="199" xr:uid="{00000000-0005-0000-0000-0000C7000000}"/>
    <cellStyle name="Comma 15 2 2 3" xfId="200" xr:uid="{00000000-0005-0000-0000-0000C8000000}"/>
    <cellStyle name="Comma 15 2 2 3 2" xfId="201" xr:uid="{00000000-0005-0000-0000-0000C9000000}"/>
    <cellStyle name="Comma 15 2 2 3 3" xfId="202" xr:uid="{00000000-0005-0000-0000-0000CA000000}"/>
    <cellStyle name="Comma 15 2 2 4" xfId="203" xr:uid="{00000000-0005-0000-0000-0000CB000000}"/>
    <cellStyle name="Comma 15 2 2 4 2" xfId="204" xr:uid="{00000000-0005-0000-0000-0000CC000000}"/>
    <cellStyle name="Comma 15 2 2 4 2 2" xfId="205" xr:uid="{00000000-0005-0000-0000-0000CD000000}"/>
    <cellStyle name="Comma 15 2 2 4 3" xfId="206" xr:uid="{00000000-0005-0000-0000-0000CE000000}"/>
    <cellStyle name="Comma 15 2 2 5" xfId="207" xr:uid="{00000000-0005-0000-0000-0000CF000000}"/>
    <cellStyle name="Comma 15 2 2 5 2" xfId="208" xr:uid="{00000000-0005-0000-0000-0000D0000000}"/>
    <cellStyle name="Comma 15 2 2 5 2 2" xfId="209" xr:uid="{00000000-0005-0000-0000-0000D1000000}"/>
    <cellStyle name="Comma 15 2 2 5 3" xfId="210" xr:uid="{00000000-0005-0000-0000-0000D2000000}"/>
    <cellStyle name="Comma 15 2 2 6" xfId="211" xr:uid="{00000000-0005-0000-0000-0000D3000000}"/>
    <cellStyle name="Comma 15 2 2 6 2" xfId="212" xr:uid="{00000000-0005-0000-0000-0000D4000000}"/>
    <cellStyle name="Comma 15 2 2 6 2 2" xfId="213" xr:uid="{00000000-0005-0000-0000-0000D5000000}"/>
    <cellStyle name="Comma 15 2 2 6 3" xfId="214" xr:uid="{00000000-0005-0000-0000-0000D6000000}"/>
    <cellStyle name="Comma 15 2 2 7" xfId="215" xr:uid="{00000000-0005-0000-0000-0000D7000000}"/>
    <cellStyle name="Comma 15 2 2 7 2" xfId="216" xr:uid="{00000000-0005-0000-0000-0000D8000000}"/>
    <cellStyle name="Comma 15 2 2 8" xfId="217" xr:uid="{00000000-0005-0000-0000-0000D9000000}"/>
    <cellStyle name="Comma 15 2 2 8 2" xfId="218" xr:uid="{00000000-0005-0000-0000-0000DA000000}"/>
    <cellStyle name="Comma 15 2 2 9" xfId="219" xr:uid="{00000000-0005-0000-0000-0000DB000000}"/>
    <cellStyle name="Comma 15 2 3" xfId="220" xr:uid="{00000000-0005-0000-0000-0000DC000000}"/>
    <cellStyle name="Comma 15 2 3 10" xfId="221" xr:uid="{00000000-0005-0000-0000-0000DD000000}"/>
    <cellStyle name="Comma 15 2 3 2" xfId="222" xr:uid="{00000000-0005-0000-0000-0000DE000000}"/>
    <cellStyle name="Comma 15 2 3 2 2" xfId="223" xr:uid="{00000000-0005-0000-0000-0000DF000000}"/>
    <cellStyle name="Comma 15 2 3 2 3" xfId="224" xr:uid="{00000000-0005-0000-0000-0000E0000000}"/>
    <cellStyle name="Comma 15 2 3 3" xfId="225" xr:uid="{00000000-0005-0000-0000-0000E1000000}"/>
    <cellStyle name="Comma 15 2 3 3 2" xfId="226" xr:uid="{00000000-0005-0000-0000-0000E2000000}"/>
    <cellStyle name="Comma 15 2 3 3 3" xfId="227" xr:uid="{00000000-0005-0000-0000-0000E3000000}"/>
    <cellStyle name="Comma 15 2 3 4" xfId="228" xr:uid="{00000000-0005-0000-0000-0000E4000000}"/>
    <cellStyle name="Comma 15 2 3 4 2" xfId="229" xr:uid="{00000000-0005-0000-0000-0000E5000000}"/>
    <cellStyle name="Comma 15 2 3 4 2 2" xfId="230" xr:uid="{00000000-0005-0000-0000-0000E6000000}"/>
    <cellStyle name="Comma 15 2 3 4 3" xfId="231" xr:uid="{00000000-0005-0000-0000-0000E7000000}"/>
    <cellStyle name="Comma 15 2 3 5" xfId="232" xr:uid="{00000000-0005-0000-0000-0000E8000000}"/>
    <cellStyle name="Comma 15 2 3 5 2" xfId="233" xr:uid="{00000000-0005-0000-0000-0000E9000000}"/>
    <cellStyle name="Comma 15 2 3 5 2 2" xfId="234" xr:uid="{00000000-0005-0000-0000-0000EA000000}"/>
    <cellStyle name="Comma 15 2 3 5 3" xfId="235" xr:uid="{00000000-0005-0000-0000-0000EB000000}"/>
    <cellStyle name="Comma 15 2 3 6" xfId="236" xr:uid="{00000000-0005-0000-0000-0000EC000000}"/>
    <cellStyle name="Comma 15 2 3 6 2" xfId="237" xr:uid="{00000000-0005-0000-0000-0000ED000000}"/>
    <cellStyle name="Comma 15 2 3 6 2 2" xfId="238" xr:uid="{00000000-0005-0000-0000-0000EE000000}"/>
    <cellStyle name="Comma 15 2 3 6 3" xfId="239" xr:uid="{00000000-0005-0000-0000-0000EF000000}"/>
    <cellStyle name="Comma 15 2 3 7" xfId="240" xr:uid="{00000000-0005-0000-0000-0000F0000000}"/>
    <cellStyle name="Comma 15 2 3 7 2" xfId="241" xr:uid="{00000000-0005-0000-0000-0000F1000000}"/>
    <cellStyle name="Comma 15 2 3 8" xfId="242" xr:uid="{00000000-0005-0000-0000-0000F2000000}"/>
    <cellStyle name="Comma 15 2 3 8 2" xfId="243" xr:uid="{00000000-0005-0000-0000-0000F3000000}"/>
    <cellStyle name="Comma 15 2 3 9" xfId="244" xr:uid="{00000000-0005-0000-0000-0000F4000000}"/>
    <cellStyle name="Comma 15 2 4" xfId="245" xr:uid="{00000000-0005-0000-0000-0000F5000000}"/>
    <cellStyle name="Comma 15 2 4 10" xfId="246" xr:uid="{00000000-0005-0000-0000-0000F6000000}"/>
    <cellStyle name="Comma 15 2 4 2" xfId="247" xr:uid="{00000000-0005-0000-0000-0000F7000000}"/>
    <cellStyle name="Comma 15 2 4 3" xfId="248" xr:uid="{00000000-0005-0000-0000-0000F8000000}"/>
    <cellStyle name="Comma 15 2 4 3 2" xfId="249" xr:uid="{00000000-0005-0000-0000-0000F9000000}"/>
    <cellStyle name="Comma 15 2 4 3 2 2" xfId="250" xr:uid="{00000000-0005-0000-0000-0000FA000000}"/>
    <cellStyle name="Comma 15 2 4 3 3" xfId="251" xr:uid="{00000000-0005-0000-0000-0000FB000000}"/>
    <cellStyle name="Comma 15 2 4 4" xfId="252" xr:uid="{00000000-0005-0000-0000-0000FC000000}"/>
    <cellStyle name="Comma 15 2 4 4 2" xfId="253" xr:uid="{00000000-0005-0000-0000-0000FD000000}"/>
    <cellStyle name="Comma 15 2 4 4 2 2" xfId="254" xr:uid="{00000000-0005-0000-0000-0000FE000000}"/>
    <cellStyle name="Comma 15 2 4 4 3" xfId="255" xr:uid="{00000000-0005-0000-0000-0000FF000000}"/>
    <cellStyle name="Comma 15 2 4 5" xfId="256" xr:uid="{00000000-0005-0000-0000-000000010000}"/>
    <cellStyle name="Comma 15 2 4 5 2" xfId="257" xr:uid="{00000000-0005-0000-0000-000001010000}"/>
    <cellStyle name="Comma 15 2 4 5 2 2" xfId="258" xr:uid="{00000000-0005-0000-0000-000002010000}"/>
    <cellStyle name="Comma 15 2 4 5 3" xfId="259" xr:uid="{00000000-0005-0000-0000-000003010000}"/>
    <cellStyle name="Comma 15 2 4 6" xfId="260" xr:uid="{00000000-0005-0000-0000-000004010000}"/>
    <cellStyle name="Comma 15 2 4 6 2" xfId="261" xr:uid="{00000000-0005-0000-0000-000005010000}"/>
    <cellStyle name="Comma 15 2 4 7" xfId="262" xr:uid="{00000000-0005-0000-0000-000006010000}"/>
    <cellStyle name="Comma 15 2 4 7 2" xfId="263" xr:uid="{00000000-0005-0000-0000-000007010000}"/>
    <cellStyle name="Comma 15 2 4 8" xfId="264" xr:uid="{00000000-0005-0000-0000-000008010000}"/>
    <cellStyle name="Comma 15 2 4 9" xfId="265" xr:uid="{00000000-0005-0000-0000-000009010000}"/>
    <cellStyle name="Comma 15 2 5" xfId="266" xr:uid="{00000000-0005-0000-0000-00000A010000}"/>
    <cellStyle name="Comma 15 2 5 2" xfId="267" xr:uid="{00000000-0005-0000-0000-00000B010000}"/>
    <cellStyle name="Comma 15 2 5 3" xfId="268" xr:uid="{00000000-0005-0000-0000-00000C010000}"/>
    <cellStyle name="Comma 15 2 5 4" xfId="269" xr:uid="{00000000-0005-0000-0000-00000D010000}"/>
    <cellStyle name="Comma 15 2 6" xfId="270" xr:uid="{00000000-0005-0000-0000-00000E010000}"/>
    <cellStyle name="Comma 15 2 6 2" xfId="271" xr:uid="{00000000-0005-0000-0000-00000F010000}"/>
    <cellStyle name="Comma 15 2 6 2 2" xfId="272" xr:uid="{00000000-0005-0000-0000-000010010000}"/>
    <cellStyle name="Comma 15 2 6 2 2 2" xfId="273" xr:uid="{00000000-0005-0000-0000-000011010000}"/>
    <cellStyle name="Comma 15 2 6 2 3" xfId="274" xr:uid="{00000000-0005-0000-0000-000012010000}"/>
    <cellStyle name="Comma 15 2 6 3" xfId="275" xr:uid="{00000000-0005-0000-0000-000013010000}"/>
    <cellStyle name="Comma 15 2 6 3 2" xfId="276" xr:uid="{00000000-0005-0000-0000-000014010000}"/>
    <cellStyle name="Comma 15 2 6 3 2 2" xfId="277" xr:uid="{00000000-0005-0000-0000-000015010000}"/>
    <cellStyle name="Comma 15 2 6 3 3" xfId="278" xr:uid="{00000000-0005-0000-0000-000016010000}"/>
    <cellStyle name="Comma 15 2 6 4" xfId="279" xr:uid="{00000000-0005-0000-0000-000017010000}"/>
    <cellStyle name="Comma 15 2 6 4 2" xfId="280" xr:uid="{00000000-0005-0000-0000-000018010000}"/>
    <cellStyle name="Comma 15 2 6 4 2 2" xfId="281" xr:uid="{00000000-0005-0000-0000-000019010000}"/>
    <cellStyle name="Comma 15 2 6 4 3" xfId="282" xr:uid="{00000000-0005-0000-0000-00001A010000}"/>
    <cellStyle name="Comma 15 2 6 5" xfId="283" xr:uid="{00000000-0005-0000-0000-00001B010000}"/>
    <cellStyle name="Comma 15 2 6 5 2" xfId="284" xr:uid="{00000000-0005-0000-0000-00001C010000}"/>
    <cellStyle name="Comma 15 2 6 6" xfId="285" xr:uid="{00000000-0005-0000-0000-00001D010000}"/>
    <cellStyle name="Comma 15 2 6 6 2" xfId="286" xr:uid="{00000000-0005-0000-0000-00001E010000}"/>
    <cellStyle name="Comma 15 2 6 7" xfId="287" xr:uid="{00000000-0005-0000-0000-00001F010000}"/>
    <cellStyle name="Comma 15 2 7" xfId="288" xr:uid="{00000000-0005-0000-0000-000020010000}"/>
    <cellStyle name="Comma 15 2 7 2" xfId="289" xr:uid="{00000000-0005-0000-0000-000021010000}"/>
    <cellStyle name="Comma 15 2 7 2 2" xfId="290" xr:uid="{00000000-0005-0000-0000-000022010000}"/>
    <cellStyle name="Comma 15 2 7 3" xfId="291" xr:uid="{00000000-0005-0000-0000-000023010000}"/>
    <cellStyle name="Comma 15 2 8" xfId="292" xr:uid="{00000000-0005-0000-0000-000024010000}"/>
    <cellStyle name="Comma 15 2 8 2" xfId="293" xr:uid="{00000000-0005-0000-0000-000025010000}"/>
    <cellStyle name="Comma 15 2 8 2 2" xfId="294" xr:uid="{00000000-0005-0000-0000-000026010000}"/>
    <cellStyle name="Comma 15 2 8 3" xfId="295" xr:uid="{00000000-0005-0000-0000-000027010000}"/>
    <cellStyle name="Comma 15 2 9" xfId="296" xr:uid="{00000000-0005-0000-0000-000028010000}"/>
    <cellStyle name="Comma 15 3" xfId="297" xr:uid="{00000000-0005-0000-0000-000029010000}"/>
    <cellStyle name="Comma 15 3 10" xfId="298" xr:uid="{00000000-0005-0000-0000-00002A010000}"/>
    <cellStyle name="Comma 15 3 11" xfId="299" xr:uid="{00000000-0005-0000-0000-00002B010000}"/>
    <cellStyle name="Comma 15 3 2" xfId="300" xr:uid="{00000000-0005-0000-0000-00002C010000}"/>
    <cellStyle name="Comma 15 3 2 10" xfId="301" xr:uid="{00000000-0005-0000-0000-00002D010000}"/>
    <cellStyle name="Comma 15 3 2 2" xfId="302" xr:uid="{00000000-0005-0000-0000-00002E010000}"/>
    <cellStyle name="Comma 15 3 2 2 2" xfId="303" xr:uid="{00000000-0005-0000-0000-00002F010000}"/>
    <cellStyle name="Comma 15 3 2 2 3" xfId="304" xr:uid="{00000000-0005-0000-0000-000030010000}"/>
    <cellStyle name="Comma 15 3 2 3" xfId="305" xr:uid="{00000000-0005-0000-0000-000031010000}"/>
    <cellStyle name="Comma 15 3 2 3 2" xfId="306" xr:uid="{00000000-0005-0000-0000-000032010000}"/>
    <cellStyle name="Comma 15 3 2 3 3" xfId="307" xr:uid="{00000000-0005-0000-0000-000033010000}"/>
    <cellStyle name="Comma 15 3 2 4" xfId="308" xr:uid="{00000000-0005-0000-0000-000034010000}"/>
    <cellStyle name="Comma 15 3 2 4 2" xfId="309" xr:uid="{00000000-0005-0000-0000-000035010000}"/>
    <cellStyle name="Comma 15 3 2 4 2 2" xfId="310" xr:uid="{00000000-0005-0000-0000-000036010000}"/>
    <cellStyle name="Comma 15 3 2 4 3" xfId="311" xr:uid="{00000000-0005-0000-0000-000037010000}"/>
    <cellStyle name="Comma 15 3 2 5" xfId="312" xr:uid="{00000000-0005-0000-0000-000038010000}"/>
    <cellStyle name="Comma 15 3 2 5 2" xfId="313" xr:uid="{00000000-0005-0000-0000-000039010000}"/>
    <cellStyle name="Comma 15 3 2 5 2 2" xfId="314" xr:uid="{00000000-0005-0000-0000-00003A010000}"/>
    <cellStyle name="Comma 15 3 2 5 3" xfId="315" xr:uid="{00000000-0005-0000-0000-00003B010000}"/>
    <cellStyle name="Comma 15 3 2 6" xfId="316" xr:uid="{00000000-0005-0000-0000-00003C010000}"/>
    <cellStyle name="Comma 15 3 2 6 2" xfId="317" xr:uid="{00000000-0005-0000-0000-00003D010000}"/>
    <cellStyle name="Comma 15 3 2 6 2 2" xfId="318" xr:uid="{00000000-0005-0000-0000-00003E010000}"/>
    <cellStyle name="Comma 15 3 2 6 3" xfId="319" xr:uid="{00000000-0005-0000-0000-00003F010000}"/>
    <cellStyle name="Comma 15 3 2 7" xfId="320" xr:uid="{00000000-0005-0000-0000-000040010000}"/>
    <cellStyle name="Comma 15 3 2 7 2" xfId="321" xr:uid="{00000000-0005-0000-0000-000041010000}"/>
    <cellStyle name="Comma 15 3 2 8" xfId="322" xr:uid="{00000000-0005-0000-0000-000042010000}"/>
    <cellStyle name="Comma 15 3 2 8 2" xfId="323" xr:uid="{00000000-0005-0000-0000-000043010000}"/>
    <cellStyle name="Comma 15 3 2 9" xfId="324" xr:uid="{00000000-0005-0000-0000-000044010000}"/>
    <cellStyle name="Comma 15 3 3" xfId="325" xr:uid="{00000000-0005-0000-0000-000045010000}"/>
    <cellStyle name="Comma 15 3 3 2" xfId="326" xr:uid="{00000000-0005-0000-0000-000046010000}"/>
    <cellStyle name="Comma 15 3 3 3" xfId="327" xr:uid="{00000000-0005-0000-0000-000047010000}"/>
    <cellStyle name="Comma 15 3 4" xfId="328" xr:uid="{00000000-0005-0000-0000-000048010000}"/>
    <cellStyle name="Comma 15 3 4 2" xfId="329" xr:uid="{00000000-0005-0000-0000-000049010000}"/>
    <cellStyle name="Comma 15 3 4 3" xfId="330" xr:uid="{00000000-0005-0000-0000-00004A010000}"/>
    <cellStyle name="Comma 15 3 5" xfId="331" xr:uid="{00000000-0005-0000-0000-00004B010000}"/>
    <cellStyle name="Comma 15 3 5 2" xfId="332" xr:uid="{00000000-0005-0000-0000-00004C010000}"/>
    <cellStyle name="Comma 15 3 5 2 2" xfId="333" xr:uid="{00000000-0005-0000-0000-00004D010000}"/>
    <cellStyle name="Comma 15 3 5 3" xfId="334" xr:uid="{00000000-0005-0000-0000-00004E010000}"/>
    <cellStyle name="Comma 15 3 6" xfId="335" xr:uid="{00000000-0005-0000-0000-00004F010000}"/>
    <cellStyle name="Comma 15 3 6 2" xfId="336" xr:uid="{00000000-0005-0000-0000-000050010000}"/>
    <cellStyle name="Comma 15 3 6 2 2" xfId="337" xr:uid="{00000000-0005-0000-0000-000051010000}"/>
    <cellStyle name="Comma 15 3 6 3" xfId="338" xr:uid="{00000000-0005-0000-0000-000052010000}"/>
    <cellStyle name="Comma 15 3 7" xfId="339" xr:uid="{00000000-0005-0000-0000-000053010000}"/>
    <cellStyle name="Comma 15 3 7 2" xfId="340" xr:uid="{00000000-0005-0000-0000-000054010000}"/>
    <cellStyle name="Comma 15 3 7 2 2" xfId="341" xr:uid="{00000000-0005-0000-0000-000055010000}"/>
    <cellStyle name="Comma 15 3 7 3" xfId="342" xr:uid="{00000000-0005-0000-0000-000056010000}"/>
    <cellStyle name="Comma 15 3 8" xfId="343" xr:uid="{00000000-0005-0000-0000-000057010000}"/>
    <cellStyle name="Comma 15 3 8 2" xfId="344" xr:uid="{00000000-0005-0000-0000-000058010000}"/>
    <cellStyle name="Comma 15 3 9" xfId="345" xr:uid="{00000000-0005-0000-0000-000059010000}"/>
    <cellStyle name="Comma 15 3 9 2" xfId="346" xr:uid="{00000000-0005-0000-0000-00005A010000}"/>
    <cellStyle name="Comma 15 4" xfId="347" xr:uid="{00000000-0005-0000-0000-00005B010000}"/>
    <cellStyle name="Comma 15 4 10" xfId="348" xr:uid="{00000000-0005-0000-0000-00005C010000}"/>
    <cellStyle name="Comma 15 4 2" xfId="349" xr:uid="{00000000-0005-0000-0000-00005D010000}"/>
    <cellStyle name="Comma 15 4 2 2" xfId="350" xr:uid="{00000000-0005-0000-0000-00005E010000}"/>
    <cellStyle name="Comma 15 4 2 3" xfId="351" xr:uid="{00000000-0005-0000-0000-00005F010000}"/>
    <cellStyle name="Comma 15 4 3" xfId="352" xr:uid="{00000000-0005-0000-0000-000060010000}"/>
    <cellStyle name="Comma 15 4 3 2" xfId="353" xr:uid="{00000000-0005-0000-0000-000061010000}"/>
    <cellStyle name="Comma 15 4 3 3" xfId="354" xr:uid="{00000000-0005-0000-0000-000062010000}"/>
    <cellStyle name="Comma 15 4 4" xfId="355" xr:uid="{00000000-0005-0000-0000-000063010000}"/>
    <cellStyle name="Comma 15 4 4 2" xfId="356" xr:uid="{00000000-0005-0000-0000-000064010000}"/>
    <cellStyle name="Comma 15 4 4 2 2" xfId="357" xr:uid="{00000000-0005-0000-0000-000065010000}"/>
    <cellStyle name="Comma 15 4 4 3" xfId="358" xr:uid="{00000000-0005-0000-0000-000066010000}"/>
    <cellStyle name="Comma 15 4 5" xfId="359" xr:uid="{00000000-0005-0000-0000-000067010000}"/>
    <cellStyle name="Comma 15 4 5 2" xfId="360" xr:uid="{00000000-0005-0000-0000-000068010000}"/>
    <cellStyle name="Comma 15 4 5 2 2" xfId="361" xr:uid="{00000000-0005-0000-0000-000069010000}"/>
    <cellStyle name="Comma 15 4 5 3" xfId="362" xr:uid="{00000000-0005-0000-0000-00006A010000}"/>
    <cellStyle name="Comma 15 4 6" xfId="363" xr:uid="{00000000-0005-0000-0000-00006B010000}"/>
    <cellStyle name="Comma 15 4 6 2" xfId="364" xr:uid="{00000000-0005-0000-0000-00006C010000}"/>
    <cellStyle name="Comma 15 4 6 2 2" xfId="365" xr:uid="{00000000-0005-0000-0000-00006D010000}"/>
    <cellStyle name="Comma 15 4 6 3" xfId="366" xr:uid="{00000000-0005-0000-0000-00006E010000}"/>
    <cellStyle name="Comma 15 4 7" xfId="367" xr:uid="{00000000-0005-0000-0000-00006F010000}"/>
    <cellStyle name="Comma 15 4 7 2" xfId="368" xr:uid="{00000000-0005-0000-0000-000070010000}"/>
    <cellStyle name="Comma 15 4 8" xfId="369" xr:uid="{00000000-0005-0000-0000-000071010000}"/>
    <cellStyle name="Comma 15 4 8 2" xfId="370" xr:uid="{00000000-0005-0000-0000-000072010000}"/>
    <cellStyle name="Comma 15 4 9" xfId="371" xr:uid="{00000000-0005-0000-0000-000073010000}"/>
    <cellStyle name="Comma 15 5" xfId="372" xr:uid="{00000000-0005-0000-0000-000074010000}"/>
    <cellStyle name="Comma 15 5 10" xfId="373" xr:uid="{00000000-0005-0000-0000-000075010000}"/>
    <cellStyle name="Comma 15 5 2" xfId="374" xr:uid="{00000000-0005-0000-0000-000076010000}"/>
    <cellStyle name="Comma 15 5 2 2" xfId="375" xr:uid="{00000000-0005-0000-0000-000077010000}"/>
    <cellStyle name="Comma 15 5 2 3" xfId="376" xr:uid="{00000000-0005-0000-0000-000078010000}"/>
    <cellStyle name="Comma 15 5 3" xfId="377" xr:uid="{00000000-0005-0000-0000-000079010000}"/>
    <cellStyle name="Comma 15 5 3 2" xfId="378" xr:uid="{00000000-0005-0000-0000-00007A010000}"/>
    <cellStyle name="Comma 15 5 3 3" xfId="379" xr:uid="{00000000-0005-0000-0000-00007B010000}"/>
    <cellStyle name="Comma 15 5 4" xfId="380" xr:uid="{00000000-0005-0000-0000-00007C010000}"/>
    <cellStyle name="Comma 15 5 4 2" xfId="381" xr:uid="{00000000-0005-0000-0000-00007D010000}"/>
    <cellStyle name="Comma 15 5 4 2 2" xfId="382" xr:uid="{00000000-0005-0000-0000-00007E010000}"/>
    <cellStyle name="Comma 15 5 4 3" xfId="383" xr:uid="{00000000-0005-0000-0000-00007F010000}"/>
    <cellStyle name="Comma 15 5 5" xfId="384" xr:uid="{00000000-0005-0000-0000-000080010000}"/>
    <cellStyle name="Comma 15 5 5 2" xfId="385" xr:uid="{00000000-0005-0000-0000-000081010000}"/>
    <cellStyle name="Comma 15 5 5 2 2" xfId="386" xr:uid="{00000000-0005-0000-0000-000082010000}"/>
    <cellStyle name="Comma 15 5 5 3" xfId="387" xr:uid="{00000000-0005-0000-0000-000083010000}"/>
    <cellStyle name="Comma 15 5 6" xfId="388" xr:uid="{00000000-0005-0000-0000-000084010000}"/>
    <cellStyle name="Comma 15 5 6 2" xfId="389" xr:uid="{00000000-0005-0000-0000-000085010000}"/>
    <cellStyle name="Comma 15 5 6 2 2" xfId="390" xr:uid="{00000000-0005-0000-0000-000086010000}"/>
    <cellStyle name="Comma 15 5 6 3" xfId="391" xr:uid="{00000000-0005-0000-0000-000087010000}"/>
    <cellStyle name="Comma 15 5 7" xfId="392" xr:uid="{00000000-0005-0000-0000-000088010000}"/>
    <cellStyle name="Comma 15 5 7 2" xfId="393" xr:uid="{00000000-0005-0000-0000-000089010000}"/>
    <cellStyle name="Comma 15 5 8" xfId="394" xr:uid="{00000000-0005-0000-0000-00008A010000}"/>
    <cellStyle name="Comma 15 5 8 2" xfId="395" xr:uid="{00000000-0005-0000-0000-00008B010000}"/>
    <cellStyle name="Comma 15 5 9" xfId="396" xr:uid="{00000000-0005-0000-0000-00008C010000}"/>
    <cellStyle name="Comma 15 6" xfId="397" xr:uid="{00000000-0005-0000-0000-00008D010000}"/>
    <cellStyle name="Comma 15 6 10" xfId="398" xr:uid="{00000000-0005-0000-0000-00008E010000}"/>
    <cellStyle name="Comma 15 6 2" xfId="399" xr:uid="{00000000-0005-0000-0000-00008F010000}"/>
    <cellStyle name="Comma 15 6 2 2" xfId="400" xr:uid="{00000000-0005-0000-0000-000090010000}"/>
    <cellStyle name="Comma 15 6 2 3" xfId="401" xr:uid="{00000000-0005-0000-0000-000091010000}"/>
    <cellStyle name="Comma 15 6 3" xfId="402" xr:uid="{00000000-0005-0000-0000-000092010000}"/>
    <cellStyle name="Comma 15 6 3 2" xfId="403" xr:uid="{00000000-0005-0000-0000-000093010000}"/>
    <cellStyle name="Comma 15 6 3 3" xfId="404" xr:uid="{00000000-0005-0000-0000-000094010000}"/>
    <cellStyle name="Comma 15 6 4" xfId="405" xr:uid="{00000000-0005-0000-0000-000095010000}"/>
    <cellStyle name="Comma 15 6 4 2" xfId="406" xr:uid="{00000000-0005-0000-0000-000096010000}"/>
    <cellStyle name="Comma 15 6 4 2 2" xfId="407" xr:uid="{00000000-0005-0000-0000-000097010000}"/>
    <cellStyle name="Comma 15 6 4 3" xfId="408" xr:uid="{00000000-0005-0000-0000-000098010000}"/>
    <cellStyle name="Comma 15 6 5" xfId="409" xr:uid="{00000000-0005-0000-0000-000099010000}"/>
    <cellStyle name="Comma 15 6 5 2" xfId="410" xr:uid="{00000000-0005-0000-0000-00009A010000}"/>
    <cellStyle name="Comma 15 6 5 2 2" xfId="411" xr:uid="{00000000-0005-0000-0000-00009B010000}"/>
    <cellStyle name="Comma 15 6 5 3" xfId="412" xr:uid="{00000000-0005-0000-0000-00009C010000}"/>
    <cellStyle name="Comma 15 6 6" xfId="413" xr:uid="{00000000-0005-0000-0000-00009D010000}"/>
    <cellStyle name="Comma 15 6 6 2" xfId="414" xr:uid="{00000000-0005-0000-0000-00009E010000}"/>
    <cellStyle name="Comma 15 6 6 2 2" xfId="415" xr:uid="{00000000-0005-0000-0000-00009F010000}"/>
    <cellStyle name="Comma 15 6 6 3" xfId="416" xr:uid="{00000000-0005-0000-0000-0000A0010000}"/>
    <cellStyle name="Comma 15 6 7" xfId="417" xr:uid="{00000000-0005-0000-0000-0000A1010000}"/>
    <cellStyle name="Comma 15 6 7 2" xfId="418" xr:uid="{00000000-0005-0000-0000-0000A2010000}"/>
    <cellStyle name="Comma 15 6 8" xfId="419" xr:uid="{00000000-0005-0000-0000-0000A3010000}"/>
    <cellStyle name="Comma 15 6 8 2" xfId="420" xr:uid="{00000000-0005-0000-0000-0000A4010000}"/>
    <cellStyle name="Comma 15 6 9" xfId="421" xr:uid="{00000000-0005-0000-0000-0000A5010000}"/>
    <cellStyle name="Comma 15 7" xfId="422" xr:uid="{00000000-0005-0000-0000-0000A6010000}"/>
    <cellStyle name="Comma 15 7 2" xfId="423" xr:uid="{00000000-0005-0000-0000-0000A7010000}"/>
    <cellStyle name="Comma 15 7 2 2" xfId="424" xr:uid="{00000000-0005-0000-0000-0000A8010000}"/>
    <cellStyle name="Comma 15 7 2 3" xfId="425" xr:uid="{00000000-0005-0000-0000-0000A9010000}"/>
    <cellStyle name="Comma 15 7 3" xfId="426" xr:uid="{00000000-0005-0000-0000-0000AA010000}"/>
    <cellStyle name="Comma 15 7 3 2" xfId="427" xr:uid="{00000000-0005-0000-0000-0000AB010000}"/>
    <cellStyle name="Comma 15 7 3 3" xfId="428" xr:uid="{00000000-0005-0000-0000-0000AC010000}"/>
    <cellStyle name="Comma 15 7 4" xfId="429" xr:uid="{00000000-0005-0000-0000-0000AD010000}"/>
    <cellStyle name="Comma 15 7 5" xfId="430" xr:uid="{00000000-0005-0000-0000-0000AE010000}"/>
    <cellStyle name="Comma 15 8" xfId="431" xr:uid="{00000000-0005-0000-0000-0000AF010000}"/>
    <cellStyle name="Comma 15 8 10" xfId="432" xr:uid="{00000000-0005-0000-0000-0000B0010000}"/>
    <cellStyle name="Comma 15 8 2" xfId="433" xr:uid="{00000000-0005-0000-0000-0000B1010000}"/>
    <cellStyle name="Comma 15 8 3" xfId="434" xr:uid="{00000000-0005-0000-0000-0000B2010000}"/>
    <cellStyle name="Comma 15 8 3 2" xfId="435" xr:uid="{00000000-0005-0000-0000-0000B3010000}"/>
    <cellStyle name="Comma 15 8 3 2 2" xfId="436" xr:uid="{00000000-0005-0000-0000-0000B4010000}"/>
    <cellStyle name="Comma 15 8 3 3" xfId="437" xr:uid="{00000000-0005-0000-0000-0000B5010000}"/>
    <cellStyle name="Comma 15 8 4" xfId="438" xr:uid="{00000000-0005-0000-0000-0000B6010000}"/>
    <cellStyle name="Comma 15 8 4 2" xfId="439" xr:uid="{00000000-0005-0000-0000-0000B7010000}"/>
    <cellStyle name="Comma 15 8 4 2 2" xfId="440" xr:uid="{00000000-0005-0000-0000-0000B8010000}"/>
    <cellStyle name="Comma 15 8 4 3" xfId="441" xr:uid="{00000000-0005-0000-0000-0000B9010000}"/>
    <cellStyle name="Comma 15 8 5" xfId="442" xr:uid="{00000000-0005-0000-0000-0000BA010000}"/>
    <cellStyle name="Comma 15 8 5 2" xfId="443" xr:uid="{00000000-0005-0000-0000-0000BB010000}"/>
    <cellStyle name="Comma 15 8 5 2 2" xfId="444" xr:uid="{00000000-0005-0000-0000-0000BC010000}"/>
    <cellStyle name="Comma 15 8 5 3" xfId="445" xr:uid="{00000000-0005-0000-0000-0000BD010000}"/>
    <cellStyle name="Comma 15 8 6" xfId="446" xr:uid="{00000000-0005-0000-0000-0000BE010000}"/>
    <cellStyle name="Comma 15 8 6 2" xfId="447" xr:uid="{00000000-0005-0000-0000-0000BF010000}"/>
    <cellStyle name="Comma 15 8 7" xfId="448" xr:uid="{00000000-0005-0000-0000-0000C0010000}"/>
    <cellStyle name="Comma 15 8 7 2" xfId="449" xr:uid="{00000000-0005-0000-0000-0000C1010000}"/>
    <cellStyle name="Comma 15 8 8" xfId="450" xr:uid="{00000000-0005-0000-0000-0000C2010000}"/>
    <cellStyle name="Comma 15 8 9" xfId="451" xr:uid="{00000000-0005-0000-0000-0000C3010000}"/>
    <cellStyle name="Comma 15 9" xfId="452" xr:uid="{00000000-0005-0000-0000-0000C4010000}"/>
    <cellStyle name="Comma 15 9 2" xfId="453" xr:uid="{00000000-0005-0000-0000-0000C5010000}"/>
    <cellStyle name="Comma 15 9 3" xfId="454" xr:uid="{00000000-0005-0000-0000-0000C6010000}"/>
    <cellStyle name="Comma 16" xfId="455" xr:uid="{00000000-0005-0000-0000-0000C7010000}"/>
    <cellStyle name="Comma 16 2" xfId="456" xr:uid="{00000000-0005-0000-0000-0000C8010000}"/>
    <cellStyle name="Comma 16 2 2" xfId="457" xr:uid="{00000000-0005-0000-0000-0000C9010000}"/>
    <cellStyle name="Comma 16 2 2 2" xfId="458" xr:uid="{00000000-0005-0000-0000-0000CA010000}"/>
    <cellStyle name="Comma 16 2 2 3" xfId="459" xr:uid="{00000000-0005-0000-0000-0000CB010000}"/>
    <cellStyle name="Comma 16 2 3" xfId="460" xr:uid="{00000000-0005-0000-0000-0000CC010000}"/>
    <cellStyle name="Comma 16 2 3 2" xfId="461" xr:uid="{00000000-0005-0000-0000-0000CD010000}"/>
    <cellStyle name="Comma 16 2 3 3" xfId="462" xr:uid="{00000000-0005-0000-0000-0000CE010000}"/>
    <cellStyle name="Comma 16 2 4" xfId="463" xr:uid="{00000000-0005-0000-0000-0000CF010000}"/>
    <cellStyle name="Comma 16 2 5" xfId="464" xr:uid="{00000000-0005-0000-0000-0000D0010000}"/>
    <cellStyle name="Comma 16 3" xfId="465" xr:uid="{00000000-0005-0000-0000-0000D1010000}"/>
    <cellStyle name="Comma 16 3 2" xfId="466" xr:uid="{00000000-0005-0000-0000-0000D2010000}"/>
    <cellStyle name="Comma 16 3 3" xfId="467" xr:uid="{00000000-0005-0000-0000-0000D3010000}"/>
    <cellStyle name="Comma 16 4" xfId="468" xr:uid="{00000000-0005-0000-0000-0000D4010000}"/>
    <cellStyle name="Comma 16 4 2" xfId="469" xr:uid="{00000000-0005-0000-0000-0000D5010000}"/>
    <cellStyle name="Comma 16 4 3" xfId="470" xr:uid="{00000000-0005-0000-0000-0000D6010000}"/>
    <cellStyle name="Comma 16 5" xfId="471" xr:uid="{00000000-0005-0000-0000-0000D7010000}"/>
    <cellStyle name="Comma 16 5 2" xfId="472" xr:uid="{00000000-0005-0000-0000-0000D8010000}"/>
    <cellStyle name="Comma 16 5 3" xfId="473" xr:uid="{00000000-0005-0000-0000-0000D9010000}"/>
    <cellStyle name="Comma 17" xfId="474" xr:uid="{00000000-0005-0000-0000-0000DA010000}"/>
    <cellStyle name="Comma 17 2" xfId="475" xr:uid="{00000000-0005-0000-0000-0000DB010000}"/>
    <cellStyle name="Comma 17 2 2" xfId="476" xr:uid="{00000000-0005-0000-0000-0000DC010000}"/>
    <cellStyle name="Comma 17 2 3" xfId="477" xr:uid="{00000000-0005-0000-0000-0000DD010000}"/>
    <cellStyle name="Comma 17 2 4" xfId="478" xr:uid="{00000000-0005-0000-0000-0000DE010000}"/>
    <cellStyle name="Comma 18" xfId="479" xr:uid="{00000000-0005-0000-0000-0000DF010000}"/>
    <cellStyle name="Comma 18 10" xfId="480" xr:uid="{00000000-0005-0000-0000-0000E0010000}"/>
    <cellStyle name="Comma 18 11" xfId="481" xr:uid="{00000000-0005-0000-0000-0000E1010000}"/>
    <cellStyle name="Comma 18 12" xfId="482" xr:uid="{00000000-0005-0000-0000-0000E2010000}"/>
    <cellStyle name="Comma 18 2" xfId="483" xr:uid="{00000000-0005-0000-0000-0000E3010000}"/>
    <cellStyle name="Comma 18 2 2" xfId="484" xr:uid="{00000000-0005-0000-0000-0000E4010000}"/>
    <cellStyle name="Comma 18 2 2 2" xfId="485" xr:uid="{00000000-0005-0000-0000-0000E5010000}"/>
    <cellStyle name="Comma 18 2 2 3" xfId="486" xr:uid="{00000000-0005-0000-0000-0000E6010000}"/>
    <cellStyle name="Comma 18 2 3" xfId="487" xr:uid="{00000000-0005-0000-0000-0000E7010000}"/>
    <cellStyle name="Comma 18 3" xfId="488" xr:uid="{00000000-0005-0000-0000-0000E8010000}"/>
    <cellStyle name="Comma 18 4" xfId="489" xr:uid="{00000000-0005-0000-0000-0000E9010000}"/>
    <cellStyle name="Comma 18 4 2" xfId="490" xr:uid="{00000000-0005-0000-0000-0000EA010000}"/>
    <cellStyle name="Comma 18 4 2 2" xfId="491" xr:uid="{00000000-0005-0000-0000-0000EB010000}"/>
    <cellStyle name="Comma 18 4 3" xfId="492" xr:uid="{00000000-0005-0000-0000-0000EC010000}"/>
    <cellStyle name="Comma 18 4 4" xfId="493" xr:uid="{00000000-0005-0000-0000-0000ED010000}"/>
    <cellStyle name="Comma 18 5" xfId="494" xr:uid="{00000000-0005-0000-0000-0000EE010000}"/>
    <cellStyle name="Comma 18 5 2" xfId="495" xr:uid="{00000000-0005-0000-0000-0000EF010000}"/>
    <cellStyle name="Comma 18 5 2 2" xfId="496" xr:uid="{00000000-0005-0000-0000-0000F0010000}"/>
    <cellStyle name="Comma 18 5 3" xfId="497" xr:uid="{00000000-0005-0000-0000-0000F1010000}"/>
    <cellStyle name="Comma 18 6" xfId="498" xr:uid="{00000000-0005-0000-0000-0000F2010000}"/>
    <cellStyle name="Comma 18 6 2" xfId="499" xr:uid="{00000000-0005-0000-0000-0000F3010000}"/>
    <cellStyle name="Comma 18 6 2 2" xfId="500" xr:uid="{00000000-0005-0000-0000-0000F4010000}"/>
    <cellStyle name="Comma 18 6 3" xfId="501" xr:uid="{00000000-0005-0000-0000-0000F5010000}"/>
    <cellStyle name="Comma 18 7" xfId="502" xr:uid="{00000000-0005-0000-0000-0000F6010000}"/>
    <cellStyle name="Comma 18 7 2" xfId="503" xr:uid="{00000000-0005-0000-0000-0000F7010000}"/>
    <cellStyle name="Comma 18 8" xfId="504" xr:uid="{00000000-0005-0000-0000-0000F8010000}"/>
    <cellStyle name="Comma 18 8 2" xfId="505" xr:uid="{00000000-0005-0000-0000-0000F9010000}"/>
    <cellStyle name="Comma 18 9" xfId="506" xr:uid="{00000000-0005-0000-0000-0000FA010000}"/>
    <cellStyle name="Comma 19" xfId="507" xr:uid="{00000000-0005-0000-0000-0000FB010000}"/>
    <cellStyle name="Comma 19 2" xfId="508" xr:uid="{00000000-0005-0000-0000-0000FC010000}"/>
    <cellStyle name="Comma 19 2 2" xfId="509" xr:uid="{00000000-0005-0000-0000-0000FD010000}"/>
    <cellStyle name="Comma 19 3" xfId="510" xr:uid="{00000000-0005-0000-0000-0000FE010000}"/>
    <cellStyle name="Comma 19 4" xfId="511" xr:uid="{00000000-0005-0000-0000-0000FF010000}"/>
    <cellStyle name="Comma 19 5" xfId="512" xr:uid="{00000000-0005-0000-0000-000000020000}"/>
    <cellStyle name="Comma 2" xfId="513" xr:uid="{00000000-0005-0000-0000-000001020000}"/>
    <cellStyle name="Comma 2 10" xfId="514" xr:uid="{00000000-0005-0000-0000-000002020000}"/>
    <cellStyle name="Comma 2 11" xfId="515" xr:uid="{00000000-0005-0000-0000-000003020000}"/>
    <cellStyle name="Comma 2 12" xfId="25688" xr:uid="{73204DA6-58EA-4D35-9634-9E0A709CD445}"/>
    <cellStyle name="Comma 2 2" xfId="516" xr:uid="{00000000-0005-0000-0000-000004020000}"/>
    <cellStyle name="Comma 2 2 2" xfId="517" xr:uid="{00000000-0005-0000-0000-000005020000}"/>
    <cellStyle name="Comma 2 2 2 2" xfId="518" xr:uid="{00000000-0005-0000-0000-000006020000}"/>
    <cellStyle name="Comma 2 2 3" xfId="519" xr:uid="{00000000-0005-0000-0000-000007020000}"/>
    <cellStyle name="Comma 2 2 4" xfId="520" xr:uid="{00000000-0005-0000-0000-000008020000}"/>
    <cellStyle name="Comma 2 2 4 2" xfId="521" xr:uid="{00000000-0005-0000-0000-000009020000}"/>
    <cellStyle name="Comma 2 2 4 2 2" xfId="522" xr:uid="{00000000-0005-0000-0000-00000A020000}"/>
    <cellStyle name="Comma 2 2 4 3" xfId="523" xr:uid="{00000000-0005-0000-0000-00000B020000}"/>
    <cellStyle name="Comma 2 2 5" xfId="524" xr:uid="{00000000-0005-0000-0000-00000C020000}"/>
    <cellStyle name="Comma 2 2 5 2" xfId="525" xr:uid="{00000000-0005-0000-0000-00000D020000}"/>
    <cellStyle name="Comma 2 2 6" xfId="526" xr:uid="{00000000-0005-0000-0000-00000E020000}"/>
    <cellStyle name="Comma 2 2 6 2" xfId="527" xr:uid="{00000000-0005-0000-0000-00000F020000}"/>
    <cellStyle name="Comma 2 2 7" xfId="528" xr:uid="{00000000-0005-0000-0000-000010020000}"/>
    <cellStyle name="Comma 2 2 8" xfId="529" xr:uid="{00000000-0005-0000-0000-000011020000}"/>
    <cellStyle name="Comma 2 3" xfId="530" xr:uid="{00000000-0005-0000-0000-000012020000}"/>
    <cellStyle name="Comma 2 3 2" xfId="531" xr:uid="{00000000-0005-0000-0000-000013020000}"/>
    <cellStyle name="Comma 2 3 2 2" xfId="532" xr:uid="{00000000-0005-0000-0000-000014020000}"/>
    <cellStyle name="Comma 2 3 3" xfId="533" xr:uid="{00000000-0005-0000-0000-000015020000}"/>
    <cellStyle name="Comma 2 3 3 2" xfId="534" xr:uid="{00000000-0005-0000-0000-000016020000}"/>
    <cellStyle name="Comma 2 3 3 3" xfId="535" xr:uid="{00000000-0005-0000-0000-000017020000}"/>
    <cellStyle name="Comma 2 4" xfId="536" xr:uid="{00000000-0005-0000-0000-000018020000}"/>
    <cellStyle name="Comma 2 4 2" xfId="537" xr:uid="{00000000-0005-0000-0000-000019020000}"/>
    <cellStyle name="Comma 2 4 2 2" xfId="538" xr:uid="{00000000-0005-0000-0000-00001A020000}"/>
    <cellStyle name="Comma 2 4 2 2 2" xfId="539" xr:uid="{00000000-0005-0000-0000-00001B020000}"/>
    <cellStyle name="Comma 2 4 2 3" xfId="540" xr:uid="{00000000-0005-0000-0000-00001C020000}"/>
    <cellStyle name="Comma 2 4 2 4" xfId="541" xr:uid="{00000000-0005-0000-0000-00001D020000}"/>
    <cellStyle name="Comma 2 4 2 5" xfId="542" xr:uid="{00000000-0005-0000-0000-00001E020000}"/>
    <cellStyle name="Comma 2 5" xfId="543" xr:uid="{00000000-0005-0000-0000-00001F020000}"/>
    <cellStyle name="Comma 2 5 2" xfId="544" xr:uid="{00000000-0005-0000-0000-000020020000}"/>
    <cellStyle name="Comma 2 5 2 2" xfId="545" xr:uid="{00000000-0005-0000-0000-000021020000}"/>
    <cellStyle name="Comma 2 5 2 3" xfId="546" xr:uid="{00000000-0005-0000-0000-000022020000}"/>
    <cellStyle name="Comma 2 5 3" xfId="547" xr:uid="{00000000-0005-0000-0000-000023020000}"/>
    <cellStyle name="Comma 2 6" xfId="548" xr:uid="{00000000-0005-0000-0000-000024020000}"/>
    <cellStyle name="Comma 2 6 2" xfId="549" xr:uid="{00000000-0005-0000-0000-000025020000}"/>
    <cellStyle name="Comma 2 6 3" xfId="550" xr:uid="{00000000-0005-0000-0000-000026020000}"/>
    <cellStyle name="Comma 2 7" xfId="551" xr:uid="{00000000-0005-0000-0000-000027020000}"/>
    <cellStyle name="Comma 2 7 2" xfId="552" xr:uid="{00000000-0005-0000-0000-000028020000}"/>
    <cellStyle name="Comma 2 8" xfId="553" xr:uid="{00000000-0005-0000-0000-000029020000}"/>
    <cellStyle name="Comma 2 8 2" xfId="554" xr:uid="{00000000-0005-0000-0000-00002A020000}"/>
    <cellStyle name="Comma 2 9" xfId="555" xr:uid="{00000000-0005-0000-0000-00002B020000}"/>
    <cellStyle name="Comma 20" xfId="556" xr:uid="{00000000-0005-0000-0000-00002C020000}"/>
    <cellStyle name="Comma 20 2" xfId="557" xr:uid="{00000000-0005-0000-0000-00002D020000}"/>
    <cellStyle name="Comma 20 2 2" xfId="558" xr:uid="{00000000-0005-0000-0000-00002E020000}"/>
    <cellStyle name="Comma 20 2 2 2" xfId="559" xr:uid="{00000000-0005-0000-0000-00002F020000}"/>
    <cellStyle name="Comma 20 2 3" xfId="560" xr:uid="{00000000-0005-0000-0000-000030020000}"/>
    <cellStyle name="Comma 20 3" xfId="561" xr:uid="{00000000-0005-0000-0000-000031020000}"/>
    <cellStyle name="Comma 20 3 2" xfId="562" xr:uid="{00000000-0005-0000-0000-000032020000}"/>
    <cellStyle name="Comma 20 3 2 2" xfId="563" xr:uid="{00000000-0005-0000-0000-000033020000}"/>
    <cellStyle name="Comma 20 3 3" xfId="564" xr:uid="{00000000-0005-0000-0000-000034020000}"/>
    <cellStyle name="Comma 20 4" xfId="565" xr:uid="{00000000-0005-0000-0000-000035020000}"/>
    <cellStyle name="Comma 20 4 2" xfId="566" xr:uid="{00000000-0005-0000-0000-000036020000}"/>
    <cellStyle name="Comma 20 4 2 2" xfId="567" xr:uid="{00000000-0005-0000-0000-000037020000}"/>
    <cellStyle name="Comma 20 4 3" xfId="568" xr:uid="{00000000-0005-0000-0000-000038020000}"/>
    <cellStyle name="Comma 20 5" xfId="569" xr:uid="{00000000-0005-0000-0000-000039020000}"/>
    <cellStyle name="Comma 20 5 2" xfId="570" xr:uid="{00000000-0005-0000-0000-00003A020000}"/>
    <cellStyle name="Comma 20 5 2 2" xfId="571" xr:uid="{00000000-0005-0000-0000-00003B020000}"/>
    <cellStyle name="Comma 20 5 3" xfId="572" xr:uid="{00000000-0005-0000-0000-00003C020000}"/>
    <cellStyle name="Comma 20 6" xfId="573" xr:uid="{00000000-0005-0000-0000-00003D020000}"/>
    <cellStyle name="Comma 20 6 2" xfId="574" xr:uid="{00000000-0005-0000-0000-00003E020000}"/>
    <cellStyle name="Comma 20 7" xfId="575" xr:uid="{00000000-0005-0000-0000-00003F020000}"/>
    <cellStyle name="Comma 20 7 2" xfId="576" xr:uid="{00000000-0005-0000-0000-000040020000}"/>
    <cellStyle name="Comma 20 8" xfId="577" xr:uid="{00000000-0005-0000-0000-000041020000}"/>
    <cellStyle name="Comma 21" xfId="578" xr:uid="{00000000-0005-0000-0000-000042020000}"/>
    <cellStyle name="Comma 21 2" xfId="579" xr:uid="{00000000-0005-0000-0000-000043020000}"/>
    <cellStyle name="Comma 21 2 2" xfId="580" xr:uid="{00000000-0005-0000-0000-000044020000}"/>
    <cellStyle name="Comma 21 3" xfId="581" xr:uid="{00000000-0005-0000-0000-000045020000}"/>
    <cellStyle name="Comma 21 4" xfId="582" xr:uid="{00000000-0005-0000-0000-000046020000}"/>
    <cellStyle name="Comma 21 5" xfId="583" xr:uid="{00000000-0005-0000-0000-000047020000}"/>
    <cellStyle name="Comma 21 6" xfId="584" xr:uid="{00000000-0005-0000-0000-000048020000}"/>
    <cellStyle name="Comma 22" xfId="585" xr:uid="{00000000-0005-0000-0000-000049020000}"/>
    <cellStyle name="Comma 22 2" xfId="586" xr:uid="{00000000-0005-0000-0000-00004A020000}"/>
    <cellStyle name="Comma 22 2 2" xfId="587" xr:uid="{00000000-0005-0000-0000-00004B020000}"/>
    <cellStyle name="Comma 22 3" xfId="588" xr:uid="{00000000-0005-0000-0000-00004C020000}"/>
    <cellStyle name="Comma 23" xfId="589" xr:uid="{00000000-0005-0000-0000-00004D020000}"/>
    <cellStyle name="Comma 23 2" xfId="590" xr:uid="{00000000-0005-0000-0000-00004E020000}"/>
    <cellStyle name="Comma 23 2 2" xfId="591" xr:uid="{00000000-0005-0000-0000-00004F020000}"/>
    <cellStyle name="Comma 23 3" xfId="592" xr:uid="{00000000-0005-0000-0000-000050020000}"/>
    <cellStyle name="Comma 24" xfId="593" xr:uid="{00000000-0005-0000-0000-000051020000}"/>
    <cellStyle name="Comma 24 2" xfId="594" xr:uid="{00000000-0005-0000-0000-000052020000}"/>
    <cellStyle name="Comma 24 2 2" xfId="595" xr:uid="{00000000-0005-0000-0000-000053020000}"/>
    <cellStyle name="Comma 24 3" xfId="596" xr:uid="{00000000-0005-0000-0000-000054020000}"/>
    <cellStyle name="Comma 25" xfId="597" xr:uid="{00000000-0005-0000-0000-000055020000}"/>
    <cellStyle name="Comma 25 2" xfId="598" xr:uid="{00000000-0005-0000-0000-000056020000}"/>
    <cellStyle name="Comma 26" xfId="599" xr:uid="{00000000-0005-0000-0000-000057020000}"/>
    <cellStyle name="Comma 26 2" xfId="600" xr:uid="{00000000-0005-0000-0000-000058020000}"/>
    <cellStyle name="Comma 27" xfId="601" xr:uid="{00000000-0005-0000-0000-000059020000}"/>
    <cellStyle name="Comma 28" xfId="602" xr:uid="{00000000-0005-0000-0000-00005A020000}"/>
    <cellStyle name="Comma 29" xfId="603" xr:uid="{00000000-0005-0000-0000-00005B020000}"/>
    <cellStyle name="Comma 3" xfId="604" xr:uid="{00000000-0005-0000-0000-00005C020000}"/>
    <cellStyle name="Comma 3 2" xfId="605" xr:uid="{00000000-0005-0000-0000-00005D020000}"/>
    <cellStyle name="Comma 3 2 2" xfId="606" xr:uid="{00000000-0005-0000-0000-00005E020000}"/>
    <cellStyle name="Comma 3 2 2 2" xfId="607" xr:uid="{00000000-0005-0000-0000-00005F020000}"/>
    <cellStyle name="Comma 3 2 3" xfId="608" xr:uid="{00000000-0005-0000-0000-000060020000}"/>
    <cellStyle name="Comma 3 3" xfId="609" xr:uid="{00000000-0005-0000-0000-000061020000}"/>
    <cellStyle name="Comma 3 3 2" xfId="610" xr:uid="{00000000-0005-0000-0000-000062020000}"/>
    <cellStyle name="Comma 3 4" xfId="611" xr:uid="{00000000-0005-0000-0000-000063020000}"/>
    <cellStyle name="Comma 3 5" xfId="612" xr:uid="{00000000-0005-0000-0000-000064020000}"/>
    <cellStyle name="Comma 3 6" xfId="613" xr:uid="{00000000-0005-0000-0000-000065020000}"/>
    <cellStyle name="Comma 3 6 2" xfId="614" xr:uid="{00000000-0005-0000-0000-000066020000}"/>
    <cellStyle name="Comma 3 6 2 2" xfId="615" xr:uid="{00000000-0005-0000-0000-000067020000}"/>
    <cellStyle name="Comma 3 6 3" xfId="616" xr:uid="{00000000-0005-0000-0000-000068020000}"/>
    <cellStyle name="Comma 3 7" xfId="617" xr:uid="{00000000-0005-0000-0000-000069020000}"/>
    <cellStyle name="Comma 3_Preliminary financial statement_June 11_updated Aug  24_11" xfId="618" xr:uid="{00000000-0005-0000-0000-00006A020000}"/>
    <cellStyle name="Comma 30" xfId="619" xr:uid="{00000000-0005-0000-0000-00006B020000}"/>
    <cellStyle name="Comma 31" xfId="620" xr:uid="{00000000-0005-0000-0000-00006C020000}"/>
    <cellStyle name="Comma 32" xfId="621" xr:uid="{00000000-0005-0000-0000-00006D020000}"/>
    <cellStyle name="Comma 33" xfId="622" xr:uid="{00000000-0005-0000-0000-00006E020000}"/>
    <cellStyle name="Comma 34" xfId="623" xr:uid="{00000000-0005-0000-0000-00006F020000}"/>
    <cellStyle name="Comma 4" xfId="624" xr:uid="{00000000-0005-0000-0000-000070020000}"/>
    <cellStyle name="Comma 4 2" xfId="625" xr:uid="{00000000-0005-0000-0000-000071020000}"/>
    <cellStyle name="Comma 4 2 2" xfId="626" xr:uid="{00000000-0005-0000-0000-000072020000}"/>
    <cellStyle name="Comma 4 3" xfId="627" xr:uid="{00000000-0005-0000-0000-000073020000}"/>
    <cellStyle name="Comma 4 3 2" xfId="628" xr:uid="{00000000-0005-0000-0000-000074020000}"/>
    <cellStyle name="Comma 4 3 2 2" xfId="629" xr:uid="{00000000-0005-0000-0000-000075020000}"/>
    <cellStyle name="Comma 4 3 3" xfId="630" xr:uid="{00000000-0005-0000-0000-000076020000}"/>
    <cellStyle name="Comma 4 3 4" xfId="631" xr:uid="{00000000-0005-0000-0000-000077020000}"/>
    <cellStyle name="Comma 4 3 5" xfId="632" xr:uid="{00000000-0005-0000-0000-000078020000}"/>
    <cellStyle name="Comma 5" xfId="633" xr:uid="{00000000-0005-0000-0000-000079020000}"/>
    <cellStyle name="Comma 5 2" xfId="634" xr:uid="{00000000-0005-0000-0000-00007A020000}"/>
    <cellStyle name="Comma 5 2 2" xfId="635" xr:uid="{00000000-0005-0000-0000-00007B020000}"/>
    <cellStyle name="Comma 5 3" xfId="636" xr:uid="{00000000-0005-0000-0000-00007C020000}"/>
    <cellStyle name="Comma 6" xfId="637" xr:uid="{00000000-0005-0000-0000-00007D020000}"/>
    <cellStyle name="Comma 6 2" xfId="638" xr:uid="{00000000-0005-0000-0000-00007E020000}"/>
    <cellStyle name="Comma 6 2 2" xfId="639" xr:uid="{00000000-0005-0000-0000-00007F020000}"/>
    <cellStyle name="Comma 6 3" xfId="640" xr:uid="{00000000-0005-0000-0000-000080020000}"/>
    <cellStyle name="Comma 6 4" xfId="641" xr:uid="{00000000-0005-0000-0000-000081020000}"/>
    <cellStyle name="Comma 6_Preliminary financial statement_June 11_updated Aug  24_11" xfId="642" xr:uid="{00000000-0005-0000-0000-000082020000}"/>
    <cellStyle name="Comma 7" xfId="643" xr:uid="{00000000-0005-0000-0000-000083020000}"/>
    <cellStyle name="Comma 7 2" xfId="644" xr:uid="{00000000-0005-0000-0000-000084020000}"/>
    <cellStyle name="Comma 7 2 2" xfId="645" xr:uid="{00000000-0005-0000-0000-000085020000}"/>
    <cellStyle name="Comma 7 3" xfId="646" xr:uid="{00000000-0005-0000-0000-000086020000}"/>
    <cellStyle name="Comma 7 4" xfId="647" xr:uid="{00000000-0005-0000-0000-000087020000}"/>
    <cellStyle name="Comma 8" xfId="648" xr:uid="{00000000-0005-0000-0000-000088020000}"/>
    <cellStyle name="Comma 8 2" xfId="649" xr:uid="{00000000-0005-0000-0000-000089020000}"/>
    <cellStyle name="Comma 8 2 2" xfId="650" xr:uid="{00000000-0005-0000-0000-00008A020000}"/>
    <cellStyle name="Comma 8 3" xfId="651" xr:uid="{00000000-0005-0000-0000-00008B020000}"/>
    <cellStyle name="Comma 8 4" xfId="652" xr:uid="{00000000-0005-0000-0000-00008C020000}"/>
    <cellStyle name="Comma 9" xfId="653" xr:uid="{00000000-0005-0000-0000-00008D020000}"/>
    <cellStyle name="Comma 9 2" xfId="654" xr:uid="{00000000-0005-0000-0000-00008E020000}"/>
    <cellStyle name="Comma 9 2 2" xfId="655" xr:uid="{00000000-0005-0000-0000-00008F020000}"/>
    <cellStyle name="Comma 9 2 2 2" xfId="656" xr:uid="{00000000-0005-0000-0000-000090020000}"/>
    <cellStyle name="Comma 9 2 2 2 2" xfId="657" xr:uid="{00000000-0005-0000-0000-000091020000}"/>
    <cellStyle name="Comma 9 2 2 2 3" xfId="658" xr:uid="{00000000-0005-0000-0000-000092020000}"/>
    <cellStyle name="Comma 9 2 2 3" xfId="659" xr:uid="{00000000-0005-0000-0000-000093020000}"/>
    <cellStyle name="Comma 9 2 2 4" xfId="660" xr:uid="{00000000-0005-0000-0000-000094020000}"/>
    <cellStyle name="Comma 9 2 3" xfId="661" xr:uid="{00000000-0005-0000-0000-000095020000}"/>
    <cellStyle name="Comma 9 2 3 2" xfId="662" xr:uid="{00000000-0005-0000-0000-000096020000}"/>
    <cellStyle name="Comma 9 2 3 3" xfId="663" xr:uid="{00000000-0005-0000-0000-000097020000}"/>
    <cellStyle name="Comma 9 2 4" xfId="664" xr:uid="{00000000-0005-0000-0000-000098020000}"/>
    <cellStyle name="Comma 9 2 5" xfId="665" xr:uid="{00000000-0005-0000-0000-000099020000}"/>
    <cellStyle name="Comma 9 3" xfId="666" xr:uid="{00000000-0005-0000-0000-00009A020000}"/>
    <cellStyle name="Comma 9 3 2" xfId="667" xr:uid="{00000000-0005-0000-0000-00009B020000}"/>
    <cellStyle name="Comma 9 3 3" xfId="668" xr:uid="{00000000-0005-0000-0000-00009C020000}"/>
    <cellStyle name="Comma 9 4" xfId="669" xr:uid="{00000000-0005-0000-0000-00009D020000}"/>
    <cellStyle name="Comma 9 5" xfId="670" xr:uid="{00000000-0005-0000-0000-00009E020000}"/>
    <cellStyle name="Currency 10" xfId="671" xr:uid="{00000000-0005-0000-0000-00009F020000}"/>
    <cellStyle name="Currency 10 2" xfId="672" xr:uid="{00000000-0005-0000-0000-0000A0020000}"/>
    <cellStyle name="Currency 11" xfId="673" xr:uid="{00000000-0005-0000-0000-0000A1020000}"/>
    <cellStyle name="Currency 11 2" xfId="674" xr:uid="{00000000-0005-0000-0000-0000A2020000}"/>
    <cellStyle name="Currency 11 2 2" xfId="675" xr:uid="{00000000-0005-0000-0000-0000A3020000}"/>
    <cellStyle name="Currency 11 2 2 2" xfId="676" xr:uid="{00000000-0005-0000-0000-0000A4020000}"/>
    <cellStyle name="Currency 11 2 2 2 2" xfId="677" xr:uid="{00000000-0005-0000-0000-0000A5020000}"/>
    <cellStyle name="Currency 11 2 2 2 2 2" xfId="678" xr:uid="{00000000-0005-0000-0000-0000A6020000}"/>
    <cellStyle name="Currency 11 2 2 2 2 3" xfId="679" xr:uid="{00000000-0005-0000-0000-0000A7020000}"/>
    <cellStyle name="Currency 11 2 2 2 3" xfId="680" xr:uid="{00000000-0005-0000-0000-0000A8020000}"/>
    <cellStyle name="Currency 11 2 2 2 4" xfId="681" xr:uid="{00000000-0005-0000-0000-0000A9020000}"/>
    <cellStyle name="Currency 11 2 2 3" xfId="682" xr:uid="{00000000-0005-0000-0000-0000AA020000}"/>
    <cellStyle name="Currency 11 2 2 3 2" xfId="683" xr:uid="{00000000-0005-0000-0000-0000AB020000}"/>
    <cellStyle name="Currency 11 2 2 3 3" xfId="684" xr:uid="{00000000-0005-0000-0000-0000AC020000}"/>
    <cellStyle name="Currency 11 2 2 4" xfId="685" xr:uid="{00000000-0005-0000-0000-0000AD020000}"/>
    <cellStyle name="Currency 11 2 2 4 2" xfId="686" xr:uid="{00000000-0005-0000-0000-0000AE020000}"/>
    <cellStyle name="Currency 11 2 2 4 3" xfId="687" xr:uid="{00000000-0005-0000-0000-0000AF020000}"/>
    <cellStyle name="Currency 11 2 2 4 4" xfId="688" xr:uid="{00000000-0005-0000-0000-0000B0020000}"/>
    <cellStyle name="Currency 11 2 3" xfId="689" xr:uid="{00000000-0005-0000-0000-0000B1020000}"/>
    <cellStyle name="Currency 11 2 3 2" xfId="690" xr:uid="{00000000-0005-0000-0000-0000B2020000}"/>
    <cellStyle name="Currency 11 2 3 2 2" xfId="691" xr:uid="{00000000-0005-0000-0000-0000B3020000}"/>
    <cellStyle name="Currency 11 2 3 2 2 2" xfId="692" xr:uid="{00000000-0005-0000-0000-0000B4020000}"/>
    <cellStyle name="Currency 11 2 3 2 2 3" xfId="693" xr:uid="{00000000-0005-0000-0000-0000B5020000}"/>
    <cellStyle name="Currency 11 2 3 2 3" xfId="694" xr:uid="{00000000-0005-0000-0000-0000B6020000}"/>
    <cellStyle name="Currency 11 2 3 3" xfId="695" xr:uid="{00000000-0005-0000-0000-0000B7020000}"/>
    <cellStyle name="Currency 11 2 3 3 2" xfId="696" xr:uid="{00000000-0005-0000-0000-0000B8020000}"/>
    <cellStyle name="Currency 11 2 3 3 2 2" xfId="697" xr:uid="{00000000-0005-0000-0000-0000B9020000}"/>
    <cellStyle name="Currency 11 2 3 3 2 3" xfId="698" xr:uid="{00000000-0005-0000-0000-0000BA020000}"/>
    <cellStyle name="Currency 11 2 3 3 3" xfId="699" xr:uid="{00000000-0005-0000-0000-0000BB020000}"/>
    <cellStyle name="Currency 11 2 3 3 3 2" xfId="700" xr:uid="{00000000-0005-0000-0000-0000BC020000}"/>
    <cellStyle name="Currency 11 2 3 3 3 3" xfId="701" xr:uid="{00000000-0005-0000-0000-0000BD020000}"/>
    <cellStyle name="Currency 11 2 3 3 4" xfId="702" xr:uid="{00000000-0005-0000-0000-0000BE020000}"/>
    <cellStyle name="Currency 11 2 3 4" xfId="703" xr:uid="{00000000-0005-0000-0000-0000BF020000}"/>
    <cellStyle name="Currency 11 2 3 4 2" xfId="704" xr:uid="{00000000-0005-0000-0000-0000C0020000}"/>
    <cellStyle name="Currency 11 2 3 4 3" xfId="705" xr:uid="{00000000-0005-0000-0000-0000C1020000}"/>
    <cellStyle name="Currency 11 2 3 5" xfId="706" xr:uid="{00000000-0005-0000-0000-0000C2020000}"/>
    <cellStyle name="Currency 11 2 3 5 2" xfId="707" xr:uid="{00000000-0005-0000-0000-0000C3020000}"/>
    <cellStyle name="Currency 11 2 3 5 3" xfId="708" xr:uid="{00000000-0005-0000-0000-0000C4020000}"/>
    <cellStyle name="Currency 11 2 3 6" xfId="709" xr:uid="{00000000-0005-0000-0000-0000C5020000}"/>
    <cellStyle name="Currency 11 2 3 7" xfId="710" xr:uid="{00000000-0005-0000-0000-0000C6020000}"/>
    <cellStyle name="Currency 11 2 3 8" xfId="711" xr:uid="{00000000-0005-0000-0000-0000C7020000}"/>
    <cellStyle name="Currency 11 2 4" xfId="712" xr:uid="{00000000-0005-0000-0000-0000C8020000}"/>
    <cellStyle name="Currency 11 2 4 2" xfId="713" xr:uid="{00000000-0005-0000-0000-0000C9020000}"/>
    <cellStyle name="Currency 11 2 4 2 2" xfId="714" xr:uid="{00000000-0005-0000-0000-0000CA020000}"/>
    <cellStyle name="Currency 11 2 4 2 2 2" xfId="715" xr:uid="{00000000-0005-0000-0000-0000CB020000}"/>
    <cellStyle name="Currency 11 2 4 2 2 3" xfId="716" xr:uid="{00000000-0005-0000-0000-0000CC020000}"/>
    <cellStyle name="Currency 11 2 4 2 3" xfId="717" xr:uid="{00000000-0005-0000-0000-0000CD020000}"/>
    <cellStyle name="Currency 11 2 4 2 4" xfId="718" xr:uid="{00000000-0005-0000-0000-0000CE020000}"/>
    <cellStyle name="Currency 11 2 4 3" xfId="719" xr:uid="{00000000-0005-0000-0000-0000CF020000}"/>
    <cellStyle name="Currency 11 2 4 4" xfId="720" xr:uid="{00000000-0005-0000-0000-0000D0020000}"/>
    <cellStyle name="Currency 11 2 4 5" xfId="721" xr:uid="{00000000-0005-0000-0000-0000D1020000}"/>
    <cellStyle name="Currency 11 2 5" xfId="722" xr:uid="{00000000-0005-0000-0000-0000D2020000}"/>
    <cellStyle name="Currency 11 2 5 2" xfId="723" xr:uid="{00000000-0005-0000-0000-0000D3020000}"/>
    <cellStyle name="Currency 11 2 5 3" xfId="724" xr:uid="{00000000-0005-0000-0000-0000D4020000}"/>
    <cellStyle name="Currency 11 2 5 4" xfId="725" xr:uid="{00000000-0005-0000-0000-0000D5020000}"/>
    <cellStyle name="Currency 11 2 6" xfId="726" xr:uid="{00000000-0005-0000-0000-0000D6020000}"/>
    <cellStyle name="Currency 11 2 7" xfId="727" xr:uid="{00000000-0005-0000-0000-0000D7020000}"/>
    <cellStyle name="Currency 11 2 8" xfId="728" xr:uid="{00000000-0005-0000-0000-0000D8020000}"/>
    <cellStyle name="Currency 11 3" xfId="729" xr:uid="{00000000-0005-0000-0000-0000D9020000}"/>
    <cellStyle name="Currency 11 3 2" xfId="730" xr:uid="{00000000-0005-0000-0000-0000DA020000}"/>
    <cellStyle name="Currency 11 3 2 2" xfId="731" xr:uid="{00000000-0005-0000-0000-0000DB020000}"/>
    <cellStyle name="Currency 11 3 2 2 2" xfId="732" xr:uid="{00000000-0005-0000-0000-0000DC020000}"/>
    <cellStyle name="Currency 11 3 2 2 3" xfId="733" xr:uid="{00000000-0005-0000-0000-0000DD020000}"/>
    <cellStyle name="Currency 11 3 2 3" xfId="734" xr:uid="{00000000-0005-0000-0000-0000DE020000}"/>
    <cellStyle name="Currency 11 3 2 4" xfId="735" xr:uid="{00000000-0005-0000-0000-0000DF020000}"/>
    <cellStyle name="Currency 11 3 3" xfId="736" xr:uid="{00000000-0005-0000-0000-0000E0020000}"/>
    <cellStyle name="Currency 11 3 3 2" xfId="737" xr:uid="{00000000-0005-0000-0000-0000E1020000}"/>
    <cellStyle name="Currency 11 3 3 3" xfId="738" xr:uid="{00000000-0005-0000-0000-0000E2020000}"/>
    <cellStyle name="Currency 11 3 4" xfId="739" xr:uid="{00000000-0005-0000-0000-0000E3020000}"/>
    <cellStyle name="Currency 11 3 4 2" xfId="740" xr:uid="{00000000-0005-0000-0000-0000E4020000}"/>
    <cellStyle name="Currency 11 3 4 3" xfId="741" xr:uid="{00000000-0005-0000-0000-0000E5020000}"/>
    <cellStyle name="Currency 11 3 4 4" xfId="742" xr:uid="{00000000-0005-0000-0000-0000E6020000}"/>
    <cellStyle name="Currency 11 4" xfId="743" xr:uid="{00000000-0005-0000-0000-0000E7020000}"/>
    <cellStyle name="Currency 11 4 2" xfId="744" xr:uid="{00000000-0005-0000-0000-0000E8020000}"/>
    <cellStyle name="Currency 11 4 2 2" xfId="745" xr:uid="{00000000-0005-0000-0000-0000E9020000}"/>
    <cellStyle name="Currency 11 4 2 2 2" xfId="746" xr:uid="{00000000-0005-0000-0000-0000EA020000}"/>
    <cellStyle name="Currency 11 4 2 2 3" xfId="747" xr:uid="{00000000-0005-0000-0000-0000EB020000}"/>
    <cellStyle name="Currency 11 4 2 3" xfId="748" xr:uid="{00000000-0005-0000-0000-0000EC020000}"/>
    <cellStyle name="Currency 11 4 3" xfId="749" xr:uid="{00000000-0005-0000-0000-0000ED020000}"/>
    <cellStyle name="Currency 11 4 3 2" xfId="750" xr:uid="{00000000-0005-0000-0000-0000EE020000}"/>
    <cellStyle name="Currency 11 4 3 2 2" xfId="751" xr:uid="{00000000-0005-0000-0000-0000EF020000}"/>
    <cellStyle name="Currency 11 4 3 2 3" xfId="752" xr:uid="{00000000-0005-0000-0000-0000F0020000}"/>
    <cellStyle name="Currency 11 4 3 3" xfId="753" xr:uid="{00000000-0005-0000-0000-0000F1020000}"/>
    <cellStyle name="Currency 11 4 3 3 2" xfId="754" xr:uid="{00000000-0005-0000-0000-0000F2020000}"/>
    <cellStyle name="Currency 11 4 3 3 3" xfId="755" xr:uid="{00000000-0005-0000-0000-0000F3020000}"/>
    <cellStyle name="Currency 11 4 3 4" xfId="756" xr:uid="{00000000-0005-0000-0000-0000F4020000}"/>
    <cellStyle name="Currency 11 4 4" xfId="757" xr:uid="{00000000-0005-0000-0000-0000F5020000}"/>
    <cellStyle name="Currency 11 4 4 2" xfId="758" xr:uid="{00000000-0005-0000-0000-0000F6020000}"/>
    <cellStyle name="Currency 11 4 4 3" xfId="759" xr:uid="{00000000-0005-0000-0000-0000F7020000}"/>
    <cellStyle name="Currency 11 4 5" xfId="760" xr:uid="{00000000-0005-0000-0000-0000F8020000}"/>
    <cellStyle name="Currency 11 4 5 2" xfId="761" xr:uid="{00000000-0005-0000-0000-0000F9020000}"/>
    <cellStyle name="Currency 11 4 5 3" xfId="762" xr:uid="{00000000-0005-0000-0000-0000FA020000}"/>
    <cellStyle name="Currency 11 4 6" xfId="763" xr:uid="{00000000-0005-0000-0000-0000FB020000}"/>
    <cellStyle name="Currency 11 4 7" xfId="764" xr:uid="{00000000-0005-0000-0000-0000FC020000}"/>
    <cellStyle name="Currency 11 4 8" xfId="765" xr:uid="{00000000-0005-0000-0000-0000FD020000}"/>
    <cellStyle name="Currency 11 5" xfId="766" xr:uid="{00000000-0005-0000-0000-0000FE020000}"/>
    <cellStyle name="Currency 11 5 2" xfId="767" xr:uid="{00000000-0005-0000-0000-0000FF020000}"/>
    <cellStyle name="Currency 11 5 2 2" xfId="768" xr:uid="{00000000-0005-0000-0000-000000030000}"/>
    <cellStyle name="Currency 11 5 2 2 2" xfId="769" xr:uid="{00000000-0005-0000-0000-000001030000}"/>
    <cellStyle name="Currency 11 5 2 2 3" xfId="770" xr:uid="{00000000-0005-0000-0000-000002030000}"/>
    <cellStyle name="Currency 11 5 2 3" xfId="771" xr:uid="{00000000-0005-0000-0000-000003030000}"/>
    <cellStyle name="Currency 11 5 2 4" xfId="772" xr:uid="{00000000-0005-0000-0000-000004030000}"/>
    <cellStyle name="Currency 11 5 3" xfId="773" xr:uid="{00000000-0005-0000-0000-000005030000}"/>
    <cellStyle name="Currency 11 5 4" xfId="774" xr:uid="{00000000-0005-0000-0000-000006030000}"/>
    <cellStyle name="Currency 11 5 5" xfId="775" xr:uid="{00000000-0005-0000-0000-000007030000}"/>
    <cellStyle name="Currency 11 6" xfId="776" xr:uid="{00000000-0005-0000-0000-000008030000}"/>
    <cellStyle name="Currency 11 6 2" xfId="777" xr:uid="{00000000-0005-0000-0000-000009030000}"/>
    <cellStyle name="Currency 11 6 3" xfId="778" xr:uid="{00000000-0005-0000-0000-00000A030000}"/>
    <cellStyle name="Currency 11 6 4" xfId="779" xr:uid="{00000000-0005-0000-0000-00000B030000}"/>
    <cellStyle name="Currency 11 7" xfId="780" xr:uid="{00000000-0005-0000-0000-00000C030000}"/>
    <cellStyle name="Currency 11 8" xfId="781" xr:uid="{00000000-0005-0000-0000-00000D030000}"/>
    <cellStyle name="Currency 11 9" xfId="782" xr:uid="{00000000-0005-0000-0000-00000E030000}"/>
    <cellStyle name="Currency 12" xfId="783" xr:uid="{00000000-0005-0000-0000-00000F030000}"/>
    <cellStyle name="Currency 12 2" xfId="784" xr:uid="{00000000-0005-0000-0000-000010030000}"/>
    <cellStyle name="Currency 12 2 2" xfId="785" xr:uid="{00000000-0005-0000-0000-000011030000}"/>
    <cellStyle name="Currency 12 2 2 2" xfId="786" xr:uid="{00000000-0005-0000-0000-000012030000}"/>
    <cellStyle name="Currency 12 2 2 2 2" xfId="787" xr:uid="{00000000-0005-0000-0000-000013030000}"/>
    <cellStyle name="Currency 12 2 2 2 3" xfId="788" xr:uid="{00000000-0005-0000-0000-000014030000}"/>
    <cellStyle name="Currency 12 2 2 3" xfId="789" xr:uid="{00000000-0005-0000-0000-000015030000}"/>
    <cellStyle name="Currency 12 2 2 4" xfId="790" xr:uid="{00000000-0005-0000-0000-000016030000}"/>
    <cellStyle name="Currency 12 2 3" xfId="791" xr:uid="{00000000-0005-0000-0000-000017030000}"/>
    <cellStyle name="Currency 12 2 3 2" xfId="792" xr:uid="{00000000-0005-0000-0000-000018030000}"/>
    <cellStyle name="Currency 12 2 3 3" xfId="793" xr:uid="{00000000-0005-0000-0000-000019030000}"/>
    <cellStyle name="Currency 12 2 4" xfId="794" xr:uid="{00000000-0005-0000-0000-00001A030000}"/>
    <cellStyle name="Currency 12 2 4 2" xfId="795" xr:uid="{00000000-0005-0000-0000-00001B030000}"/>
    <cellStyle name="Currency 12 2 4 3" xfId="796" xr:uid="{00000000-0005-0000-0000-00001C030000}"/>
    <cellStyle name="Currency 12 2 4 4" xfId="797" xr:uid="{00000000-0005-0000-0000-00001D030000}"/>
    <cellStyle name="Currency 12 3" xfId="798" xr:uid="{00000000-0005-0000-0000-00001E030000}"/>
    <cellStyle name="Currency 12 3 2" xfId="799" xr:uid="{00000000-0005-0000-0000-00001F030000}"/>
    <cellStyle name="Currency 12 3 2 2" xfId="800" xr:uid="{00000000-0005-0000-0000-000020030000}"/>
    <cellStyle name="Currency 12 3 2 2 2" xfId="801" xr:uid="{00000000-0005-0000-0000-000021030000}"/>
    <cellStyle name="Currency 12 3 2 2 3" xfId="802" xr:uid="{00000000-0005-0000-0000-000022030000}"/>
    <cellStyle name="Currency 12 3 2 3" xfId="803" xr:uid="{00000000-0005-0000-0000-000023030000}"/>
    <cellStyle name="Currency 12 3 3" xfId="804" xr:uid="{00000000-0005-0000-0000-000024030000}"/>
    <cellStyle name="Currency 12 3 3 2" xfId="805" xr:uid="{00000000-0005-0000-0000-000025030000}"/>
    <cellStyle name="Currency 12 3 3 2 2" xfId="806" xr:uid="{00000000-0005-0000-0000-000026030000}"/>
    <cellStyle name="Currency 12 3 3 2 3" xfId="807" xr:uid="{00000000-0005-0000-0000-000027030000}"/>
    <cellStyle name="Currency 12 3 3 3" xfId="808" xr:uid="{00000000-0005-0000-0000-000028030000}"/>
    <cellStyle name="Currency 12 3 3 3 2" xfId="809" xr:uid="{00000000-0005-0000-0000-000029030000}"/>
    <cellStyle name="Currency 12 3 3 3 3" xfId="810" xr:uid="{00000000-0005-0000-0000-00002A030000}"/>
    <cellStyle name="Currency 12 3 3 4" xfId="811" xr:uid="{00000000-0005-0000-0000-00002B030000}"/>
    <cellStyle name="Currency 12 3 4" xfId="812" xr:uid="{00000000-0005-0000-0000-00002C030000}"/>
    <cellStyle name="Currency 12 3 4 2" xfId="813" xr:uid="{00000000-0005-0000-0000-00002D030000}"/>
    <cellStyle name="Currency 12 3 4 3" xfId="814" xr:uid="{00000000-0005-0000-0000-00002E030000}"/>
    <cellStyle name="Currency 12 3 5" xfId="815" xr:uid="{00000000-0005-0000-0000-00002F030000}"/>
    <cellStyle name="Currency 12 3 5 2" xfId="816" xr:uid="{00000000-0005-0000-0000-000030030000}"/>
    <cellStyle name="Currency 12 3 5 3" xfId="817" xr:uid="{00000000-0005-0000-0000-000031030000}"/>
    <cellStyle name="Currency 12 3 6" xfId="818" xr:uid="{00000000-0005-0000-0000-000032030000}"/>
    <cellStyle name="Currency 12 3 7" xfId="819" xr:uid="{00000000-0005-0000-0000-000033030000}"/>
    <cellStyle name="Currency 12 3 8" xfId="820" xr:uid="{00000000-0005-0000-0000-000034030000}"/>
    <cellStyle name="Currency 12 4" xfId="821" xr:uid="{00000000-0005-0000-0000-000035030000}"/>
    <cellStyle name="Currency 12 4 2" xfId="822" xr:uid="{00000000-0005-0000-0000-000036030000}"/>
    <cellStyle name="Currency 12 4 2 2" xfId="823" xr:uid="{00000000-0005-0000-0000-000037030000}"/>
    <cellStyle name="Currency 12 4 2 2 2" xfId="824" xr:uid="{00000000-0005-0000-0000-000038030000}"/>
    <cellStyle name="Currency 12 4 2 2 3" xfId="825" xr:uid="{00000000-0005-0000-0000-000039030000}"/>
    <cellStyle name="Currency 12 4 2 3" xfId="826" xr:uid="{00000000-0005-0000-0000-00003A030000}"/>
    <cellStyle name="Currency 12 4 2 4" xfId="827" xr:uid="{00000000-0005-0000-0000-00003B030000}"/>
    <cellStyle name="Currency 12 4 3" xfId="828" xr:uid="{00000000-0005-0000-0000-00003C030000}"/>
    <cellStyle name="Currency 12 4 4" xfId="829" xr:uid="{00000000-0005-0000-0000-00003D030000}"/>
    <cellStyle name="Currency 12 4 5" xfId="830" xr:uid="{00000000-0005-0000-0000-00003E030000}"/>
    <cellStyle name="Currency 12 5" xfId="831" xr:uid="{00000000-0005-0000-0000-00003F030000}"/>
    <cellStyle name="Currency 12 5 2" xfId="832" xr:uid="{00000000-0005-0000-0000-000040030000}"/>
    <cellStyle name="Currency 12 5 3" xfId="833" xr:uid="{00000000-0005-0000-0000-000041030000}"/>
    <cellStyle name="Currency 12 5 4" xfId="834" xr:uid="{00000000-0005-0000-0000-000042030000}"/>
    <cellStyle name="Currency 12 6" xfId="835" xr:uid="{00000000-0005-0000-0000-000043030000}"/>
    <cellStyle name="Currency 12 7" xfId="836" xr:uid="{00000000-0005-0000-0000-000044030000}"/>
    <cellStyle name="Currency 12 8" xfId="837" xr:uid="{00000000-0005-0000-0000-000045030000}"/>
    <cellStyle name="Currency 13" xfId="838" xr:uid="{00000000-0005-0000-0000-000046030000}"/>
    <cellStyle name="Currency 13 2" xfId="839" xr:uid="{00000000-0005-0000-0000-000047030000}"/>
    <cellStyle name="Currency 13 2 2" xfId="840" xr:uid="{00000000-0005-0000-0000-000048030000}"/>
    <cellStyle name="Currency 13 2 2 2" xfId="841" xr:uid="{00000000-0005-0000-0000-000049030000}"/>
    <cellStyle name="Currency 13 2 3" xfId="842" xr:uid="{00000000-0005-0000-0000-00004A030000}"/>
    <cellStyle name="Currency 13 2 4" xfId="843" xr:uid="{00000000-0005-0000-0000-00004B030000}"/>
    <cellStyle name="Currency 13 3" xfId="844" xr:uid="{00000000-0005-0000-0000-00004C030000}"/>
    <cellStyle name="Currency 13 3 2" xfId="845" xr:uid="{00000000-0005-0000-0000-00004D030000}"/>
    <cellStyle name="Currency 13 3 2 2" xfId="846" xr:uid="{00000000-0005-0000-0000-00004E030000}"/>
    <cellStyle name="Currency 13 3 3" xfId="847" xr:uid="{00000000-0005-0000-0000-00004F030000}"/>
    <cellStyle name="Currency 13 3 3 2" xfId="848" xr:uid="{00000000-0005-0000-0000-000050030000}"/>
    <cellStyle name="Currency 13 3 4" xfId="849" xr:uid="{00000000-0005-0000-0000-000051030000}"/>
    <cellStyle name="Currency 13 3 5" xfId="850" xr:uid="{00000000-0005-0000-0000-000052030000}"/>
    <cellStyle name="Currency 13 4" xfId="851" xr:uid="{00000000-0005-0000-0000-000053030000}"/>
    <cellStyle name="Currency 13 4 2" xfId="852" xr:uid="{00000000-0005-0000-0000-000054030000}"/>
    <cellStyle name="Currency 13 4 3" xfId="853" xr:uid="{00000000-0005-0000-0000-000055030000}"/>
    <cellStyle name="Currency 13 5" xfId="854" xr:uid="{00000000-0005-0000-0000-000056030000}"/>
    <cellStyle name="Currency 13 5 2" xfId="855" xr:uid="{00000000-0005-0000-0000-000057030000}"/>
    <cellStyle name="Currency 13 6" xfId="856" xr:uid="{00000000-0005-0000-0000-000058030000}"/>
    <cellStyle name="Currency 13 6 2" xfId="857" xr:uid="{00000000-0005-0000-0000-000059030000}"/>
    <cellStyle name="Currency 14" xfId="858" xr:uid="{00000000-0005-0000-0000-00005A030000}"/>
    <cellStyle name="Currency 14 2" xfId="859" xr:uid="{00000000-0005-0000-0000-00005B030000}"/>
    <cellStyle name="Currency 14 2 2" xfId="860" xr:uid="{00000000-0005-0000-0000-00005C030000}"/>
    <cellStyle name="Currency 14 2 3" xfId="861" xr:uid="{00000000-0005-0000-0000-00005D030000}"/>
    <cellStyle name="Currency 14 3" xfId="862" xr:uid="{00000000-0005-0000-0000-00005E030000}"/>
    <cellStyle name="Currency 14 3 2" xfId="863" xr:uid="{00000000-0005-0000-0000-00005F030000}"/>
    <cellStyle name="Currency 14 3 3" xfId="864" xr:uid="{00000000-0005-0000-0000-000060030000}"/>
    <cellStyle name="Currency 14 4" xfId="865" xr:uid="{00000000-0005-0000-0000-000061030000}"/>
    <cellStyle name="Currency 14 4 2" xfId="866" xr:uid="{00000000-0005-0000-0000-000062030000}"/>
    <cellStyle name="Currency 14 4 3" xfId="867" xr:uid="{00000000-0005-0000-0000-000063030000}"/>
    <cellStyle name="Currency 14 5" xfId="868" xr:uid="{00000000-0005-0000-0000-000064030000}"/>
    <cellStyle name="Currency 14 6" xfId="869" xr:uid="{00000000-0005-0000-0000-000065030000}"/>
    <cellStyle name="Currency 14 7" xfId="870" xr:uid="{00000000-0005-0000-0000-000066030000}"/>
    <cellStyle name="Currency 15" xfId="871" xr:uid="{00000000-0005-0000-0000-000067030000}"/>
    <cellStyle name="Currency 15 2" xfId="872" xr:uid="{00000000-0005-0000-0000-000068030000}"/>
    <cellStyle name="Currency 15 2 2" xfId="873" xr:uid="{00000000-0005-0000-0000-000069030000}"/>
    <cellStyle name="Currency 15 2 2 2" xfId="874" xr:uid="{00000000-0005-0000-0000-00006A030000}"/>
    <cellStyle name="Currency 15 2 2 2 2" xfId="875" xr:uid="{00000000-0005-0000-0000-00006B030000}"/>
    <cellStyle name="Currency 15 2 2 2 3" xfId="876" xr:uid="{00000000-0005-0000-0000-00006C030000}"/>
    <cellStyle name="Currency 15 2 2 3" xfId="877" xr:uid="{00000000-0005-0000-0000-00006D030000}"/>
    <cellStyle name="Currency 15 2 2 4" xfId="878" xr:uid="{00000000-0005-0000-0000-00006E030000}"/>
    <cellStyle name="Currency 15 2 3" xfId="879" xr:uid="{00000000-0005-0000-0000-00006F030000}"/>
    <cellStyle name="Currency 15 2 3 2" xfId="880" xr:uid="{00000000-0005-0000-0000-000070030000}"/>
    <cellStyle name="Currency 15 2 3 3" xfId="881" xr:uid="{00000000-0005-0000-0000-000071030000}"/>
    <cellStyle name="Currency 15 2 4" xfId="882" xr:uid="{00000000-0005-0000-0000-000072030000}"/>
    <cellStyle name="Currency 15 2 4 2" xfId="883" xr:uid="{00000000-0005-0000-0000-000073030000}"/>
    <cellStyle name="Currency 15 2 4 3" xfId="884" xr:uid="{00000000-0005-0000-0000-000074030000}"/>
    <cellStyle name="Currency 15 2 4 4" xfId="885" xr:uid="{00000000-0005-0000-0000-000075030000}"/>
    <cellStyle name="Currency 15 3" xfId="886" xr:uid="{00000000-0005-0000-0000-000076030000}"/>
    <cellStyle name="Currency 15 3 2" xfId="887" xr:uid="{00000000-0005-0000-0000-000077030000}"/>
    <cellStyle name="Currency 15 3 2 2" xfId="888" xr:uid="{00000000-0005-0000-0000-000078030000}"/>
    <cellStyle name="Currency 15 3 2 2 2" xfId="889" xr:uid="{00000000-0005-0000-0000-000079030000}"/>
    <cellStyle name="Currency 15 3 2 2 3" xfId="890" xr:uid="{00000000-0005-0000-0000-00007A030000}"/>
    <cellStyle name="Currency 15 3 2 3" xfId="891" xr:uid="{00000000-0005-0000-0000-00007B030000}"/>
    <cellStyle name="Currency 15 3 3" xfId="892" xr:uid="{00000000-0005-0000-0000-00007C030000}"/>
    <cellStyle name="Currency 15 3 3 2" xfId="893" xr:uid="{00000000-0005-0000-0000-00007D030000}"/>
    <cellStyle name="Currency 15 3 3 2 2" xfId="894" xr:uid="{00000000-0005-0000-0000-00007E030000}"/>
    <cellStyle name="Currency 15 3 3 2 3" xfId="895" xr:uid="{00000000-0005-0000-0000-00007F030000}"/>
    <cellStyle name="Currency 15 3 3 3" xfId="896" xr:uid="{00000000-0005-0000-0000-000080030000}"/>
    <cellStyle name="Currency 15 3 3 3 2" xfId="897" xr:uid="{00000000-0005-0000-0000-000081030000}"/>
    <cellStyle name="Currency 15 3 3 3 3" xfId="898" xr:uid="{00000000-0005-0000-0000-000082030000}"/>
    <cellStyle name="Currency 15 3 3 4" xfId="899" xr:uid="{00000000-0005-0000-0000-000083030000}"/>
    <cellStyle name="Currency 15 3 4" xfId="900" xr:uid="{00000000-0005-0000-0000-000084030000}"/>
    <cellStyle name="Currency 15 3 4 2" xfId="901" xr:uid="{00000000-0005-0000-0000-000085030000}"/>
    <cellStyle name="Currency 15 3 4 3" xfId="902" xr:uid="{00000000-0005-0000-0000-000086030000}"/>
    <cellStyle name="Currency 15 3 5" xfId="903" xr:uid="{00000000-0005-0000-0000-000087030000}"/>
    <cellStyle name="Currency 15 3 5 2" xfId="904" xr:uid="{00000000-0005-0000-0000-000088030000}"/>
    <cellStyle name="Currency 15 3 5 3" xfId="905" xr:uid="{00000000-0005-0000-0000-000089030000}"/>
    <cellStyle name="Currency 15 3 6" xfId="906" xr:uid="{00000000-0005-0000-0000-00008A030000}"/>
    <cellStyle name="Currency 15 3 7" xfId="907" xr:uid="{00000000-0005-0000-0000-00008B030000}"/>
    <cellStyle name="Currency 15 3 8" xfId="908" xr:uid="{00000000-0005-0000-0000-00008C030000}"/>
    <cellStyle name="Currency 15 4" xfId="909" xr:uid="{00000000-0005-0000-0000-00008D030000}"/>
    <cellStyle name="Currency 15 4 2" xfId="910" xr:uid="{00000000-0005-0000-0000-00008E030000}"/>
    <cellStyle name="Currency 15 4 2 2" xfId="911" xr:uid="{00000000-0005-0000-0000-00008F030000}"/>
    <cellStyle name="Currency 15 4 2 2 2" xfId="912" xr:uid="{00000000-0005-0000-0000-000090030000}"/>
    <cellStyle name="Currency 15 4 2 2 3" xfId="913" xr:uid="{00000000-0005-0000-0000-000091030000}"/>
    <cellStyle name="Currency 15 4 2 3" xfId="914" xr:uid="{00000000-0005-0000-0000-000092030000}"/>
    <cellStyle name="Currency 15 4 2 4" xfId="915" xr:uid="{00000000-0005-0000-0000-000093030000}"/>
    <cellStyle name="Currency 15 4 3" xfId="916" xr:uid="{00000000-0005-0000-0000-000094030000}"/>
    <cellStyle name="Currency 15 4 4" xfId="917" xr:uid="{00000000-0005-0000-0000-000095030000}"/>
    <cellStyle name="Currency 15 4 5" xfId="918" xr:uid="{00000000-0005-0000-0000-000096030000}"/>
    <cellStyle name="Currency 15 5" xfId="919" xr:uid="{00000000-0005-0000-0000-000097030000}"/>
    <cellStyle name="Currency 15 5 2" xfId="920" xr:uid="{00000000-0005-0000-0000-000098030000}"/>
    <cellStyle name="Currency 15 5 3" xfId="921" xr:uid="{00000000-0005-0000-0000-000099030000}"/>
    <cellStyle name="Currency 15 5 4" xfId="922" xr:uid="{00000000-0005-0000-0000-00009A030000}"/>
    <cellStyle name="Currency 15 6" xfId="923" xr:uid="{00000000-0005-0000-0000-00009B030000}"/>
    <cellStyle name="Currency 15 7" xfId="924" xr:uid="{00000000-0005-0000-0000-00009C030000}"/>
    <cellStyle name="Currency 15 8" xfId="925" xr:uid="{00000000-0005-0000-0000-00009D030000}"/>
    <cellStyle name="Currency 16" xfId="926" xr:uid="{00000000-0005-0000-0000-00009E030000}"/>
    <cellStyle name="Currency 2" xfId="927" xr:uid="{00000000-0005-0000-0000-00009F030000}"/>
    <cellStyle name="Currency 2 10" xfId="928" xr:uid="{00000000-0005-0000-0000-0000A0030000}"/>
    <cellStyle name="Currency 2 10 10" xfId="929" xr:uid="{00000000-0005-0000-0000-0000A1030000}"/>
    <cellStyle name="Currency 2 10 10 2" xfId="930" xr:uid="{00000000-0005-0000-0000-0000A2030000}"/>
    <cellStyle name="Currency 2 10 10 2 2" xfId="931" xr:uid="{00000000-0005-0000-0000-0000A3030000}"/>
    <cellStyle name="Currency 2 10 10 3" xfId="932" xr:uid="{00000000-0005-0000-0000-0000A4030000}"/>
    <cellStyle name="Currency 2 10 11" xfId="933" xr:uid="{00000000-0005-0000-0000-0000A5030000}"/>
    <cellStyle name="Currency 2 10 11 2" xfId="934" xr:uid="{00000000-0005-0000-0000-0000A6030000}"/>
    <cellStyle name="Currency 2 10 12" xfId="935" xr:uid="{00000000-0005-0000-0000-0000A7030000}"/>
    <cellStyle name="Currency 2 10 12 2" xfId="936" xr:uid="{00000000-0005-0000-0000-0000A8030000}"/>
    <cellStyle name="Currency 2 10 13" xfId="937" xr:uid="{00000000-0005-0000-0000-0000A9030000}"/>
    <cellStyle name="Currency 2 10 14" xfId="938" xr:uid="{00000000-0005-0000-0000-0000AA030000}"/>
    <cellStyle name="Currency 2 10 15" xfId="939" xr:uid="{00000000-0005-0000-0000-0000AB030000}"/>
    <cellStyle name="Currency 2 10 2" xfId="940" xr:uid="{00000000-0005-0000-0000-0000AC030000}"/>
    <cellStyle name="Currency 2 10 2 2" xfId="941" xr:uid="{00000000-0005-0000-0000-0000AD030000}"/>
    <cellStyle name="Currency 2 10 2 2 2" xfId="942" xr:uid="{00000000-0005-0000-0000-0000AE030000}"/>
    <cellStyle name="Currency 2 10 2 2 3" xfId="943" xr:uid="{00000000-0005-0000-0000-0000AF030000}"/>
    <cellStyle name="Currency 2 10 2 2 3 2" xfId="944" xr:uid="{00000000-0005-0000-0000-0000B0030000}"/>
    <cellStyle name="Currency 2 10 2 2 3 3" xfId="945" xr:uid="{00000000-0005-0000-0000-0000B1030000}"/>
    <cellStyle name="Currency 2 10 2 2 4" xfId="946" xr:uid="{00000000-0005-0000-0000-0000B2030000}"/>
    <cellStyle name="Currency 2 10 2 2 4 2" xfId="947" xr:uid="{00000000-0005-0000-0000-0000B3030000}"/>
    <cellStyle name="Currency 2 10 2 2 4 2 2" xfId="948" xr:uid="{00000000-0005-0000-0000-0000B4030000}"/>
    <cellStyle name="Currency 2 10 2 2 4 3" xfId="949" xr:uid="{00000000-0005-0000-0000-0000B5030000}"/>
    <cellStyle name="Currency 2 10 2 2 5" xfId="950" xr:uid="{00000000-0005-0000-0000-0000B6030000}"/>
    <cellStyle name="Currency 2 10 2 2 5 2" xfId="951" xr:uid="{00000000-0005-0000-0000-0000B7030000}"/>
    <cellStyle name="Currency 2 10 2 2 5 2 2" xfId="952" xr:uid="{00000000-0005-0000-0000-0000B8030000}"/>
    <cellStyle name="Currency 2 10 2 2 5 3" xfId="953" xr:uid="{00000000-0005-0000-0000-0000B9030000}"/>
    <cellStyle name="Currency 2 10 2 2 6" xfId="954" xr:uid="{00000000-0005-0000-0000-0000BA030000}"/>
    <cellStyle name="Currency 2 10 2 2 6 2" xfId="955" xr:uid="{00000000-0005-0000-0000-0000BB030000}"/>
    <cellStyle name="Currency 2 10 2 2 6 2 2" xfId="956" xr:uid="{00000000-0005-0000-0000-0000BC030000}"/>
    <cellStyle name="Currency 2 10 2 2 6 3" xfId="957" xr:uid="{00000000-0005-0000-0000-0000BD030000}"/>
    <cellStyle name="Currency 2 10 2 2 7" xfId="958" xr:uid="{00000000-0005-0000-0000-0000BE030000}"/>
    <cellStyle name="Currency 2 10 2 2 7 2" xfId="959" xr:uid="{00000000-0005-0000-0000-0000BF030000}"/>
    <cellStyle name="Currency 2 10 2 2 8" xfId="960" xr:uid="{00000000-0005-0000-0000-0000C0030000}"/>
    <cellStyle name="Currency 2 10 2 2 8 2" xfId="961" xr:uid="{00000000-0005-0000-0000-0000C1030000}"/>
    <cellStyle name="Currency 2 10 2 2 9" xfId="962" xr:uid="{00000000-0005-0000-0000-0000C2030000}"/>
    <cellStyle name="Currency 2 10 2 3" xfId="963" xr:uid="{00000000-0005-0000-0000-0000C3030000}"/>
    <cellStyle name="Currency 2 10 2 3 2" xfId="964" xr:uid="{00000000-0005-0000-0000-0000C4030000}"/>
    <cellStyle name="Currency 2 10 2 3 3" xfId="965" xr:uid="{00000000-0005-0000-0000-0000C5030000}"/>
    <cellStyle name="Currency 2 10 2 3 3 2" xfId="966" xr:uid="{00000000-0005-0000-0000-0000C6030000}"/>
    <cellStyle name="Currency 2 10 2 3 3 3" xfId="967" xr:uid="{00000000-0005-0000-0000-0000C7030000}"/>
    <cellStyle name="Currency 2 10 2 3 4" xfId="968" xr:uid="{00000000-0005-0000-0000-0000C8030000}"/>
    <cellStyle name="Currency 2 10 2 3 4 2" xfId="969" xr:uid="{00000000-0005-0000-0000-0000C9030000}"/>
    <cellStyle name="Currency 2 10 2 3 4 2 2" xfId="970" xr:uid="{00000000-0005-0000-0000-0000CA030000}"/>
    <cellStyle name="Currency 2 10 2 3 4 3" xfId="971" xr:uid="{00000000-0005-0000-0000-0000CB030000}"/>
    <cellStyle name="Currency 2 10 2 3 5" xfId="972" xr:uid="{00000000-0005-0000-0000-0000CC030000}"/>
    <cellStyle name="Currency 2 10 2 3 5 2" xfId="973" xr:uid="{00000000-0005-0000-0000-0000CD030000}"/>
    <cellStyle name="Currency 2 10 2 3 5 2 2" xfId="974" xr:uid="{00000000-0005-0000-0000-0000CE030000}"/>
    <cellStyle name="Currency 2 10 2 3 5 3" xfId="975" xr:uid="{00000000-0005-0000-0000-0000CF030000}"/>
    <cellStyle name="Currency 2 10 2 3 6" xfId="976" xr:uid="{00000000-0005-0000-0000-0000D0030000}"/>
    <cellStyle name="Currency 2 10 2 3 6 2" xfId="977" xr:uid="{00000000-0005-0000-0000-0000D1030000}"/>
    <cellStyle name="Currency 2 10 2 3 6 2 2" xfId="978" xr:uid="{00000000-0005-0000-0000-0000D2030000}"/>
    <cellStyle name="Currency 2 10 2 3 6 3" xfId="979" xr:uid="{00000000-0005-0000-0000-0000D3030000}"/>
    <cellStyle name="Currency 2 10 2 3 7" xfId="980" xr:uid="{00000000-0005-0000-0000-0000D4030000}"/>
    <cellStyle name="Currency 2 10 2 3 7 2" xfId="981" xr:uid="{00000000-0005-0000-0000-0000D5030000}"/>
    <cellStyle name="Currency 2 10 2 3 8" xfId="982" xr:uid="{00000000-0005-0000-0000-0000D6030000}"/>
    <cellStyle name="Currency 2 10 2 3 8 2" xfId="983" xr:uid="{00000000-0005-0000-0000-0000D7030000}"/>
    <cellStyle name="Currency 2 10 2 3 9" xfId="984" xr:uid="{00000000-0005-0000-0000-0000D8030000}"/>
    <cellStyle name="Currency 2 10 2 4" xfId="985" xr:uid="{00000000-0005-0000-0000-0000D9030000}"/>
    <cellStyle name="Currency 2 10 2 4 2" xfId="986" xr:uid="{00000000-0005-0000-0000-0000DA030000}"/>
    <cellStyle name="Currency 2 10 2 4 3" xfId="987" xr:uid="{00000000-0005-0000-0000-0000DB030000}"/>
    <cellStyle name="Currency 2 10 2 4 3 2" xfId="988" xr:uid="{00000000-0005-0000-0000-0000DC030000}"/>
    <cellStyle name="Currency 2 10 2 4 3 2 2" xfId="989" xr:uid="{00000000-0005-0000-0000-0000DD030000}"/>
    <cellStyle name="Currency 2 10 2 4 3 3" xfId="990" xr:uid="{00000000-0005-0000-0000-0000DE030000}"/>
    <cellStyle name="Currency 2 10 2 4 4" xfId="991" xr:uid="{00000000-0005-0000-0000-0000DF030000}"/>
    <cellStyle name="Currency 2 10 2 4 4 2" xfId="992" xr:uid="{00000000-0005-0000-0000-0000E0030000}"/>
    <cellStyle name="Currency 2 10 2 4 4 2 2" xfId="993" xr:uid="{00000000-0005-0000-0000-0000E1030000}"/>
    <cellStyle name="Currency 2 10 2 4 4 3" xfId="994" xr:uid="{00000000-0005-0000-0000-0000E2030000}"/>
    <cellStyle name="Currency 2 10 2 4 5" xfId="995" xr:uid="{00000000-0005-0000-0000-0000E3030000}"/>
    <cellStyle name="Currency 2 10 2 4 5 2" xfId="996" xr:uid="{00000000-0005-0000-0000-0000E4030000}"/>
    <cellStyle name="Currency 2 10 2 4 5 2 2" xfId="997" xr:uid="{00000000-0005-0000-0000-0000E5030000}"/>
    <cellStyle name="Currency 2 10 2 4 5 3" xfId="998" xr:uid="{00000000-0005-0000-0000-0000E6030000}"/>
    <cellStyle name="Currency 2 10 2 4 6" xfId="999" xr:uid="{00000000-0005-0000-0000-0000E7030000}"/>
    <cellStyle name="Currency 2 10 2 4 6 2" xfId="1000" xr:uid="{00000000-0005-0000-0000-0000E8030000}"/>
    <cellStyle name="Currency 2 10 2 4 7" xfId="1001" xr:uid="{00000000-0005-0000-0000-0000E9030000}"/>
    <cellStyle name="Currency 2 10 2 4 7 2" xfId="1002" xr:uid="{00000000-0005-0000-0000-0000EA030000}"/>
    <cellStyle name="Currency 2 10 2 4 8" xfId="1003" xr:uid="{00000000-0005-0000-0000-0000EB030000}"/>
    <cellStyle name="Currency 2 10 2 4 9" xfId="1004" xr:uid="{00000000-0005-0000-0000-0000EC030000}"/>
    <cellStyle name="Currency 2 10 2 5" xfId="1005" xr:uid="{00000000-0005-0000-0000-0000ED030000}"/>
    <cellStyle name="Currency 2 10 2 5 2" xfId="1006" xr:uid="{00000000-0005-0000-0000-0000EE030000}"/>
    <cellStyle name="Currency 2 10 2 5 3" xfId="1007" xr:uid="{00000000-0005-0000-0000-0000EF030000}"/>
    <cellStyle name="Currency 2 10 2 6" xfId="1008" xr:uid="{00000000-0005-0000-0000-0000F0030000}"/>
    <cellStyle name="Currency 2 10 2 6 2" xfId="1009" xr:uid="{00000000-0005-0000-0000-0000F1030000}"/>
    <cellStyle name="Currency 2 10 2 6 2 2" xfId="1010" xr:uid="{00000000-0005-0000-0000-0000F2030000}"/>
    <cellStyle name="Currency 2 10 2 6 2 2 2" xfId="1011" xr:uid="{00000000-0005-0000-0000-0000F3030000}"/>
    <cellStyle name="Currency 2 10 2 6 2 3" xfId="1012" xr:uid="{00000000-0005-0000-0000-0000F4030000}"/>
    <cellStyle name="Currency 2 10 2 6 3" xfId="1013" xr:uid="{00000000-0005-0000-0000-0000F5030000}"/>
    <cellStyle name="Currency 2 10 2 6 3 2" xfId="1014" xr:uid="{00000000-0005-0000-0000-0000F6030000}"/>
    <cellStyle name="Currency 2 10 2 6 3 2 2" xfId="1015" xr:uid="{00000000-0005-0000-0000-0000F7030000}"/>
    <cellStyle name="Currency 2 10 2 6 3 3" xfId="1016" xr:uid="{00000000-0005-0000-0000-0000F8030000}"/>
    <cellStyle name="Currency 2 10 2 6 4" xfId="1017" xr:uid="{00000000-0005-0000-0000-0000F9030000}"/>
    <cellStyle name="Currency 2 10 2 6 4 2" xfId="1018" xr:uid="{00000000-0005-0000-0000-0000FA030000}"/>
    <cellStyle name="Currency 2 10 2 6 4 2 2" xfId="1019" xr:uid="{00000000-0005-0000-0000-0000FB030000}"/>
    <cellStyle name="Currency 2 10 2 6 4 3" xfId="1020" xr:uid="{00000000-0005-0000-0000-0000FC030000}"/>
    <cellStyle name="Currency 2 10 2 6 5" xfId="1021" xr:uid="{00000000-0005-0000-0000-0000FD030000}"/>
    <cellStyle name="Currency 2 10 2 6 5 2" xfId="1022" xr:uid="{00000000-0005-0000-0000-0000FE030000}"/>
    <cellStyle name="Currency 2 10 2 6 6" xfId="1023" xr:uid="{00000000-0005-0000-0000-0000FF030000}"/>
    <cellStyle name="Currency 2 10 2 6 6 2" xfId="1024" xr:uid="{00000000-0005-0000-0000-000000040000}"/>
    <cellStyle name="Currency 2 10 2 6 7" xfId="1025" xr:uid="{00000000-0005-0000-0000-000001040000}"/>
    <cellStyle name="Currency 2 10 2 7" xfId="1026" xr:uid="{00000000-0005-0000-0000-000002040000}"/>
    <cellStyle name="Currency 2 10 2 7 2" xfId="1027" xr:uid="{00000000-0005-0000-0000-000003040000}"/>
    <cellStyle name="Currency 2 10 2 7 2 2" xfId="1028" xr:uid="{00000000-0005-0000-0000-000004040000}"/>
    <cellStyle name="Currency 2 10 2 7 3" xfId="1029" xr:uid="{00000000-0005-0000-0000-000005040000}"/>
    <cellStyle name="Currency 2 10 2 8" xfId="1030" xr:uid="{00000000-0005-0000-0000-000006040000}"/>
    <cellStyle name="Currency 2 10 2 8 2" xfId="1031" xr:uid="{00000000-0005-0000-0000-000007040000}"/>
    <cellStyle name="Currency 2 10 2 8 2 2" xfId="1032" xr:uid="{00000000-0005-0000-0000-000008040000}"/>
    <cellStyle name="Currency 2 10 2 8 3" xfId="1033" xr:uid="{00000000-0005-0000-0000-000009040000}"/>
    <cellStyle name="Currency 2 10 3" xfId="1034" xr:uid="{00000000-0005-0000-0000-00000A040000}"/>
    <cellStyle name="Currency 2 10 3 10" xfId="1035" xr:uid="{00000000-0005-0000-0000-00000B040000}"/>
    <cellStyle name="Currency 2 10 3 2" xfId="1036" xr:uid="{00000000-0005-0000-0000-00000C040000}"/>
    <cellStyle name="Currency 2 10 3 2 2" xfId="1037" xr:uid="{00000000-0005-0000-0000-00000D040000}"/>
    <cellStyle name="Currency 2 10 3 2 3" xfId="1038" xr:uid="{00000000-0005-0000-0000-00000E040000}"/>
    <cellStyle name="Currency 2 10 3 2 3 2" xfId="1039" xr:uid="{00000000-0005-0000-0000-00000F040000}"/>
    <cellStyle name="Currency 2 10 3 2 3 3" xfId="1040" xr:uid="{00000000-0005-0000-0000-000010040000}"/>
    <cellStyle name="Currency 2 10 3 2 4" xfId="1041" xr:uid="{00000000-0005-0000-0000-000011040000}"/>
    <cellStyle name="Currency 2 10 3 2 4 2" xfId="1042" xr:uid="{00000000-0005-0000-0000-000012040000}"/>
    <cellStyle name="Currency 2 10 3 2 4 2 2" xfId="1043" xr:uid="{00000000-0005-0000-0000-000013040000}"/>
    <cellStyle name="Currency 2 10 3 2 4 3" xfId="1044" xr:uid="{00000000-0005-0000-0000-000014040000}"/>
    <cellStyle name="Currency 2 10 3 2 5" xfId="1045" xr:uid="{00000000-0005-0000-0000-000015040000}"/>
    <cellStyle name="Currency 2 10 3 2 5 2" xfId="1046" xr:uid="{00000000-0005-0000-0000-000016040000}"/>
    <cellStyle name="Currency 2 10 3 2 5 2 2" xfId="1047" xr:uid="{00000000-0005-0000-0000-000017040000}"/>
    <cellStyle name="Currency 2 10 3 2 5 3" xfId="1048" xr:uid="{00000000-0005-0000-0000-000018040000}"/>
    <cellStyle name="Currency 2 10 3 2 6" xfId="1049" xr:uid="{00000000-0005-0000-0000-000019040000}"/>
    <cellStyle name="Currency 2 10 3 2 6 2" xfId="1050" xr:uid="{00000000-0005-0000-0000-00001A040000}"/>
    <cellStyle name="Currency 2 10 3 2 6 2 2" xfId="1051" xr:uid="{00000000-0005-0000-0000-00001B040000}"/>
    <cellStyle name="Currency 2 10 3 2 6 3" xfId="1052" xr:uid="{00000000-0005-0000-0000-00001C040000}"/>
    <cellStyle name="Currency 2 10 3 2 7" xfId="1053" xr:uid="{00000000-0005-0000-0000-00001D040000}"/>
    <cellStyle name="Currency 2 10 3 2 7 2" xfId="1054" xr:uid="{00000000-0005-0000-0000-00001E040000}"/>
    <cellStyle name="Currency 2 10 3 2 8" xfId="1055" xr:uid="{00000000-0005-0000-0000-00001F040000}"/>
    <cellStyle name="Currency 2 10 3 2 8 2" xfId="1056" xr:uid="{00000000-0005-0000-0000-000020040000}"/>
    <cellStyle name="Currency 2 10 3 2 9" xfId="1057" xr:uid="{00000000-0005-0000-0000-000021040000}"/>
    <cellStyle name="Currency 2 10 3 3" xfId="1058" xr:uid="{00000000-0005-0000-0000-000022040000}"/>
    <cellStyle name="Currency 2 10 3 4" xfId="1059" xr:uid="{00000000-0005-0000-0000-000023040000}"/>
    <cellStyle name="Currency 2 10 3 4 2" xfId="1060" xr:uid="{00000000-0005-0000-0000-000024040000}"/>
    <cellStyle name="Currency 2 10 3 4 3" xfId="1061" xr:uid="{00000000-0005-0000-0000-000025040000}"/>
    <cellStyle name="Currency 2 10 3 5" xfId="1062" xr:uid="{00000000-0005-0000-0000-000026040000}"/>
    <cellStyle name="Currency 2 10 3 5 2" xfId="1063" xr:uid="{00000000-0005-0000-0000-000027040000}"/>
    <cellStyle name="Currency 2 10 3 5 2 2" xfId="1064" xr:uid="{00000000-0005-0000-0000-000028040000}"/>
    <cellStyle name="Currency 2 10 3 5 3" xfId="1065" xr:uid="{00000000-0005-0000-0000-000029040000}"/>
    <cellStyle name="Currency 2 10 3 6" xfId="1066" xr:uid="{00000000-0005-0000-0000-00002A040000}"/>
    <cellStyle name="Currency 2 10 3 6 2" xfId="1067" xr:uid="{00000000-0005-0000-0000-00002B040000}"/>
    <cellStyle name="Currency 2 10 3 6 2 2" xfId="1068" xr:uid="{00000000-0005-0000-0000-00002C040000}"/>
    <cellStyle name="Currency 2 10 3 6 3" xfId="1069" xr:uid="{00000000-0005-0000-0000-00002D040000}"/>
    <cellStyle name="Currency 2 10 3 7" xfId="1070" xr:uid="{00000000-0005-0000-0000-00002E040000}"/>
    <cellStyle name="Currency 2 10 3 7 2" xfId="1071" xr:uid="{00000000-0005-0000-0000-00002F040000}"/>
    <cellStyle name="Currency 2 10 3 7 2 2" xfId="1072" xr:uid="{00000000-0005-0000-0000-000030040000}"/>
    <cellStyle name="Currency 2 10 3 7 3" xfId="1073" xr:uid="{00000000-0005-0000-0000-000031040000}"/>
    <cellStyle name="Currency 2 10 3 8" xfId="1074" xr:uid="{00000000-0005-0000-0000-000032040000}"/>
    <cellStyle name="Currency 2 10 3 8 2" xfId="1075" xr:uid="{00000000-0005-0000-0000-000033040000}"/>
    <cellStyle name="Currency 2 10 3 9" xfId="1076" xr:uid="{00000000-0005-0000-0000-000034040000}"/>
    <cellStyle name="Currency 2 10 3 9 2" xfId="1077" xr:uid="{00000000-0005-0000-0000-000035040000}"/>
    <cellStyle name="Currency 2 10 4" xfId="1078" xr:uid="{00000000-0005-0000-0000-000036040000}"/>
    <cellStyle name="Currency 2 10 4 2" xfId="1079" xr:uid="{00000000-0005-0000-0000-000037040000}"/>
    <cellStyle name="Currency 2 10 4 2 10" xfId="1080" xr:uid="{00000000-0005-0000-0000-000038040000}"/>
    <cellStyle name="Currency 2 10 4 2 2" xfId="1081" xr:uid="{00000000-0005-0000-0000-000039040000}"/>
    <cellStyle name="Currency 2 10 4 2 3" xfId="1082" xr:uid="{00000000-0005-0000-0000-00003A040000}"/>
    <cellStyle name="Currency 2 10 4 2 4" xfId="1083" xr:uid="{00000000-0005-0000-0000-00003B040000}"/>
    <cellStyle name="Currency 2 10 4 2 4 2" xfId="1084" xr:uid="{00000000-0005-0000-0000-00003C040000}"/>
    <cellStyle name="Currency 2 10 4 2 4 2 2" xfId="1085" xr:uid="{00000000-0005-0000-0000-00003D040000}"/>
    <cellStyle name="Currency 2 10 4 2 4 3" xfId="1086" xr:uid="{00000000-0005-0000-0000-00003E040000}"/>
    <cellStyle name="Currency 2 10 4 2 5" xfId="1087" xr:uid="{00000000-0005-0000-0000-00003F040000}"/>
    <cellStyle name="Currency 2 10 4 2 5 2" xfId="1088" xr:uid="{00000000-0005-0000-0000-000040040000}"/>
    <cellStyle name="Currency 2 10 4 2 5 2 2" xfId="1089" xr:uid="{00000000-0005-0000-0000-000041040000}"/>
    <cellStyle name="Currency 2 10 4 2 5 3" xfId="1090" xr:uid="{00000000-0005-0000-0000-000042040000}"/>
    <cellStyle name="Currency 2 10 4 2 6" xfId="1091" xr:uid="{00000000-0005-0000-0000-000043040000}"/>
    <cellStyle name="Currency 2 10 4 2 6 2" xfId="1092" xr:uid="{00000000-0005-0000-0000-000044040000}"/>
    <cellStyle name="Currency 2 10 4 2 6 2 2" xfId="1093" xr:uid="{00000000-0005-0000-0000-000045040000}"/>
    <cellStyle name="Currency 2 10 4 2 6 3" xfId="1094" xr:uid="{00000000-0005-0000-0000-000046040000}"/>
    <cellStyle name="Currency 2 10 4 2 7" xfId="1095" xr:uid="{00000000-0005-0000-0000-000047040000}"/>
    <cellStyle name="Currency 2 10 4 2 7 2" xfId="1096" xr:uid="{00000000-0005-0000-0000-000048040000}"/>
    <cellStyle name="Currency 2 10 4 2 8" xfId="1097" xr:uid="{00000000-0005-0000-0000-000049040000}"/>
    <cellStyle name="Currency 2 10 4 2 8 2" xfId="1098" xr:uid="{00000000-0005-0000-0000-00004A040000}"/>
    <cellStyle name="Currency 2 10 4 2 9" xfId="1099" xr:uid="{00000000-0005-0000-0000-00004B040000}"/>
    <cellStyle name="Currency 2 10 4 3" xfId="1100" xr:uid="{00000000-0005-0000-0000-00004C040000}"/>
    <cellStyle name="Currency 2 10 4 4" xfId="1101" xr:uid="{00000000-0005-0000-0000-00004D040000}"/>
    <cellStyle name="Currency 2 10 4 4 2" xfId="1102" xr:uid="{00000000-0005-0000-0000-00004E040000}"/>
    <cellStyle name="Currency 2 10 4 4 2 2" xfId="1103" xr:uid="{00000000-0005-0000-0000-00004F040000}"/>
    <cellStyle name="Currency 2 10 4 4 3" xfId="1104" xr:uid="{00000000-0005-0000-0000-000050040000}"/>
    <cellStyle name="Currency 2 10 4 5" xfId="1105" xr:uid="{00000000-0005-0000-0000-000051040000}"/>
    <cellStyle name="Currency 2 10 4 5 2" xfId="1106" xr:uid="{00000000-0005-0000-0000-000052040000}"/>
    <cellStyle name="Currency 2 10 4 5 2 2" xfId="1107" xr:uid="{00000000-0005-0000-0000-000053040000}"/>
    <cellStyle name="Currency 2 10 4 5 3" xfId="1108" xr:uid="{00000000-0005-0000-0000-000054040000}"/>
    <cellStyle name="Currency 2 10 5" xfId="1109" xr:uid="{00000000-0005-0000-0000-000055040000}"/>
    <cellStyle name="Currency 2 10 5 2" xfId="1110" xr:uid="{00000000-0005-0000-0000-000056040000}"/>
    <cellStyle name="Currency 2 10 5 3" xfId="1111" xr:uid="{00000000-0005-0000-0000-000057040000}"/>
    <cellStyle name="Currency 2 10 5 3 2" xfId="1112" xr:uid="{00000000-0005-0000-0000-000058040000}"/>
    <cellStyle name="Currency 2 10 5 3 3" xfId="1113" xr:uid="{00000000-0005-0000-0000-000059040000}"/>
    <cellStyle name="Currency 2 10 5 4" xfId="1114" xr:uid="{00000000-0005-0000-0000-00005A040000}"/>
    <cellStyle name="Currency 2 10 5 4 2" xfId="1115" xr:uid="{00000000-0005-0000-0000-00005B040000}"/>
    <cellStyle name="Currency 2 10 5 4 2 2" xfId="1116" xr:uid="{00000000-0005-0000-0000-00005C040000}"/>
    <cellStyle name="Currency 2 10 5 4 3" xfId="1117" xr:uid="{00000000-0005-0000-0000-00005D040000}"/>
    <cellStyle name="Currency 2 10 5 5" xfId="1118" xr:uid="{00000000-0005-0000-0000-00005E040000}"/>
    <cellStyle name="Currency 2 10 5 5 2" xfId="1119" xr:uid="{00000000-0005-0000-0000-00005F040000}"/>
    <cellStyle name="Currency 2 10 5 5 2 2" xfId="1120" xr:uid="{00000000-0005-0000-0000-000060040000}"/>
    <cellStyle name="Currency 2 10 5 5 3" xfId="1121" xr:uid="{00000000-0005-0000-0000-000061040000}"/>
    <cellStyle name="Currency 2 10 5 6" xfId="1122" xr:uid="{00000000-0005-0000-0000-000062040000}"/>
    <cellStyle name="Currency 2 10 5 6 2" xfId="1123" xr:uid="{00000000-0005-0000-0000-000063040000}"/>
    <cellStyle name="Currency 2 10 5 6 2 2" xfId="1124" xr:uid="{00000000-0005-0000-0000-000064040000}"/>
    <cellStyle name="Currency 2 10 5 6 3" xfId="1125" xr:uid="{00000000-0005-0000-0000-000065040000}"/>
    <cellStyle name="Currency 2 10 5 7" xfId="1126" xr:uid="{00000000-0005-0000-0000-000066040000}"/>
    <cellStyle name="Currency 2 10 5 7 2" xfId="1127" xr:uid="{00000000-0005-0000-0000-000067040000}"/>
    <cellStyle name="Currency 2 10 5 8" xfId="1128" xr:uid="{00000000-0005-0000-0000-000068040000}"/>
    <cellStyle name="Currency 2 10 5 8 2" xfId="1129" xr:uid="{00000000-0005-0000-0000-000069040000}"/>
    <cellStyle name="Currency 2 10 5 9" xfId="1130" xr:uid="{00000000-0005-0000-0000-00006A040000}"/>
    <cellStyle name="Currency 2 10 6" xfId="1131" xr:uid="{00000000-0005-0000-0000-00006B040000}"/>
    <cellStyle name="Currency 2 10 6 2" xfId="1132" xr:uid="{00000000-0005-0000-0000-00006C040000}"/>
    <cellStyle name="Currency 2 10 6 3" xfId="1133" xr:uid="{00000000-0005-0000-0000-00006D040000}"/>
    <cellStyle name="Currency 2 10 7" xfId="1134" xr:uid="{00000000-0005-0000-0000-00006E040000}"/>
    <cellStyle name="Currency 2 10 8" xfId="1135" xr:uid="{00000000-0005-0000-0000-00006F040000}"/>
    <cellStyle name="Currency 2 10 8 2" xfId="1136" xr:uid="{00000000-0005-0000-0000-000070040000}"/>
    <cellStyle name="Currency 2 10 8 2 2" xfId="1137" xr:uid="{00000000-0005-0000-0000-000071040000}"/>
    <cellStyle name="Currency 2 10 8 3" xfId="1138" xr:uid="{00000000-0005-0000-0000-000072040000}"/>
    <cellStyle name="Currency 2 10 8 4" xfId="1139" xr:uid="{00000000-0005-0000-0000-000073040000}"/>
    <cellStyle name="Currency 2 10 9" xfId="1140" xr:uid="{00000000-0005-0000-0000-000074040000}"/>
    <cellStyle name="Currency 2 10 9 2" xfId="1141" xr:uid="{00000000-0005-0000-0000-000075040000}"/>
    <cellStyle name="Currency 2 10 9 2 2" xfId="1142" xr:uid="{00000000-0005-0000-0000-000076040000}"/>
    <cellStyle name="Currency 2 10 9 3" xfId="1143" xr:uid="{00000000-0005-0000-0000-000077040000}"/>
    <cellStyle name="Currency 2 11" xfId="1144" xr:uid="{00000000-0005-0000-0000-000078040000}"/>
    <cellStyle name="Currency 2 11 2" xfId="1145" xr:uid="{00000000-0005-0000-0000-000079040000}"/>
    <cellStyle name="Currency 2 11 2 2" xfId="1146" xr:uid="{00000000-0005-0000-0000-00007A040000}"/>
    <cellStyle name="Currency 2 11 2 3" xfId="1147" xr:uid="{00000000-0005-0000-0000-00007B040000}"/>
    <cellStyle name="Currency 2 11 2 3 2" xfId="1148" xr:uid="{00000000-0005-0000-0000-00007C040000}"/>
    <cellStyle name="Currency 2 11 2 3 3" xfId="1149" xr:uid="{00000000-0005-0000-0000-00007D040000}"/>
    <cellStyle name="Currency 2 11 2 4" xfId="1150" xr:uid="{00000000-0005-0000-0000-00007E040000}"/>
    <cellStyle name="Currency 2 11 2 4 2" xfId="1151" xr:uid="{00000000-0005-0000-0000-00007F040000}"/>
    <cellStyle name="Currency 2 11 2 4 2 2" xfId="1152" xr:uid="{00000000-0005-0000-0000-000080040000}"/>
    <cellStyle name="Currency 2 11 2 4 3" xfId="1153" xr:uid="{00000000-0005-0000-0000-000081040000}"/>
    <cellStyle name="Currency 2 11 2 5" xfId="1154" xr:uid="{00000000-0005-0000-0000-000082040000}"/>
    <cellStyle name="Currency 2 11 2 5 2" xfId="1155" xr:uid="{00000000-0005-0000-0000-000083040000}"/>
    <cellStyle name="Currency 2 11 2 5 2 2" xfId="1156" xr:uid="{00000000-0005-0000-0000-000084040000}"/>
    <cellStyle name="Currency 2 11 2 5 3" xfId="1157" xr:uid="{00000000-0005-0000-0000-000085040000}"/>
    <cellStyle name="Currency 2 11 2 6" xfId="1158" xr:uid="{00000000-0005-0000-0000-000086040000}"/>
    <cellStyle name="Currency 2 11 2 6 2" xfId="1159" xr:uid="{00000000-0005-0000-0000-000087040000}"/>
    <cellStyle name="Currency 2 11 2 6 2 2" xfId="1160" xr:uid="{00000000-0005-0000-0000-000088040000}"/>
    <cellStyle name="Currency 2 11 2 6 3" xfId="1161" xr:uid="{00000000-0005-0000-0000-000089040000}"/>
    <cellStyle name="Currency 2 11 2 7" xfId="1162" xr:uid="{00000000-0005-0000-0000-00008A040000}"/>
    <cellStyle name="Currency 2 11 2 7 2" xfId="1163" xr:uid="{00000000-0005-0000-0000-00008B040000}"/>
    <cellStyle name="Currency 2 11 2 8" xfId="1164" xr:uid="{00000000-0005-0000-0000-00008C040000}"/>
    <cellStyle name="Currency 2 11 2 8 2" xfId="1165" xr:uid="{00000000-0005-0000-0000-00008D040000}"/>
    <cellStyle name="Currency 2 11 2 9" xfId="1166" xr:uid="{00000000-0005-0000-0000-00008E040000}"/>
    <cellStyle name="Currency 2 11 3" xfId="1167" xr:uid="{00000000-0005-0000-0000-00008F040000}"/>
    <cellStyle name="Currency 2 11 3 2" xfId="1168" xr:uid="{00000000-0005-0000-0000-000090040000}"/>
    <cellStyle name="Currency 2 11 3 3" xfId="1169" xr:uid="{00000000-0005-0000-0000-000091040000}"/>
    <cellStyle name="Currency 2 11 3 3 2" xfId="1170" xr:uid="{00000000-0005-0000-0000-000092040000}"/>
    <cellStyle name="Currency 2 11 3 3 3" xfId="1171" xr:uid="{00000000-0005-0000-0000-000093040000}"/>
    <cellStyle name="Currency 2 11 3 4" xfId="1172" xr:uid="{00000000-0005-0000-0000-000094040000}"/>
    <cellStyle name="Currency 2 11 3 4 2" xfId="1173" xr:uid="{00000000-0005-0000-0000-000095040000}"/>
    <cellStyle name="Currency 2 11 3 4 2 2" xfId="1174" xr:uid="{00000000-0005-0000-0000-000096040000}"/>
    <cellStyle name="Currency 2 11 3 4 3" xfId="1175" xr:uid="{00000000-0005-0000-0000-000097040000}"/>
    <cellStyle name="Currency 2 11 3 5" xfId="1176" xr:uid="{00000000-0005-0000-0000-000098040000}"/>
    <cellStyle name="Currency 2 11 3 5 2" xfId="1177" xr:uid="{00000000-0005-0000-0000-000099040000}"/>
    <cellStyle name="Currency 2 11 3 5 2 2" xfId="1178" xr:uid="{00000000-0005-0000-0000-00009A040000}"/>
    <cellStyle name="Currency 2 11 3 5 3" xfId="1179" xr:uid="{00000000-0005-0000-0000-00009B040000}"/>
    <cellStyle name="Currency 2 11 3 6" xfId="1180" xr:uid="{00000000-0005-0000-0000-00009C040000}"/>
    <cellStyle name="Currency 2 11 3 6 2" xfId="1181" xr:uid="{00000000-0005-0000-0000-00009D040000}"/>
    <cellStyle name="Currency 2 11 3 6 2 2" xfId="1182" xr:uid="{00000000-0005-0000-0000-00009E040000}"/>
    <cellStyle name="Currency 2 11 3 6 3" xfId="1183" xr:uid="{00000000-0005-0000-0000-00009F040000}"/>
    <cellStyle name="Currency 2 11 3 7" xfId="1184" xr:uid="{00000000-0005-0000-0000-0000A0040000}"/>
    <cellStyle name="Currency 2 11 3 7 2" xfId="1185" xr:uid="{00000000-0005-0000-0000-0000A1040000}"/>
    <cellStyle name="Currency 2 11 3 8" xfId="1186" xr:uid="{00000000-0005-0000-0000-0000A2040000}"/>
    <cellStyle name="Currency 2 11 3 8 2" xfId="1187" xr:uid="{00000000-0005-0000-0000-0000A3040000}"/>
    <cellStyle name="Currency 2 11 3 9" xfId="1188" xr:uid="{00000000-0005-0000-0000-0000A4040000}"/>
    <cellStyle name="Currency 2 11 4" xfId="1189" xr:uid="{00000000-0005-0000-0000-0000A5040000}"/>
    <cellStyle name="Currency 2 11 4 2" xfId="1190" xr:uid="{00000000-0005-0000-0000-0000A6040000}"/>
    <cellStyle name="Currency 2 11 4 3" xfId="1191" xr:uid="{00000000-0005-0000-0000-0000A7040000}"/>
    <cellStyle name="Currency 2 11 4 3 2" xfId="1192" xr:uid="{00000000-0005-0000-0000-0000A8040000}"/>
    <cellStyle name="Currency 2 11 4 3 2 2" xfId="1193" xr:uid="{00000000-0005-0000-0000-0000A9040000}"/>
    <cellStyle name="Currency 2 11 4 3 3" xfId="1194" xr:uid="{00000000-0005-0000-0000-0000AA040000}"/>
    <cellStyle name="Currency 2 11 4 4" xfId="1195" xr:uid="{00000000-0005-0000-0000-0000AB040000}"/>
    <cellStyle name="Currency 2 11 4 4 2" xfId="1196" xr:uid="{00000000-0005-0000-0000-0000AC040000}"/>
    <cellStyle name="Currency 2 11 4 4 2 2" xfId="1197" xr:uid="{00000000-0005-0000-0000-0000AD040000}"/>
    <cellStyle name="Currency 2 11 4 4 3" xfId="1198" xr:uid="{00000000-0005-0000-0000-0000AE040000}"/>
    <cellStyle name="Currency 2 11 4 5" xfId="1199" xr:uid="{00000000-0005-0000-0000-0000AF040000}"/>
    <cellStyle name="Currency 2 11 4 5 2" xfId="1200" xr:uid="{00000000-0005-0000-0000-0000B0040000}"/>
    <cellStyle name="Currency 2 11 4 5 2 2" xfId="1201" xr:uid="{00000000-0005-0000-0000-0000B1040000}"/>
    <cellStyle name="Currency 2 11 4 5 3" xfId="1202" xr:uid="{00000000-0005-0000-0000-0000B2040000}"/>
    <cellStyle name="Currency 2 11 4 6" xfId="1203" xr:uid="{00000000-0005-0000-0000-0000B3040000}"/>
    <cellStyle name="Currency 2 11 4 6 2" xfId="1204" xr:uid="{00000000-0005-0000-0000-0000B4040000}"/>
    <cellStyle name="Currency 2 11 4 7" xfId="1205" xr:uid="{00000000-0005-0000-0000-0000B5040000}"/>
    <cellStyle name="Currency 2 11 4 7 2" xfId="1206" xr:uid="{00000000-0005-0000-0000-0000B6040000}"/>
    <cellStyle name="Currency 2 11 4 8" xfId="1207" xr:uid="{00000000-0005-0000-0000-0000B7040000}"/>
    <cellStyle name="Currency 2 11 4 9" xfId="1208" xr:uid="{00000000-0005-0000-0000-0000B8040000}"/>
    <cellStyle name="Currency 2 11 5" xfId="1209" xr:uid="{00000000-0005-0000-0000-0000B9040000}"/>
    <cellStyle name="Currency 2 11 5 2" xfId="1210" xr:uid="{00000000-0005-0000-0000-0000BA040000}"/>
    <cellStyle name="Currency 2 11 5 3" xfId="1211" xr:uid="{00000000-0005-0000-0000-0000BB040000}"/>
    <cellStyle name="Currency 2 11 6" xfId="1212" xr:uid="{00000000-0005-0000-0000-0000BC040000}"/>
    <cellStyle name="Currency 2 11 6 2" xfId="1213" xr:uid="{00000000-0005-0000-0000-0000BD040000}"/>
    <cellStyle name="Currency 2 11 6 2 2" xfId="1214" xr:uid="{00000000-0005-0000-0000-0000BE040000}"/>
    <cellStyle name="Currency 2 11 6 2 2 2" xfId="1215" xr:uid="{00000000-0005-0000-0000-0000BF040000}"/>
    <cellStyle name="Currency 2 11 6 2 3" xfId="1216" xr:uid="{00000000-0005-0000-0000-0000C0040000}"/>
    <cellStyle name="Currency 2 11 6 3" xfId="1217" xr:uid="{00000000-0005-0000-0000-0000C1040000}"/>
    <cellStyle name="Currency 2 11 6 3 2" xfId="1218" xr:uid="{00000000-0005-0000-0000-0000C2040000}"/>
    <cellStyle name="Currency 2 11 6 3 2 2" xfId="1219" xr:uid="{00000000-0005-0000-0000-0000C3040000}"/>
    <cellStyle name="Currency 2 11 6 3 3" xfId="1220" xr:uid="{00000000-0005-0000-0000-0000C4040000}"/>
    <cellStyle name="Currency 2 11 6 4" xfId="1221" xr:uid="{00000000-0005-0000-0000-0000C5040000}"/>
    <cellStyle name="Currency 2 11 6 4 2" xfId="1222" xr:uid="{00000000-0005-0000-0000-0000C6040000}"/>
    <cellStyle name="Currency 2 11 6 4 2 2" xfId="1223" xr:uid="{00000000-0005-0000-0000-0000C7040000}"/>
    <cellStyle name="Currency 2 11 6 4 3" xfId="1224" xr:uid="{00000000-0005-0000-0000-0000C8040000}"/>
    <cellStyle name="Currency 2 11 6 5" xfId="1225" xr:uid="{00000000-0005-0000-0000-0000C9040000}"/>
    <cellStyle name="Currency 2 11 6 5 2" xfId="1226" xr:uid="{00000000-0005-0000-0000-0000CA040000}"/>
    <cellStyle name="Currency 2 11 6 6" xfId="1227" xr:uid="{00000000-0005-0000-0000-0000CB040000}"/>
    <cellStyle name="Currency 2 11 6 6 2" xfId="1228" xr:uid="{00000000-0005-0000-0000-0000CC040000}"/>
    <cellStyle name="Currency 2 11 6 7" xfId="1229" xr:uid="{00000000-0005-0000-0000-0000CD040000}"/>
    <cellStyle name="Currency 2 11 7" xfId="1230" xr:uid="{00000000-0005-0000-0000-0000CE040000}"/>
    <cellStyle name="Currency 2 11 7 2" xfId="1231" xr:uid="{00000000-0005-0000-0000-0000CF040000}"/>
    <cellStyle name="Currency 2 11 7 2 2" xfId="1232" xr:uid="{00000000-0005-0000-0000-0000D0040000}"/>
    <cellStyle name="Currency 2 11 7 3" xfId="1233" xr:uid="{00000000-0005-0000-0000-0000D1040000}"/>
    <cellStyle name="Currency 2 11 8" xfId="1234" xr:uid="{00000000-0005-0000-0000-0000D2040000}"/>
    <cellStyle name="Currency 2 11 8 2" xfId="1235" xr:uid="{00000000-0005-0000-0000-0000D3040000}"/>
    <cellStyle name="Currency 2 11 8 2 2" xfId="1236" xr:uid="{00000000-0005-0000-0000-0000D4040000}"/>
    <cellStyle name="Currency 2 11 8 3" xfId="1237" xr:uid="{00000000-0005-0000-0000-0000D5040000}"/>
    <cellStyle name="Currency 2 12" xfId="1238" xr:uid="{00000000-0005-0000-0000-0000D6040000}"/>
    <cellStyle name="Currency 2 12 10" xfId="1239" xr:uid="{00000000-0005-0000-0000-0000D7040000}"/>
    <cellStyle name="Currency 2 12 2" xfId="1240" xr:uid="{00000000-0005-0000-0000-0000D8040000}"/>
    <cellStyle name="Currency 2 12 2 2" xfId="1241" xr:uid="{00000000-0005-0000-0000-0000D9040000}"/>
    <cellStyle name="Currency 2 12 2 3" xfId="1242" xr:uid="{00000000-0005-0000-0000-0000DA040000}"/>
    <cellStyle name="Currency 2 12 2 3 2" xfId="1243" xr:uid="{00000000-0005-0000-0000-0000DB040000}"/>
    <cellStyle name="Currency 2 12 2 3 3" xfId="1244" xr:uid="{00000000-0005-0000-0000-0000DC040000}"/>
    <cellStyle name="Currency 2 12 2 4" xfId="1245" xr:uid="{00000000-0005-0000-0000-0000DD040000}"/>
    <cellStyle name="Currency 2 12 2 4 2" xfId="1246" xr:uid="{00000000-0005-0000-0000-0000DE040000}"/>
    <cellStyle name="Currency 2 12 2 4 2 2" xfId="1247" xr:uid="{00000000-0005-0000-0000-0000DF040000}"/>
    <cellStyle name="Currency 2 12 2 4 3" xfId="1248" xr:uid="{00000000-0005-0000-0000-0000E0040000}"/>
    <cellStyle name="Currency 2 12 2 5" xfId="1249" xr:uid="{00000000-0005-0000-0000-0000E1040000}"/>
    <cellStyle name="Currency 2 12 2 5 2" xfId="1250" xr:uid="{00000000-0005-0000-0000-0000E2040000}"/>
    <cellStyle name="Currency 2 12 2 5 2 2" xfId="1251" xr:uid="{00000000-0005-0000-0000-0000E3040000}"/>
    <cellStyle name="Currency 2 12 2 5 3" xfId="1252" xr:uid="{00000000-0005-0000-0000-0000E4040000}"/>
    <cellStyle name="Currency 2 12 2 6" xfId="1253" xr:uid="{00000000-0005-0000-0000-0000E5040000}"/>
    <cellStyle name="Currency 2 12 2 6 2" xfId="1254" xr:uid="{00000000-0005-0000-0000-0000E6040000}"/>
    <cellStyle name="Currency 2 12 2 6 2 2" xfId="1255" xr:uid="{00000000-0005-0000-0000-0000E7040000}"/>
    <cellStyle name="Currency 2 12 2 6 3" xfId="1256" xr:uid="{00000000-0005-0000-0000-0000E8040000}"/>
    <cellStyle name="Currency 2 12 2 7" xfId="1257" xr:uid="{00000000-0005-0000-0000-0000E9040000}"/>
    <cellStyle name="Currency 2 12 2 7 2" xfId="1258" xr:uid="{00000000-0005-0000-0000-0000EA040000}"/>
    <cellStyle name="Currency 2 12 2 8" xfId="1259" xr:uid="{00000000-0005-0000-0000-0000EB040000}"/>
    <cellStyle name="Currency 2 12 2 8 2" xfId="1260" xr:uid="{00000000-0005-0000-0000-0000EC040000}"/>
    <cellStyle name="Currency 2 12 2 9" xfId="1261" xr:uid="{00000000-0005-0000-0000-0000ED040000}"/>
    <cellStyle name="Currency 2 12 3" xfId="1262" xr:uid="{00000000-0005-0000-0000-0000EE040000}"/>
    <cellStyle name="Currency 2 12 4" xfId="1263" xr:uid="{00000000-0005-0000-0000-0000EF040000}"/>
    <cellStyle name="Currency 2 12 4 2" xfId="1264" xr:uid="{00000000-0005-0000-0000-0000F0040000}"/>
    <cellStyle name="Currency 2 12 4 3" xfId="1265" xr:uid="{00000000-0005-0000-0000-0000F1040000}"/>
    <cellStyle name="Currency 2 12 5" xfId="1266" xr:uid="{00000000-0005-0000-0000-0000F2040000}"/>
    <cellStyle name="Currency 2 12 5 2" xfId="1267" xr:uid="{00000000-0005-0000-0000-0000F3040000}"/>
    <cellStyle name="Currency 2 12 5 2 2" xfId="1268" xr:uid="{00000000-0005-0000-0000-0000F4040000}"/>
    <cellStyle name="Currency 2 12 5 3" xfId="1269" xr:uid="{00000000-0005-0000-0000-0000F5040000}"/>
    <cellStyle name="Currency 2 12 6" xfId="1270" xr:uid="{00000000-0005-0000-0000-0000F6040000}"/>
    <cellStyle name="Currency 2 12 6 2" xfId="1271" xr:uid="{00000000-0005-0000-0000-0000F7040000}"/>
    <cellStyle name="Currency 2 12 6 2 2" xfId="1272" xr:uid="{00000000-0005-0000-0000-0000F8040000}"/>
    <cellStyle name="Currency 2 12 6 3" xfId="1273" xr:uid="{00000000-0005-0000-0000-0000F9040000}"/>
    <cellStyle name="Currency 2 12 7" xfId="1274" xr:uid="{00000000-0005-0000-0000-0000FA040000}"/>
    <cellStyle name="Currency 2 12 7 2" xfId="1275" xr:uid="{00000000-0005-0000-0000-0000FB040000}"/>
    <cellStyle name="Currency 2 12 7 2 2" xfId="1276" xr:uid="{00000000-0005-0000-0000-0000FC040000}"/>
    <cellStyle name="Currency 2 12 7 3" xfId="1277" xr:uid="{00000000-0005-0000-0000-0000FD040000}"/>
    <cellStyle name="Currency 2 12 8" xfId="1278" xr:uid="{00000000-0005-0000-0000-0000FE040000}"/>
    <cellStyle name="Currency 2 12 8 2" xfId="1279" xr:uid="{00000000-0005-0000-0000-0000FF040000}"/>
    <cellStyle name="Currency 2 12 9" xfId="1280" xr:uid="{00000000-0005-0000-0000-000000050000}"/>
    <cellStyle name="Currency 2 12 9 2" xfId="1281" xr:uid="{00000000-0005-0000-0000-000001050000}"/>
    <cellStyle name="Currency 2 13" xfId="1282" xr:uid="{00000000-0005-0000-0000-000002050000}"/>
    <cellStyle name="Currency 2 13 2" xfId="1283" xr:uid="{00000000-0005-0000-0000-000003050000}"/>
    <cellStyle name="Currency 2 13 2 10" xfId="1284" xr:uid="{00000000-0005-0000-0000-000004050000}"/>
    <cellStyle name="Currency 2 13 2 2" xfId="1285" xr:uid="{00000000-0005-0000-0000-000005050000}"/>
    <cellStyle name="Currency 2 13 2 3" xfId="1286" xr:uid="{00000000-0005-0000-0000-000006050000}"/>
    <cellStyle name="Currency 2 13 2 4" xfId="1287" xr:uid="{00000000-0005-0000-0000-000007050000}"/>
    <cellStyle name="Currency 2 13 2 4 2" xfId="1288" xr:uid="{00000000-0005-0000-0000-000008050000}"/>
    <cellStyle name="Currency 2 13 2 4 2 2" xfId="1289" xr:uid="{00000000-0005-0000-0000-000009050000}"/>
    <cellStyle name="Currency 2 13 2 4 3" xfId="1290" xr:uid="{00000000-0005-0000-0000-00000A050000}"/>
    <cellStyle name="Currency 2 13 2 5" xfId="1291" xr:uid="{00000000-0005-0000-0000-00000B050000}"/>
    <cellStyle name="Currency 2 13 2 5 2" xfId="1292" xr:uid="{00000000-0005-0000-0000-00000C050000}"/>
    <cellStyle name="Currency 2 13 2 5 2 2" xfId="1293" xr:uid="{00000000-0005-0000-0000-00000D050000}"/>
    <cellStyle name="Currency 2 13 2 5 3" xfId="1294" xr:uid="{00000000-0005-0000-0000-00000E050000}"/>
    <cellStyle name="Currency 2 13 2 6" xfId="1295" xr:uid="{00000000-0005-0000-0000-00000F050000}"/>
    <cellStyle name="Currency 2 13 2 6 2" xfId="1296" xr:uid="{00000000-0005-0000-0000-000010050000}"/>
    <cellStyle name="Currency 2 13 2 6 2 2" xfId="1297" xr:uid="{00000000-0005-0000-0000-000011050000}"/>
    <cellStyle name="Currency 2 13 2 6 3" xfId="1298" xr:uid="{00000000-0005-0000-0000-000012050000}"/>
    <cellStyle name="Currency 2 13 2 7" xfId="1299" xr:uid="{00000000-0005-0000-0000-000013050000}"/>
    <cellStyle name="Currency 2 13 2 7 2" xfId="1300" xr:uid="{00000000-0005-0000-0000-000014050000}"/>
    <cellStyle name="Currency 2 13 2 8" xfId="1301" xr:uid="{00000000-0005-0000-0000-000015050000}"/>
    <cellStyle name="Currency 2 13 2 8 2" xfId="1302" xr:uid="{00000000-0005-0000-0000-000016050000}"/>
    <cellStyle name="Currency 2 13 2 9" xfId="1303" xr:uid="{00000000-0005-0000-0000-000017050000}"/>
    <cellStyle name="Currency 2 13 3" xfId="1304" xr:uid="{00000000-0005-0000-0000-000018050000}"/>
    <cellStyle name="Currency 2 13 4" xfId="1305" xr:uid="{00000000-0005-0000-0000-000019050000}"/>
    <cellStyle name="Currency 2 13 4 2" xfId="1306" xr:uid="{00000000-0005-0000-0000-00001A050000}"/>
    <cellStyle name="Currency 2 13 4 2 2" xfId="1307" xr:uid="{00000000-0005-0000-0000-00001B050000}"/>
    <cellStyle name="Currency 2 13 4 3" xfId="1308" xr:uid="{00000000-0005-0000-0000-00001C050000}"/>
    <cellStyle name="Currency 2 13 5" xfId="1309" xr:uid="{00000000-0005-0000-0000-00001D050000}"/>
    <cellStyle name="Currency 2 13 5 2" xfId="1310" xr:uid="{00000000-0005-0000-0000-00001E050000}"/>
    <cellStyle name="Currency 2 13 5 2 2" xfId="1311" xr:uid="{00000000-0005-0000-0000-00001F050000}"/>
    <cellStyle name="Currency 2 13 5 3" xfId="1312" xr:uid="{00000000-0005-0000-0000-000020050000}"/>
    <cellStyle name="Currency 2 14" xfId="1313" xr:uid="{00000000-0005-0000-0000-000021050000}"/>
    <cellStyle name="Currency 2 14 2" xfId="1314" xr:uid="{00000000-0005-0000-0000-000022050000}"/>
    <cellStyle name="Currency 2 14 3" xfId="1315" xr:uid="{00000000-0005-0000-0000-000023050000}"/>
    <cellStyle name="Currency 2 14 3 2" xfId="1316" xr:uid="{00000000-0005-0000-0000-000024050000}"/>
    <cellStyle name="Currency 2 14 3 3" xfId="1317" xr:uid="{00000000-0005-0000-0000-000025050000}"/>
    <cellStyle name="Currency 2 14 4" xfId="1318" xr:uid="{00000000-0005-0000-0000-000026050000}"/>
    <cellStyle name="Currency 2 14 4 2" xfId="1319" xr:uid="{00000000-0005-0000-0000-000027050000}"/>
    <cellStyle name="Currency 2 14 4 2 2" xfId="1320" xr:uid="{00000000-0005-0000-0000-000028050000}"/>
    <cellStyle name="Currency 2 14 4 3" xfId="1321" xr:uid="{00000000-0005-0000-0000-000029050000}"/>
    <cellStyle name="Currency 2 14 5" xfId="1322" xr:uid="{00000000-0005-0000-0000-00002A050000}"/>
    <cellStyle name="Currency 2 14 5 2" xfId="1323" xr:uid="{00000000-0005-0000-0000-00002B050000}"/>
    <cellStyle name="Currency 2 14 5 2 2" xfId="1324" xr:uid="{00000000-0005-0000-0000-00002C050000}"/>
    <cellStyle name="Currency 2 14 5 3" xfId="1325" xr:uid="{00000000-0005-0000-0000-00002D050000}"/>
    <cellStyle name="Currency 2 14 6" xfId="1326" xr:uid="{00000000-0005-0000-0000-00002E050000}"/>
    <cellStyle name="Currency 2 14 6 2" xfId="1327" xr:uid="{00000000-0005-0000-0000-00002F050000}"/>
    <cellStyle name="Currency 2 14 6 2 2" xfId="1328" xr:uid="{00000000-0005-0000-0000-000030050000}"/>
    <cellStyle name="Currency 2 14 6 3" xfId="1329" xr:uid="{00000000-0005-0000-0000-000031050000}"/>
    <cellStyle name="Currency 2 14 7" xfId="1330" xr:uid="{00000000-0005-0000-0000-000032050000}"/>
    <cellStyle name="Currency 2 14 7 2" xfId="1331" xr:uid="{00000000-0005-0000-0000-000033050000}"/>
    <cellStyle name="Currency 2 14 8" xfId="1332" xr:uid="{00000000-0005-0000-0000-000034050000}"/>
    <cellStyle name="Currency 2 14 8 2" xfId="1333" xr:uid="{00000000-0005-0000-0000-000035050000}"/>
    <cellStyle name="Currency 2 14 9" xfId="1334" xr:uid="{00000000-0005-0000-0000-000036050000}"/>
    <cellStyle name="Currency 2 15" xfId="1335" xr:uid="{00000000-0005-0000-0000-000037050000}"/>
    <cellStyle name="Currency 2 15 2" xfId="1336" xr:uid="{00000000-0005-0000-0000-000038050000}"/>
    <cellStyle name="Currency 2 15 3" xfId="1337" xr:uid="{00000000-0005-0000-0000-000039050000}"/>
    <cellStyle name="Currency 2 16" xfId="1338" xr:uid="{00000000-0005-0000-0000-00003A050000}"/>
    <cellStyle name="Currency 2 17" xfId="1339" xr:uid="{00000000-0005-0000-0000-00003B050000}"/>
    <cellStyle name="Currency 2 17 2" xfId="1340" xr:uid="{00000000-0005-0000-0000-00003C050000}"/>
    <cellStyle name="Currency 2 17 3" xfId="1341" xr:uid="{00000000-0005-0000-0000-00003D050000}"/>
    <cellStyle name="Currency 2 18" xfId="1342" xr:uid="{00000000-0005-0000-0000-00003E050000}"/>
    <cellStyle name="Currency 2 18 2" xfId="1343" xr:uid="{00000000-0005-0000-0000-00003F050000}"/>
    <cellStyle name="Currency 2 18 2 2" xfId="1344" xr:uid="{00000000-0005-0000-0000-000040050000}"/>
    <cellStyle name="Currency 2 18 3" xfId="1345" xr:uid="{00000000-0005-0000-0000-000041050000}"/>
    <cellStyle name="Currency 2 18 4" xfId="1346" xr:uid="{00000000-0005-0000-0000-000042050000}"/>
    <cellStyle name="Currency 2 18 5" xfId="1347" xr:uid="{00000000-0005-0000-0000-000043050000}"/>
    <cellStyle name="Currency 2 19" xfId="1348" xr:uid="{00000000-0005-0000-0000-000044050000}"/>
    <cellStyle name="Currency 2 19 2" xfId="1349" xr:uid="{00000000-0005-0000-0000-000045050000}"/>
    <cellStyle name="Currency 2 19 2 2" xfId="1350" xr:uid="{00000000-0005-0000-0000-000046050000}"/>
    <cellStyle name="Currency 2 19 3" xfId="1351" xr:uid="{00000000-0005-0000-0000-000047050000}"/>
    <cellStyle name="Currency 2 2" xfId="1352" xr:uid="{00000000-0005-0000-0000-000048050000}"/>
    <cellStyle name="Currency 2 2 2" xfId="1353" xr:uid="{00000000-0005-0000-0000-000049050000}"/>
    <cellStyle name="Currency 2 2 2 10" xfId="1354" xr:uid="{00000000-0005-0000-0000-00004A050000}"/>
    <cellStyle name="Currency 2 2 2 10 2" xfId="1355" xr:uid="{00000000-0005-0000-0000-00004B050000}"/>
    <cellStyle name="Currency 2 2 2 10 2 2" xfId="1356" xr:uid="{00000000-0005-0000-0000-00004C050000}"/>
    <cellStyle name="Currency 2 2 2 10 3" xfId="1357" xr:uid="{00000000-0005-0000-0000-00004D050000}"/>
    <cellStyle name="Currency 2 2 2 10 4" xfId="1358" xr:uid="{00000000-0005-0000-0000-00004E050000}"/>
    <cellStyle name="Currency 2 2 2 11" xfId="1359" xr:uid="{00000000-0005-0000-0000-00004F050000}"/>
    <cellStyle name="Currency 2 2 2 11 2" xfId="1360" xr:uid="{00000000-0005-0000-0000-000050050000}"/>
    <cellStyle name="Currency 2 2 2 11 2 2" xfId="1361" xr:uid="{00000000-0005-0000-0000-000051050000}"/>
    <cellStyle name="Currency 2 2 2 11 3" xfId="1362" xr:uid="{00000000-0005-0000-0000-000052050000}"/>
    <cellStyle name="Currency 2 2 2 12" xfId="1363" xr:uid="{00000000-0005-0000-0000-000053050000}"/>
    <cellStyle name="Currency 2 2 2 12 2" xfId="1364" xr:uid="{00000000-0005-0000-0000-000054050000}"/>
    <cellStyle name="Currency 2 2 2 12 2 2" xfId="1365" xr:uid="{00000000-0005-0000-0000-000055050000}"/>
    <cellStyle name="Currency 2 2 2 12 3" xfId="1366" xr:uid="{00000000-0005-0000-0000-000056050000}"/>
    <cellStyle name="Currency 2 2 2 13" xfId="1367" xr:uid="{00000000-0005-0000-0000-000057050000}"/>
    <cellStyle name="Currency 2 2 2 13 2" xfId="1368" xr:uid="{00000000-0005-0000-0000-000058050000}"/>
    <cellStyle name="Currency 2 2 2 14" xfId="1369" xr:uid="{00000000-0005-0000-0000-000059050000}"/>
    <cellStyle name="Currency 2 2 2 14 2" xfId="1370" xr:uid="{00000000-0005-0000-0000-00005A050000}"/>
    <cellStyle name="Currency 2 2 2 15" xfId="1371" xr:uid="{00000000-0005-0000-0000-00005B050000}"/>
    <cellStyle name="Currency 2 2 2 16" xfId="1372" xr:uid="{00000000-0005-0000-0000-00005C050000}"/>
    <cellStyle name="Currency 2 2 2 17" xfId="1373" xr:uid="{00000000-0005-0000-0000-00005D050000}"/>
    <cellStyle name="Currency 2 2 2 2" xfId="1374" xr:uid="{00000000-0005-0000-0000-00005E050000}"/>
    <cellStyle name="Currency 2 2 2 2 10" xfId="1375" xr:uid="{00000000-0005-0000-0000-00005F050000}"/>
    <cellStyle name="Currency 2 2 2 2 10 2" xfId="1376" xr:uid="{00000000-0005-0000-0000-000060050000}"/>
    <cellStyle name="Currency 2 2 2 2 10 2 2" xfId="1377" xr:uid="{00000000-0005-0000-0000-000061050000}"/>
    <cellStyle name="Currency 2 2 2 2 10 3" xfId="1378" xr:uid="{00000000-0005-0000-0000-000062050000}"/>
    <cellStyle name="Currency 2 2 2 2 11" xfId="1379" xr:uid="{00000000-0005-0000-0000-000063050000}"/>
    <cellStyle name="Currency 2 2 2 2 11 2" xfId="1380" xr:uid="{00000000-0005-0000-0000-000064050000}"/>
    <cellStyle name="Currency 2 2 2 2 12" xfId="1381" xr:uid="{00000000-0005-0000-0000-000065050000}"/>
    <cellStyle name="Currency 2 2 2 2 12 2" xfId="1382" xr:uid="{00000000-0005-0000-0000-000066050000}"/>
    <cellStyle name="Currency 2 2 2 2 13" xfId="1383" xr:uid="{00000000-0005-0000-0000-000067050000}"/>
    <cellStyle name="Currency 2 2 2 2 14" xfId="1384" xr:uid="{00000000-0005-0000-0000-000068050000}"/>
    <cellStyle name="Currency 2 2 2 2 15" xfId="1385" xr:uid="{00000000-0005-0000-0000-000069050000}"/>
    <cellStyle name="Currency 2 2 2 2 2" xfId="1386" xr:uid="{00000000-0005-0000-0000-00006A050000}"/>
    <cellStyle name="Currency 2 2 2 2 2 2" xfId="1387" xr:uid="{00000000-0005-0000-0000-00006B050000}"/>
    <cellStyle name="Currency 2 2 2 2 2 2 2" xfId="1388" xr:uid="{00000000-0005-0000-0000-00006C050000}"/>
    <cellStyle name="Currency 2 2 2 2 2 2 3" xfId="1389" xr:uid="{00000000-0005-0000-0000-00006D050000}"/>
    <cellStyle name="Currency 2 2 2 2 2 2 3 2" xfId="1390" xr:uid="{00000000-0005-0000-0000-00006E050000}"/>
    <cellStyle name="Currency 2 2 2 2 2 2 3 3" xfId="1391" xr:uid="{00000000-0005-0000-0000-00006F050000}"/>
    <cellStyle name="Currency 2 2 2 2 2 2 4" xfId="1392" xr:uid="{00000000-0005-0000-0000-000070050000}"/>
    <cellStyle name="Currency 2 2 2 2 2 2 4 2" xfId="1393" xr:uid="{00000000-0005-0000-0000-000071050000}"/>
    <cellStyle name="Currency 2 2 2 2 2 2 4 2 2" xfId="1394" xr:uid="{00000000-0005-0000-0000-000072050000}"/>
    <cellStyle name="Currency 2 2 2 2 2 2 4 3" xfId="1395" xr:uid="{00000000-0005-0000-0000-000073050000}"/>
    <cellStyle name="Currency 2 2 2 2 2 2 5" xfId="1396" xr:uid="{00000000-0005-0000-0000-000074050000}"/>
    <cellStyle name="Currency 2 2 2 2 2 2 5 2" xfId="1397" xr:uid="{00000000-0005-0000-0000-000075050000}"/>
    <cellStyle name="Currency 2 2 2 2 2 2 5 2 2" xfId="1398" xr:uid="{00000000-0005-0000-0000-000076050000}"/>
    <cellStyle name="Currency 2 2 2 2 2 2 5 3" xfId="1399" xr:uid="{00000000-0005-0000-0000-000077050000}"/>
    <cellStyle name="Currency 2 2 2 2 2 2 6" xfId="1400" xr:uid="{00000000-0005-0000-0000-000078050000}"/>
    <cellStyle name="Currency 2 2 2 2 2 2 6 2" xfId="1401" xr:uid="{00000000-0005-0000-0000-000079050000}"/>
    <cellStyle name="Currency 2 2 2 2 2 2 6 2 2" xfId="1402" xr:uid="{00000000-0005-0000-0000-00007A050000}"/>
    <cellStyle name="Currency 2 2 2 2 2 2 6 3" xfId="1403" xr:uid="{00000000-0005-0000-0000-00007B050000}"/>
    <cellStyle name="Currency 2 2 2 2 2 2 7" xfId="1404" xr:uid="{00000000-0005-0000-0000-00007C050000}"/>
    <cellStyle name="Currency 2 2 2 2 2 2 7 2" xfId="1405" xr:uid="{00000000-0005-0000-0000-00007D050000}"/>
    <cellStyle name="Currency 2 2 2 2 2 2 8" xfId="1406" xr:uid="{00000000-0005-0000-0000-00007E050000}"/>
    <cellStyle name="Currency 2 2 2 2 2 2 8 2" xfId="1407" xr:uid="{00000000-0005-0000-0000-00007F050000}"/>
    <cellStyle name="Currency 2 2 2 2 2 2 9" xfId="1408" xr:uid="{00000000-0005-0000-0000-000080050000}"/>
    <cellStyle name="Currency 2 2 2 2 2 3" xfId="1409" xr:uid="{00000000-0005-0000-0000-000081050000}"/>
    <cellStyle name="Currency 2 2 2 2 2 3 2" xfId="1410" xr:uid="{00000000-0005-0000-0000-000082050000}"/>
    <cellStyle name="Currency 2 2 2 2 2 3 3" xfId="1411" xr:uid="{00000000-0005-0000-0000-000083050000}"/>
    <cellStyle name="Currency 2 2 2 2 2 3 3 2" xfId="1412" xr:uid="{00000000-0005-0000-0000-000084050000}"/>
    <cellStyle name="Currency 2 2 2 2 2 3 3 3" xfId="1413" xr:uid="{00000000-0005-0000-0000-000085050000}"/>
    <cellStyle name="Currency 2 2 2 2 2 3 4" xfId="1414" xr:uid="{00000000-0005-0000-0000-000086050000}"/>
    <cellStyle name="Currency 2 2 2 2 2 3 4 2" xfId="1415" xr:uid="{00000000-0005-0000-0000-000087050000}"/>
    <cellStyle name="Currency 2 2 2 2 2 3 4 2 2" xfId="1416" xr:uid="{00000000-0005-0000-0000-000088050000}"/>
    <cellStyle name="Currency 2 2 2 2 2 3 4 3" xfId="1417" xr:uid="{00000000-0005-0000-0000-000089050000}"/>
    <cellStyle name="Currency 2 2 2 2 2 3 5" xfId="1418" xr:uid="{00000000-0005-0000-0000-00008A050000}"/>
    <cellStyle name="Currency 2 2 2 2 2 3 5 2" xfId="1419" xr:uid="{00000000-0005-0000-0000-00008B050000}"/>
    <cellStyle name="Currency 2 2 2 2 2 3 5 2 2" xfId="1420" xr:uid="{00000000-0005-0000-0000-00008C050000}"/>
    <cellStyle name="Currency 2 2 2 2 2 3 5 3" xfId="1421" xr:uid="{00000000-0005-0000-0000-00008D050000}"/>
    <cellStyle name="Currency 2 2 2 2 2 3 6" xfId="1422" xr:uid="{00000000-0005-0000-0000-00008E050000}"/>
    <cellStyle name="Currency 2 2 2 2 2 3 6 2" xfId="1423" xr:uid="{00000000-0005-0000-0000-00008F050000}"/>
    <cellStyle name="Currency 2 2 2 2 2 3 6 2 2" xfId="1424" xr:uid="{00000000-0005-0000-0000-000090050000}"/>
    <cellStyle name="Currency 2 2 2 2 2 3 6 3" xfId="1425" xr:uid="{00000000-0005-0000-0000-000091050000}"/>
    <cellStyle name="Currency 2 2 2 2 2 3 7" xfId="1426" xr:uid="{00000000-0005-0000-0000-000092050000}"/>
    <cellStyle name="Currency 2 2 2 2 2 3 7 2" xfId="1427" xr:uid="{00000000-0005-0000-0000-000093050000}"/>
    <cellStyle name="Currency 2 2 2 2 2 3 8" xfId="1428" xr:uid="{00000000-0005-0000-0000-000094050000}"/>
    <cellStyle name="Currency 2 2 2 2 2 3 8 2" xfId="1429" xr:uid="{00000000-0005-0000-0000-000095050000}"/>
    <cellStyle name="Currency 2 2 2 2 2 3 9" xfId="1430" xr:uid="{00000000-0005-0000-0000-000096050000}"/>
    <cellStyle name="Currency 2 2 2 2 2 4" xfId="1431" xr:uid="{00000000-0005-0000-0000-000097050000}"/>
    <cellStyle name="Currency 2 2 2 2 2 4 2" xfId="1432" xr:uid="{00000000-0005-0000-0000-000098050000}"/>
    <cellStyle name="Currency 2 2 2 2 2 4 3" xfId="1433" xr:uid="{00000000-0005-0000-0000-000099050000}"/>
    <cellStyle name="Currency 2 2 2 2 2 4 3 2" xfId="1434" xr:uid="{00000000-0005-0000-0000-00009A050000}"/>
    <cellStyle name="Currency 2 2 2 2 2 4 3 2 2" xfId="1435" xr:uid="{00000000-0005-0000-0000-00009B050000}"/>
    <cellStyle name="Currency 2 2 2 2 2 4 3 3" xfId="1436" xr:uid="{00000000-0005-0000-0000-00009C050000}"/>
    <cellStyle name="Currency 2 2 2 2 2 4 4" xfId="1437" xr:uid="{00000000-0005-0000-0000-00009D050000}"/>
    <cellStyle name="Currency 2 2 2 2 2 4 4 2" xfId="1438" xr:uid="{00000000-0005-0000-0000-00009E050000}"/>
    <cellStyle name="Currency 2 2 2 2 2 4 4 2 2" xfId="1439" xr:uid="{00000000-0005-0000-0000-00009F050000}"/>
    <cellStyle name="Currency 2 2 2 2 2 4 4 3" xfId="1440" xr:uid="{00000000-0005-0000-0000-0000A0050000}"/>
    <cellStyle name="Currency 2 2 2 2 2 4 5" xfId="1441" xr:uid="{00000000-0005-0000-0000-0000A1050000}"/>
    <cellStyle name="Currency 2 2 2 2 2 4 5 2" xfId="1442" xr:uid="{00000000-0005-0000-0000-0000A2050000}"/>
    <cellStyle name="Currency 2 2 2 2 2 4 5 2 2" xfId="1443" xr:uid="{00000000-0005-0000-0000-0000A3050000}"/>
    <cellStyle name="Currency 2 2 2 2 2 4 5 3" xfId="1444" xr:uid="{00000000-0005-0000-0000-0000A4050000}"/>
    <cellStyle name="Currency 2 2 2 2 2 4 6" xfId="1445" xr:uid="{00000000-0005-0000-0000-0000A5050000}"/>
    <cellStyle name="Currency 2 2 2 2 2 4 6 2" xfId="1446" xr:uid="{00000000-0005-0000-0000-0000A6050000}"/>
    <cellStyle name="Currency 2 2 2 2 2 4 7" xfId="1447" xr:uid="{00000000-0005-0000-0000-0000A7050000}"/>
    <cellStyle name="Currency 2 2 2 2 2 4 7 2" xfId="1448" xr:uid="{00000000-0005-0000-0000-0000A8050000}"/>
    <cellStyle name="Currency 2 2 2 2 2 4 8" xfId="1449" xr:uid="{00000000-0005-0000-0000-0000A9050000}"/>
    <cellStyle name="Currency 2 2 2 2 2 4 9" xfId="1450" xr:uid="{00000000-0005-0000-0000-0000AA050000}"/>
    <cellStyle name="Currency 2 2 2 2 2 5" xfId="1451" xr:uid="{00000000-0005-0000-0000-0000AB050000}"/>
    <cellStyle name="Currency 2 2 2 2 2 5 2" xfId="1452" xr:uid="{00000000-0005-0000-0000-0000AC050000}"/>
    <cellStyle name="Currency 2 2 2 2 2 5 3" xfId="1453" xr:uid="{00000000-0005-0000-0000-0000AD050000}"/>
    <cellStyle name="Currency 2 2 2 2 2 6" xfId="1454" xr:uid="{00000000-0005-0000-0000-0000AE050000}"/>
    <cellStyle name="Currency 2 2 2 2 2 6 2" xfId="1455" xr:uid="{00000000-0005-0000-0000-0000AF050000}"/>
    <cellStyle name="Currency 2 2 2 2 2 6 2 2" xfId="1456" xr:uid="{00000000-0005-0000-0000-0000B0050000}"/>
    <cellStyle name="Currency 2 2 2 2 2 6 2 2 2" xfId="1457" xr:uid="{00000000-0005-0000-0000-0000B1050000}"/>
    <cellStyle name="Currency 2 2 2 2 2 6 2 3" xfId="1458" xr:uid="{00000000-0005-0000-0000-0000B2050000}"/>
    <cellStyle name="Currency 2 2 2 2 2 6 3" xfId="1459" xr:uid="{00000000-0005-0000-0000-0000B3050000}"/>
    <cellStyle name="Currency 2 2 2 2 2 6 3 2" xfId="1460" xr:uid="{00000000-0005-0000-0000-0000B4050000}"/>
    <cellStyle name="Currency 2 2 2 2 2 6 3 2 2" xfId="1461" xr:uid="{00000000-0005-0000-0000-0000B5050000}"/>
    <cellStyle name="Currency 2 2 2 2 2 6 3 3" xfId="1462" xr:uid="{00000000-0005-0000-0000-0000B6050000}"/>
    <cellStyle name="Currency 2 2 2 2 2 6 4" xfId="1463" xr:uid="{00000000-0005-0000-0000-0000B7050000}"/>
    <cellStyle name="Currency 2 2 2 2 2 6 4 2" xfId="1464" xr:uid="{00000000-0005-0000-0000-0000B8050000}"/>
    <cellStyle name="Currency 2 2 2 2 2 6 4 2 2" xfId="1465" xr:uid="{00000000-0005-0000-0000-0000B9050000}"/>
    <cellStyle name="Currency 2 2 2 2 2 6 4 3" xfId="1466" xr:uid="{00000000-0005-0000-0000-0000BA050000}"/>
    <cellStyle name="Currency 2 2 2 2 2 6 5" xfId="1467" xr:uid="{00000000-0005-0000-0000-0000BB050000}"/>
    <cellStyle name="Currency 2 2 2 2 2 6 5 2" xfId="1468" xr:uid="{00000000-0005-0000-0000-0000BC050000}"/>
    <cellStyle name="Currency 2 2 2 2 2 6 6" xfId="1469" xr:uid="{00000000-0005-0000-0000-0000BD050000}"/>
    <cellStyle name="Currency 2 2 2 2 2 6 6 2" xfId="1470" xr:uid="{00000000-0005-0000-0000-0000BE050000}"/>
    <cellStyle name="Currency 2 2 2 2 2 6 7" xfId="1471" xr:uid="{00000000-0005-0000-0000-0000BF050000}"/>
    <cellStyle name="Currency 2 2 2 2 2 7" xfId="1472" xr:uid="{00000000-0005-0000-0000-0000C0050000}"/>
    <cellStyle name="Currency 2 2 2 2 2 7 2" xfId="1473" xr:uid="{00000000-0005-0000-0000-0000C1050000}"/>
    <cellStyle name="Currency 2 2 2 2 2 7 2 2" xfId="1474" xr:uid="{00000000-0005-0000-0000-0000C2050000}"/>
    <cellStyle name="Currency 2 2 2 2 2 7 3" xfId="1475" xr:uid="{00000000-0005-0000-0000-0000C3050000}"/>
    <cellStyle name="Currency 2 2 2 2 2 8" xfId="1476" xr:uid="{00000000-0005-0000-0000-0000C4050000}"/>
    <cellStyle name="Currency 2 2 2 2 2 8 2" xfId="1477" xr:uid="{00000000-0005-0000-0000-0000C5050000}"/>
    <cellStyle name="Currency 2 2 2 2 2 8 2 2" xfId="1478" xr:uid="{00000000-0005-0000-0000-0000C6050000}"/>
    <cellStyle name="Currency 2 2 2 2 2 8 3" xfId="1479" xr:uid="{00000000-0005-0000-0000-0000C7050000}"/>
    <cellStyle name="Currency 2 2 2 2 3" xfId="1480" xr:uid="{00000000-0005-0000-0000-0000C8050000}"/>
    <cellStyle name="Currency 2 2 2 2 3 10" xfId="1481" xr:uid="{00000000-0005-0000-0000-0000C9050000}"/>
    <cellStyle name="Currency 2 2 2 2 3 2" xfId="1482" xr:uid="{00000000-0005-0000-0000-0000CA050000}"/>
    <cellStyle name="Currency 2 2 2 2 3 2 2" xfId="1483" xr:uid="{00000000-0005-0000-0000-0000CB050000}"/>
    <cellStyle name="Currency 2 2 2 2 3 2 3" xfId="1484" xr:uid="{00000000-0005-0000-0000-0000CC050000}"/>
    <cellStyle name="Currency 2 2 2 2 3 2 3 2" xfId="1485" xr:uid="{00000000-0005-0000-0000-0000CD050000}"/>
    <cellStyle name="Currency 2 2 2 2 3 2 3 3" xfId="1486" xr:uid="{00000000-0005-0000-0000-0000CE050000}"/>
    <cellStyle name="Currency 2 2 2 2 3 2 4" xfId="1487" xr:uid="{00000000-0005-0000-0000-0000CF050000}"/>
    <cellStyle name="Currency 2 2 2 2 3 2 4 2" xfId="1488" xr:uid="{00000000-0005-0000-0000-0000D0050000}"/>
    <cellStyle name="Currency 2 2 2 2 3 2 4 2 2" xfId="1489" xr:uid="{00000000-0005-0000-0000-0000D1050000}"/>
    <cellStyle name="Currency 2 2 2 2 3 2 4 3" xfId="1490" xr:uid="{00000000-0005-0000-0000-0000D2050000}"/>
    <cellStyle name="Currency 2 2 2 2 3 2 5" xfId="1491" xr:uid="{00000000-0005-0000-0000-0000D3050000}"/>
    <cellStyle name="Currency 2 2 2 2 3 2 5 2" xfId="1492" xr:uid="{00000000-0005-0000-0000-0000D4050000}"/>
    <cellStyle name="Currency 2 2 2 2 3 2 5 2 2" xfId="1493" xr:uid="{00000000-0005-0000-0000-0000D5050000}"/>
    <cellStyle name="Currency 2 2 2 2 3 2 5 3" xfId="1494" xr:uid="{00000000-0005-0000-0000-0000D6050000}"/>
    <cellStyle name="Currency 2 2 2 2 3 2 6" xfId="1495" xr:uid="{00000000-0005-0000-0000-0000D7050000}"/>
    <cellStyle name="Currency 2 2 2 2 3 2 6 2" xfId="1496" xr:uid="{00000000-0005-0000-0000-0000D8050000}"/>
    <cellStyle name="Currency 2 2 2 2 3 2 6 2 2" xfId="1497" xr:uid="{00000000-0005-0000-0000-0000D9050000}"/>
    <cellStyle name="Currency 2 2 2 2 3 2 6 3" xfId="1498" xr:uid="{00000000-0005-0000-0000-0000DA050000}"/>
    <cellStyle name="Currency 2 2 2 2 3 2 7" xfId="1499" xr:uid="{00000000-0005-0000-0000-0000DB050000}"/>
    <cellStyle name="Currency 2 2 2 2 3 2 7 2" xfId="1500" xr:uid="{00000000-0005-0000-0000-0000DC050000}"/>
    <cellStyle name="Currency 2 2 2 2 3 2 8" xfId="1501" xr:uid="{00000000-0005-0000-0000-0000DD050000}"/>
    <cellStyle name="Currency 2 2 2 2 3 2 8 2" xfId="1502" xr:uid="{00000000-0005-0000-0000-0000DE050000}"/>
    <cellStyle name="Currency 2 2 2 2 3 2 9" xfId="1503" xr:uid="{00000000-0005-0000-0000-0000DF050000}"/>
    <cellStyle name="Currency 2 2 2 2 3 3" xfId="1504" xr:uid="{00000000-0005-0000-0000-0000E0050000}"/>
    <cellStyle name="Currency 2 2 2 2 3 4" xfId="1505" xr:uid="{00000000-0005-0000-0000-0000E1050000}"/>
    <cellStyle name="Currency 2 2 2 2 3 4 2" xfId="1506" xr:uid="{00000000-0005-0000-0000-0000E2050000}"/>
    <cellStyle name="Currency 2 2 2 2 3 4 3" xfId="1507" xr:uid="{00000000-0005-0000-0000-0000E3050000}"/>
    <cellStyle name="Currency 2 2 2 2 3 5" xfId="1508" xr:uid="{00000000-0005-0000-0000-0000E4050000}"/>
    <cellStyle name="Currency 2 2 2 2 3 5 2" xfId="1509" xr:uid="{00000000-0005-0000-0000-0000E5050000}"/>
    <cellStyle name="Currency 2 2 2 2 3 5 2 2" xfId="1510" xr:uid="{00000000-0005-0000-0000-0000E6050000}"/>
    <cellStyle name="Currency 2 2 2 2 3 5 3" xfId="1511" xr:uid="{00000000-0005-0000-0000-0000E7050000}"/>
    <cellStyle name="Currency 2 2 2 2 3 6" xfId="1512" xr:uid="{00000000-0005-0000-0000-0000E8050000}"/>
    <cellStyle name="Currency 2 2 2 2 3 6 2" xfId="1513" xr:uid="{00000000-0005-0000-0000-0000E9050000}"/>
    <cellStyle name="Currency 2 2 2 2 3 6 2 2" xfId="1514" xr:uid="{00000000-0005-0000-0000-0000EA050000}"/>
    <cellStyle name="Currency 2 2 2 2 3 6 3" xfId="1515" xr:uid="{00000000-0005-0000-0000-0000EB050000}"/>
    <cellStyle name="Currency 2 2 2 2 3 7" xfId="1516" xr:uid="{00000000-0005-0000-0000-0000EC050000}"/>
    <cellStyle name="Currency 2 2 2 2 3 7 2" xfId="1517" xr:uid="{00000000-0005-0000-0000-0000ED050000}"/>
    <cellStyle name="Currency 2 2 2 2 3 7 2 2" xfId="1518" xr:uid="{00000000-0005-0000-0000-0000EE050000}"/>
    <cellStyle name="Currency 2 2 2 2 3 7 3" xfId="1519" xr:uid="{00000000-0005-0000-0000-0000EF050000}"/>
    <cellStyle name="Currency 2 2 2 2 3 8" xfId="1520" xr:uid="{00000000-0005-0000-0000-0000F0050000}"/>
    <cellStyle name="Currency 2 2 2 2 3 8 2" xfId="1521" xr:uid="{00000000-0005-0000-0000-0000F1050000}"/>
    <cellStyle name="Currency 2 2 2 2 3 9" xfId="1522" xr:uid="{00000000-0005-0000-0000-0000F2050000}"/>
    <cellStyle name="Currency 2 2 2 2 3 9 2" xfId="1523" xr:uid="{00000000-0005-0000-0000-0000F3050000}"/>
    <cellStyle name="Currency 2 2 2 2 4" xfId="1524" xr:uid="{00000000-0005-0000-0000-0000F4050000}"/>
    <cellStyle name="Currency 2 2 2 2 4 2" xfId="1525" xr:uid="{00000000-0005-0000-0000-0000F5050000}"/>
    <cellStyle name="Currency 2 2 2 2 4 2 10" xfId="1526" xr:uid="{00000000-0005-0000-0000-0000F6050000}"/>
    <cellStyle name="Currency 2 2 2 2 4 2 2" xfId="1527" xr:uid="{00000000-0005-0000-0000-0000F7050000}"/>
    <cellStyle name="Currency 2 2 2 2 4 2 3" xfId="1528" xr:uid="{00000000-0005-0000-0000-0000F8050000}"/>
    <cellStyle name="Currency 2 2 2 2 4 2 4" xfId="1529" xr:uid="{00000000-0005-0000-0000-0000F9050000}"/>
    <cellStyle name="Currency 2 2 2 2 4 2 4 2" xfId="1530" xr:uid="{00000000-0005-0000-0000-0000FA050000}"/>
    <cellStyle name="Currency 2 2 2 2 4 2 4 2 2" xfId="1531" xr:uid="{00000000-0005-0000-0000-0000FB050000}"/>
    <cellStyle name="Currency 2 2 2 2 4 2 4 3" xfId="1532" xr:uid="{00000000-0005-0000-0000-0000FC050000}"/>
    <cellStyle name="Currency 2 2 2 2 4 2 5" xfId="1533" xr:uid="{00000000-0005-0000-0000-0000FD050000}"/>
    <cellStyle name="Currency 2 2 2 2 4 2 5 2" xfId="1534" xr:uid="{00000000-0005-0000-0000-0000FE050000}"/>
    <cellStyle name="Currency 2 2 2 2 4 2 5 2 2" xfId="1535" xr:uid="{00000000-0005-0000-0000-0000FF050000}"/>
    <cellStyle name="Currency 2 2 2 2 4 2 5 3" xfId="1536" xr:uid="{00000000-0005-0000-0000-000000060000}"/>
    <cellStyle name="Currency 2 2 2 2 4 2 6" xfId="1537" xr:uid="{00000000-0005-0000-0000-000001060000}"/>
    <cellStyle name="Currency 2 2 2 2 4 2 6 2" xfId="1538" xr:uid="{00000000-0005-0000-0000-000002060000}"/>
    <cellStyle name="Currency 2 2 2 2 4 2 6 2 2" xfId="1539" xr:uid="{00000000-0005-0000-0000-000003060000}"/>
    <cellStyle name="Currency 2 2 2 2 4 2 6 3" xfId="1540" xr:uid="{00000000-0005-0000-0000-000004060000}"/>
    <cellStyle name="Currency 2 2 2 2 4 2 7" xfId="1541" xr:uid="{00000000-0005-0000-0000-000005060000}"/>
    <cellStyle name="Currency 2 2 2 2 4 2 7 2" xfId="1542" xr:uid="{00000000-0005-0000-0000-000006060000}"/>
    <cellStyle name="Currency 2 2 2 2 4 2 8" xfId="1543" xr:uid="{00000000-0005-0000-0000-000007060000}"/>
    <cellStyle name="Currency 2 2 2 2 4 2 8 2" xfId="1544" xr:uid="{00000000-0005-0000-0000-000008060000}"/>
    <cellStyle name="Currency 2 2 2 2 4 2 9" xfId="1545" xr:uid="{00000000-0005-0000-0000-000009060000}"/>
    <cellStyle name="Currency 2 2 2 2 4 3" xfId="1546" xr:uid="{00000000-0005-0000-0000-00000A060000}"/>
    <cellStyle name="Currency 2 2 2 2 4 4" xfId="1547" xr:uid="{00000000-0005-0000-0000-00000B060000}"/>
    <cellStyle name="Currency 2 2 2 2 4 4 2" xfId="1548" xr:uid="{00000000-0005-0000-0000-00000C060000}"/>
    <cellStyle name="Currency 2 2 2 2 4 4 2 2" xfId="1549" xr:uid="{00000000-0005-0000-0000-00000D060000}"/>
    <cellStyle name="Currency 2 2 2 2 4 4 3" xfId="1550" xr:uid="{00000000-0005-0000-0000-00000E060000}"/>
    <cellStyle name="Currency 2 2 2 2 4 5" xfId="1551" xr:uid="{00000000-0005-0000-0000-00000F060000}"/>
    <cellStyle name="Currency 2 2 2 2 4 5 2" xfId="1552" xr:uid="{00000000-0005-0000-0000-000010060000}"/>
    <cellStyle name="Currency 2 2 2 2 4 5 2 2" xfId="1553" xr:uid="{00000000-0005-0000-0000-000011060000}"/>
    <cellStyle name="Currency 2 2 2 2 4 5 3" xfId="1554" xr:uid="{00000000-0005-0000-0000-000012060000}"/>
    <cellStyle name="Currency 2 2 2 2 5" xfId="1555" xr:uid="{00000000-0005-0000-0000-000013060000}"/>
    <cellStyle name="Currency 2 2 2 2 5 2" xfId="1556" xr:uid="{00000000-0005-0000-0000-000014060000}"/>
    <cellStyle name="Currency 2 2 2 2 5 3" xfId="1557" xr:uid="{00000000-0005-0000-0000-000015060000}"/>
    <cellStyle name="Currency 2 2 2 2 5 3 2" xfId="1558" xr:uid="{00000000-0005-0000-0000-000016060000}"/>
    <cellStyle name="Currency 2 2 2 2 5 3 3" xfId="1559" xr:uid="{00000000-0005-0000-0000-000017060000}"/>
    <cellStyle name="Currency 2 2 2 2 5 4" xfId="1560" xr:uid="{00000000-0005-0000-0000-000018060000}"/>
    <cellStyle name="Currency 2 2 2 2 5 4 2" xfId="1561" xr:uid="{00000000-0005-0000-0000-000019060000}"/>
    <cellStyle name="Currency 2 2 2 2 5 4 2 2" xfId="1562" xr:uid="{00000000-0005-0000-0000-00001A060000}"/>
    <cellStyle name="Currency 2 2 2 2 5 4 3" xfId="1563" xr:uid="{00000000-0005-0000-0000-00001B060000}"/>
    <cellStyle name="Currency 2 2 2 2 5 5" xfId="1564" xr:uid="{00000000-0005-0000-0000-00001C060000}"/>
    <cellStyle name="Currency 2 2 2 2 5 5 2" xfId="1565" xr:uid="{00000000-0005-0000-0000-00001D060000}"/>
    <cellStyle name="Currency 2 2 2 2 5 5 2 2" xfId="1566" xr:uid="{00000000-0005-0000-0000-00001E060000}"/>
    <cellStyle name="Currency 2 2 2 2 5 5 3" xfId="1567" xr:uid="{00000000-0005-0000-0000-00001F060000}"/>
    <cellStyle name="Currency 2 2 2 2 5 6" xfId="1568" xr:uid="{00000000-0005-0000-0000-000020060000}"/>
    <cellStyle name="Currency 2 2 2 2 5 6 2" xfId="1569" xr:uid="{00000000-0005-0000-0000-000021060000}"/>
    <cellStyle name="Currency 2 2 2 2 5 6 2 2" xfId="1570" xr:uid="{00000000-0005-0000-0000-000022060000}"/>
    <cellStyle name="Currency 2 2 2 2 5 6 3" xfId="1571" xr:uid="{00000000-0005-0000-0000-000023060000}"/>
    <cellStyle name="Currency 2 2 2 2 5 7" xfId="1572" xr:uid="{00000000-0005-0000-0000-000024060000}"/>
    <cellStyle name="Currency 2 2 2 2 5 7 2" xfId="1573" xr:uid="{00000000-0005-0000-0000-000025060000}"/>
    <cellStyle name="Currency 2 2 2 2 5 8" xfId="1574" xr:uid="{00000000-0005-0000-0000-000026060000}"/>
    <cellStyle name="Currency 2 2 2 2 5 8 2" xfId="1575" xr:uid="{00000000-0005-0000-0000-000027060000}"/>
    <cellStyle name="Currency 2 2 2 2 5 9" xfId="1576" xr:uid="{00000000-0005-0000-0000-000028060000}"/>
    <cellStyle name="Currency 2 2 2 2 6" xfId="1577" xr:uid="{00000000-0005-0000-0000-000029060000}"/>
    <cellStyle name="Currency 2 2 2 2 6 2" xfId="1578" xr:uid="{00000000-0005-0000-0000-00002A060000}"/>
    <cellStyle name="Currency 2 2 2 2 6 3" xfId="1579" xr:uid="{00000000-0005-0000-0000-00002B060000}"/>
    <cellStyle name="Currency 2 2 2 2 7" xfId="1580" xr:uid="{00000000-0005-0000-0000-00002C060000}"/>
    <cellStyle name="Currency 2 2 2 2 8" xfId="1581" xr:uid="{00000000-0005-0000-0000-00002D060000}"/>
    <cellStyle name="Currency 2 2 2 2 8 2" xfId="1582" xr:uid="{00000000-0005-0000-0000-00002E060000}"/>
    <cellStyle name="Currency 2 2 2 2 8 2 2" xfId="1583" xr:uid="{00000000-0005-0000-0000-00002F060000}"/>
    <cellStyle name="Currency 2 2 2 2 8 3" xfId="1584" xr:uid="{00000000-0005-0000-0000-000030060000}"/>
    <cellStyle name="Currency 2 2 2 2 8 4" xfId="1585" xr:uid="{00000000-0005-0000-0000-000031060000}"/>
    <cellStyle name="Currency 2 2 2 2 9" xfId="1586" xr:uid="{00000000-0005-0000-0000-000032060000}"/>
    <cellStyle name="Currency 2 2 2 2 9 2" xfId="1587" xr:uid="{00000000-0005-0000-0000-000033060000}"/>
    <cellStyle name="Currency 2 2 2 2 9 2 2" xfId="1588" xr:uid="{00000000-0005-0000-0000-000034060000}"/>
    <cellStyle name="Currency 2 2 2 2 9 3" xfId="1589" xr:uid="{00000000-0005-0000-0000-000035060000}"/>
    <cellStyle name="Currency 2 2 2 3" xfId="1590" xr:uid="{00000000-0005-0000-0000-000036060000}"/>
    <cellStyle name="Currency 2 2 2 3 10" xfId="1591" xr:uid="{00000000-0005-0000-0000-000037060000}"/>
    <cellStyle name="Currency 2 2 2 3 10 2" xfId="1592" xr:uid="{00000000-0005-0000-0000-000038060000}"/>
    <cellStyle name="Currency 2 2 2 3 10 2 2" xfId="1593" xr:uid="{00000000-0005-0000-0000-000039060000}"/>
    <cellStyle name="Currency 2 2 2 3 10 3" xfId="1594" xr:uid="{00000000-0005-0000-0000-00003A060000}"/>
    <cellStyle name="Currency 2 2 2 3 11" xfId="1595" xr:uid="{00000000-0005-0000-0000-00003B060000}"/>
    <cellStyle name="Currency 2 2 2 3 11 2" xfId="1596" xr:uid="{00000000-0005-0000-0000-00003C060000}"/>
    <cellStyle name="Currency 2 2 2 3 12" xfId="1597" xr:uid="{00000000-0005-0000-0000-00003D060000}"/>
    <cellStyle name="Currency 2 2 2 3 12 2" xfId="1598" xr:uid="{00000000-0005-0000-0000-00003E060000}"/>
    <cellStyle name="Currency 2 2 2 3 13" xfId="1599" xr:uid="{00000000-0005-0000-0000-00003F060000}"/>
    <cellStyle name="Currency 2 2 2 3 14" xfId="1600" xr:uid="{00000000-0005-0000-0000-000040060000}"/>
    <cellStyle name="Currency 2 2 2 3 15" xfId="1601" xr:uid="{00000000-0005-0000-0000-000041060000}"/>
    <cellStyle name="Currency 2 2 2 3 2" xfId="1602" xr:uid="{00000000-0005-0000-0000-000042060000}"/>
    <cellStyle name="Currency 2 2 2 3 2 2" xfId="1603" xr:uid="{00000000-0005-0000-0000-000043060000}"/>
    <cellStyle name="Currency 2 2 2 3 2 2 2" xfId="1604" xr:uid="{00000000-0005-0000-0000-000044060000}"/>
    <cellStyle name="Currency 2 2 2 3 2 2 3" xfId="1605" xr:uid="{00000000-0005-0000-0000-000045060000}"/>
    <cellStyle name="Currency 2 2 2 3 2 2 3 2" xfId="1606" xr:uid="{00000000-0005-0000-0000-000046060000}"/>
    <cellStyle name="Currency 2 2 2 3 2 2 3 3" xfId="1607" xr:uid="{00000000-0005-0000-0000-000047060000}"/>
    <cellStyle name="Currency 2 2 2 3 2 2 4" xfId="1608" xr:uid="{00000000-0005-0000-0000-000048060000}"/>
    <cellStyle name="Currency 2 2 2 3 2 2 4 2" xfId="1609" xr:uid="{00000000-0005-0000-0000-000049060000}"/>
    <cellStyle name="Currency 2 2 2 3 2 2 4 2 2" xfId="1610" xr:uid="{00000000-0005-0000-0000-00004A060000}"/>
    <cellStyle name="Currency 2 2 2 3 2 2 4 3" xfId="1611" xr:uid="{00000000-0005-0000-0000-00004B060000}"/>
    <cellStyle name="Currency 2 2 2 3 2 2 5" xfId="1612" xr:uid="{00000000-0005-0000-0000-00004C060000}"/>
    <cellStyle name="Currency 2 2 2 3 2 2 5 2" xfId="1613" xr:uid="{00000000-0005-0000-0000-00004D060000}"/>
    <cellStyle name="Currency 2 2 2 3 2 2 5 2 2" xfId="1614" xr:uid="{00000000-0005-0000-0000-00004E060000}"/>
    <cellStyle name="Currency 2 2 2 3 2 2 5 3" xfId="1615" xr:uid="{00000000-0005-0000-0000-00004F060000}"/>
    <cellStyle name="Currency 2 2 2 3 2 2 6" xfId="1616" xr:uid="{00000000-0005-0000-0000-000050060000}"/>
    <cellStyle name="Currency 2 2 2 3 2 2 6 2" xfId="1617" xr:uid="{00000000-0005-0000-0000-000051060000}"/>
    <cellStyle name="Currency 2 2 2 3 2 2 6 2 2" xfId="1618" xr:uid="{00000000-0005-0000-0000-000052060000}"/>
    <cellStyle name="Currency 2 2 2 3 2 2 6 3" xfId="1619" xr:uid="{00000000-0005-0000-0000-000053060000}"/>
    <cellStyle name="Currency 2 2 2 3 2 2 7" xfId="1620" xr:uid="{00000000-0005-0000-0000-000054060000}"/>
    <cellStyle name="Currency 2 2 2 3 2 2 7 2" xfId="1621" xr:uid="{00000000-0005-0000-0000-000055060000}"/>
    <cellStyle name="Currency 2 2 2 3 2 2 8" xfId="1622" xr:uid="{00000000-0005-0000-0000-000056060000}"/>
    <cellStyle name="Currency 2 2 2 3 2 2 8 2" xfId="1623" xr:uid="{00000000-0005-0000-0000-000057060000}"/>
    <cellStyle name="Currency 2 2 2 3 2 2 9" xfId="1624" xr:uid="{00000000-0005-0000-0000-000058060000}"/>
    <cellStyle name="Currency 2 2 2 3 2 3" xfId="1625" xr:uid="{00000000-0005-0000-0000-000059060000}"/>
    <cellStyle name="Currency 2 2 2 3 2 3 2" xfId="1626" xr:uid="{00000000-0005-0000-0000-00005A060000}"/>
    <cellStyle name="Currency 2 2 2 3 2 3 3" xfId="1627" xr:uid="{00000000-0005-0000-0000-00005B060000}"/>
    <cellStyle name="Currency 2 2 2 3 2 3 3 2" xfId="1628" xr:uid="{00000000-0005-0000-0000-00005C060000}"/>
    <cellStyle name="Currency 2 2 2 3 2 3 3 3" xfId="1629" xr:uid="{00000000-0005-0000-0000-00005D060000}"/>
    <cellStyle name="Currency 2 2 2 3 2 3 4" xfId="1630" xr:uid="{00000000-0005-0000-0000-00005E060000}"/>
    <cellStyle name="Currency 2 2 2 3 2 3 4 2" xfId="1631" xr:uid="{00000000-0005-0000-0000-00005F060000}"/>
    <cellStyle name="Currency 2 2 2 3 2 3 4 2 2" xfId="1632" xr:uid="{00000000-0005-0000-0000-000060060000}"/>
    <cellStyle name="Currency 2 2 2 3 2 3 4 3" xfId="1633" xr:uid="{00000000-0005-0000-0000-000061060000}"/>
    <cellStyle name="Currency 2 2 2 3 2 3 5" xfId="1634" xr:uid="{00000000-0005-0000-0000-000062060000}"/>
    <cellStyle name="Currency 2 2 2 3 2 3 5 2" xfId="1635" xr:uid="{00000000-0005-0000-0000-000063060000}"/>
    <cellStyle name="Currency 2 2 2 3 2 3 5 2 2" xfId="1636" xr:uid="{00000000-0005-0000-0000-000064060000}"/>
    <cellStyle name="Currency 2 2 2 3 2 3 5 3" xfId="1637" xr:uid="{00000000-0005-0000-0000-000065060000}"/>
    <cellStyle name="Currency 2 2 2 3 2 3 6" xfId="1638" xr:uid="{00000000-0005-0000-0000-000066060000}"/>
    <cellStyle name="Currency 2 2 2 3 2 3 6 2" xfId="1639" xr:uid="{00000000-0005-0000-0000-000067060000}"/>
    <cellStyle name="Currency 2 2 2 3 2 3 6 2 2" xfId="1640" xr:uid="{00000000-0005-0000-0000-000068060000}"/>
    <cellStyle name="Currency 2 2 2 3 2 3 6 3" xfId="1641" xr:uid="{00000000-0005-0000-0000-000069060000}"/>
    <cellStyle name="Currency 2 2 2 3 2 3 7" xfId="1642" xr:uid="{00000000-0005-0000-0000-00006A060000}"/>
    <cellStyle name="Currency 2 2 2 3 2 3 7 2" xfId="1643" xr:uid="{00000000-0005-0000-0000-00006B060000}"/>
    <cellStyle name="Currency 2 2 2 3 2 3 8" xfId="1644" xr:uid="{00000000-0005-0000-0000-00006C060000}"/>
    <cellStyle name="Currency 2 2 2 3 2 3 8 2" xfId="1645" xr:uid="{00000000-0005-0000-0000-00006D060000}"/>
    <cellStyle name="Currency 2 2 2 3 2 3 9" xfId="1646" xr:uid="{00000000-0005-0000-0000-00006E060000}"/>
    <cellStyle name="Currency 2 2 2 3 2 4" xfId="1647" xr:uid="{00000000-0005-0000-0000-00006F060000}"/>
    <cellStyle name="Currency 2 2 2 3 2 4 2" xfId="1648" xr:uid="{00000000-0005-0000-0000-000070060000}"/>
    <cellStyle name="Currency 2 2 2 3 2 4 3" xfId="1649" xr:uid="{00000000-0005-0000-0000-000071060000}"/>
    <cellStyle name="Currency 2 2 2 3 2 4 3 2" xfId="1650" xr:uid="{00000000-0005-0000-0000-000072060000}"/>
    <cellStyle name="Currency 2 2 2 3 2 4 3 2 2" xfId="1651" xr:uid="{00000000-0005-0000-0000-000073060000}"/>
    <cellStyle name="Currency 2 2 2 3 2 4 3 3" xfId="1652" xr:uid="{00000000-0005-0000-0000-000074060000}"/>
    <cellStyle name="Currency 2 2 2 3 2 4 4" xfId="1653" xr:uid="{00000000-0005-0000-0000-000075060000}"/>
    <cellStyle name="Currency 2 2 2 3 2 4 4 2" xfId="1654" xr:uid="{00000000-0005-0000-0000-000076060000}"/>
    <cellStyle name="Currency 2 2 2 3 2 4 4 2 2" xfId="1655" xr:uid="{00000000-0005-0000-0000-000077060000}"/>
    <cellStyle name="Currency 2 2 2 3 2 4 4 3" xfId="1656" xr:uid="{00000000-0005-0000-0000-000078060000}"/>
    <cellStyle name="Currency 2 2 2 3 2 4 5" xfId="1657" xr:uid="{00000000-0005-0000-0000-000079060000}"/>
    <cellStyle name="Currency 2 2 2 3 2 4 5 2" xfId="1658" xr:uid="{00000000-0005-0000-0000-00007A060000}"/>
    <cellStyle name="Currency 2 2 2 3 2 4 5 2 2" xfId="1659" xr:uid="{00000000-0005-0000-0000-00007B060000}"/>
    <cellStyle name="Currency 2 2 2 3 2 4 5 3" xfId="1660" xr:uid="{00000000-0005-0000-0000-00007C060000}"/>
    <cellStyle name="Currency 2 2 2 3 2 4 6" xfId="1661" xr:uid="{00000000-0005-0000-0000-00007D060000}"/>
    <cellStyle name="Currency 2 2 2 3 2 4 6 2" xfId="1662" xr:uid="{00000000-0005-0000-0000-00007E060000}"/>
    <cellStyle name="Currency 2 2 2 3 2 4 7" xfId="1663" xr:uid="{00000000-0005-0000-0000-00007F060000}"/>
    <cellStyle name="Currency 2 2 2 3 2 4 7 2" xfId="1664" xr:uid="{00000000-0005-0000-0000-000080060000}"/>
    <cellStyle name="Currency 2 2 2 3 2 4 8" xfId="1665" xr:uid="{00000000-0005-0000-0000-000081060000}"/>
    <cellStyle name="Currency 2 2 2 3 2 4 9" xfId="1666" xr:uid="{00000000-0005-0000-0000-000082060000}"/>
    <cellStyle name="Currency 2 2 2 3 2 5" xfId="1667" xr:uid="{00000000-0005-0000-0000-000083060000}"/>
    <cellStyle name="Currency 2 2 2 3 2 5 2" xfId="1668" xr:uid="{00000000-0005-0000-0000-000084060000}"/>
    <cellStyle name="Currency 2 2 2 3 2 5 3" xfId="1669" xr:uid="{00000000-0005-0000-0000-000085060000}"/>
    <cellStyle name="Currency 2 2 2 3 2 6" xfId="1670" xr:uid="{00000000-0005-0000-0000-000086060000}"/>
    <cellStyle name="Currency 2 2 2 3 2 6 2" xfId="1671" xr:uid="{00000000-0005-0000-0000-000087060000}"/>
    <cellStyle name="Currency 2 2 2 3 2 6 2 2" xfId="1672" xr:uid="{00000000-0005-0000-0000-000088060000}"/>
    <cellStyle name="Currency 2 2 2 3 2 6 2 2 2" xfId="1673" xr:uid="{00000000-0005-0000-0000-000089060000}"/>
    <cellStyle name="Currency 2 2 2 3 2 6 2 3" xfId="1674" xr:uid="{00000000-0005-0000-0000-00008A060000}"/>
    <cellStyle name="Currency 2 2 2 3 2 6 3" xfId="1675" xr:uid="{00000000-0005-0000-0000-00008B060000}"/>
    <cellStyle name="Currency 2 2 2 3 2 6 3 2" xfId="1676" xr:uid="{00000000-0005-0000-0000-00008C060000}"/>
    <cellStyle name="Currency 2 2 2 3 2 6 3 2 2" xfId="1677" xr:uid="{00000000-0005-0000-0000-00008D060000}"/>
    <cellStyle name="Currency 2 2 2 3 2 6 3 3" xfId="1678" xr:uid="{00000000-0005-0000-0000-00008E060000}"/>
    <cellStyle name="Currency 2 2 2 3 2 6 4" xfId="1679" xr:uid="{00000000-0005-0000-0000-00008F060000}"/>
    <cellStyle name="Currency 2 2 2 3 2 6 4 2" xfId="1680" xr:uid="{00000000-0005-0000-0000-000090060000}"/>
    <cellStyle name="Currency 2 2 2 3 2 6 4 2 2" xfId="1681" xr:uid="{00000000-0005-0000-0000-000091060000}"/>
    <cellStyle name="Currency 2 2 2 3 2 6 4 3" xfId="1682" xr:uid="{00000000-0005-0000-0000-000092060000}"/>
    <cellStyle name="Currency 2 2 2 3 2 6 5" xfId="1683" xr:uid="{00000000-0005-0000-0000-000093060000}"/>
    <cellStyle name="Currency 2 2 2 3 2 6 5 2" xfId="1684" xr:uid="{00000000-0005-0000-0000-000094060000}"/>
    <cellStyle name="Currency 2 2 2 3 2 6 6" xfId="1685" xr:uid="{00000000-0005-0000-0000-000095060000}"/>
    <cellStyle name="Currency 2 2 2 3 2 6 6 2" xfId="1686" xr:uid="{00000000-0005-0000-0000-000096060000}"/>
    <cellStyle name="Currency 2 2 2 3 2 6 7" xfId="1687" xr:uid="{00000000-0005-0000-0000-000097060000}"/>
    <cellStyle name="Currency 2 2 2 3 2 7" xfId="1688" xr:uid="{00000000-0005-0000-0000-000098060000}"/>
    <cellStyle name="Currency 2 2 2 3 2 7 2" xfId="1689" xr:uid="{00000000-0005-0000-0000-000099060000}"/>
    <cellStyle name="Currency 2 2 2 3 2 7 2 2" xfId="1690" xr:uid="{00000000-0005-0000-0000-00009A060000}"/>
    <cellStyle name="Currency 2 2 2 3 2 7 3" xfId="1691" xr:uid="{00000000-0005-0000-0000-00009B060000}"/>
    <cellStyle name="Currency 2 2 2 3 2 8" xfId="1692" xr:uid="{00000000-0005-0000-0000-00009C060000}"/>
    <cellStyle name="Currency 2 2 2 3 2 8 2" xfId="1693" xr:uid="{00000000-0005-0000-0000-00009D060000}"/>
    <cellStyle name="Currency 2 2 2 3 2 8 2 2" xfId="1694" xr:uid="{00000000-0005-0000-0000-00009E060000}"/>
    <cellStyle name="Currency 2 2 2 3 2 8 3" xfId="1695" xr:uid="{00000000-0005-0000-0000-00009F060000}"/>
    <cellStyle name="Currency 2 2 2 3 3" xfId="1696" xr:uid="{00000000-0005-0000-0000-0000A0060000}"/>
    <cellStyle name="Currency 2 2 2 3 3 10" xfId="1697" xr:uid="{00000000-0005-0000-0000-0000A1060000}"/>
    <cellStyle name="Currency 2 2 2 3 3 2" xfId="1698" xr:uid="{00000000-0005-0000-0000-0000A2060000}"/>
    <cellStyle name="Currency 2 2 2 3 3 2 2" xfId="1699" xr:uid="{00000000-0005-0000-0000-0000A3060000}"/>
    <cellStyle name="Currency 2 2 2 3 3 2 3" xfId="1700" xr:uid="{00000000-0005-0000-0000-0000A4060000}"/>
    <cellStyle name="Currency 2 2 2 3 3 2 3 2" xfId="1701" xr:uid="{00000000-0005-0000-0000-0000A5060000}"/>
    <cellStyle name="Currency 2 2 2 3 3 2 3 3" xfId="1702" xr:uid="{00000000-0005-0000-0000-0000A6060000}"/>
    <cellStyle name="Currency 2 2 2 3 3 2 4" xfId="1703" xr:uid="{00000000-0005-0000-0000-0000A7060000}"/>
    <cellStyle name="Currency 2 2 2 3 3 2 4 2" xfId="1704" xr:uid="{00000000-0005-0000-0000-0000A8060000}"/>
    <cellStyle name="Currency 2 2 2 3 3 2 4 2 2" xfId="1705" xr:uid="{00000000-0005-0000-0000-0000A9060000}"/>
    <cellStyle name="Currency 2 2 2 3 3 2 4 3" xfId="1706" xr:uid="{00000000-0005-0000-0000-0000AA060000}"/>
    <cellStyle name="Currency 2 2 2 3 3 2 5" xfId="1707" xr:uid="{00000000-0005-0000-0000-0000AB060000}"/>
    <cellStyle name="Currency 2 2 2 3 3 2 5 2" xfId="1708" xr:uid="{00000000-0005-0000-0000-0000AC060000}"/>
    <cellStyle name="Currency 2 2 2 3 3 2 5 2 2" xfId="1709" xr:uid="{00000000-0005-0000-0000-0000AD060000}"/>
    <cellStyle name="Currency 2 2 2 3 3 2 5 3" xfId="1710" xr:uid="{00000000-0005-0000-0000-0000AE060000}"/>
    <cellStyle name="Currency 2 2 2 3 3 2 6" xfId="1711" xr:uid="{00000000-0005-0000-0000-0000AF060000}"/>
    <cellStyle name="Currency 2 2 2 3 3 2 6 2" xfId="1712" xr:uid="{00000000-0005-0000-0000-0000B0060000}"/>
    <cellStyle name="Currency 2 2 2 3 3 2 6 2 2" xfId="1713" xr:uid="{00000000-0005-0000-0000-0000B1060000}"/>
    <cellStyle name="Currency 2 2 2 3 3 2 6 3" xfId="1714" xr:uid="{00000000-0005-0000-0000-0000B2060000}"/>
    <cellStyle name="Currency 2 2 2 3 3 2 7" xfId="1715" xr:uid="{00000000-0005-0000-0000-0000B3060000}"/>
    <cellStyle name="Currency 2 2 2 3 3 2 7 2" xfId="1716" xr:uid="{00000000-0005-0000-0000-0000B4060000}"/>
    <cellStyle name="Currency 2 2 2 3 3 2 8" xfId="1717" xr:uid="{00000000-0005-0000-0000-0000B5060000}"/>
    <cellStyle name="Currency 2 2 2 3 3 2 8 2" xfId="1718" xr:uid="{00000000-0005-0000-0000-0000B6060000}"/>
    <cellStyle name="Currency 2 2 2 3 3 2 9" xfId="1719" xr:uid="{00000000-0005-0000-0000-0000B7060000}"/>
    <cellStyle name="Currency 2 2 2 3 3 3" xfId="1720" xr:uid="{00000000-0005-0000-0000-0000B8060000}"/>
    <cellStyle name="Currency 2 2 2 3 3 4" xfId="1721" xr:uid="{00000000-0005-0000-0000-0000B9060000}"/>
    <cellStyle name="Currency 2 2 2 3 3 4 2" xfId="1722" xr:uid="{00000000-0005-0000-0000-0000BA060000}"/>
    <cellStyle name="Currency 2 2 2 3 3 4 3" xfId="1723" xr:uid="{00000000-0005-0000-0000-0000BB060000}"/>
    <cellStyle name="Currency 2 2 2 3 3 5" xfId="1724" xr:uid="{00000000-0005-0000-0000-0000BC060000}"/>
    <cellStyle name="Currency 2 2 2 3 3 5 2" xfId="1725" xr:uid="{00000000-0005-0000-0000-0000BD060000}"/>
    <cellStyle name="Currency 2 2 2 3 3 5 2 2" xfId="1726" xr:uid="{00000000-0005-0000-0000-0000BE060000}"/>
    <cellStyle name="Currency 2 2 2 3 3 5 3" xfId="1727" xr:uid="{00000000-0005-0000-0000-0000BF060000}"/>
    <cellStyle name="Currency 2 2 2 3 3 6" xfId="1728" xr:uid="{00000000-0005-0000-0000-0000C0060000}"/>
    <cellStyle name="Currency 2 2 2 3 3 6 2" xfId="1729" xr:uid="{00000000-0005-0000-0000-0000C1060000}"/>
    <cellStyle name="Currency 2 2 2 3 3 6 2 2" xfId="1730" xr:uid="{00000000-0005-0000-0000-0000C2060000}"/>
    <cellStyle name="Currency 2 2 2 3 3 6 3" xfId="1731" xr:uid="{00000000-0005-0000-0000-0000C3060000}"/>
    <cellStyle name="Currency 2 2 2 3 3 7" xfId="1732" xr:uid="{00000000-0005-0000-0000-0000C4060000}"/>
    <cellStyle name="Currency 2 2 2 3 3 7 2" xfId="1733" xr:uid="{00000000-0005-0000-0000-0000C5060000}"/>
    <cellStyle name="Currency 2 2 2 3 3 7 2 2" xfId="1734" xr:uid="{00000000-0005-0000-0000-0000C6060000}"/>
    <cellStyle name="Currency 2 2 2 3 3 7 3" xfId="1735" xr:uid="{00000000-0005-0000-0000-0000C7060000}"/>
    <cellStyle name="Currency 2 2 2 3 3 8" xfId="1736" xr:uid="{00000000-0005-0000-0000-0000C8060000}"/>
    <cellStyle name="Currency 2 2 2 3 3 8 2" xfId="1737" xr:uid="{00000000-0005-0000-0000-0000C9060000}"/>
    <cellStyle name="Currency 2 2 2 3 3 9" xfId="1738" xr:uid="{00000000-0005-0000-0000-0000CA060000}"/>
    <cellStyle name="Currency 2 2 2 3 3 9 2" xfId="1739" xr:uid="{00000000-0005-0000-0000-0000CB060000}"/>
    <cellStyle name="Currency 2 2 2 3 4" xfId="1740" xr:uid="{00000000-0005-0000-0000-0000CC060000}"/>
    <cellStyle name="Currency 2 2 2 3 4 2" xfId="1741" xr:uid="{00000000-0005-0000-0000-0000CD060000}"/>
    <cellStyle name="Currency 2 2 2 3 4 2 10" xfId="1742" xr:uid="{00000000-0005-0000-0000-0000CE060000}"/>
    <cellStyle name="Currency 2 2 2 3 4 2 2" xfId="1743" xr:uid="{00000000-0005-0000-0000-0000CF060000}"/>
    <cellStyle name="Currency 2 2 2 3 4 2 3" xfId="1744" xr:uid="{00000000-0005-0000-0000-0000D0060000}"/>
    <cellStyle name="Currency 2 2 2 3 4 2 4" xfId="1745" xr:uid="{00000000-0005-0000-0000-0000D1060000}"/>
    <cellStyle name="Currency 2 2 2 3 4 2 4 2" xfId="1746" xr:uid="{00000000-0005-0000-0000-0000D2060000}"/>
    <cellStyle name="Currency 2 2 2 3 4 2 4 2 2" xfId="1747" xr:uid="{00000000-0005-0000-0000-0000D3060000}"/>
    <cellStyle name="Currency 2 2 2 3 4 2 4 3" xfId="1748" xr:uid="{00000000-0005-0000-0000-0000D4060000}"/>
    <cellStyle name="Currency 2 2 2 3 4 2 5" xfId="1749" xr:uid="{00000000-0005-0000-0000-0000D5060000}"/>
    <cellStyle name="Currency 2 2 2 3 4 2 5 2" xfId="1750" xr:uid="{00000000-0005-0000-0000-0000D6060000}"/>
    <cellStyle name="Currency 2 2 2 3 4 2 5 2 2" xfId="1751" xr:uid="{00000000-0005-0000-0000-0000D7060000}"/>
    <cellStyle name="Currency 2 2 2 3 4 2 5 3" xfId="1752" xr:uid="{00000000-0005-0000-0000-0000D8060000}"/>
    <cellStyle name="Currency 2 2 2 3 4 2 6" xfId="1753" xr:uid="{00000000-0005-0000-0000-0000D9060000}"/>
    <cellStyle name="Currency 2 2 2 3 4 2 6 2" xfId="1754" xr:uid="{00000000-0005-0000-0000-0000DA060000}"/>
    <cellStyle name="Currency 2 2 2 3 4 2 6 2 2" xfId="1755" xr:uid="{00000000-0005-0000-0000-0000DB060000}"/>
    <cellStyle name="Currency 2 2 2 3 4 2 6 3" xfId="1756" xr:uid="{00000000-0005-0000-0000-0000DC060000}"/>
    <cellStyle name="Currency 2 2 2 3 4 2 7" xfId="1757" xr:uid="{00000000-0005-0000-0000-0000DD060000}"/>
    <cellStyle name="Currency 2 2 2 3 4 2 7 2" xfId="1758" xr:uid="{00000000-0005-0000-0000-0000DE060000}"/>
    <cellStyle name="Currency 2 2 2 3 4 2 8" xfId="1759" xr:uid="{00000000-0005-0000-0000-0000DF060000}"/>
    <cellStyle name="Currency 2 2 2 3 4 2 8 2" xfId="1760" xr:uid="{00000000-0005-0000-0000-0000E0060000}"/>
    <cellStyle name="Currency 2 2 2 3 4 2 9" xfId="1761" xr:uid="{00000000-0005-0000-0000-0000E1060000}"/>
    <cellStyle name="Currency 2 2 2 3 4 3" xfId="1762" xr:uid="{00000000-0005-0000-0000-0000E2060000}"/>
    <cellStyle name="Currency 2 2 2 3 4 4" xfId="1763" xr:uid="{00000000-0005-0000-0000-0000E3060000}"/>
    <cellStyle name="Currency 2 2 2 3 4 4 2" xfId="1764" xr:uid="{00000000-0005-0000-0000-0000E4060000}"/>
    <cellStyle name="Currency 2 2 2 3 4 4 2 2" xfId="1765" xr:uid="{00000000-0005-0000-0000-0000E5060000}"/>
    <cellStyle name="Currency 2 2 2 3 4 4 3" xfId="1766" xr:uid="{00000000-0005-0000-0000-0000E6060000}"/>
    <cellStyle name="Currency 2 2 2 3 4 5" xfId="1767" xr:uid="{00000000-0005-0000-0000-0000E7060000}"/>
    <cellStyle name="Currency 2 2 2 3 4 5 2" xfId="1768" xr:uid="{00000000-0005-0000-0000-0000E8060000}"/>
    <cellStyle name="Currency 2 2 2 3 4 5 2 2" xfId="1769" xr:uid="{00000000-0005-0000-0000-0000E9060000}"/>
    <cellStyle name="Currency 2 2 2 3 4 5 3" xfId="1770" xr:uid="{00000000-0005-0000-0000-0000EA060000}"/>
    <cellStyle name="Currency 2 2 2 3 5" xfId="1771" xr:uid="{00000000-0005-0000-0000-0000EB060000}"/>
    <cellStyle name="Currency 2 2 2 3 5 2" xfId="1772" xr:uid="{00000000-0005-0000-0000-0000EC060000}"/>
    <cellStyle name="Currency 2 2 2 3 5 3" xfId="1773" xr:uid="{00000000-0005-0000-0000-0000ED060000}"/>
    <cellStyle name="Currency 2 2 2 3 5 3 2" xfId="1774" xr:uid="{00000000-0005-0000-0000-0000EE060000}"/>
    <cellStyle name="Currency 2 2 2 3 5 3 3" xfId="1775" xr:uid="{00000000-0005-0000-0000-0000EF060000}"/>
    <cellStyle name="Currency 2 2 2 3 5 4" xfId="1776" xr:uid="{00000000-0005-0000-0000-0000F0060000}"/>
    <cellStyle name="Currency 2 2 2 3 5 4 2" xfId="1777" xr:uid="{00000000-0005-0000-0000-0000F1060000}"/>
    <cellStyle name="Currency 2 2 2 3 5 4 2 2" xfId="1778" xr:uid="{00000000-0005-0000-0000-0000F2060000}"/>
    <cellStyle name="Currency 2 2 2 3 5 4 3" xfId="1779" xr:uid="{00000000-0005-0000-0000-0000F3060000}"/>
    <cellStyle name="Currency 2 2 2 3 5 5" xfId="1780" xr:uid="{00000000-0005-0000-0000-0000F4060000}"/>
    <cellStyle name="Currency 2 2 2 3 5 5 2" xfId="1781" xr:uid="{00000000-0005-0000-0000-0000F5060000}"/>
    <cellStyle name="Currency 2 2 2 3 5 5 2 2" xfId="1782" xr:uid="{00000000-0005-0000-0000-0000F6060000}"/>
    <cellStyle name="Currency 2 2 2 3 5 5 3" xfId="1783" xr:uid="{00000000-0005-0000-0000-0000F7060000}"/>
    <cellStyle name="Currency 2 2 2 3 5 6" xfId="1784" xr:uid="{00000000-0005-0000-0000-0000F8060000}"/>
    <cellStyle name="Currency 2 2 2 3 5 6 2" xfId="1785" xr:uid="{00000000-0005-0000-0000-0000F9060000}"/>
    <cellStyle name="Currency 2 2 2 3 5 6 2 2" xfId="1786" xr:uid="{00000000-0005-0000-0000-0000FA060000}"/>
    <cellStyle name="Currency 2 2 2 3 5 6 3" xfId="1787" xr:uid="{00000000-0005-0000-0000-0000FB060000}"/>
    <cellStyle name="Currency 2 2 2 3 5 7" xfId="1788" xr:uid="{00000000-0005-0000-0000-0000FC060000}"/>
    <cellStyle name="Currency 2 2 2 3 5 7 2" xfId="1789" xr:uid="{00000000-0005-0000-0000-0000FD060000}"/>
    <cellStyle name="Currency 2 2 2 3 5 8" xfId="1790" xr:uid="{00000000-0005-0000-0000-0000FE060000}"/>
    <cellStyle name="Currency 2 2 2 3 5 8 2" xfId="1791" xr:uid="{00000000-0005-0000-0000-0000FF060000}"/>
    <cellStyle name="Currency 2 2 2 3 5 9" xfId="1792" xr:uid="{00000000-0005-0000-0000-000000070000}"/>
    <cellStyle name="Currency 2 2 2 3 6" xfId="1793" xr:uid="{00000000-0005-0000-0000-000001070000}"/>
    <cellStyle name="Currency 2 2 2 3 6 2" xfId="1794" xr:uid="{00000000-0005-0000-0000-000002070000}"/>
    <cellStyle name="Currency 2 2 2 3 6 3" xfId="1795" xr:uid="{00000000-0005-0000-0000-000003070000}"/>
    <cellStyle name="Currency 2 2 2 3 7" xfId="1796" xr:uid="{00000000-0005-0000-0000-000004070000}"/>
    <cellStyle name="Currency 2 2 2 3 8" xfId="1797" xr:uid="{00000000-0005-0000-0000-000005070000}"/>
    <cellStyle name="Currency 2 2 2 3 8 2" xfId="1798" xr:uid="{00000000-0005-0000-0000-000006070000}"/>
    <cellStyle name="Currency 2 2 2 3 8 2 2" xfId="1799" xr:uid="{00000000-0005-0000-0000-000007070000}"/>
    <cellStyle name="Currency 2 2 2 3 8 3" xfId="1800" xr:uid="{00000000-0005-0000-0000-000008070000}"/>
    <cellStyle name="Currency 2 2 2 3 8 4" xfId="1801" xr:uid="{00000000-0005-0000-0000-000009070000}"/>
    <cellStyle name="Currency 2 2 2 3 9" xfId="1802" xr:uid="{00000000-0005-0000-0000-00000A070000}"/>
    <cellStyle name="Currency 2 2 2 3 9 2" xfId="1803" xr:uid="{00000000-0005-0000-0000-00000B070000}"/>
    <cellStyle name="Currency 2 2 2 3 9 2 2" xfId="1804" xr:uid="{00000000-0005-0000-0000-00000C070000}"/>
    <cellStyle name="Currency 2 2 2 3 9 3" xfId="1805" xr:uid="{00000000-0005-0000-0000-00000D070000}"/>
    <cellStyle name="Currency 2 2 2 4" xfId="1806" xr:uid="{00000000-0005-0000-0000-00000E070000}"/>
    <cellStyle name="Currency 2 2 2 4 2" xfId="1807" xr:uid="{00000000-0005-0000-0000-00000F070000}"/>
    <cellStyle name="Currency 2 2 2 4 2 2" xfId="1808" xr:uid="{00000000-0005-0000-0000-000010070000}"/>
    <cellStyle name="Currency 2 2 2 4 2 3" xfId="1809" xr:uid="{00000000-0005-0000-0000-000011070000}"/>
    <cellStyle name="Currency 2 2 2 4 2 3 2" xfId="1810" xr:uid="{00000000-0005-0000-0000-000012070000}"/>
    <cellStyle name="Currency 2 2 2 4 2 3 3" xfId="1811" xr:uid="{00000000-0005-0000-0000-000013070000}"/>
    <cellStyle name="Currency 2 2 2 4 2 4" xfId="1812" xr:uid="{00000000-0005-0000-0000-000014070000}"/>
    <cellStyle name="Currency 2 2 2 4 2 4 2" xfId="1813" xr:uid="{00000000-0005-0000-0000-000015070000}"/>
    <cellStyle name="Currency 2 2 2 4 2 4 2 2" xfId="1814" xr:uid="{00000000-0005-0000-0000-000016070000}"/>
    <cellStyle name="Currency 2 2 2 4 2 4 3" xfId="1815" xr:uid="{00000000-0005-0000-0000-000017070000}"/>
    <cellStyle name="Currency 2 2 2 4 2 5" xfId="1816" xr:uid="{00000000-0005-0000-0000-000018070000}"/>
    <cellStyle name="Currency 2 2 2 4 2 5 2" xfId="1817" xr:uid="{00000000-0005-0000-0000-000019070000}"/>
    <cellStyle name="Currency 2 2 2 4 2 5 2 2" xfId="1818" xr:uid="{00000000-0005-0000-0000-00001A070000}"/>
    <cellStyle name="Currency 2 2 2 4 2 5 3" xfId="1819" xr:uid="{00000000-0005-0000-0000-00001B070000}"/>
    <cellStyle name="Currency 2 2 2 4 2 6" xfId="1820" xr:uid="{00000000-0005-0000-0000-00001C070000}"/>
    <cellStyle name="Currency 2 2 2 4 2 6 2" xfId="1821" xr:uid="{00000000-0005-0000-0000-00001D070000}"/>
    <cellStyle name="Currency 2 2 2 4 2 6 2 2" xfId="1822" xr:uid="{00000000-0005-0000-0000-00001E070000}"/>
    <cellStyle name="Currency 2 2 2 4 2 6 3" xfId="1823" xr:uid="{00000000-0005-0000-0000-00001F070000}"/>
    <cellStyle name="Currency 2 2 2 4 2 7" xfId="1824" xr:uid="{00000000-0005-0000-0000-000020070000}"/>
    <cellStyle name="Currency 2 2 2 4 2 7 2" xfId="1825" xr:uid="{00000000-0005-0000-0000-000021070000}"/>
    <cellStyle name="Currency 2 2 2 4 2 8" xfId="1826" xr:uid="{00000000-0005-0000-0000-000022070000}"/>
    <cellStyle name="Currency 2 2 2 4 2 8 2" xfId="1827" xr:uid="{00000000-0005-0000-0000-000023070000}"/>
    <cellStyle name="Currency 2 2 2 4 2 9" xfId="1828" xr:uid="{00000000-0005-0000-0000-000024070000}"/>
    <cellStyle name="Currency 2 2 2 4 3" xfId="1829" xr:uid="{00000000-0005-0000-0000-000025070000}"/>
    <cellStyle name="Currency 2 2 2 4 3 2" xfId="1830" xr:uid="{00000000-0005-0000-0000-000026070000}"/>
    <cellStyle name="Currency 2 2 2 4 3 3" xfId="1831" xr:uid="{00000000-0005-0000-0000-000027070000}"/>
    <cellStyle name="Currency 2 2 2 4 3 3 2" xfId="1832" xr:uid="{00000000-0005-0000-0000-000028070000}"/>
    <cellStyle name="Currency 2 2 2 4 3 3 3" xfId="1833" xr:uid="{00000000-0005-0000-0000-000029070000}"/>
    <cellStyle name="Currency 2 2 2 4 3 4" xfId="1834" xr:uid="{00000000-0005-0000-0000-00002A070000}"/>
    <cellStyle name="Currency 2 2 2 4 3 4 2" xfId="1835" xr:uid="{00000000-0005-0000-0000-00002B070000}"/>
    <cellStyle name="Currency 2 2 2 4 3 4 2 2" xfId="1836" xr:uid="{00000000-0005-0000-0000-00002C070000}"/>
    <cellStyle name="Currency 2 2 2 4 3 4 3" xfId="1837" xr:uid="{00000000-0005-0000-0000-00002D070000}"/>
    <cellStyle name="Currency 2 2 2 4 3 5" xfId="1838" xr:uid="{00000000-0005-0000-0000-00002E070000}"/>
    <cellStyle name="Currency 2 2 2 4 3 5 2" xfId="1839" xr:uid="{00000000-0005-0000-0000-00002F070000}"/>
    <cellStyle name="Currency 2 2 2 4 3 5 2 2" xfId="1840" xr:uid="{00000000-0005-0000-0000-000030070000}"/>
    <cellStyle name="Currency 2 2 2 4 3 5 3" xfId="1841" xr:uid="{00000000-0005-0000-0000-000031070000}"/>
    <cellStyle name="Currency 2 2 2 4 3 6" xfId="1842" xr:uid="{00000000-0005-0000-0000-000032070000}"/>
    <cellStyle name="Currency 2 2 2 4 3 6 2" xfId="1843" xr:uid="{00000000-0005-0000-0000-000033070000}"/>
    <cellStyle name="Currency 2 2 2 4 3 6 2 2" xfId="1844" xr:uid="{00000000-0005-0000-0000-000034070000}"/>
    <cellStyle name="Currency 2 2 2 4 3 6 3" xfId="1845" xr:uid="{00000000-0005-0000-0000-000035070000}"/>
    <cellStyle name="Currency 2 2 2 4 3 7" xfId="1846" xr:uid="{00000000-0005-0000-0000-000036070000}"/>
    <cellStyle name="Currency 2 2 2 4 3 7 2" xfId="1847" xr:uid="{00000000-0005-0000-0000-000037070000}"/>
    <cellStyle name="Currency 2 2 2 4 3 8" xfId="1848" xr:uid="{00000000-0005-0000-0000-000038070000}"/>
    <cellStyle name="Currency 2 2 2 4 3 8 2" xfId="1849" xr:uid="{00000000-0005-0000-0000-000039070000}"/>
    <cellStyle name="Currency 2 2 2 4 3 9" xfId="1850" xr:uid="{00000000-0005-0000-0000-00003A070000}"/>
    <cellStyle name="Currency 2 2 2 4 4" xfId="1851" xr:uid="{00000000-0005-0000-0000-00003B070000}"/>
    <cellStyle name="Currency 2 2 2 4 4 2" xfId="1852" xr:uid="{00000000-0005-0000-0000-00003C070000}"/>
    <cellStyle name="Currency 2 2 2 4 4 3" xfId="1853" xr:uid="{00000000-0005-0000-0000-00003D070000}"/>
    <cellStyle name="Currency 2 2 2 4 4 3 2" xfId="1854" xr:uid="{00000000-0005-0000-0000-00003E070000}"/>
    <cellStyle name="Currency 2 2 2 4 4 3 2 2" xfId="1855" xr:uid="{00000000-0005-0000-0000-00003F070000}"/>
    <cellStyle name="Currency 2 2 2 4 4 3 3" xfId="1856" xr:uid="{00000000-0005-0000-0000-000040070000}"/>
    <cellStyle name="Currency 2 2 2 4 4 4" xfId="1857" xr:uid="{00000000-0005-0000-0000-000041070000}"/>
    <cellStyle name="Currency 2 2 2 4 4 4 2" xfId="1858" xr:uid="{00000000-0005-0000-0000-000042070000}"/>
    <cellStyle name="Currency 2 2 2 4 4 4 2 2" xfId="1859" xr:uid="{00000000-0005-0000-0000-000043070000}"/>
    <cellStyle name="Currency 2 2 2 4 4 4 3" xfId="1860" xr:uid="{00000000-0005-0000-0000-000044070000}"/>
    <cellStyle name="Currency 2 2 2 4 4 5" xfId="1861" xr:uid="{00000000-0005-0000-0000-000045070000}"/>
    <cellStyle name="Currency 2 2 2 4 4 5 2" xfId="1862" xr:uid="{00000000-0005-0000-0000-000046070000}"/>
    <cellStyle name="Currency 2 2 2 4 4 5 2 2" xfId="1863" xr:uid="{00000000-0005-0000-0000-000047070000}"/>
    <cellStyle name="Currency 2 2 2 4 4 5 3" xfId="1864" xr:uid="{00000000-0005-0000-0000-000048070000}"/>
    <cellStyle name="Currency 2 2 2 4 4 6" xfId="1865" xr:uid="{00000000-0005-0000-0000-000049070000}"/>
    <cellStyle name="Currency 2 2 2 4 4 6 2" xfId="1866" xr:uid="{00000000-0005-0000-0000-00004A070000}"/>
    <cellStyle name="Currency 2 2 2 4 4 7" xfId="1867" xr:uid="{00000000-0005-0000-0000-00004B070000}"/>
    <cellStyle name="Currency 2 2 2 4 4 7 2" xfId="1868" xr:uid="{00000000-0005-0000-0000-00004C070000}"/>
    <cellStyle name="Currency 2 2 2 4 4 8" xfId="1869" xr:uid="{00000000-0005-0000-0000-00004D070000}"/>
    <cellStyle name="Currency 2 2 2 4 4 9" xfId="1870" xr:uid="{00000000-0005-0000-0000-00004E070000}"/>
    <cellStyle name="Currency 2 2 2 4 5" xfId="1871" xr:uid="{00000000-0005-0000-0000-00004F070000}"/>
    <cellStyle name="Currency 2 2 2 4 5 2" xfId="1872" xr:uid="{00000000-0005-0000-0000-000050070000}"/>
    <cellStyle name="Currency 2 2 2 4 5 3" xfId="1873" xr:uid="{00000000-0005-0000-0000-000051070000}"/>
    <cellStyle name="Currency 2 2 2 4 6" xfId="1874" xr:uid="{00000000-0005-0000-0000-000052070000}"/>
    <cellStyle name="Currency 2 2 2 4 6 2" xfId="1875" xr:uid="{00000000-0005-0000-0000-000053070000}"/>
    <cellStyle name="Currency 2 2 2 4 6 2 2" xfId="1876" xr:uid="{00000000-0005-0000-0000-000054070000}"/>
    <cellStyle name="Currency 2 2 2 4 6 2 2 2" xfId="1877" xr:uid="{00000000-0005-0000-0000-000055070000}"/>
    <cellStyle name="Currency 2 2 2 4 6 2 3" xfId="1878" xr:uid="{00000000-0005-0000-0000-000056070000}"/>
    <cellStyle name="Currency 2 2 2 4 6 3" xfId="1879" xr:uid="{00000000-0005-0000-0000-000057070000}"/>
    <cellStyle name="Currency 2 2 2 4 6 3 2" xfId="1880" xr:uid="{00000000-0005-0000-0000-000058070000}"/>
    <cellStyle name="Currency 2 2 2 4 6 3 2 2" xfId="1881" xr:uid="{00000000-0005-0000-0000-000059070000}"/>
    <cellStyle name="Currency 2 2 2 4 6 3 3" xfId="1882" xr:uid="{00000000-0005-0000-0000-00005A070000}"/>
    <cellStyle name="Currency 2 2 2 4 6 4" xfId="1883" xr:uid="{00000000-0005-0000-0000-00005B070000}"/>
    <cellStyle name="Currency 2 2 2 4 6 4 2" xfId="1884" xr:uid="{00000000-0005-0000-0000-00005C070000}"/>
    <cellStyle name="Currency 2 2 2 4 6 4 2 2" xfId="1885" xr:uid="{00000000-0005-0000-0000-00005D070000}"/>
    <cellStyle name="Currency 2 2 2 4 6 4 3" xfId="1886" xr:uid="{00000000-0005-0000-0000-00005E070000}"/>
    <cellStyle name="Currency 2 2 2 4 6 5" xfId="1887" xr:uid="{00000000-0005-0000-0000-00005F070000}"/>
    <cellStyle name="Currency 2 2 2 4 6 5 2" xfId="1888" xr:uid="{00000000-0005-0000-0000-000060070000}"/>
    <cellStyle name="Currency 2 2 2 4 6 6" xfId="1889" xr:uid="{00000000-0005-0000-0000-000061070000}"/>
    <cellStyle name="Currency 2 2 2 4 6 6 2" xfId="1890" xr:uid="{00000000-0005-0000-0000-000062070000}"/>
    <cellStyle name="Currency 2 2 2 4 6 7" xfId="1891" xr:uid="{00000000-0005-0000-0000-000063070000}"/>
    <cellStyle name="Currency 2 2 2 4 7" xfId="1892" xr:uid="{00000000-0005-0000-0000-000064070000}"/>
    <cellStyle name="Currency 2 2 2 4 7 2" xfId="1893" xr:uid="{00000000-0005-0000-0000-000065070000}"/>
    <cellStyle name="Currency 2 2 2 4 7 2 2" xfId="1894" xr:uid="{00000000-0005-0000-0000-000066070000}"/>
    <cellStyle name="Currency 2 2 2 4 7 3" xfId="1895" xr:uid="{00000000-0005-0000-0000-000067070000}"/>
    <cellStyle name="Currency 2 2 2 4 8" xfId="1896" xr:uid="{00000000-0005-0000-0000-000068070000}"/>
    <cellStyle name="Currency 2 2 2 4 8 2" xfId="1897" xr:uid="{00000000-0005-0000-0000-000069070000}"/>
    <cellStyle name="Currency 2 2 2 4 8 2 2" xfId="1898" xr:uid="{00000000-0005-0000-0000-00006A070000}"/>
    <cellStyle name="Currency 2 2 2 4 8 3" xfId="1899" xr:uid="{00000000-0005-0000-0000-00006B070000}"/>
    <cellStyle name="Currency 2 2 2 5" xfId="1900" xr:uid="{00000000-0005-0000-0000-00006C070000}"/>
    <cellStyle name="Currency 2 2 2 5 10" xfId="1901" xr:uid="{00000000-0005-0000-0000-00006D070000}"/>
    <cellStyle name="Currency 2 2 2 5 2" xfId="1902" xr:uid="{00000000-0005-0000-0000-00006E070000}"/>
    <cellStyle name="Currency 2 2 2 5 2 2" xfId="1903" xr:uid="{00000000-0005-0000-0000-00006F070000}"/>
    <cellStyle name="Currency 2 2 2 5 2 3" xfId="1904" xr:uid="{00000000-0005-0000-0000-000070070000}"/>
    <cellStyle name="Currency 2 2 2 5 2 3 2" xfId="1905" xr:uid="{00000000-0005-0000-0000-000071070000}"/>
    <cellStyle name="Currency 2 2 2 5 2 3 3" xfId="1906" xr:uid="{00000000-0005-0000-0000-000072070000}"/>
    <cellStyle name="Currency 2 2 2 5 2 4" xfId="1907" xr:uid="{00000000-0005-0000-0000-000073070000}"/>
    <cellStyle name="Currency 2 2 2 5 2 4 2" xfId="1908" xr:uid="{00000000-0005-0000-0000-000074070000}"/>
    <cellStyle name="Currency 2 2 2 5 2 4 2 2" xfId="1909" xr:uid="{00000000-0005-0000-0000-000075070000}"/>
    <cellStyle name="Currency 2 2 2 5 2 4 3" xfId="1910" xr:uid="{00000000-0005-0000-0000-000076070000}"/>
    <cellStyle name="Currency 2 2 2 5 2 5" xfId="1911" xr:uid="{00000000-0005-0000-0000-000077070000}"/>
    <cellStyle name="Currency 2 2 2 5 2 5 2" xfId="1912" xr:uid="{00000000-0005-0000-0000-000078070000}"/>
    <cellStyle name="Currency 2 2 2 5 2 5 2 2" xfId="1913" xr:uid="{00000000-0005-0000-0000-000079070000}"/>
    <cellStyle name="Currency 2 2 2 5 2 5 3" xfId="1914" xr:uid="{00000000-0005-0000-0000-00007A070000}"/>
    <cellStyle name="Currency 2 2 2 5 2 6" xfId="1915" xr:uid="{00000000-0005-0000-0000-00007B070000}"/>
    <cellStyle name="Currency 2 2 2 5 2 6 2" xfId="1916" xr:uid="{00000000-0005-0000-0000-00007C070000}"/>
    <cellStyle name="Currency 2 2 2 5 2 6 2 2" xfId="1917" xr:uid="{00000000-0005-0000-0000-00007D070000}"/>
    <cellStyle name="Currency 2 2 2 5 2 6 3" xfId="1918" xr:uid="{00000000-0005-0000-0000-00007E070000}"/>
    <cellStyle name="Currency 2 2 2 5 2 7" xfId="1919" xr:uid="{00000000-0005-0000-0000-00007F070000}"/>
    <cellStyle name="Currency 2 2 2 5 2 7 2" xfId="1920" xr:uid="{00000000-0005-0000-0000-000080070000}"/>
    <cellStyle name="Currency 2 2 2 5 2 8" xfId="1921" xr:uid="{00000000-0005-0000-0000-000081070000}"/>
    <cellStyle name="Currency 2 2 2 5 2 8 2" xfId="1922" xr:uid="{00000000-0005-0000-0000-000082070000}"/>
    <cellStyle name="Currency 2 2 2 5 2 9" xfId="1923" xr:uid="{00000000-0005-0000-0000-000083070000}"/>
    <cellStyle name="Currency 2 2 2 5 3" xfId="1924" xr:uid="{00000000-0005-0000-0000-000084070000}"/>
    <cellStyle name="Currency 2 2 2 5 4" xfId="1925" xr:uid="{00000000-0005-0000-0000-000085070000}"/>
    <cellStyle name="Currency 2 2 2 5 4 2" xfId="1926" xr:uid="{00000000-0005-0000-0000-000086070000}"/>
    <cellStyle name="Currency 2 2 2 5 4 3" xfId="1927" xr:uid="{00000000-0005-0000-0000-000087070000}"/>
    <cellStyle name="Currency 2 2 2 5 5" xfId="1928" xr:uid="{00000000-0005-0000-0000-000088070000}"/>
    <cellStyle name="Currency 2 2 2 5 5 2" xfId="1929" xr:uid="{00000000-0005-0000-0000-000089070000}"/>
    <cellStyle name="Currency 2 2 2 5 5 2 2" xfId="1930" xr:uid="{00000000-0005-0000-0000-00008A070000}"/>
    <cellStyle name="Currency 2 2 2 5 5 3" xfId="1931" xr:uid="{00000000-0005-0000-0000-00008B070000}"/>
    <cellStyle name="Currency 2 2 2 5 6" xfId="1932" xr:uid="{00000000-0005-0000-0000-00008C070000}"/>
    <cellStyle name="Currency 2 2 2 5 6 2" xfId="1933" xr:uid="{00000000-0005-0000-0000-00008D070000}"/>
    <cellStyle name="Currency 2 2 2 5 6 2 2" xfId="1934" xr:uid="{00000000-0005-0000-0000-00008E070000}"/>
    <cellStyle name="Currency 2 2 2 5 6 3" xfId="1935" xr:uid="{00000000-0005-0000-0000-00008F070000}"/>
    <cellStyle name="Currency 2 2 2 5 7" xfId="1936" xr:uid="{00000000-0005-0000-0000-000090070000}"/>
    <cellStyle name="Currency 2 2 2 5 7 2" xfId="1937" xr:uid="{00000000-0005-0000-0000-000091070000}"/>
    <cellStyle name="Currency 2 2 2 5 7 2 2" xfId="1938" xr:uid="{00000000-0005-0000-0000-000092070000}"/>
    <cellStyle name="Currency 2 2 2 5 7 3" xfId="1939" xr:uid="{00000000-0005-0000-0000-000093070000}"/>
    <cellStyle name="Currency 2 2 2 5 8" xfId="1940" xr:uid="{00000000-0005-0000-0000-000094070000}"/>
    <cellStyle name="Currency 2 2 2 5 8 2" xfId="1941" xr:uid="{00000000-0005-0000-0000-000095070000}"/>
    <cellStyle name="Currency 2 2 2 5 9" xfId="1942" xr:uid="{00000000-0005-0000-0000-000096070000}"/>
    <cellStyle name="Currency 2 2 2 5 9 2" xfId="1943" xr:uid="{00000000-0005-0000-0000-000097070000}"/>
    <cellStyle name="Currency 2 2 2 6" xfId="1944" xr:uid="{00000000-0005-0000-0000-000098070000}"/>
    <cellStyle name="Currency 2 2 2 6 2" xfId="1945" xr:uid="{00000000-0005-0000-0000-000099070000}"/>
    <cellStyle name="Currency 2 2 2 6 2 10" xfId="1946" xr:uid="{00000000-0005-0000-0000-00009A070000}"/>
    <cellStyle name="Currency 2 2 2 6 2 2" xfId="1947" xr:uid="{00000000-0005-0000-0000-00009B070000}"/>
    <cellStyle name="Currency 2 2 2 6 2 3" xfId="1948" xr:uid="{00000000-0005-0000-0000-00009C070000}"/>
    <cellStyle name="Currency 2 2 2 6 2 4" xfId="1949" xr:uid="{00000000-0005-0000-0000-00009D070000}"/>
    <cellStyle name="Currency 2 2 2 6 2 4 2" xfId="1950" xr:uid="{00000000-0005-0000-0000-00009E070000}"/>
    <cellStyle name="Currency 2 2 2 6 2 4 2 2" xfId="1951" xr:uid="{00000000-0005-0000-0000-00009F070000}"/>
    <cellStyle name="Currency 2 2 2 6 2 4 3" xfId="1952" xr:uid="{00000000-0005-0000-0000-0000A0070000}"/>
    <cellStyle name="Currency 2 2 2 6 2 5" xfId="1953" xr:uid="{00000000-0005-0000-0000-0000A1070000}"/>
    <cellStyle name="Currency 2 2 2 6 2 5 2" xfId="1954" xr:uid="{00000000-0005-0000-0000-0000A2070000}"/>
    <cellStyle name="Currency 2 2 2 6 2 5 2 2" xfId="1955" xr:uid="{00000000-0005-0000-0000-0000A3070000}"/>
    <cellStyle name="Currency 2 2 2 6 2 5 3" xfId="1956" xr:uid="{00000000-0005-0000-0000-0000A4070000}"/>
    <cellStyle name="Currency 2 2 2 6 2 6" xfId="1957" xr:uid="{00000000-0005-0000-0000-0000A5070000}"/>
    <cellStyle name="Currency 2 2 2 6 2 6 2" xfId="1958" xr:uid="{00000000-0005-0000-0000-0000A6070000}"/>
    <cellStyle name="Currency 2 2 2 6 2 6 2 2" xfId="1959" xr:uid="{00000000-0005-0000-0000-0000A7070000}"/>
    <cellStyle name="Currency 2 2 2 6 2 6 3" xfId="1960" xr:uid="{00000000-0005-0000-0000-0000A8070000}"/>
    <cellStyle name="Currency 2 2 2 6 2 7" xfId="1961" xr:uid="{00000000-0005-0000-0000-0000A9070000}"/>
    <cellStyle name="Currency 2 2 2 6 2 7 2" xfId="1962" xr:uid="{00000000-0005-0000-0000-0000AA070000}"/>
    <cellStyle name="Currency 2 2 2 6 2 8" xfId="1963" xr:uid="{00000000-0005-0000-0000-0000AB070000}"/>
    <cellStyle name="Currency 2 2 2 6 2 8 2" xfId="1964" xr:uid="{00000000-0005-0000-0000-0000AC070000}"/>
    <cellStyle name="Currency 2 2 2 6 2 9" xfId="1965" xr:uid="{00000000-0005-0000-0000-0000AD070000}"/>
    <cellStyle name="Currency 2 2 2 6 3" xfId="1966" xr:uid="{00000000-0005-0000-0000-0000AE070000}"/>
    <cellStyle name="Currency 2 2 2 6 4" xfId="1967" xr:uid="{00000000-0005-0000-0000-0000AF070000}"/>
    <cellStyle name="Currency 2 2 2 6 4 2" xfId="1968" xr:uid="{00000000-0005-0000-0000-0000B0070000}"/>
    <cellStyle name="Currency 2 2 2 6 4 2 2" xfId="1969" xr:uid="{00000000-0005-0000-0000-0000B1070000}"/>
    <cellStyle name="Currency 2 2 2 6 4 3" xfId="1970" xr:uid="{00000000-0005-0000-0000-0000B2070000}"/>
    <cellStyle name="Currency 2 2 2 6 5" xfId="1971" xr:uid="{00000000-0005-0000-0000-0000B3070000}"/>
    <cellStyle name="Currency 2 2 2 6 5 2" xfId="1972" xr:uid="{00000000-0005-0000-0000-0000B4070000}"/>
    <cellStyle name="Currency 2 2 2 6 5 2 2" xfId="1973" xr:uid="{00000000-0005-0000-0000-0000B5070000}"/>
    <cellStyle name="Currency 2 2 2 6 5 3" xfId="1974" xr:uid="{00000000-0005-0000-0000-0000B6070000}"/>
    <cellStyle name="Currency 2 2 2 7" xfId="1975" xr:uid="{00000000-0005-0000-0000-0000B7070000}"/>
    <cellStyle name="Currency 2 2 2 7 2" xfId="1976" xr:uid="{00000000-0005-0000-0000-0000B8070000}"/>
    <cellStyle name="Currency 2 2 2 7 3" xfId="1977" xr:uid="{00000000-0005-0000-0000-0000B9070000}"/>
    <cellStyle name="Currency 2 2 2 7 3 2" xfId="1978" xr:uid="{00000000-0005-0000-0000-0000BA070000}"/>
    <cellStyle name="Currency 2 2 2 7 3 3" xfId="1979" xr:uid="{00000000-0005-0000-0000-0000BB070000}"/>
    <cellStyle name="Currency 2 2 2 7 4" xfId="1980" xr:uid="{00000000-0005-0000-0000-0000BC070000}"/>
    <cellStyle name="Currency 2 2 2 7 4 2" xfId="1981" xr:uid="{00000000-0005-0000-0000-0000BD070000}"/>
    <cellStyle name="Currency 2 2 2 7 4 2 2" xfId="1982" xr:uid="{00000000-0005-0000-0000-0000BE070000}"/>
    <cellStyle name="Currency 2 2 2 7 4 3" xfId="1983" xr:uid="{00000000-0005-0000-0000-0000BF070000}"/>
    <cellStyle name="Currency 2 2 2 7 5" xfId="1984" xr:uid="{00000000-0005-0000-0000-0000C0070000}"/>
    <cellStyle name="Currency 2 2 2 7 5 2" xfId="1985" xr:uid="{00000000-0005-0000-0000-0000C1070000}"/>
    <cellStyle name="Currency 2 2 2 7 5 2 2" xfId="1986" xr:uid="{00000000-0005-0000-0000-0000C2070000}"/>
    <cellStyle name="Currency 2 2 2 7 5 3" xfId="1987" xr:uid="{00000000-0005-0000-0000-0000C3070000}"/>
    <cellStyle name="Currency 2 2 2 7 6" xfId="1988" xr:uid="{00000000-0005-0000-0000-0000C4070000}"/>
    <cellStyle name="Currency 2 2 2 7 6 2" xfId="1989" xr:uid="{00000000-0005-0000-0000-0000C5070000}"/>
    <cellStyle name="Currency 2 2 2 7 6 2 2" xfId="1990" xr:uid="{00000000-0005-0000-0000-0000C6070000}"/>
    <cellStyle name="Currency 2 2 2 7 6 3" xfId="1991" xr:uid="{00000000-0005-0000-0000-0000C7070000}"/>
    <cellStyle name="Currency 2 2 2 7 7" xfId="1992" xr:uid="{00000000-0005-0000-0000-0000C8070000}"/>
    <cellStyle name="Currency 2 2 2 7 7 2" xfId="1993" xr:uid="{00000000-0005-0000-0000-0000C9070000}"/>
    <cellStyle name="Currency 2 2 2 7 8" xfId="1994" xr:uid="{00000000-0005-0000-0000-0000CA070000}"/>
    <cellStyle name="Currency 2 2 2 7 8 2" xfId="1995" xr:uid="{00000000-0005-0000-0000-0000CB070000}"/>
    <cellStyle name="Currency 2 2 2 7 9" xfId="1996" xr:uid="{00000000-0005-0000-0000-0000CC070000}"/>
    <cellStyle name="Currency 2 2 2 8" xfId="1997" xr:uid="{00000000-0005-0000-0000-0000CD070000}"/>
    <cellStyle name="Currency 2 2 2 8 2" xfId="1998" xr:uid="{00000000-0005-0000-0000-0000CE070000}"/>
    <cellStyle name="Currency 2 2 2 8 3" xfId="1999" xr:uid="{00000000-0005-0000-0000-0000CF070000}"/>
    <cellStyle name="Currency 2 2 2 9" xfId="2000" xr:uid="{00000000-0005-0000-0000-0000D0070000}"/>
    <cellStyle name="Currency 2 2 3" xfId="2001" xr:uid="{00000000-0005-0000-0000-0000D1070000}"/>
    <cellStyle name="Currency 2 2 3 2" xfId="2002" xr:uid="{00000000-0005-0000-0000-0000D2070000}"/>
    <cellStyle name="Currency 2 2 4" xfId="2003" xr:uid="{00000000-0005-0000-0000-0000D3070000}"/>
    <cellStyle name="Currency 2 20" xfId="2004" xr:uid="{00000000-0005-0000-0000-0000D4070000}"/>
    <cellStyle name="Currency 2 20 2" xfId="2005" xr:uid="{00000000-0005-0000-0000-0000D5070000}"/>
    <cellStyle name="Currency 2 20 2 2" xfId="2006" xr:uid="{00000000-0005-0000-0000-0000D6070000}"/>
    <cellStyle name="Currency 2 20 3" xfId="2007" xr:uid="{00000000-0005-0000-0000-0000D7070000}"/>
    <cellStyle name="Currency 2 21" xfId="2008" xr:uid="{00000000-0005-0000-0000-0000D8070000}"/>
    <cellStyle name="Currency 2 21 2" xfId="2009" xr:uid="{00000000-0005-0000-0000-0000D9070000}"/>
    <cellStyle name="Currency 2 22" xfId="2010" xr:uid="{00000000-0005-0000-0000-0000DA070000}"/>
    <cellStyle name="Currency 2 22 2" xfId="2011" xr:uid="{00000000-0005-0000-0000-0000DB070000}"/>
    <cellStyle name="Currency 2 23" xfId="2012" xr:uid="{00000000-0005-0000-0000-0000DC070000}"/>
    <cellStyle name="Currency 2 24" xfId="2013" xr:uid="{00000000-0005-0000-0000-0000DD070000}"/>
    <cellStyle name="Currency 2 25" xfId="2014" xr:uid="{00000000-0005-0000-0000-0000DE070000}"/>
    <cellStyle name="Currency 2 3" xfId="2015" xr:uid="{00000000-0005-0000-0000-0000DF070000}"/>
    <cellStyle name="Currency 2 3 2" xfId="2016" xr:uid="{00000000-0005-0000-0000-0000E0070000}"/>
    <cellStyle name="Currency 2 3 2 2" xfId="2017" xr:uid="{00000000-0005-0000-0000-0000E1070000}"/>
    <cellStyle name="Currency 2 3 3" xfId="2018" xr:uid="{00000000-0005-0000-0000-0000E2070000}"/>
    <cellStyle name="Currency 2 4" xfId="2019" xr:uid="{00000000-0005-0000-0000-0000E3070000}"/>
    <cellStyle name="Currency 2 4 10" xfId="2020" xr:uid="{00000000-0005-0000-0000-0000E4070000}"/>
    <cellStyle name="Currency 2 4 10 2" xfId="2021" xr:uid="{00000000-0005-0000-0000-0000E5070000}"/>
    <cellStyle name="Currency 2 4 10 3" xfId="2022" xr:uid="{00000000-0005-0000-0000-0000E6070000}"/>
    <cellStyle name="Currency 2 4 11" xfId="2023" xr:uid="{00000000-0005-0000-0000-0000E7070000}"/>
    <cellStyle name="Currency 2 4 12" xfId="2024" xr:uid="{00000000-0005-0000-0000-0000E8070000}"/>
    <cellStyle name="Currency 2 4 12 2" xfId="2025" xr:uid="{00000000-0005-0000-0000-0000E9070000}"/>
    <cellStyle name="Currency 2 4 12 2 2" xfId="2026" xr:uid="{00000000-0005-0000-0000-0000EA070000}"/>
    <cellStyle name="Currency 2 4 12 3" xfId="2027" xr:uid="{00000000-0005-0000-0000-0000EB070000}"/>
    <cellStyle name="Currency 2 4 12 4" xfId="2028" xr:uid="{00000000-0005-0000-0000-0000EC070000}"/>
    <cellStyle name="Currency 2 4 13" xfId="2029" xr:uid="{00000000-0005-0000-0000-0000ED070000}"/>
    <cellStyle name="Currency 2 4 13 2" xfId="2030" xr:uid="{00000000-0005-0000-0000-0000EE070000}"/>
    <cellStyle name="Currency 2 4 13 2 2" xfId="2031" xr:uid="{00000000-0005-0000-0000-0000EF070000}"/>
    <cellStyle name="Currency 2 4 13 3" xfId="2032" xr:uid="{00000000-0005-0000-0000-0000F0070000}"/>
    <cellStyle name="Currency 2 4 14" xfId="2033" xr:uid="{00000000-0005-0000-0000-0000F1070000}"/>
    <cellStyle name="Currency 2 4 14 2" xfId="2034" xr:uid="{00000000-0005-0000-0000-0000F2070000}"/>
    <cellStyle name="Currency 2 4 14 2 2" xfId="2035" xr:uid="{00000000-0005-0000-0000-0000F3070000}"/>
    <cellStyle name="Currency 2 4 14 3" xfId="2036" xr:uid="{00000000-0005-0000-0000-0000F4070000}"/>
    <cellStyle name="Currency 2 4 15" xfId="2037" xr:uid="{00000000-0005-0000-0000-0000F5070000}"/>
    <cellStyle name="Currency 2 4 15 2" xfId="2038" xr:uid="{00000000-0005-0000-0000-0000F6070000}"/>
    <cellStyle name="Currency 2 4 16" xfId="2039" xr:uid="{00000000-0005-0000-0000-0000F7070000}"/>
    <cellStyle name="Currency 2 4 16 2" xfId="2040" xr:uid="{00000000-0005-0000-0000-0000F8070000}"/>
    <cellStyle name="Currency 2 4 17" xfId="2041" xr:uid="{00000000-0005-0000-0000-0000F9070000}"/>
    <cellStyle name="Currency 2 4 18" xfId="2042" xr:uid="{00000000-0005-0000-0000-0000FA070000}"/>
    <cellStyle name="Currency 2 4 19" xfId="2043" xr:uid="{00000000-0005-0000-0000-0000FB070000}"/>
    <cellStyle name="Currency 2 4 2" xfId="2044" xr:uid="{00000000-0005-0000-0000-0000FC070000}"/>
    <cellStyle name="Currency 2 4 2 10" xfId="2045" xr:uid="{00000000-0005-0000-0000-0000FD070000}"/>
    <cellStyle name="Currency 2 4 2 10 2" xfId="2046" xr:uid="{00000000-0005-0000-0000-0000FE070000}"/>
    <cellStyle name="Currency 2 4 2 10 2 2" xfId="2047" xr:uid="{00000000-0005-0000-0000-0000FF070000}"/>
    <cellStyle name="Currency 2 4 2 10 3" xfId="2048" xr:uid="{00000000-0005-0000-0000-000000080000}"/>
    <cellStyle name="Currency 2 4 2 10 4" xfId="2049" xr:uid="{00000000-0005-0000-0000-000001080000}"/>
    <cellStyle name="Currency 2 4 2 11" xfId="2050" xr:uid="{00000000-0005-0000-0000-000002080000}"/>
    <cellStyle name="Currency 2 4 2 11 2" xfId="2051" xr:uid="{00000000-0005-0000-0000-000003080000}"/>
    <cellStyle name="Currency 2 4 2 11 2 2" xfId="2052" xr:uid="{00000000-0005-0000-0000-000004080000}"/>
    <cellStyle name="Currency 2 4 2 11 3" xfId="2053" xr:uid="{00000000-0005-0000-0000-000005080000}"/>
    <cellStyle name="Currency 2 4 2 12" xfId="2054" xr:uid="{00000000-0005-0000-0000-000006080000}"/>
    <cellStyle name="Currency 2 4 2 12 2" xfId="2055" xr:uid="{00000000-0005-0000-0000-000007080000}"/>
    <cellStyle name="Currency 2 4 2 12 2 2" xfId="2056" xr:uid="{00000000-0005-0000-0000-000008080000}"/>
    <cellStyle name="Currency 2 4 2 12 3" xfId="2057" xr:uid="{00000000-0005-0000-0000-000009080000}"/>
    <cellStyle name="Currency 2 4 2 13" xfId="2058" xr:uid="{00000000-0005-0000-0000-00000A080000}"/>
    <cellStyle name="Currency 2 4 2 13 2" xfId="2059" xr:uid="{00000000-0005-0000-0000-00000B080000}"/>
    <cellStyle name="Currency 2 4 2 14" xfId="2060" xr:uid="{00000000-0005-0000-0000-00000C080000}"/>
    <cellStyle name="Currency 2 4 2 14 2" xfId="2061" xr:uid="{00000000-0005-0000-0000-00000D080000}"/>
    <cellStyle name="Currency 2 4 2 15" xfId="2062" xr:uid="{00000000-0005-0000-0000-00000E080000}"/>
    <cellStyle name="Currency 2 4 2 16" xfId="2063" xr:uid="{00000000-0005-0000-0000-00000F080000}"/>
    <cellStyle name="Currency 2 4 2 17" xfId="2064" xr:uid="{00000000-0005-0000-0000-000010080000}"/>
    <cellStyle name="Currency 2 4 2 2" xfId="2065" xr:uid="{00000000-0005-0000-0000-000011080000}"/>
    <cellStyle name="Currency 2 4 2 2 10" xfId="2066" xr:uid="{00000000-0005-0000-0000-000012080000}"/>
    <cellStyle name="Currency 2 4 2 2 10 2" xfId="2067" xr:uid="{00000000-0005-0000-0000-000013080000}"/>
    <cellStyle name="Currency 2 4 2 2 10 2 2" xfId="2068" xr:uid="{00000000-0005-0000-0000-000014080000}"/>
    <cellStyle name="Currency 2 4 2 2 10 3" xfId="2069" xr:uid="{00000000-0005-0000-0000-000015080000}"/>
    <cellStyle name="Currency 2 4 2 2 11" xfId="2070" xr:uid="{00000000-0005-0000-0000-000016080000}"/>
    <cellStyle name="Currency 2 4 2 2 11 2" xfId="2071" xr:uid="{00000000-0005-0000-0000-000017080000}"/>
    <cellStyle name="Currency 2 4 2 2 12" xfId="2072" xr:uid="{00000000-0005-0000-0000-000018080000}"/>
    <cellStyle name="Currency 2 4 2 2 12 2" xfId="2073" xr:uid="{00000000-0005-0000-0000-000019080000}"/>
    <cellStyle name="Currency 2 4 2 2 13" xfId="2074" xr:uid="{00000000-0005-0000-0000-00001A080000}"/>
    <cellStyle name="Currency 2 4 2 2 14" xfId="2075" xr:uid="{00000000-0005-0000-0000-00001B080000}"/>
    <cellStyle name="Currency 2 4 2 2 15" xfId="2076" xr:uid="{00000000-0005-0000-0000-00001C080000}"/>
    <cellStyle name="Currency 2 4 2 2 2" xfId="2077" xr:uid="{00000000-0005-0000-0000-00001D080000}"/>
    <cellStyle name="Currency 2 4 2 2 2 2" xfId="2078" xr:uid="{00000000-0005-0000-0000-00001E080000}"/>
    <cellStyle name="Currency 2 4 2 2 2 2 2" xfId="2079" xr:uid="{00000000-0005-0000-0000-00001F080000}"/>
    <cellStyle name="Currency 2 4 2 2 2 2 3" xfId="2080" xr:uid="{00000000-0005-0000-0000-000020080000}"/>
    <cellStyle name="Currency 2 4 2 2 2 2 3 2" xfId="2081" xr:uid="{00000000-0005-0000-0000-000021080000}"/>
    <cellStyle name="Currency 2 4 2 2 2 2 3 3" xfId="2082" xr:uid="{00000000-0005-0000-0000-000022080000}"/>
    <cellStyle name="Currency 2 4 2 2 2 2 4" xfId="2083" xr:uid="{00000000-0005-0000-0000-000023080000}"/>
    <cellStyle name="Currency 2 4 2 2 2 2 4 2" xfId="2084" xr:uid="{00000000-0005-0000-0000-000024080000}"/>
    <cellStyle name="Currency 2 4 2 2 2 2 4 2 2" xfId="2085" xr:uid="{00000000-0005-0000-0000-000025080000}"/>
    <cellStyle name="Currency 2 4 2 2 2 2 4 3" xfId="2086" xr:uid="{00000000-0005-0000-0000-000026080000}"/>
    <cellStyle name="Currency 2 4 2 2 2 2 5" xfId="2087" xr:uid="{00000000-0005-0000-0000-000027080000}"/>
    <cellStyle name="Currency 2 4 2 2 2 2 5 2" xfId="2088" xr:uid="{00000000-0005-0000-0000-000028080000}"/>
    <cellStyle name="Currency 2 4 2 2 2 2 5 2 2" xfId="2089" xr:uid="{00000000-0005-0000-0000-000029080000}"/>
    <cellStyle name="Currency 2 4 2 2 2 2 5 3" xfId="2090" xr:uid="{00000000-0005-0000-0000-00002A080000}"/>
    <cellStyle name="Currency 2 4 2 2 2 2 6" xfId="2091" xr:uid="{00000000-0005-0000-0000-00002B080000}"/>
    <cellStyle name="Currency 2 4 2 2 2 2 6 2" xfId="2092" xr:uid="{00000000-0005-0000-0000-00002C080000}"/>
    <cellStyle name="Currency 2 4 2 2 2 2 6 2 2" xfId="2093" xr:uid="{00000000-0005-0000-0000-00002D080000}"/>
    <cellStyle name="Currency 2 4 2 2 2 2 6 3" xfId="2094" xr:uid="{00000000-0005-0000-0000-00002E080000}"/>
    <cellStyle name="Currency 2 4 2 2 2 2 7" xfId="2095" xr:uid="{00000000-0005-0000-0000-00002F080000}"/>
    <cellStyle name="Currency 2 4 2 2 2 2 7 2" xfId="2096" xr:uid="{00000000-0005-0000-0000-000030080000}"/>
    <cellStyle name="Currency 2 4 2 2 2 2 8" xfId="2097" xr:uid="{00000000-0005-0000-0000-000031080000}"/>
    <cellStyle name="Currency 2 4 2 2 2 2 8 2" xfId="2098" xr:uid="{00000000-0005-0000-0000-000032080000}"/>
    <cellStyle name="Currency 2 4 2 2 2 2 9" xfId="2099" xr:uid="{00000000-0005-0000-0000-000033080000}"/>
    <cellStyle name="Currency 2 4 2 2 2 3" xfId="2100" xr:uid="{00000000-0005-0000-0000-000034080000}"/>
    <cellStyle name="Currency 2 4 2 2 2 3 2" xfId="2101" xr:uid="{00000000-0005-0000-0000-000035080000}"/>
    <cellStyle name="Currency 2 4 2 2 2 3 3" xfId="2102" xr:uid="{00000000-0005-0000-0000-000036080000}"/>
    <cellStyle name="Currency 2 4 2 2 2 3 3 2" xfId="2103" xr:uid="{00000000-0005-0000-0000-000037080000}"/>
    <cellStyle name="Currency 2 4 2 2 2 3 3 3" xfId="2104" xr:uid="{00000000-0005-0000-0000-000038080000}"/>
    <cellStyle name="Currency 2 4 2 2 2 3 4" xfId="2105" xr:uid="{00000000-0005-0000-0000-000039080000}"/>
    <cellStyle name="Currency 2 4 2 2 2 3 4 2" xfId="2106" xr:uid="{00000000-0005-0000-0000-00003A080000}"/>
    <cellStyle name="Currency 2 4 2 2 2 3 4 2 2" xfId="2107" xr:uid="{00000000-0005-0000-0000-00003B080000}"/>
    <cellStyle name="Currency 2 4 2 2 2 3 4 3" xfId="2108" xr:uid="{00000000-0005-0000-0000-00003C080000}"/>
    <cellStyle name="Currency 2 4 2 2 2 3 5" xfId="2109" xr:uid="{00000000-0005-0000-0000-00003D080000}"/>
    <cellStyle name="Currency 2 4 2 2 2 3 5 2" xfId="2110" xr:uid="{00000000-0005-0000-0000-00003E080000}"/>
    <cellStyle name="Currency 2 4 2 2 2 3 5 2 2" xfId="2111" xr:uid="{00000000-0005-0000-0000-00003F080000}"/>
    <cellStyle name="Currency 2 4 2 2 2 3 5 3" xfId="2112" xr:uid="{00000000-0005-0000-0000-000040080000}"/>
    <cellStyle name="Currency 2 4 2 2 2 3 6" xfId="2113" xr:uid="{00000000-0005-0000-0000-000041080000}"/>
    <cellStyle name="Currency 2 4 2 2 2 3 6 2" xfId="2114" xr:uid="{00000000-0005-0000-0000-000042080000}"/>
    <cellStyle name="Currency 2 4 2 2 2 3 6 2 2" xfId="2115" xr:uid="{00000000-0005-0000-0000-000043080000}"/>
    <cellStyle name="Currency 2 4 2 2 2 3 6 3" xfId="2116" xr:uid="{00000000-0005-0000-0000-000044080000}"/>
    <cellStyle name="Currency 2 4 2 2 2 3 7" xfId="2117" xr:uid="{00000000-0005-0000-0000-000045080000}"/>
    <cellStyle name="Currency 2 4 2 2 2 3 7 2" xfId="2118" xr:uid="{00000000-0005-0000-0000-000046080000}"/>
    <cellStyle name="Currency 2 4 2 2 2 3 8" xfId="2119" xr:uid="{00000000-0005-0000-0000-000047080000}"/>
    <cellStyle name="Currency 2 4 2 2 2 3 8 2" xfId="2120" xr:uid="{00000000-0005-0000-0000-000048080000}"/>
    <cellStyle name="Currency 2 4 2 2 2 3 9" xfId="2121" xr:uid="{00000000-0005-0000-0000-000049080000}"/>
    <cellStyle name="Currency 2 4 2 2 2 4" xfId="2122" xr:uid="{00000000-0005-0000-0000-00004A080000}"/>
    <cellStyle name="Currency 2 4 2 2 2 4 2" xfId="2123" xr:uid="{00000000-0005-0000-0000-00004B080000}"/>
    <cellStyle name="Currency 2 4 2 2 2 4 3" xfId="2124" xr:uid="{00000000-0005-0000-0000-00004C080000}"/>
    <cellStyle name="Currency 2 4 2 2 2 4 3 2" xfId="2125" xr:uid="{00000000-0005-0000-0000-00004D080000}"/>
    <cellStyle name="Currency 2 4 2 2 2 4 3 2 2" xfId="2126" xr:uid="{00000000-0005-0000-0000-00004E080000}"/>
    <cellStyle name="Currency 2 4 2 2 2 4 3 3" xfId="2127" xr:uid="{00000000-0005-0000-0000-00004F080000}"/>
    <cellStyle name="Currency 2 4 2 2 2 4 4" xfId="2128" xr:uid="{00000000-0005-0000-0000-000050080000}"/>
    <cellStyle name="Currency 2 4 2 2 2 4 4 2" xfId="2129" xr:uid="{00000000-0005-0000-0000-000051080000}"/>
    <cellStyle name="Currency 2 4 2 2 2 4 4 2 2" xfId="2130" xr:uid="{00000000-0005-0000-0000-000052080000}"/>
    <cellStyle name="Currency 2 4 2 2 2 4 4 3" xfId="2131" xr:uid="{00000000-0005-0000-0000-000053080000}"/>
    <cellStyle name="Currency 2 4 2 2 2 4 5" xfId="2132" xr:uid="{00000000-0005-0000-0000-000054080000}"/>
    <cellStyle name="Currency 2 4 2 2 2 4 5 2" xfId="2133" xr:uid="{00000000-0005-0000-0000-000055080000}"/>
    <cellStyle name="Currency 2 4 2 2 2 4 5 2 2" xfId="2134" xr:uid="{00000000-0005-0000-0000-000056080000}"/>
    <cellStyle name="Currency 2 4 2 2 2 4 5 3" xfId="2135" xr:uid="{00000000-0005-0000-0000-000057080000}"/>
    <cellStyle name="Currency 2 4 2 2 2 4 6" xfId="2136" xr:uid="{00000000-0005-0000-0000-000058080000}"/>
    <cellStyle name="Currency 2 4 2 2 2 4 6 2" xfId="2137" xr:uid="{00000000-0005-0000-0000-000059080000}"/>
    <cellStyle name="Currency 2 4 2 2 2 4 7" xfId="2138" xr:uid="{00000000-0005-0000-0000-00005A080000}"/>
    <cellStyle name="Currency 2 4 2 2 2 4 7 2" xfId="2139" xr:uid="{00000000-0005-0000-0000-00005B080000}"/>
    <cellStyle name="Currency 2 4 2 2 2 4 8" xfId="2140" xr:uid="{00000000-0005-0000-0000-00005C080000}"/>
    <cellStyle name="Currency 2 4 2 2 2 4 9" xfId="2141" xr:uid="{00000000-0005-0000-0000-00005D080000}"/>
    <cellStyle name="Currency 2 4 2 2 2 5" xfId="2142" xr:uid="{00000000-0005-0000-0000-00005E080000}"/>
    <cellStyle name="Currency 2 4 2 2 2 5 2" xfId="2143" xr:uid="{00000000-0005-0000-0000-00005F080000}"/>
    <cellStyle name="Currency 2 4 2 2 2 5 3" xfId="2144" xr:uid="{00000000-0005-0000-0000-000060080000}"/>
    <cellStyle name="Currency 2 4 2 2 2 6" xfId="2145" xr:uid="{00000000-0005-0000-0000-000061080000}"/>
    <cellStyle name="Currency 2 4 2 2 2 6 2" xfId="2146" xr:uid="{00000000-0005-0000-0000-000062080000}"/>
    <cellStyle name="Currency 2 4 2 2 2 6 2 2" xfId="2147" xr:uid="{00000000-0005-0000-0000-000063080000}"/>
    <cellStyle name="Currency 2 4 2 2 2 6 2 2 2" xfId="2148" xr:uid="{00000000-0005-0000-0000-000064080000}"/>
    <cellStyle name="Currency 2 4 2 2 2 6 2 3" xfId="2149" xr:uid="{00000000-0005-0000-0000-000065080000}"/>
    <cellStyle name="Currency 2 4 2 2 2 6 3" xfId="2150" xr:uid="{00000000-0005-0000-0000-000066080000}"/>
    <cellStyle name="Currency 2 4 2 2 2 6 3 2" xfId="2151" xr:uid="{00000000-0005-0000-0000-000067080000}"/>
    <cellStyle name="Currency 2 4 2 2 2 6 3 2 2" xfId="2152" xr:uid="{00000000-0005-0000-0000-000068080000}"/>
    <cellStyle name="Currency 2 4 2 2 2 6 3 3" xfId="2153" xr:uid="{00000000-0005-0000-0000-000069080000}"/>
    <cellStyle name="Currency 2 4 2 2 2 6 4" xfId="2154" xr:uid="{00000000-0005-0000-0000-00006A080000}"/>
    <cellStyle name="Currency 2 4 2 2 2 6 4 2" xfId="2155" xr:uid="{00000000-0005-0000-0000-00006B080000}"/>
    <cellStyle name="Currency 2 4 2 2 2 6 4 2 2" xfId="2156" xr:uid="{00000000-0005-0000-0000-00006C080000}"/>
    <cellStyle name="Currency 2 4 2 2 2 6 4 3" xfId="2157" xr:uid="{00000000-0005-0000-0000-00006D080000}"/>
    <cellStyle name="Currency 2 4 2 2 2 6 5" xfId="2158" xr:uid="{00000000-0005-0000-0000-00006E080000}"/>
    <cellStyle name="Currency 2 4 2 2 2 6 5 2" xfId="2159" xr:uid="{00000000-0005-0000-0000-00006F080000}"/>
    <cellStyle name="Currency 2 4 2 2 2 6 6" xfId="2160" xr:uid="{00000000-0005-0000-0000-000070080000}"/>
    <cellStyle name="Currency 2 4 2 2 2 6 6 2" xfId="2161" xr:uid="{00000000-0005-0000-0000-000071080000}"/>
    <cellStyle name="Currency 2 4 2 2 2 6 7" xfId="2162" xr:uid="{00000000-0005-0000-0000-000072080000}"/>
    <cellStyle name="Currency 2 4 2 2 2 7" xfId="2163" xr:uid="{00000000-0005-0000-0000-000073080000}"/>
    <cellStyle name="Currency 2 4 2 2 2 7 2" xfId="2164" xr:uid="{00000000-0005-0000-0000-000074080000}"/>
    <cellStyle name="Currency 2 4 2 2 2 7 2 2" xfId="2165" xr:uid="{00000000-0005-0000-0000-000075080000}"/>
    <cellStyle name="Currency 2 4 2 2 2 7 3" xfId="2166" xr:uid="{00000000-0005-0000-0000-000076080000}"/>
    <cellStyle name="Currency 2 4 2 2 2 8" xfId="2167" xr:uid="{00000000-0005-0000-0000-000077080000}"/>
    <cellStyle name="Currency 2 4 2 2 2 8 2" xfId="2168" xr:uid="{00000000-0005-0000-0000-000078080000}"/>
    <cellStyle name="Currency 2 4 2 2 2 8 2 2" xfId="2169" xr:uid="{00000000-0005-0000-0000-000079080000}"/>
    <cellStyle name="Currency 2 4 2 2 2 8 3" xfId="2170" xr:uid="{00000000-0005-0000-0000-00007A080000}"/>
    <cellStyle name="Currency 2 4 2 2 3" xfId="2171" xr:uid="{00000000-0005-0000-0000-00007B080000}"/>
    <cellStyle name="Currency 2 4 2 2 3 10" xfId="2172" xr:uid="{00000000-0005-0000-0000-00007C080000}"/>
    <cellStyle name="Currency 2 4 2 2 3 2" xfId="2173" xr:uid="{00000000-0005-0000-0000-00007D080000}"/>
    <cellStyle name="Currency 2 4 2 2 3 2 2" xfId="2174" xr:uid="{00000000-0005-0000-0000-00007E080000}"/>
    <cellStyle name="Currency 2 4 2 2 3 2 3" xfId="2175" xr:uid="{00000000-0005-0000-0000-00007F080000}"/>
    <cellStyle name="Currency 2 4 2 2 3 2 3 2" xfId="2176" xr:uid="{00000000-0005-0000-0000-000080080000}"/>
    <cellStyle name="Currency 2 4 2 2 3 2 3 3" xfId="2177" xr:uid="{00000000-0005-0000-0000-000081080000}"/>
    <cellStyle name="Currency 2 4 2 2 3 2 4" xfId="2178" xr:uid="{00000000-0005-0000-0000-000082080000}"/>
    <cellStyle name="Currency 2 4 2 2 3 2 4 2" xfId="2179" xr:uid="{00000000-0005-0000-0000-000083080000}"/>
    <cellStyle name="Currency 2 4 2 2 3 2 4 2 2" xfId="2180" xr:uid="{00000000-0005-0000-0000-000084080000}"/>
    <cellStyle name="Currency 2 4 2 2 3 2 4 3" xfId="2181" xr:uid="{00000000-0005-0000-0000-000085080000}"/>
    <cellStyle name="Currency 2 4 2 2 3 2 5" xfId="2182" xr:uid="{00000000-0005-0000-0000-000086080000}"/>
    <cellStyle name="Currency 2 4 2 2 3 2 5 2" xfId="2183" xr:uid="{00000000-0005-0000-0000-000087080000}"/>
    <cellStyle name="Currency 2 4 2 2 3 2 5 2 2" xfId="2184" xr:uid="{00000000-0005-0000-0000-000088080000}"/>
    <cellStyle name="Currency 2 4 2 2 3 2 5 3" xfId="2185" xr:uid="{00000000-0005-0000-0000-000089080000}"/>
    <cellStyle name="Currency 2 4 2 2 3 2 6" xfId="2186" xr:uid="{00000000-0005-0000-0000-00008A080000}"/>
    <cellStyle name="Currency 2 4 2 2 3 2 6 2" xfId="2187" xr:uid="{00000000-0005-0000-0000-00008B080000}"/>
    <cellStyle name="Currency 2 4 2 2 3 2 6 2 2" xfId="2188" xr:uid="{00000000-0005-0000-0000-00008C080000}"/>
    <cellStyle name="Currency 2 4 2 2 3 2 6 3" xfId="2189" xr:uid="{00000000-0005-0000-0000-00008D080000}"/>
    <cellStyle name="Currency 2 4 2 2 3 2 7" xfId="2190" xr:uid="{00000000-0005-0000-0000-00008E080000}"/>
    <cellStyle name="Currency 2 4 2 2 3 2 7 2" xfId="2191" xr:uid="{00000000-0005-0000-0000-00008F080000}"/>
    <cellStyle name="Currency 2 4 2 2 3 2 8" xfId="2192" xr:uid="{00000000-0005-0000-0000-000090080000}"/>
    <cellStyle name="Currency 2 4 2 2 3 2 8 2" xfId="2193" xr:uid="{00000000-0005-0000-0000-000091080000}"/>
    <cellStyle name="Currency 2 4 2 2 3 2 9" xfId="2194" xr:uid="{00000000-0005-0000-0000-000092080000}"/>
    <cellStyle name="Currency 2 4 2 2 3 3" xfId="2195" xr:uid="{00000000-0005-0000-0000-000093080000}"/>
    <cellStyle name="Currency 2 4 2 2 3 4" xfId="2196" xr:uid="{00000000-0005-0000-0000-000094080000}"/>
    <cellStyle name="Currency 2 4 2 2 3 4 2" xfId="2197" xr:uid="{00000000-0005-0000-0000-000095080000}"/>
    <cellStyle name="Currency 2 4 2 2 3 4 3" xfId="2198" xr:uid="{00000000-0005-0000-0000-000096080000}"/>
    <cellStyle name="Currency 2 4 2 2 3 5" xfId="2199" xr:uid="{00000000-0005-0000-0000-000097080000}"/>
    <cellStyle name="Currency 2 4 2 2 3 5 2" xfId="2200" xr:uid="{00000000-0005-0000-0000-000098080000}"/>
    <cellStyle name="Currency 2 4 2 2 3 5 2 2" xfId="2201" xr:uid="{00000000-0005-0000-0000-000099080000}"/>
    <cellStyle name="Currency 2 4 2 2 3 5 3" xfId="2202" xr:uid="{00000000-0005-0000-0000-00009A080000}"/>
    <cellStyle name="Currency 2 4 2 2 3 6" xfId="2203" xr:uid="{00000000-0005-0000-0000-00009B080000}"/>
    <cellStyle name="Currency 2 4 2 2 3 6 2" xfId="2204" xr:uid="{00000000-0005-0000-0000-00009C080000}"/>
    <cellStyle name="Currency 2 4 2 2 3 6 2 2" xfId="2205" xr:uid="{00000000-0005-0000-0000-00009D080000}"/>
    <cellStyle name="Currency 2 4 2 2 3 6 3" xfId="2206" xr:uid="{00000000-0005-0000-0000-00009E080000}"/>
    <cellStyle name="Currency 2 4 2 2 3 7" xfId="2207" xr:uid="{00000000-0005-0000-0000-00009F080000}"/>
    <cellStyle name="Currency 2 4 2 2 3 7 2" xfId="2208" xr:uid="{00000000-0005-0000-0000-0000A0080000}"/>
    <cellStyle name="Currency 2 4 2 2 3 7 2 2" xfId="2209" xr:uid="{00000000-0005-0000-0000-0000A1080000}"/>
    <cellStyle name="Currency 2 4 2 2 3 7 3" xfId="2210" xr:uid="{00000000-0005-0000-0000-0000A2080000}"/>
    <cellStyle name="Currency 2 4 2 2 3 8" xfId="2211" xr:uid="{00000000-0005-0000-0000-0000A3080000}"/>
    <cellStyle name="Currency 2 4 2 2 3 8 2" xfId="2212" xr:uid="{00000000-0005-0000-0000-0000A4080000}"/>
    <cellStyle name="Currency 2 4 2 2 3 9" xfId="2213" xr:uid="{00000000-0005-0000-0000-0000A5080000}"/>
    <cellStyle name="Currency 2 4 2 2 3 9 2" xfId="2214" xr:uid="{00000000-0005-0000-0000-0000A6080000}"/>
    <cellStyle name="Currency 2 4 2 2 4" xfId="2215" xr:uid="{00000000-0005-0000-0000-0000A7080000}"/>
    <cellStyle name="Currency 2 4 2 2 4 2" xfId="2216" xr:uid="{00000000-0005-0000-0000-0000A8080000}"/>
    <cellStyle name="Currency 2 4 2 2 4 2 10" xfId="2217" xr:uid="{00000000-0005-0000-0000-0000A9080000}"/>
    <cellStyle name="Currency 2 4 2 2 4 2 2" xfId="2218" xr:uid="{00000000-0005-0000-0000-0000AA080000}"/>
    <cellStyle name="Currency 2 4 2 2 4 2 3" xfId="2219" xr:uid="{00000000-0005-0000-0000-0000AB080000}"/>
    <cellStyle name="Currency 2 4 2 2 4 2 4" xfId="2220" xr:uid="{00000000-0005-0000-0000-0000AC080000}"/>
    <cellStyle name="Currency 2 4 2 2 4 2 4 2" xfId="2221" xr:uid="{00000000-0005-0000-0000-0000AD080000}"/>
    <cellStyle name="Currency 2 4 2 2 4 2 4 2 2" xfId="2222" xr:uid="{00000000-0005-0000-0000-0000AE080000}"/>
    <cellStyle name="Currency 2 4 2 2 4 2 4 3" xfId="2223" xr:uid="{00000000-0005-0000-0000-0000AF080000}"/>
    <cellStyle name="Currency 2 4 2 2 4 2 5" xfId="2224" xr:uid="{00000000-0005-0000-0000-0000B0080000}"/>
    <cellStyle name="Currency 2 4 2 2 4 2 5 2" xfId="2225" xr:uid="{00000000-0005-0000-0000-0000B1080000}"/>
    <cellStyle name="Currency 2 4 2 2 4 2 5 2 2" xfId="2226" xr:uid="{00000000-0005-0000-0000-0000B2080000}"/>
    <cellStyle name="Currency 2 4 2 2 4 2 5 3" xfId="2227" xr:uid="{00000000-0005-0000-0000-0000B3080000}"/>
    <cellStyle name="Currency 2 4 2 2 4 2 6" xfId="2228" xr:uid="{00000000-0005-0000-0000-0000B4080000}"/>
    <cellStyle name="Currency 2 4 2 2 4 2 6 2" xfId="2229" xr:uid="{00000000-0005-0000-0000-0000B5080000}"/>
    <cellStyle name="Currency 2 4 2 2 4 2 6 2 2" xfId="2230" xr:uid="{00000000-0005-0000-0000-0000B6080000}"/>
    <cellStyle name="Currency 2 4 2 2 4 2 6 3" xfId="2231" xr:uid="{00000000-0005-0000-0000-0000B7080000}"/>
    <cellStyle name="Currency 2 4 2 2 4 2 7" xfId="2232" xr:uid="{00000000-0005-0000-0000-0000B8080000}"/>
    <cellStyle name="Currency 2 4 2 2 4 2 7 2" xfId="2233" xr:uid="{00000000-0005-0000-0000-0000B9080000}"/>
    <cellStyle name="Currency 2 4 2 2 4 2 8" xfId="2234" xr:uid="{00000000-0005-0000-0000-0000BA080000}"/>
    <cellStyle name="Currency 2 4 2 2 4 2 8 2" xfId="2235" xr:uid="{00000000-0005-0000-0000-0000BB080000}"/>
    <cellStyle name="Currency 2 4 2 2 4 2 9" xfId="2236" xr:uid="{00000000-0005-0000-0000-0000BC080000}"/>
    <cellStyle name="Currency 2 4 2 2 4 3" xfId="2237" xr:uid="{00000000-0005-0000-0000-0000BD080000}"/>
    <cellStyle name="Currency 2 4 2 2 4 4" xfId="2238" xr:uid="{00000000-0005-0000-0000-0000BE080000}"/>
    <cellStyle name="Currency 2 4 2 2 4 4 2" xfId="2239" xr:uid="{00000000-0005-0000-0000-0000BF080000}"/>
    <cellStyle name="Currency 2 4 2 2 4 4 2 2" xfId="2240" xr:uid="{00000000-0005-0000-0000-0000C0080000}"/>
    <cellStyle name="Currency 2 4 2 2 4 4 3" xfId="2241" xr:uid="{00000000-0005-0000-0000-0000C1080000}"/>
    <cellStyle name="Currency 2 4 2 2 4 5" xfId="2242" xr:uid="{00000000-0005-0000-0000-0000C2080000}"/>
    <cellStyle name="Currency 2 4 2 2 4 5 2" xfId="2243" xr:uid="{00000000-0005-0000-0000-0000C3080000}"/>
    <cellStyle name="Currency 2 4 2 2 4 5 2 2" xfId="2244" xr:uid="{00000000-0005-0000-0000-0000C4080000}"/>
    <cellStyle name="Currency 2 4 2 2 4 5 3" xfId="2245" xr:uid="{00000000-0005-0000-0000-0000C5080000}"/>
    <cellStyle name="Currency 2 4 2 2 5" xfId="2246" xr:uid="{00000000-0005-0000-0000-0000C6080000}"/>
    <cellStyle name="Currency 2 4 2 2 5 2" xfId="2247" xr:uid="{00000000-0005-0000-0000-0000C7080000}"/>
    <cellStyle name="Currency 2 4 2 2 5 3" xfId="2248" xr:uid="{00000000-0005-0000-0000-0000C8080000}"/>
    <cellStyle name="Currency 2 4 2 2 5 3 2" xfId="2249" xr:uid="{00000000-0005-0000-0000-0000C9080000}"/>
    <cellStyle name="Currency 2 4 2 2 5 3 3" xfId="2250" xr:uid="{00000000-0005-0000-0000-0000CA080000}"/>
    <cellStyle name="Currency 2 4 2 2 5 4" xfId="2251" xr:uid="{00000000-0005-0000-0000-0000CB080000}"/>
    <cellStyle name="Currency 2 4 2 2 5 4 2" xfId="2252" xr:uid="{00000000-0005-0000-0000-0000CC080000}"/>
    <cellStyle name="Currency 2 4 2 2 5 4 2 2" xfId="2253" xr:uid="{00000000-0005-0000-0000-0000CD080000}"/>
    <cellStyle name="Currency 2 4 2 2 5 4 3" xfId="2254" xr:uid="{00000000-0005-0000-0000-0000CE080000}"/>
    <cellStyle name="Currency 2 4 2 2 5 5" xfId="2255" xr:uid="{00000000-0005-0000-0000-0000CF080000}"/>
    <cellStyle name="Currency 2 4 2 2 5 5 2" xfId="2256" xr:uid="{00000000-0005-0000-0000-0000D0080000}"/>
    <cellStyle name="Currency 2 4 2 2 5 5 2 2" xfId="2257" xr:uid="{00000000-0005-0000-0000-0000D1080000}"/>
    <cellStyle name="Currency 2 4 2 2 5 5 3" xfId="2258" xr:uid="{00000000-0005-0000-0000-0000D2080000}"/>
    <cellStyle name="Currency 2 4 2 2 5 6" xfId="2259" xr:uid="{00000000-0005-0000-0000-0000D3080000}"/>
    <cellStyle name="Currency 2 4 2 2 5 6 2" xfId="2260" xr:uid="{00000000-0005-0000-0000-0000D4080000}"/>
    <cellStyle name="Currency 2 4 2 2 5 6 2 2" xfId="2261" xr:uid="{00000000-0005-0000-0000-0000D5080000}"/>
    <cellStyle name="Currency 2 4 2 2 5 6 3" xfId="2262" xr:uid="{00000000-0005-0000-0000-0000D6080000}"/>
    <cellStyle name="Currency 2 4 2 2 5 7" xfId="2263" xr:uid="{00000000-0005-0000-0000-0000D7080000}"/>
    <cellStyle name="Currency 2 4 2 2 5 7 2" xfId="2264" xr:uid="{00000000-0005-0000-0000-0000D8080000}"/>
    <cellStyle name="Currency 2 4 2 2 5 8" xfId="2265" xr:uid="{00000000-0005-0000-0000-0000D9080000}"/>
    <cellStyle name="Currency 2 4 2 2 5 8 2" xfId="2266" xr:uid="{00000000-0005-0000-0000-0000DA080000}"/>
    <cellStyle name="Currency 2 4 2 2 5 9" xfId="2267" xr:uid="{00000000-0005-0000-0000-0000DB080000}"/>
    <cellStyle name="Currency 2 4 2 2 6" xfId="2268" xr:uid="{00000000-0005-0000-0000-0000DC080000}"/>
    <cellStyle name="Currency 2 4 2 2 6 2" xfId="2269" xr:uid="{00000000-0005-0000-0000-0000DD080000}"/>
    <cellStyle name="Currency 2 4 2 2 6 3" xfId="2270" xr:uid="{00000000-0005-0000-0000-0000DE080000}"/>
    <cellStyle name="Currency 2 4 2 2 7" xfId="2271" xr:uid="{00000000-0005-0000-0000-0000DF080000}"/>
    <cellStyle name="Currency 2 4 2 2 8" xfId="2272" xr:uid="{00000000-0005-0000-0000-0000E0080000}"/>
    <cellStyle name="Currency 2 4 2 2 8 2" xfId="2273" xr:uid="{00000000-0005-0000-0000-0000E1080000}"/>
    <cellStyle name="Currency 2 4 2 2 8 2 2" xfId="2274" xr:uid="{00000000-0005-0000-0000-0000E2080000}"/>
    <cellStyle name="Currency 2 4 2 2 8 3" xfId="2275" xr:uid="{00000000-0005-0000-0000-0000E3080000}"/>
    <cellStyle name="Currency 2 4 2 2 8 4" xfId="2276" xr:uid="{00000000-0005-0000-0000-0000E4080000}"/>
    <cellStyle name="Currency 2 4 2 2 9" xfId="2277" xr:uid="{00000000-0005-0000-0000-0000E5080000}"/>
    <cellStyle name="Currency 2 4 2 2 9 2" xfId="2278" xr:uid="{00000000-0005-0000-0000-0000E6080000}"/>
    <cellStyle name="Currency 2 4 2 2 9 2 2" xfId="2279" xr:uid="{00000000-0005-0000-0000-0000E7080000}"/>
    <cellStyle name="Currency 2 4 2 2 9 3" xfId="2280" xr:uid="{00000000-0005-0000-0000-0000E8080000}"/>
    <cellStyle name="Currency 2 4 2 3" xfId="2281" xr:uid="{00000000-0005-0000-0000-0000E9080000}"/>
    <cellStyle name="Currency 2 4 2 3 10" xfId="2282" xr:uid="{00000000-0005-0000-0000-0000EA080000}"/>
    <cellStyle name="Currency 2 4 2 3 10 2" xfId="2283" xr:uid="{00000000-0005-0000-0000-0000EB080000}"/>
    <cellStyle name="Currency 2 4 2 3 10 2 2" xfId="2284" xr:uid="{00000000-0005-0000-0000-0000EC080000}"/>
    <cellStyle name="Currency 2 4 2 3 10 3" xfId="2285" xr:uid="{00000000-0005-0000-0000-0000ED080000}"/>
    <cellStyle name="Currency 2 4 2 3 11" xfId="2286" xr:uid="{00000000-0005-0000-0000-0000EE080000}"/>
    <cellStyle name="Currency 2 4 2 3 11 2" xfId="2287" xr:uid="{00000000-0005-0000-0000-0000EF080000}"/>
    <cellStyle name="Currency 2 4 2 3 12" xfId="2288" xr:uid="{00000000-0005-0000-0000-0000F0080000}"/>
    <cellStyle name="Currency 2 4 2 3 12 2" xfId="2289" xr:uid="{00000000-0005-0000-0000-0000F1080000}"/>
    <cellStyle name="Currency 2 4 2 3 13" xfId="2290" xr:uid="{00000000-0005-0000-0000-0000F2080000}"/>
    <cellStyle name="Currency 2 4 2 3 14" xfId="2291" xr:uid="{00000000-0005-0000-0000-0000F3080000}"/>
    <cellStyle name="Currency 2 4 2 3 15" xfId="2292" xr:uid="{00000000-0005-0000-0000-0000F4080000}"/>
    <cellStyle name="Currency 2 4 2 3 2" xfId="2293" xr:uid="{00000000-0005-0000-0000-0000F5080000}"/>
    <cellStyle name="Currency 2 4 2 3 2 2" xfId="2294" xr:uid="{00000000-0005-0000-0000-0000F6080000}"/>
    <cellStyle name="Currency 2 4 2 3 2 2 2" xfId="2295" xr:uid="{00000000-0005-0000-0000-0000F7080000}"/>
    <cellStyle name="Currency 2 4 2 3 2 2 3" xfId="2296" xr:uid="{00000000-0005-0000-0000-0000F8080000}"/>
    <cellStyle name="Currency 2 4 2 3 2 2 3 2" xfId="2297" xr:uid="{00000000-0005-0000-0000-0000F9080000}"/>
    <cellStyle name="Currency 2 4 2 3 2 2 3 3" xfId="2298" xr:uid="{00000000-0005-0000-0000-0000FA080000}"/>
    <cellStyle name="Currency 2 4 2 3 2 2 4" xfId="2299" xr:uid="{00000000-0005-0000-0000-0000FB080000}"/>
    <cellStyle name="Currency 2 4 2 3 2 2 4 2" xfId="2300" xr:uid="{00000000-0005-0000-0000-0000FC080000}"/>
    <cellStyle name="Currency 2 4 2 3 2 2 4 2 2" xfId="2301" xr:uid="{00000000-0005-0000-0000-0000FD080000}"/>
    <cellStyle name="Currency 2 4 2 3 2 2 4 3" xfId="2302" xr:uid="{00000000-0005-0000-0000-0000FE080000}"/>
    <cellStyle name="Currency 2 4 2 3 2 2 5" xfId="2303" xr:uid="{00000000-0005-0000-0000-0000FF080000}"/>
    <cellStyle name="Currency 2 4 2 3 2 2 5 2" xfId="2304" xr:uid="{00000000-0005-0000-0000-000000090000}"/>
    <cellStyle name="Currency 2 4 2 3 2 2 5 2 2" xfId="2305" xr:uid="{00000000-0005-0000-0000-000001090000}"/>
    <cellStyle name="Currency 2 4 2 3 2 2 5 3" xfId="2306" xr:uid="{00000000-0005-0000-0000-000002090000}"/>
    <cellStyle name="Currency 2 4 2 3 2 2 6" xfId="2307" xr:uid="{00000000-0005-0000-0000-000003090000}"/>
    <cellStyle name="Currency 2 4 2 3 2 2 6 2" xfId="2308" xr:uid="{00000000-0005-0000-0000-000004090000}"/>
    <cellStyle name="Currency 2 4 2 3 2 2 6 2 2" xfId="2309" xr:uid="{00000000-0005-0000-0000-000005090000}"/>
    <cellStyle name="Currency 2 4 2 3 2 2 6 3" xfId="2310" xr:uid="{00000000-0005-0000-0000-000006090000}"/>
    <cellStyle name="Currency 2 4 2 3 2 2 7" xfId="2311" xr:uid="{00000000-0005-0000-0000-000007090000}"/>
    <cellStyle name="Currency 2 4 2 3 2 2 7 2" xfId="2312" xr:uid="{00000000-0005-0000-0000-000008090000}"/>
    <cellStyle name="Currency 2 4 2 3 2 2 8" xfId="2313" xr:uid="{00000000-0005-0000-0000-000009090000}"/>
    <cellStyle name="Currency 2 4 2 3 2 2 8 2" xfId="2314" xr:uid="{00000000-0005-0000-0000-00000A090000}"/>
    <cellStyle name="Currency 2 4 2 3 2 2 9" xfId="2315" xr:uid="{00000000-0005-0000-0000-00000B090000}"/>
    <cellStyle name="Currency 2 4 2 3 2 3" xfId="2316" xr:uid="{00000000-0005-0000-0000-00000C090000}"/>
    <cellStyle name="Currency 2 4 2 3 2 3 2" xfId="2317" xr:uid="{00000000-0005-0000-0000-00000D090000}"/>
    <cellStyle name="Currency 2 4 2 3 2 3 3" xfId="2318" xr:uid="{00000000-0005-0000-0000-00000E090000}"/>
    <cellStyle name="Currency 2 4 2 3 2 3 3 2" xfId="2319" xr:uid="{00000000-0005-0000-0000-00000F090000}"/>
    <cellStyle name="Currency 2 4 2 3 2 3 3 3" xfId="2320" xr:uid="{00000000-0005-0000-0000-000010090000}"/>
    <cellStyle name="Currency 2 4 2 3 2 3 4" xfId="2321" xr:uid="{00000000-0005-0000-0000-000011090000}"/>
    <cellStyle name="Currency 2 4 2 3 2 3 4 2" xfId="2322" xr:uid="{00000000-0005-0000-0000-000012090000}"/>
    <cellStyle name="Currency 2 4 2 3 2 3 4 2 2" xfId="2323" xr:uid="{00000000-0005-0000-0000-000013090000}"/>
    <cellStyle name="Currency 2 4 2 3 2 3 4 3" xfId="2324" xr:uid="{00000000-0005-0000-0000-000014090000}"/>
    <cellStyle name="Currency 2 4 2 3 2 3 5" xfId="2325" xr:uid="{00000000-0005-0000-0000-000015090000}"/>
    <cellStyle name="Currency 2 4 2 3 2 3 5 2" xfId="2326" xr:uid="{00000000-0005-0000-0000-000016090000}"/>
    <cellStyle name="Currency 2 4 2 3 2 3 5 2 2" xfId="2327" xr:uid="{00000000-0005-0000-0000-000017090000}"/>
    <cellStyle name="Currency 2 4 2 3 2 3 5 3" xfId="2328" xr:uid="{00000000-0005-0000-0000-000018090000}"/>
    <cellStyle name="Currency 2 4 2 3 2 3 6" xfId="2329" xr:uid="{00000000-0005-0000-0000-000019090000}"/>
    <cellStyle name="Currency 2 4 2 3 2 3 6 2" xfId="2330" xr:uid="{00000000-0005-0000-0000-00001A090000}"/>
    <cellStyle name="Currency 2 4 2 3 2 3 6 2 2" xfId="2331" xr:uid="{00000000-0005-0000-0000-00001B090000}"/>
    <cellStyle name="Currency 2 4 2 3 2 3 6 3" xfId="2332" xr:uid="{00000000-0005-0000-0000-00001C090000}"/>
    <cellStyle name="Currency 2 4 2 3 2 3 7" xfId="2333" xr:uid="{00000000-0005-0000-0000-00001D090000}"/>
    <cellStyle name="Currency 2 4 2 3 2 3 7 2" xfId="2334" xr:uid="{00000000-0005-0000-0000-00001E090000}"/>
    <cellStyle name="Currency 2 4 2 3 2 3 8" xfId="2335" xr:uid="{00000000-0005-0000-0000-00001F090000}"/>
    <cellStyle name="Currency 2 4 2 3 2 3 8 2" xfId="2336" xr:uid="{00000000-0005-0000-0000-000020090000}"/>
    <cellStyle name="Currency 2 4 2 3 2 3 9" xfId="2337" xr:uid="{00000000-0005-0000-0000-000021090000}"/>
    <cellStyle name="Currency 2 4 2 3 2 4" xfId="2338" xr:uid="{00000000-0005-0000-0000-000022090000}"/>
    <cellStyle name="Currency 2 4 2 3 2 4 2" xfId="2339" xr:uid="{00000000-0005-0000-0000-000023090000}"/>
    <cellStyle name="Currency 2 4 2 3 2 4 3" xfId="2340" xr:uid="{00000000-0005-0000-0000-000024090000}"/>
    <cellStyle name="Currency 2 4 2 3 2 4 3 2" xfId="2341" xr:uid="{00000000-0005-0000-0000-000025090000}"/>
    <cellStyle name="Currency 2 4 2 3 2 4 3 2 2" xfId="2342" xr:uid="{00000000-0005-0000-0000-000026090000}"/>
    <cellStyle name="Currency 2 4 2 3 2 4 3 3" xfId="2343" xr:uid="{00000000-0005-0000-0000-000027090000}"/>
    <cellStyle name="Currency 2 4 2 3 2 4 4" xfId="2344" xr:uid="{00000000-0005-0000-0000-000028090000}"/>
    <cellStyle name="Currency 2 4 2 3 2 4 4 2" xfId="2345" xr:uid="{00000000-0005-0000-0000-000029090000}"/>
    <cellStyle name="Currency 2 4 2 3 2 4 4 2 2" xfId="2346" xr:uid="{00000000-0005-0000-0000-00002A090000}"/>
    <cellStyle name="Currency 2 4 2 3 2 4 4 3" xfId="2347" xr:uid="{00000000-0005-0000-0000-00002B090000}"/>
    <cellStyle name="Currency 2 4 2 3 2 4 5" xfId="2348" xr:uid="{00000000-0005-0000-0000-00002C090000}"/>
    <cellStyle name="Currency 2 4 2 3 2 4 5 2" xfId="2349" xr:uid="{00000000-0005-0000-0000-00002D090000}"/>
    <cellStyle name="Currency 2 4 2 3 2 4 5 2 2" xfId="2350" xr:uid="{00000000-0005-0000-0000-00002E090000}"/>
    <cellStyle name="Currency 2 4 2 3 2 4 5 3" xfId="2351" xr:uid="{00000000-0005-0000-0000-00002F090000}"/>
    <cellStyle name="Currency 2 4 2 3 2 4 6" xfId="2352" xr:uid="{00000000-0005-0000-0000-000030090000}"/>
    <cellStyle name="Currency 2 4 2 3 2 4 6 2" xfId="2353" xr:uid="{00000000-0005-0000-0000-000031090000}"/>
    <cellStyle name="Currency 2 4 2 3 2 4 7" xfId="2354" xr:uid="{00000000-0005-0000-0000-000032090000}"/>
    <cellStyle name="Currency 2 4 2 3 2 4 7 2" xfId="2355" xr:uid="{00000000-0005-0000-0000-000033090000}"/>
    <cellStyle name="Currency 2 4 2 3 2 4 8" xfId="2356" xr:uid="{00000000-0005-0000-0000-000034090000}"/>
    <cellStyle name="Currency 2 4 2 3 2 4 9" xfId="2357" xr:uid="{00000000-0005-0000-0000-000035090000}"/>
    <cellStyle name="Currency 2 4 2 3 2 5" xfId="2358" xr:uid="{00000000-0005-0000-0000-000036090000}"/>
    <cellStyle name="Currency 2 4 2 3 2 5 2" xfId="2359" xr:uid="{00000000-0005-0000-0000-000037090000}"/>
    <cellStyle name="Currency 2 4 2 3 2 5 3" xfId="2360" xr:uid="{00000000-0005-0000-0000-000038090000}"/>
    <cellStyle name="Currency 2 4 2 3 2 6" xfId="2361" xr:uid="{00000000-0005-0000-0000-000039090000}"/>
    <cellStyle name="Currency 2 4 2 3 2 6 2" xfId="2362" xr:uid="{00000000-0005-0000-0000-00003A090000}"/>
    <cellStyle name="Currency 2 4 2 3 2 6 2 2" xfId="2363" xr:uid="{00000000-0005-0000-0000-00003B090000}"/>
    <cellStyle name="Currency 2 4 2 3 2 6 2 2 2" xfId="2364" xr:uid="{00000000-0005-0000-0000-00003C090000}"/>
    <cellStyle name="Currency 2 4 2 3 2 6 2 3" xfId="2365" xr:uid="{00000000-0005-0000-0000-00003D090000}"/>
    <cellStyle name="Currency 2 4 2 3 2 6 3" xfId="2366" xr:uid="{00000000-0005-0000-0000-00003E090000}"/>
    <cellStyle name="Currency 2 4 2 3 2 6 3 2" xfId="2367" xr:uid="{00000000-0005-0000-0000-00003F090000}"/>
    <cellStyle name="Currency 2 4 2 3 2 6 3 2 2" xfId="2368" xr:uid="{00000000-0005-0000-0000-000040090000}"/>
    <cellStyle name="Currency 2 4 2 3 2 6 3 3" xfId="2369" xr:uid="{00000000-0005-0000-0000-000041090000}"/>
    <cellStyle name="Currency 2 4 2 3 2 6 4" xfId="2370" xr:uid="{00000000-0005-0000-0000-000042090000}"/>
    <cellStyle name="Currency 2 4 2 3 2 6 4 2" xfId="2371" xr:uid="{00000000-0005-0000-0000-000043090000}"/>
    <cellStyle name="Currency 2 4 2 3 2 6 4 2 2" xfId="2372" xr:uid="{00000000-0005-0000-0000-000044090000}"/>
    <cellStyle name="Currency 2 4 2 3 2 6 4 3" xfId="2373" xr:uid="{00000000-0005-0000-0000-000045090000}"/>
    <cellStyle name="Currency 2 4 2 3 2 6 5" xfId="2374" xr:uid="{00000000-0005-0000-0000-000046090000}"/>
    <cellStyle name="Currency 2 4 2 3 2 6 5 2" xfId="2375" xr:uid="{00000000-0005-0000-0000-000047090000}"/>
    <cellStyle name="Currency 2 4 2 3 2 6 6" xfId="2376" xr:uid="{00000000-0005-0000-0000-000048090000}"/>
    <cellStyle name="Currency 2 4 2 3 2 6 6 2" xfId="2377" xr:uid="{00000000-0005-0000-0000-000049090000}"/>
    <cellStyle name="Currency 2 4 2 3 2 6 7" xfId="2378" xr:uid="{00000000-0005-0000-0000-00004A090000}"/>
    <cellStyle name="Currency 2 4 2 3 2 7" xfId="2379" xr:uid="{00000000-0005-0000-0000-00004B090000}"/>
    <cellStyle name="Currency 2 4 2 3 2 7 2" xfId="2380" xr:uid="{00000000-0005-0000-0000-00004C090000}"/>
    <cellStyle name="Currency 2 4 2 3 2 7 2 2" xfId="2381" xr:uid="{00000000-0005-0000-0000-00004D090000}"/>
    <cellStyle name="Currency 2 4 2 3 2 7 3" xfId="2382" xr:uid="{00000000-0005-0000-0000-00004E090000}"/>
    <cellStyle name="Currency 2 4 2 3 2 8" xfId="2383" xr:uid="{00000000-0005-0000-0000-00004F090000}"/>
    <cellStyle name="Currency 2 4 2 3 2 8 2" xfId="2384" xr:uid="{00000000-0005-0000-0000-000050090000}"/>
    <cellStyle name="Currency 2 4 2 3 2 8 2 2" xfId="2385" xr:uid="{00000000-0005-0000-0000-000051090000}"/>
    <cellStyle name="Currency 2 4 2 3 2 8 3" xfId="2386" xr:uid="{00000000-0005-0000-0000-000052090000}"/>
    <cellStyle name="Currency 2 4 2 3 3" xfId="2387" xr:uid="{00000000-0005-0000-0000-000053090000}"/>
    <cellStyle name="Currency 2 4 2 3 3 10" xfId="2388" xr:uid="{00000000-0005-0000-0000-000054090000}"/>
    <cellStyle name="Currency 2 4 2 3 3 2" xfId="2389" xr:uid="{00000000-0005-0000-0000-000055090000}"/>
    <cellStyle name="Currency 2 4 2 3 3 2 2" xfId="2390" xr:uid="{00000000-0005-0000-0000-000056090000}"/>
    <cellStyle name="Currency 2 4 2 3 3 2 3" xfId="2391" xr:uid="{00000000-0005-0000-0000-000057090000}"/>
    <cellStyle name="Currency 2 4 2 3 3 2 3 2" xfId="2392" xr:uid="{00000000-0005-0000-0000-000058090000}"/>
    <cellStyle name="Currency 2 4 2 3 3 2 3 3" xfId="2393" xr:uid="{00000000-0005-0000-0000-000059090000}"/>
    <cellStyle name="Currency 2 4 2 3 3 2 4" xfId="2394" xr:uid="{00000000-0005-0000-0000-00005A090000}"/>
    <cellStyle name="Currency 2 4 2 3 3 2 4 2" xfId="2395" xr:uid="{00000000-0005-0000-0000-00005B090000}"/>
    <cellStyle name="Currency 2 4 2 3 3 2 4 2 2" xfId="2396" xr:uid="{00000000-0005-0000-0000-00005C090000}"/>
    <cellStyle name="Currency 2 4 2 3 3 2 4 3" xfId="2397" xr:uid="{00000000-0005-0000-0000-00005D090000}"/>
    <cellStyle name="Currency 2 4 2 3 3 2 5" xfId="2398" xr:uid="{00000000-0005-0000-0000-00005E090000}"/>
    <cellStyle name="Currency 2 4 2 3 3 2 5 2" xfId="2399" xr:uid="{00000000-0005-0000-0000-00005F090000}"/>
    <cellStyle name="Currency 2 4 2 3 3 2 5 2 2" xfId="2400" xr:uid="{00000000-0005-0000-0000-000060090000}"/>
    <cellStyle name="Currency 2 4 2 3 3 2 5 3" xfId="2401" xr:uid="{00000000-0005-0000-0000-000061090000}"/>
    <cellStyle name="Currency 2 4 2 3 3 2 6" xfId="2402" xr:uid="{00000000-0005-0000-0000-000062090000}"/>
    <cellStyle name="Currency 2 4 2 3 3 2 6 2" xfId="2403" xr:uid="{00000000-0005-0000-0000-000063090000}"/>
    <cellStyle name="Currency 2 4 2 3 3 2 6 2 2" xfId="2404" xr:uid="{00000000-0005-0000-0000-000064090000}"/>
    <cellStyle name="Currency 2 4 2 3 3 2 6 3" xfId="2405" xr:uid="{00000000-0005-0000-0000-000065090000}"/>
    <cellStyle name="Currency 2 4 2 3 3 2 7" xfId="2406" xr:uid="{00000000-0005-0000-0000-000066090000}"/>
    <cellStyle name="Currency 2 4 2 3 3 2 7 2" xfId="2407" xr:uid="{00000000-0005-0000-0000-000067090000}"/>
    <cellStyle name="Currency 2 4 2 3 3 2 8" xfId="2408" xr:uid="{00000000-0005-0000-0000-000068090000}"/>
    <cellStyle name="Currency 2 4 2 3 3 2 8 2" xfId="2409" xr:uid="{00000000-0005-0000-0000-000069090000}"/>
    <cellStyle name="Currency 2 4 2 3 3 2 9" xfId="2410" xr:uid="{00000000-0005-0000-0000-00006A090000}"/>
    <cellStyle name="Currency 2 4 2 3 3 3" xfId="2411" xr:uid="{00000000-0005-0000-0000-00006B090000}"/>
    <cellStyle name="Currency 2 4 2 3 3 4" xfId="2412" xr:uid="{00000000-0005-0000-0000-00006C090000}"/>
    <cellStyle name="Currency 2 4 2 3 3 4 2" xfId="2413" xr:uid="{00000000-0005-0000-0000-00006D090000}"/>
    <cellStyle name="Currency 2 4 2 3 3 4 3" xfId="2414" xr:uid="{00000000-0005-0000-0000-00006E090000}"/>
    <cellStyle name="Currency 2 4 2 3 3 5" xfId="2415" xr:uid="{00000000-0005-0000-0000-00006F090000}"/>
    <cellStyle name="Currency 2 4 2 3 3 5 2" xfId="2416" xr:uid="{00000000-0005-0000-0000-000070090000}"/>
    <cellStyle name="Currency 2 4 2 3 3 5 2 2" xfId="2417" xr:uid="{00000000-0005-0000-0000-000071090000}"/>
    <cellStyle name="Currency 2 4 2 3 3 5 3" xfId="2418" xr:uid="{00000000-0005-0000-0000-000072090000}"/>
    <cellStyle name="Currency 2 4 2 3 3 6" xfId="2419" xr:uid="{00000000-0005-0000-0000-000073090000}"/>
    <cellStyle name="Currency 2 4 2 3 3 6 2" xfId="2420" xr:uid="{00000000-0005-0000-0000-000074090000}"/>
    <cellStyle name="Currency 2 4 2 3 3 6 2 2" xfId="2421" xr:uid="{00000000-0005-0000-0000-000075090000}"/>
    <cellStyle name="Currency 2 4 2 3 3 6 3" xfId="2422" xr:uid="{00000000-0005-0000-0000-000076090000}"/>
    <cellStyle name="Currency 2 4 2 3 3 7" xfId="2423" xr:uid="{00000000-0005-0000-0000-000077090000}"/>
    <cellStyle name="Currency 2 4 2 3 3 7 2" xfId="2424" xr:uid="{00000000-0005-0000-0000-000078090000}"/>
    <cellStyle name="Currency 2 4 2 3 3 7 2 2" xfId="2425" xr:uid="{00000000-0005-0000-0000-000079090000}"/>
    <cellStyle name="Currency 2 4 2 3 3 7 3" xfId="2426" xr:uid="{00000000-0005-0000-0000-00007A090000}"/>
    <cellStyle name="Currency 2 4 2 3 3 8" xfId="2427" xr:uid="{00000000-0005-0000-0000-00007B090000}"/>
    <cellStyle name="Currency 2 4 2 3 3 8 2" xfId="2428" xr:uid="{00000000-0005-0000-0000-00007C090000}"/>
    <cellStyle name="Currency 2 4 2 3 3 9" xfId="2429" xr:uid="{00000000-0005-0000-0000-00007D090000}"/>
    <cellStyle name="Currency 2 4 2 3 3 9 2" xfId="2430" xr:uid="{00000000-0005-0000-0000-00007E090000}"/>
    <cellStyle name="Currency 2 4 2 3 4" xfId="2431" xr:uid="{00000000-0005-0000-0000-00007F090000}"/>
    <cellStyle name="Currency 2 4 2 3 4 2" xfId="2432" xr:uid="{00000000-0005-0000-0000-000080090000}"/>
    <cellStyle name="Currency 2 4 2 3 4 2 10" xfId="2433" xr:uid="{00000000-0005-0000-0000-000081090000}"/>
    <cellStyle name="Currency 2 4 2 3 4 2 2" xfId="2434" xr:uid="{00000000-0005-0000-0000-000082090000}"/>
    <cellStyle name="Currency 2 4 2 3 4 2 3" xfId="2435" xr:uid="{00000000-0005-0000-0000-000083090000}"/>
    <cellStyle name="Currency 2 4 2 3 4 2 4" xfId="2436" xr:uid="{00000000-0005-0000-0000-000084090000}"/>
    <cellStyle name="Currency 2 4 2 3 4 2 4 2" xfId="2437" xr:uid="{00000000-0005-0000-0000-000085090000}"/>
    <cellStyle name="Currency 2 4 2 3 4 2 4 2 2" xfId="2438" xr:uid="{00000000-0005-0000-0000-000086090000}"/>
    <cellStyle name="Currency 2 4 2 3 4 2 4 3" xfId="2439" xr:uid="{00000000-0005-0000-0000-000087090000}"/>
    <cellStyle name="Currency 2 4 2 3 4 2 5" xfId="2440" xr:uid="{00000000-0005-0000-0000-000088090000}"/>
    <cellStyle name="Currency 2 4 2 3 4 2 5 2" xfId="2441" xr:uid="{00000000-0005-0000-0000-000089090000}"/>
    <cellStyle name="Currency 2 4 2 3 4 2 5 2 2" xfId="2442" xr:uid="{00000000-0005-0000-0000-00008A090000}"/>
    <cellStyle name="Currency 2 4 2 3 4 2 5 3" xfId="2443" xr:uid="{00000000-0005-0000-0000-00008B090000}"/>
    <cellStyle name="Currency 2 4 2 3 4 2 6" xfId="2444" xr:uid="{00000000-0005-0000-0000-00008C090000}"/>
    <cellStyle name="Currency 2 4 2 3 4 2 6 2" xfId="2445" xr:uid="{00000000-0005-0000-0000-00008D090000}"/>
    <cellStyle name="Currency 2 4 2 3 4 2 6 2 2" xfId="2446" xr:uid="{00000000-0005-0000-0000-00008E090000}"/>
    <cellStyle name="Currency 2 4 2 3 4 2 6 3" xfId="2447" xr:uid="{00000000-0005-0000-0000-00008F090000}"/>
    <cellStyle name="Currency 2 4 2 3 4 2 7" xfId="2448" xr:uid="{00000000-0005-0000-0000-000090090000}"/>
    <cellStyle name="Currency 2 4 2 3 4 2 7 2" xfId="2449" xr:uid="{00000000-0005-0000-0000-000091090000}"/>
    <cellStyle name="Currency 2 4 2 3 4 2 8" xfId="2450" xr:uid="{00000000-0005-0000-0000-000092090000}"/>
    <cellStyle name="Currency 2 4 2 3 4 2 8 2" xfId="2451" xr:uid="{00000000-0005-0000-0000-000093090000}"/>
    <cellStyle name="Currency 2 4 2 3 4 2 9" xfId="2452" xr:uid="{00000000-0005-0000-0000-000094090000}"/>
    <cellStyle name="Currency 2 4 2 3 4 3" xfId="2453" xr:uid="{00000000-0005-0000-0000-000095090000}"/>
    <cellStyle name="Currency 2 4 2 3 4 4" xfId="2454" xr:uid="{00000000-0005-0000-0000-000096090000}"/>
    <cellStyle name="Currency 2 4 2 3 4 4 2" xfId="2455" xr:uid="{00000000-0005-0000-0000-000097090000}"/>
    <cellStyle name="Currency 2 4 2 3 4 4 2 2" xfId="2456" xr:uid="{00000000-0005-0000-0000-000098090000}"/>
    <cellStyle name="Currency 2 4 2 3 4 4 3" xfId="2457" xr:uid="{00000000-0005-0000-0000-000099090000}"/>
    <cellStyle name="Currency 2 4 2 3 4 5" xfId="2458" xr:uid="{00000000-0005-0000-0000-00009A090000}"/>
    <cellStyle name="Currency 2 4 2 3 4 5 2" xfId="2459" xr:uid="{00000000-0005-0000-0000-00009B090000}"/>
    <cellStyle name="Currency 2 4 2 3 4 5 2 2" xfId="2460" xr:uid="{00000000-0005-0000-0000-00009C090000}"/>
    <cellStyle name="Currency 2 4 2 3 4 5 3" xfId="2461" xr:uid="{00000000-0005-0000-0000-00009D090000}"/>
    <cellStyle name="Currency 2 4 2 3 5" xfId="2462" xr:uid="{00000000-0005-0000-0000-00009E090000}"/>
    <cellStyle name="Currency 2 4 2 3 5 2" xfId="2463" xr:uid="{00000000-0005-0000-0000-00009F090000}"/>
    <cellStyle name="Currency 2 4 2 3 5 3" xfId="2464" xr:uid="{00000000-0005-0000-0000-0000A0090000}"/>
    <cellStyle name="Currency 2 4 2 3 5 3 2" xfId="2465" xr:uid="{00000000-0005-0000-0000-0000A1090000}"/>
    <cellStyle name="Currency 2 4 2 3 5 3 3" xfId="2466" xr:uid="{00000000-0005-0000-0000-0000A2090000}"/>
    <cellStyle name="Currency 2 4 2 3 5 4" xfId="2467" xr:uid="{00000000-0005-0000-0000-0000A3090000}"/>
    <cellStyle name="Currency 2 4 2 3 5 4 2" xfId="2468" xr:uid="{00000000-0005-0000-0000-0000A4090000}"/>
    <cellStyle name="Currency 2 4 2 3 5 4 2 2" xfId="2469" xr:uid="{00000000-0005-0000-0000-0000A5090000}"/>
    <cellStyle name="Currency 2 4 2 3 5 4 3" xfId="2470" xr:uid="{00000000-0005-0000-0000-0000A6090000}"/>
    <cellStyle name="Currency 2 4 2 3 5 5" xfId="2471" xr:uid="{00000000-0005-0000-0000-0000A7090000}"/>
    <cellStyle name="Currency 2 4 2 3 5 5 2" xfId="2472" xr:uid="{00000000-0005-0000-0000-0000A8090000}"/>
    <cellStyle name="Currency 2 4 2 3 5 5 2 2" xfId="2473" xr:uid="{00000000-0005-0000-0000-0000A9090000}"/>
    <cellStyle name="Currency 2 4 2 3 5 5 3" xfId="2474" xr:uid="{00000000-0005-0000-0000-0000AA090000}"/>
    <cellStyle name="Currency 2 4 2 3 5 6" xfId="2475" xr:uid="{00000000-0005-0000-0000-0000AB090000}"/>
    <cellStyle name="Currency 2 4 2 3 5 6 2" xfId="2476" xr:uid="{00000000-0005-0000-0000-0000AC090000}"/>
    <cellStyle name="Currency 2 4 2 3 5 6 2 2" xfId="2477" xr:uid="{00000000-0005-0000-0000-0000AD090000}"/>
    <cellStyle name="Currency 2 4 2 3 5 6 3" xfId="2478" xr:uid="{00000000-0005-0000-0000-0000AE090000}"/>
    <cellStyle name="Currency 2 4 2 3 5 7" xfId="2479" xr:uid="{00000000-0005-0000-0000-0000AF090000}"/>
    <cellStyle name="Currency 2 4 2 3 5 7 2" xfId="2480" xr:uid="{00000000-0005-0000-0000-0000B0090000}"/>
    <cellStyle name="Currency 2 4 2 3 5 8" xfId="2481" xr:uid="{00000000-0005-0000-0000-0000B1090000}"/>
    <cellStyle name="Currency 2 4 2 3 5 8 2" xfId="2482" xr:uid="{00000000-0005-0000-0000-0000B2090000}"/>
    <cellStyle name="Currency 2 4 2 3 5 9" xfId="2483" xr:uid="{00000000-0005-0000-0000-0000B3090000}"/>
    <cellStyle name="Currency 2 4 2 3 6" xfId="2484" xr:uid="{00000000-0005-0000-0000-0000B4090000}"/>
    <cellStyle name="Currency 2 4 2 3 6 2" xfId="2485" xr:uid="{00000000-0005-0000-0000-0000B5090000}"/>
    <cellStyle name="Currency 2 4 2 3 6 3" xfId="2486" xr:uid="{00000000-0005-0000-0000-0000B6090000}"/>
    <cellStyle name="Currency 2 4 2 3 7" xfId="2487" xr:uid="{00000000-0005-0000-0000-0000B7090000}"/>
    <cellStyle name="Currency 2 4 2 3 8" xfId="2488" xr:uid="{00000000-0005-0000-0000-0000B8090000}"/>
    <cellStyle name="Currency 2 4 2 3 8 2" xfId="2489" xr:uid="{00000000-0005-0000-0000-0000B9090000}"/>
    <cellStyle name="Currency 2 4 2 3 8 2 2" xfId="2490" xr:uid="{00000000-0005-0000-0000-0000BA090000}"/>
    <cellStyle name="Currency 2 4 2 3 8 3" xfId="2491" xr:uid="{00000000-0005-0000-0000-0000BB090000}"/>
    <cellStyle name="Currency 2 4 2 3 8 4" xfId="2492" xr:uid="{00000000-0005-0000-0000-0000BC090000}"/>
    <cellStyle name="Currency 2 4 2 3 9" xfId="2493" xr:uid="{00000000-0005-0000-0000-0000BD090000}"/>
    <cellStyle name="Currency 2 4 2 3 9 2" xfId="2494" xr:uid="{00000000-0005-0000-0000-0000BE090000}"/>
    <cellStyle name="Currency 2 4 2 3 9 2 2" xfId="2495" xr:uid="{00000000-0005-0000-0000-0000BF090000}"/>
    <cellStyle name="Currency 2 4 2 3 9 3" xfId="2496" xr:uid="{00000000-0005-0000-0000-0000C0090000}"/>
    <cellStyle name="Currency 2 4 2 4" xfId="2497" xr:uid="{00000000-0005-0000-0000-0000C1090000}"/>
    <cellStyle name="Currency 2 4 2 4 2" xfId="2498" xr:uid="{00000000-0005-0000-0000-0000C2090000}"/>
    <cellStyle name="Currency 2 4 2 4 2 2" xfId="2499" xr:uid="{00000000-0005-0000-0000-0000C3090000}"/>
    <cellStyle name="Currency 2 4 2 4 2 3" xfId="2500" xr:uid="{00000000-0005-0000-0000-0000C4090000}"/>
    <cellStyle name="Currency 2 4 2 4 2 3 2" xfId="2501" xr:uid="{00000000-0005-0000-0000-0000C5090000}"/>
    <cellStyle name="Currency 2 4 2 4 2 3 3" xfId="2502" xr:uid="{00000000-0005-0000-0000-0000C6090000}"/>
    <cellStyle name="Currency 2 4 2 4 2 4" xfId="2503" xr:uid="{00000000-0005-0000-0000-0000C7090000}"/>
    <cellStyle name="Currency 2 4 2 4 2 4 2" xfId="2504" xr:uid="{00000000-0005-0000-0000-0000C8090000}"/>
    <cellStyle name="Currency 2 4 2 4 2 4 2 2" xfId="2505" xr:uid="{00000000-0005-0000-0000-0000C9090000}"/>
    <cellStyle name="Currency 2 4 2 4 2 4 3" xfId="2506" xr:uid="{00000000-0005-0000-0000-0000CA090000}"/>
    <cellStyle name="Currency 2 4 2 4 2 5" xfId="2507" xr:uid="{00000000-0005-0000-0000-0000CB090000}"/>
    <cellStyle name="Currency 2 4 2 4 2 5 2" xfId="2508" xr:uid="{00000000-0005-0000-0000-0000CC090000}"/>
    <cellStyle name="Currency 2 4 2 4 2 5 2 2" xfId="2509" xr:uid="{00000000-0005-0000-0000-0000CD090000}"/>
    <cellStyle name="Currency 2 4 2 4 2 5 3" xfId="2510" xr:uid="{00000000-0005-0000-0000-0000CE090000}"/>
    <cellStyle name="Currency 2 4 2 4 2 6" xfId="2511" xr:uid="{00000000-0005-0000-0000-0000CF090000}"/>
    <cellStyle name="Currency 2 4 2 4 2 6 2" xfId="2512" xr:uid="{00000000-0005-0000-0000-0000D0090000}"/>
    <cellStyle name="Currency 2 4 2 4 2 6 2 2" xfId="2513" xr:uid="{00000000-0005-0000-0000-0000D1090000}"/>
    <cellStyle name="Currency 2 4 2 4 2 6 3" xfId="2514" xr:uid="{00000000-0005-0000-0000-0000D2090000}"/>
    <cellStyle name="Currency 2 4 2 4 2 7" xfId="2515" xr:uid="{00000000-0005-0000-0000-0000D3090000}"/>
    <cellStyle name="Currency 2 4 2 4 2 7 2" xfId="2516" xr:uid="{00000000-0005-0000-0000-0000D4090000}"/>
    <cellStyle name="Currency 2 4 2 4 2 8" xfId="2517" xr:uid="{00000000-0005-0000-0000-0000D5090000}"/>
    <cellStyle name="Currency 2 4 2 4 2 8 2" xfId="2518" xr:uid="{00000000-0005-0000-0000-0000D6090000}"/>
    <cellStyle name="Currency 2 4 2 4 2 9" xfId="2519" xr:uid="{00000000-0005-0000-0000-0000D7090000}"/>
    <cellStyle name="Currency 2 4 2 4 3" xfId="2520" xr:uid="{00000000-0005-0000-0000-0000D8090000}"/>
    <cellStyle name="Currency 2 4 2 4 3 2" xfId="2521" xr:uid="{00000000-0005-0000-0000-0000D9090000}"/>
    <cellStyle name="Currency 2 4 2 4 3 3" xfId="2522" xr:uid="{00000000-0005-0000-0000-0000DA090000}"/>
    <cellStyle name="Currency 2 4 2 4 3 3 2" xfId="2523" xr:uid="{00000000-0005-0000-0000-0000DB090000}"/>
    <cellStyle name="Currency 2 4 2 4 3 3 3" xfId="2524" xr:uid="{00000000-0005-0000-0000-0000DC090000}"/>
    <cellStyle name="Currency 2 4 2 4 3 4" xfId="2525" xr:uid="{00000000-0005-0000-0000-0000DD090000}"/>
    <cellStyle name="Currency 2 4 2 4 3 4 2" xfId="2526" xr:uid="{00000000-0005-0000-0000-0000DE090000}"/>
    <cellStyle name="Currency 2 4 2 4 3 4 2 2" xfId="2527" xr:uid="{00000000-0005-0000-0000-0000DF090000}"/>
    <cellStyle name="Currency 2 4 2 4 3 4 3" xfId="2528" xr:uid="{00000000-0005-0000-0000-0000E0090000}"/>
    <cellStyle name="Currency 2 4 2 4 3 5" xfId="2529" xr:uid="{00000000-0005-0000-0000-0000E1090000}"/>
    <cellStyle name="Currency 2 4 2 4 3 5 2" xfId="2530" xr:uid="{00000000-0005-0000-0000-0000E2090000}"/>
    <cellStyle name="Currency 2 4 2 4 3 5 2 2" xfId="2531" xr:uid="{00000000-0005-0000-0000-0000E3090000}"/>
    <cellStyle name="Currency 2 4 2 4 3 5 3" xfId="2532" xr:uid="{00000000-0005-0000-0000-0000E4090000}"/>
    <cellStyle name="Currency 2 4 2 4 3 6" xfId="2533" xr:uid="{00000000-0005-0000-0000-0000E5090000}"/>
    <cellStyle name="Currency 2 4 2 4 3 6 2" xfId="2534" xr:uid="{00000000-0005-0000-0000-0000E6090000}"/>
    <cellStyle name="Currency 2 4 2 4 3 6 2 2" xfId="2535" xr:uid="{00000000-0005-0000-0000-0000E7090000}"/>
    <cellStyle name="Currency 2 4 2 4 3 6 3" xfId="2536" xr:uid="{00000000-0005-0000-0000-0000E8090000}"/>
    <cellStyle name="Currency 2 4 2 4 3 7" xfId="2537" xr:uid="{00000000-0005-0000-0000-0000E9090000}"/>
    <cellStyle name="Currency 2 4 2 4 3 7 2" xfId="2538" xr:uid="{00000000-0005-0000-0000-0000EA090000}"/>
    <cellStyle name="Currency 2 4 2 4 3 8" xfId="2539" xr:uid="{00000000-0005-0000-0000-0000EB090000}"/>
    <cellStyle name="Currency 2 4 2 4 3 8 2" xfId="2540" xr:uid="{00000000-0005-0000-0000-0000EC090000}"/>
    <cellStyle name="Currency 2 4 2 4 3 9" xfId="2541" xr:uid="{00000000-0005-0000-0000-0000ED090000}"/>
    <cellStyle name="Currency 2 4 2 4 4" xfId="2542" xr:uid="{00000000-0005-0000-0000-0000EE090000}"/>
    <cellStyle name="Currency 2 4 2 4 4 2" xfId="2543" xr:uid="{00000000-0005-0000-0000-0000EF090000}"/>
    <cellStyle name="Currency 2 4 2 4 4 3" xfId="2544" xr:uid="{00000000-0005-0000-0000-0000F0090000}"/>
    <cellStyle name="Currency 2 4 2 4 4 3 2" xfId="2545" xr:uid="{00000000-0005-0000-0000-0000F1090000}"/>
    <cellStyle name="Currency 2 4 2 4 4 3 2 2" xfId="2546" xr:uid="{00000000-0005-0000-0000-0000F2090000}"/>
    <cellStyle name="Currency 2 4 2 4 4 3 3" xfId="2547" xr:uid="{00000000-0005-0000-0000-0000F3090000}"/>
    <cellStyle name="Currency 2 4 2 4 4 4" xfId="2548" xr:uid="{00000000-0005-0000-0000-0000F4090000}"/>
    <cellStyle name="Currency 2 4 2 4 4 4 2" xfId="2549" xr:uid="{00000000-0005-0000-0000-0000F5090000}"/>
    <cellStyle name="Currency 2 4 2 4 4 4 2 2" xfId="2550" xr:uid="{00000000-0005-0000-0000-0000F6090000}"/>
    <cellStyle name="Currency 2 4 2 4 4 4 3" xfId="2551" xr:uid="{00000000-0005-0000-0000-0000F7090000}"/>
    <cellStyle name="Currency 2 4 2 4 4 5" xfId="2552" xr:uid="{00000000-0005-0000-0000-0000F8090000}"/>
    <cellStyle name="Currency 2 4 2 4 4 5 2" xfId="2553" xr:uid="{00000000-0005-0000-0000-0000F9090000}"/>
    <cellStyle name="Currency 2 4 2 4 4 5 2 2" xfId="2554" xr:uid="{00000000-0005-0000-0000-0000FA090000}"/>
    <cellStyle name="Currency 2 4 2 4 4 5 3" xfId="2555" xr:uid="{00000000-0005-0000-0000-0000FB090000}"/>
    <cellStyle name="Currency 2 4 2 4 4 6" xfId="2556" xr:uid="{00000000-0005-0000-0000-0000FC090000}"/>
    <cellStyle name="Currency 2 4 2 4 4 6 2" xfId="2557" xr:uid="{00000000-0005-0000-0000-0000FD090000}"/>
    <cellStyle name="Currency 2 4 2 4 4 7" xfId="2558" xr:uid="{00000000-0005-0000-0000-0000FE090000}"/>
    <cellStyle name="Currency 2 4 2 4 4 7 2" xfId="2559" xr:uid="{00000000-0005-0000-0000-0000FF090000}"/>
    <cellStyle name="Currency 2 4 2 4 4 8" xfId="2560" xr:uid="{00000000-0005-0000-0000-0000000A0000}"/>
    <cellStyle name="Currency 2 4 2 4 4 9" xfId="2561" xr:uid="{00000000-0005-0000-0000-0000010A0000}"/>
    <cellStyle name="Currency 2 4 2 4 5" xfId="2562" xr:uid="{00000000-0005-0000-0000-0000020A0000}"/>
    <cellStyle name="Currency 2 4 2 4 5 2" xfId="2563" xr:uid="{00000000-0005-0000-0000-0000030A0000}"/>
    <cellStyle name="Currency 2 4 2 4 5 3" xfId="2564" xr:uid="{00000000-0005-0000-0000-0000040A0000}"/>
    <cellStyle name="Currency 2 4 2 4 6" xfId="2565" xr:uid="{00000000-0005-0000-0000-0000050A0000}"/>
    <cellStyle name="Currency 2 4 2 4 6 2" xfId="2566" xr:uid="{00000000-0005-0000-0000-0000060A0000}"/>
    <cellStyle name="Currency 2 4 2 4 6 2 2" xfId="2567" xr:uid="{00000000-0005-0000-0000-0000070A0000}"/>
    <cellStyle name="Currency 2 4 2 4 6 2 2 2" xfId="2568" xr:uid="{00000000-0005-0000-0000-0000080A0000}"/>
    <cellStyle name="Currency 2 4 2 4 6 2 3" xfId="2569" xr:uid="{00000000-0005-0000-0000-0000090A0000}"/>
    <cellStyle name="Currency 2 4 2 4 6 3" xfId="2570" xr:uid="{00000000-0005-0000-0000-00000A0A0000}"/>
    <cellStyle name="Currency 2 4 2 4 6 3 2" xfId="2571" xr:uid="{00000000-0005-0000-0000-00000B0A0000}"/>
    <cellStyle name="Currency 2 4 2 4 6 3 2 2" xfId="2572" xr:uid="{00000000-0005-0000-0000-00000C0A0000}"/>
    <cellStyle name="Currency 2 4 2 4 6 3 3" xfId="2573" xr:uid="{00000000-0005-0000-0000-00000D0A0000}"/>
    <cellStyle name="Currency 2 4 2 4 6 4" xfId="2574" xr:uid="{00000000-0005-0000-0000-00000E0A0000}"/>
    <cellStyle name="Currency 2 4 2 4 6 4 2" xfId="2575" xr:uid="{00000000-0005-0000-0000-00000F0A0000}"/>
    <cellStyle name="Currency 2 4 2 4 6 4 2 2" xfId="2576" xr:uid="{00000000-0005-0000-0000-0000100A0000}"/>
    <cellStyle name="Currency 2 4 2 4 6 4 3" xfId="2577" xr:uid="{00000000-0005-0000-0000-0000110A0000}"/>
    <cellStyle name="Currency 2 4 2 4 6 5" xfId="2578" xr:uid="{00000000-0005-0000-0000-0000120A0000}"/>
    <cellStyle name="Currency 2 4 2 4 6 5 2" xfId="2579" xr:uid="{00000000-0005-0000-0000-0000130A0000}"/>
    <cellStyle name="Currency 2 4 2 4 6 6" xfId="2580" xr:uid="{00000000-0005-0000-0000-0000140A0000}"/>
    <cellStyle name="Currency 2 4 2 4 6 6 2" xfId="2581" xr:uid="{00000000-0005-0000-0000-0000150A0000}"/>
    <cellStyle name="Currency 2 4 2 4 6 7" xfId="2582" xr:uid="{00000000-0005-0000-0000-0000160A0000}"/>
    <cellStyle name="Currency 2 4 2 4 7" xfId="2583" xr:uid="{00000000-0005-0000-0000-0000170A0000}"/>
    <cellStyle name="Currency 2 4 2 4 7 2" xfId="2584" xr:uid="{00000000-0005-0000-0000-0000180A0000}"/>
    <cellStyle name="Currency 2 4 2 4 7 2 2" xfId="2585" xr:uid="{00000000-0005-0000-0000-0000190A0000}"/>
    <cellStyle name="Currency 2 4 2 4 7 3" xfId="2586" xr:uid="{00000000-0005-0000-0000-00001A0A0000}"/>
    <cellStyle name="Currency 2 4 2 4 8" xfId="2587" xr:uid="{00000000-0005-0000-0000-00001B0A0000}"/>
    <cellStyle name="Currency 2 4 2 4 8 2" xfId="2588" xr:uid="{00000000-0005-0000-0000-00001C0A0000}"/>
    <cellStyle name="Currency 2 4 2 4 8 2 2" xfId="2589" xr:uid="{00000000-0005-0000-0000-00001D0A0000}"/>
    <cellStyle name="Currency 2 4 2 4 8 3" xfId="2590" xr:uid="{00000000-0005-0000-0000-00001E0A0000}"/>
    <cellStyle name="Currency 2 4 2 5" xfId="2591" xr:uid="{00000000-0005-0000-0000-00001F0A0000}"/>
    <cellStyle name="Currency 2 4 2 5 10" xfId="2592" xr:uid="{00000000-0005-0000-0000-0000200A0000}"/>
    <cellStyle name="Currency 2 4 2 5 2" xfId="2593" xr:uid="{00000000-0005-0000-0000-0000210A0000}"/>
    <cellStyle name="Currency 2 4 2 5 2 2" xfId="2594" xr:uid="{00000000-0005-0000-0000-0000220A0000}"/>
    <cellStyle name="Currency 2 4 2 5 2 3" xfId="2595" xr:uid="{00000000-0005-0000-0000-0000230A0000}"/>
    <cellStyle name="Currency 2 4 2 5 2 3 2" xfId="2596" xr:uid="{00000000-0005-0000-0000-0000240A0000}"/>
    <cellStyle name="Currency 2 4 2 5 2 3 3" xfId="2597" xr:uid="{00000000-0005-0000-0000-0000250A0000}"/>
    <cellStyle name="Currency 2 4 2 5 2 4" xfId="2598" xr:uid="{00000000-0005-0000-0000-0000260A0000}"/>
    <cellStyle name="Currency 2 4 2 5 2 4 2" xfId="2599" xr:uid="{00000000-0005-0000-0000-0000270A0000}"/>
    <cellStyle name="Currency 2 4 2 5 2 4 2 2" xfId="2600" xr:uid="{00000000-0005-0000-0000-0000280A0000}"/>
    <cellStyle name="Currency 2 4 2 5 2 4 3" xfId="2601" xr:uid="{00000000-0005-0000-0000-0000290A0000}"/>
    <cellStyle name="Currency 2 4 2 5 2 5" xfId="2602" xr:uid="{00000000-0005-0000-0000-00002A0A0000}"/>
    <cellStyle name="Currency 2 4 2 5 2 5 2" xfId="2603" xr:uid="{00000000-0005-0000-0000-00002B0A0000}"/>
    <cellStyle name="Currency 2 4 2 5 2 5 2 2" xfId="2604" xr:uid="{00000000-0005-0000-0000-00002C0A0000}"/>
    <cellStyle name="Currency 2 4 2 5 2 5 3" xfId="2605" xr:uid="{00000000-0005-0000-0000-00002D0A0000}"/>
    <cellStyle name="Currency 2 4 2 5 2 6" xfId="2606" xr:uid="{00000000-0005-0000-0000-00002E0A0000}"/>
    <cellStyle name="Currency 2 4 2 5 2 6 2" xfId="2607" xr:uid="{00000000-0005-0000-0000-00002F0A0000}"/>
    <cellStyle name="Currency 2 4 2 5 2 6 2 2" xfId="2608" xr:uid="{00000000-0005-0000-0000-0000300A0000}"/>
    <cellStyle name="Currency 2 4 2 5 2 6 3" xfId="2609" xr:uid="{00000000-0005-0000-0000-0000310A0000}"/>
    <cellStyle name="Currency 2 4 2 5 2 7" xfId="2610" xr:uid="{00000000-0005-0000-0000-0000320A0000}"/>
    <cellStyle name="Currency 2 4 2 5 2 7 2" xfId="2611" xr:uid="{00000000-0005-0000-0000-0000330A0000}"/>
    <cellStyle name="Currency 2 4 2 5 2 8" xfId="2612" xr:uid="{00000000-0005-0000-0000-0000340A0000}"/>
    <cellStyle name="Currency 2 4 2 5 2 8 2" xfId="2613" xr:uid="{00000000-0005-0000-0000-0000350A0000}"/>
    <cellStyle name="Currency 2 4 2 5 2 9" xfId="2614" xr:uid="{00000000-0005-0000-0000-0000360A0000}"/>
    <cellStyle name="Currency 2 4 2 5 3" xfId="2615" xr:uid="{00000000-0005-0000-0000-0000370A0000}"/>
    <cellStyle name="Currency 2 4 2 5 4" xfId="2616" xr:uid="{00000000-0005-0000-0000-0000380A0000}"/>
    <cellStyle name="Currency 2 4 2 5 4 2" xfId="2617" xr:uid="{00000000-0005-0000-0000-0000390A0000}"/>
    <cellStyle name="Currency 2 4 2 5 4 3" xfId="2618" xr:uid="{00000000-0005-0000-0000-00003A0A0000}"/>
    <cellStyle name="Currency 2 4 2 5 5" xfId="2619" xr:uid="{00000000-0005-0000-0000-00003B0A0000}"/>
    <cellStyle name="Currency 2 4 2 5 5 2" xfId="2620" xr:uid="{00000000-0005-0000-0000-00003C0A0000}"/>
    <cellStyle name="Currency 2 4 2 5 5 2 2" xfId="2621" xr:uid="{00000000-0005-0000-0000-00003D0A0000}"/>
    <cellStyle name="Currency 2 4 2 5 5 3" xfId="2622" xr:uid="{00000000-0005-0000-0000-00003E0A0000}"/>
    <cellStyle name="Currency 2 4 2 5 6" xfId="2623" xr:uid="{00000000-0005-0000-0000-00003F0A0000}"/>
    <cellStyle name="Currency 2 4 2 5 6 2" xfId="2624" xr:uid="{00000000-0005-0000-0000-0000400A0000}"/>
    <cellStyle name="Currency 2 4 2 5 6 2 2" xfId="2625" xr:uid="{00000000-0005-0000-0000-0000410A0000}"/>
    <cellStyle name="Currency 2 4 2 5 6 3" xfId="2626" xr:uid="{00000000-0005-0000-0000-0000420A0000}"/>
    <cellStyle name="Currency 2 4 2 5 7" xfId="2627" xr:uid="{00000000-0005-0000-0000-0000430A0000}"/>
    <cellStyle name="Currency 2 4 2 5 7 2" xfId="2628" xr:uid="{00000000-0005-0000-0000-0000440A0000}"/>
    <cellStyle name="Currency 2 4 2 5 7 2 2" xfId="2629" xr:uid="{00000000-0005-0000-0000-0000450A0000}"/>
    <cellStyle name="Currency 2 4 2 5 7 3" xfId="2630" xr:uid="{00000000-0005-0000-0000-0000460A0000}"/>
    <cellStyle name="Currency 2 4 2 5 8" xfId="2631" xr:uid="{00000000-0005-0000-0000-0000470A0000}"/>
    <cellStyle name="Currency 2 4 2 5 8 2" xfId="2632" xr:uid="{00000000-0005-0000-0000-0000480A0000}"/>
    <cellStyle name="Currency 2 4 2 5 9" xfId="2633" xr:uid="{00000000-0005-0000-0000-0000490A0000}"/>
    <cellStyle name="Currency 2 4 2 5 9 2" xfId="2634" xr:uid="{00000000-0005-0000-0000-00004A0A0000}"/>
    <cellStyle name="Currency 2 4 2 6" xfId="2635" xr:uid="{00000000-0005-0000-0000-00004B0A0000}"/>
    <cellStyle name="Currency 2 4 2 6 2" xfId="2636" xr:uid="{00000000-0005-0000-0000-00004C0A0000}"/>
    <cellStyle name="Currency 2 4 2 6 2 10" xfId="2637" xr:uid="{00000000-0005-0000-0000-00004D0A0000}"/>
    <cellStyle name="Currency 2 4 2 6 2 2" xfId="2638" xr:uid="{00000000-0005-0000-0000-00004E0A0000}"/>
    <cellStyle name="Currency 2 4 2 6 2 3" xfId="2639" xr:uid="{00000000-0005-0000-0000-00004F0A0000}"/>
    <cellStyle name="Currency 2 4 2 6 2 4" xfId="2640" xr:uid="{00000000-0005-0000-0000-0000500A0000}"/>
    <cellStyle name="Currency 2 4 2 6 2 4 2" xfId="2641" xr:uid="{00000000-0005-0000-0000-0000510A0000}"/>
    <cellStyle name="Currency 2 4 2 6 2 4 2 2" xfId="2642" xr:uid="{00000000-0005-0000-0000-0000520A0000}"/>
    <cellStyle name="Currency 2 4 2 6 2 4 3" xfId="2643" xr:uid="{00000000-0005-0000-0000-0000530A0000}"/>
    <cellStyle name="Currency 2 4 2 6 2 5" xfId="2644" xr:uid="{00000000-0005-0000-0000-0000540A0000}"/>
    <cellStyle name="Currency 2 4 2 6 2 5 2" xfId="2645" xr:uid="{00000000-0005-0000-0000-0000550A0000}"/>
    <cellStyle name="Currency 2 4 2 6 2 5 2 2" xfId="2646" xr:uid="{00000000-0005-0000-0000-0000560A0000}"/>
    <cellStyle name="Currency 2 4 2 6 2 5 3" xfId="2647" xr:uid="{00000000-0005-0000-0000-0000570A0000}"/>
    <cellStyle name="Currency 2 4 2 6 2 6" xfId="2648" xr:uid="{00000000-0005-0000-0000-0000580A0000}"/>
    <cellStyle name="Currency 2 4 2 6 2 6 2" xfId="2649" xr:uid="{00000000-0005-0000-0000-0000590A0000}"/>
    <cellStyle name="Currency 2 4 2 6 2 6 2 2" xfId="2650" xr:uid="{00000000-0005-0000-0000-00005A0A0000}"/>
    <cellStyle name="Currency 2 4 2 6 2 6 3" xfId="2651" xr:uid="{00000000-0005-0000-0000-00005B0A0000}"/>
    <cellStyle name="Currency 2 4 2 6 2 7" xfId="2652" xr:uid="{00000000-0005-0000-0000-00005C0A0000}"/>
    <cellStyle name="Currency 2 4 2 6 2 7 2" xfId="2653" xr:uid="{00000000-0005-0000-0000-00005D0A0000}"/>
    <cellStyle name="Currency 2 4 2 6 2 8" xfId="2654" xr:uid="{00000000-0005-0000-0000-00005E0A0000}"/>
    <cellStyle name="Currency 2 4 2 6 2 8 2" xfId="2655" xr:uid="{00000000-0005-0000-0000-00005F0A0000}"/>
    <cellStyle name="Currency 2 4 2 6 2 9" xfId="2656" xr:uid="{00000000-0005-0000-0000-0000600A0000}"/>
    <cellStyle name="Currency 2 4 2 6 3" xfId="2657" xr:uid="{00000000-0005-0000-0000-0000610A0000}"/>
    <cellStyle name="Currency 2 4 2 6 4" xfId="2658" xr:uid="{00000000-0005-0000-0000-0000620A0000}"/>
    <cellStyle name="Currency 2 4 2 6 4 2" xfId="2659" xr:uid="{00000000-0005-0000-0000-0000630A0000}"/>
    <cellStyle name="Currency 2 4 2 6 4 2 2" xfId="2660" xr:uid="{00000000-0005-0000-0000-0000640A0000}"/>
    <cellStyle name="Currency 2 4 2 6 4 3" xfId="2661" xr:uid="{00000000-0005-0000-0000-0000650A0000}"/>
    <cellStyle name="Currency 2 4 2 6 5" xfId="2662" xr:uid="{00000000-0005-0000-0000-0000660A0000}"/>
    <cellStyle name="Currency 2 4 2 6 5 2" xfId="2663" xr:uid="{00000000-0005-0000-0000-0000670A0000}"/>
    <cellStyle name="Currency 2 4 2 6 5 2 2" xfId="2664" xr:uid="{00000000-0005-0000-0000-0000680A0000}"/>
    <cellStyle name="Currency 2 4 2 6 5 3" xfId="2665" xr:uid="{00000000-0005-0000-0000-0000690A0000}"/>
    <cellStyle name="Currency 2 4 2 7" xfId="2666" xr:uid="{00000000-0005-0000-0000-00006A0A0000}"/>
    <cellStyle name="Currency 2 4 2 7 2" xfId="2667" xr:uid="{00000000-0005-0000-0000-00006B0A0000}"/>
    <cellStyle name="Currency 2 4 2 7 3" xfId="2668" xr:uid="{00000000-0005-0000-0000-00006C0A0000}"/>
    <cellStyle name="Currency 2 4 2 7 3 2" xfId="2669" xr:uid="{00000000-0005-0000-0000-00006D0A0000}"/>
    <cellStyle name="Currency 2 4 2 7 3 3" xfId="2670" xr:uid="{00000000-0005-0000-0000-00006E0A0000}"/>
    <cellStyle name="Currency 2 4 2 7 4" xfId="2671" xr:uid="{00000000-0005-0000-0000-00006F0A0000}"/>
    <cellStyle name="Currency 2 4 2 7 4 2" xfId="2672" xr:uid="{00000000-0005-0000-0000-0000700A0000}"/>
    <cellStyle name="Currency 2 4 2 7 4 2 2" xfId="2673" xr:uid="{00000000-0005-0000-0000-0000710A0000}"/>
    <cellStyle name="Currency 2 4 2 7 4 3" xfId="2674" xr:uid="{00000000-0005-0000-0000-0000720A0000}"/>
    <cellStyle name="Currency 2 4 2 7 5" xfId="2675" xr:uid="{00000000-0005-0000-0000-0000730A0000}"/>
    <cellStyle name="Currency 2 4 2 7 5 2" xfId="2676" xr:uid="{00000000-0005-0000-0000-0000740A0000}"/>
    <cellStyle name="Currency 2 4 2 7 5 2 2" xfId="2677" xr:uid="{00000000-0005-0000-0000-0000750A0000}"/>
    <cellStyle name="Currency 2 4 2 7 5 3" xfId="2678" xr:uid="{00000000-0005-0000-0000-0000760A0000}"/>
    <cellStyle name="Currency 2 4 2 7 6" xfId="2679" xr:uid="{00000000-0005-0000-0000-0000770A0000}"/>
    <cellStyle name="Currency 2 4 2 7 6 2" xfId="2680" xr:uid="{00000000-0005-0000-0000-0000780A0000}"/>
    <cellStyle name="Currency 2 4 2 7 6 2 2" xfId="2681" xr:uid="{00000000-0005-0000-0000-0000790A0000}"/>
    <cellStyle name="Currency 2 4 2 7 6 3" xfId="2682" xr:uid="{00000000-0005-0000-0000-00007A0A0000}"/>
    <cellStyle name="Currency 2 4 2 7 7" xfId="2683" xr:uid="{00000000-0005-0000-0000-00007B0A0000}"/>
    <cellStyle name="Currency 2 4 2 7 7 2" xfId="2684" xr:uid="{00000000-0005-0000-0000-00007C0A0000}"/>
    <cellStyle name="Currency 2 4 2 7 8" xfId="2685" xr:uid="{00000000-0005-0000-0000-00007D0A0000}"/>
    <cellStyle name="Currency 2 4 2 7 8 2" xfId="2686" xr:uid="{00000000-0005-0000-0000-00007E0A0000}"/>
    <cellStyle name="Currency 2 4 2 7 9" xfId="2687" xr:uid="{00000000-0005-0000-0000-00007F0A0000}"/>
    <cellStyle name="Currency 2 4 2 8" xfId="2688" xr:uid="{00000000-0005-0000-0000-0000800A0000}"/>
    <cellStyle name="Currency 2 4 2 8 2" xfId="2689" xr:uid="{00000000-0005-0000-0000-0000810A0000}"/>
    <cellStyle name="Currency 2 4 2 8 3" xfId="2690" xr:uid="{00000000-0005-0000-0000-0000820A0000}"/>
    <cellStyle name="Currency 2 4 2 9" xfId="2691" xr:uid="{00000000-0005-0000-0000-0000830A0000}"/>
    <cellStyle name="Currency 2 4 3" xfId="2692" xr:uid="{00000000-0005-0000-0000-0000840A0000}"/>
    <cellStyle name="Currency 2 4 3 10" xfId="2693" xr:uid="{00000000-0005-0000-0000-0000850A0000}"/>
    <cellStyle name="Currency 2 4 3 10 2" xfId="2694" xr:uid="{00000000-0005-0000-0000-0000860A0000}"/>
    <cellStyle name="Currency 2 4 3 10 2 2" xfId="2695" xr:uid="{00000000-0005-0000-0000-0000870A0000}"/>
    <cellStyle name="Currency 2 4 3 10 3" xfId="2696" xr:uid="{00000000-0005-0000-0000-0000880A0000}"/>
    <cellStyle name="Currency 2 4 3 10 4" xfId="2697" xr:uid="{00000000-0005-0000-0000-0000890A0000}"/>
    <cellStyle name="Currency 2 4 3 11" xfId="2698" xr:uid="{00000000-0005-0000-0000-00008A0A0000}"/>
    <cellStyle name="Currency 2 4 3 11 2" xfId="2699" xr:uid="{00000000-0005-0000-0000-00008B0A0000}"/>
    <cellStyle name="Currency 2 4 3 11 2 2" xfId="2700" xr:uid="{00000000-0005-0000-0000-00008C0A0000}"/>
    <cellStyle name="Currency 2 4 3 11 3" xfId="2701" xr:uid="{00000000-0005-0000-0000-00008D0A0000}"/>
    <cellStyle name="Currency 2 4 3 12" xfId="2702" xr:uid="{00000000-0005-0000-0000-00008E0A0000}"/>
    <cellStyle name="Currency 2 4 3 12 2" xfId="2703" xr:uid="{00000000-0005-0000-0000-00008F0A0000}"/>
    <cellStyle name="Currency 2 4 3 12 2 2" xfId="2704" xr:uid="{00000000-0005-0000-0000-0000900A0000}"/>
    <cellStyle name="Currency 2 4 3 12 3" xfId="2705" xr:uid="{00000000-0005-0000-0000-0000910A0000}"/>
    <cellStyle name="Currency 2 4 3 13" xfId="2706" xr:uid="{00000000-0005-0000-0000-0000920A0000}"/>
    <cellStyle name="Currency 2 4 3 13 2" xfId="2707" xr:uid="{00000000-0005-0000-0000-0000930A0000}"/>
    <cellStyle name="Currency 2 4 3 14" xfId="2708" xr:uid="{00000000-0005-0000-0000-0000940A0000}"/>
    <cellStyle name="Currency 2 4 3 14 2" xfId="2709" xr:uid="{00000000-0005-0000-0000-0000950A0000}"/>
    <cellStyle name="Currency 2 4 3 15" xfId="2710" xr:uid="{00000000-0005-0000-0000-0000960A0000}"/>
    <cellStyle name="Currency 2 4 3 16" xfId="2711" xr:uid="{00000000-0005-0000-0000-0000970A0000}"/>
    <cellStyle name="Currency 2 4 3 17" xfId="2712" xr:uid="{00000000-0005-0000-0000-0000980A0000}"/>
    <cellStyle name="Currency 2 4 3 2" xfId="2713" xr:uid="{00000000-0005-0000-0000-0000990A0000}"/>
    <cellStyle name="Currency 2 4 3 2 10" xfId="2714" xr:uid="{00000000-0005-0000-0000-00009A0A0000}"/>
    <cellStyle name="Currency 2 4 3 2 10 2" xfId="2715" xr:uid="{00000000-0005-0000-0000-00009B0A0000}"/>
    <cellStyle name="Currency 2 4 3 2 10 2 2" xfId="2716" xr:uid="{00000000-0005-0000-0000-00009C0A0000}"/>
    <cellStyle name="Currency 2 4 3 2 10 3" xfId="2717" xr:uid="{00000000-0005-0000-0000-00009D0A0000}"/>
    <cellStyle name="Currency 2 4 3 2 11" xfId="2718" xr:uid="{00000000-0005-0000-0000-00009E0A0000}"/>
    <cellStyle name="Currency 2 4 3 2 11 2" xfId="2719" xr:uid="{00000000-0005-0000-0000-00009F0A0000}"/>
    <cellStyle name="Currency 2 4 3 2 12" xfId="2720" xr:uid="{00000000-0005-0000-0000-0000A00A0000}"/>
    <cellStyle name="Currency 2 4 3 2 12 2" xfId="2721" xr:uid="{00000000-0005-0000-0000-0000A10A0000}"/>
    <cellStyle name="Currency 2 4 3 2 13" xfId="2722" xr:uid="{00000000-0005-0000-0000-0000A20A0000}"/>
    <cellStyle name="Currency 2 4 3 2 14" xfId="2723" xr:uid="{00000000-0005-0000-0000-0000A30A0000}"/>
    <cellStyle name="Currency 2 4 3 2 15" xfId="2724" xr:uid="{00000000-0005-0000-0000-0000A40A0000}"/>
    <cellStyle name="Currency 2 4 3 2 2" xfId="2725" xr:uid="{00000000-0005-0000-0000-0000A50A0000}"/>
    <cellStyle name="Currency 2 4 3 2 2 2" xfId="2726" xr:uid="{00000000-0005-0000-0000-0000A60A0000}"/>
    <cellStyle name="Currency 2 4 3 2 2 2 2" xfId="2727" xr:uid="{00000000-0005-0000-0000-0000A70A0000}"/>
    <cellStyle name="Currency 2 4 3 2 2 2 3" xfId="2728" xr:uid="{00000000-0005-0000-0000-0000A80A0000}"/>
    <cellStyle name="Currency 2 4 3 2 2 2 3 2" xfId="2729" xr:uid="{00000000-0005-0000-0000-0000A90A0000}"/>
    <cellStyle name="Currency 2 4 3 2 2 2 3 3" xfId="2730" xr:uid="{00000000-0005-0000-0000-0000AA0A0000}"/>
    <cellStyle name="Currency 2 4 3 2 2 2 4" xfId="2731" xr:uid="{00000000-0005-0000-0000-0000AB0A0000}"/>
    <cellStyle name="Currency 2 4 3 2 2 2 4 2" xfId="2732" xr:uid="{00000000-0005-0000-0000-0000AC0A0000}"/>
    <cellStyle name="Currency 2 4 3 2 2 2 4 2 2" xfId="2733" xr:uid="{00000000-0005-0000-0000-0000AD0A0000}"/>
    <cellStyle name="Currency 2 4 3 2 2 2 4 3" xfId="2734" xr:uid="{00000000-0005-0000-0000-0000AE0A0000}"/>
    <cellStyle name="Currency 2 4 3 2 2 2 5" xfId="2735" xr:uid="{00000000-0005-0000-0000-0000AF0A0000}"/>
    <cellStyle name="Currency 2 4 3 2 2 2 5 2" xfId="2736" xr:uid="{00000000-0005-0000-0000-0000B00A0000}"/>
    <cellStyle name="Currency 2 4 3 2 2 2 5 2 2" xfId="2737" xr:uid="{00000000-0005-0000-0000-0000B10A0000}"/>
    <cellStyle name="Currency 2 4 3 2 2 2 5 3" xfId="2738" xr:uid="{00000000-0005-0000-0000-0000B20A0000}"/>
    <cellStyle name="Currency 2 4 3 2 2 2 6" xfId="2739" xr:uid="{00000000-0005-0000-0000-0000B30A0000}"/>
    <cellStyle name="Currency 2 4 3 2 2 2 6 2" xfId="2740" xr:uid="{00000000-0005-0000-0000-0000B40A0000}"/>
    <cellStyle name="Currency 2 4 3 2 2 2 6 2 2" xfId="2741" xr:uid="{00000000-0005-0000-0000-0000B50A0000}"/>
    <cellStyle name="Currency 2 4 3 2 2 2 6 3" xfId="2742" xr:uid="{00000000-0005-0000-0000-0000B60A0000}"/>
    <cellStyle name="Currency 2 4 3 2 2 2 7" xfId="2743" xr:uid="{00000000-0005-0000-0000-0000B70A0000}"/>
    <cellStyle name="Currency 2 4 3 2 2 2 7 2" xfId="2744" xr:uid="{00000000-0005-0000-0000-0000B80A0000}"/>
    <cellStyle name="Currency 2 4 3 2 2 2 8" xfId="2745" xr:uid="{00000000-0005-0000-0000-0000B90A0000}"/>
    <cellStyle name="Currency 2 4 3 2 2 2 8 2" xfId="2746" xr:uid="{00000000-0005-0000-0000-0000BA0A0000}"/>
    <cellStyle name="Currency 2 4 3 2 2 2 9" xfId="2747" xr:uid="{00000000-0005-0000-0000-0000BB0A0000}"/>
    <cellStyle name="Currency 2 4 3 2 2 3" xfId="2748" xr:uid="{00000000-0005-0000-0000-0000BC0A0000}"/>
    <cellStyle name="Currency 2 4 3 2 2 3 2" xfId="2749" xr:uid="{00000000-0005-0000-0000-0000BD0A0000}"/>
    <cellStyle name="Currency 2 4 3 2 2 3 3" xfId="2750" xr:uid="{00000000-0005-0000-0000-0000BE0A0000}"/>
    <cellStyle name="Currency 2 4 3 2 2 3 3 2" xfId="2751" xr:uid="{00000000-0005-0000-0000-0000BF0A0000}"/>
    <cellStyle name="Currency 2 4 3 2 2 3 3 3" xfId="2752" xr:uid="{00000000-0005-0000-0000-0000C00A0000}"/>
    <cellStyle name="Currency 2 4 3 2 2 3 4" xfId="2753" xr:uid="{00000000-0005-0000-0000-0000C10A0000}"/>
    <cellStyle name="Currency 2 4 3 2 2 3 4 2" xfId="2754" xr:uid="{00000000-0005-0000-0000-0000C20A0000}"/>
    <cellStyle name="Currency 2 4 3 2 2 3 4 2 2" xfId="2755" xr:uid="{00000000-0005-0000-0000-0000C30A0000}"/>
    <cellStyle name="Currency 2 4 3 2 2 3 4 3" xfId="2756" xr:uid="{00000000-0005-0000-0000-0000C40A0000}"/>
    <cellStyle name="Currency 2 4 3 2 2 3 5" xfId="2757" xr:uid="{00000000-0005-0000-0000-0000C50A0000}"/>
    <cellStyle name="Currency 2 4 3 2 2 3 5 2" xfId="2758" xr:uid="{00000000-0005-0000-0000-0000C60A0000}"/>
    <cellStyle name="Currency 2 4 3 2 2 3 5 2 2" xfId="2759" xr:uid="{00000000-0005-0000-0000-0000C70A0000}"/>
    <cellStyle name="Currency 2 4 3 2 2 3 5 3" xfId="2760" xr:uid="{00000000-0005-0000-0000-0000C80A0000}"/>
    <cellStyle name="Currency 2 4 3 2 2 3 6" xfId="2761" xr:uid="{00000000-0005-0000-0000-0000C90A0000}"/>
    <cellStyle name="Currency 2 4 3 2 2 3 6 2" xfId="2762" xr:uid="{00000000-0005-0000-0000-0000CA0A0000}"/>
    <cellStyle name="Currency 2 4 3 2 2 3 6 2 2" xfId="2763" xr:uid="{00000000-0005-0000-0000-0000CB0A0000}"/>
    <cellStyle name="Currency 2 4 3 2 2 3 6 3" xfId="2764" xr:uid="{00000000-0005-0000-0000-0000CC0A0000}"/>
    <cellStyle name="Currency 2 4 3 2 2 3 7" xfId="2765" xr:uid="{00000000-0005-0000-0000-0000CD0A0000}"/>
    <cellStyle name="Currency 2 4 3 2 2 3 7 2" xfId="2766" xr:uid="{00000000-0005-0000-0000-0000CE0A0000}"/>
    <cellStyle name="Currency 2 4 3 2 2 3 8" xfId="2767" xr:uid="{00000000-0005-0000-0000-0000CF0A0000}"/>
    <cellStyle name="Currency 2 4 3 2 2 3 8 2" xfId="2768" xr:uid="{00000000-0005-0000-0000-0000D00A0000}"/>
    <cellStyle name="Currency 2 4 3 2 2 3 9" xfId="2769" xr:uid="{00000000-0005-0000-0000-0000D10A0000}"/>
    <cellStyle name="Currency 2 4 3 2 2 4" xfId="2770" xr:uid="{00000000-0005-0000-0000-0000D20A0000}"/>
    <cellStyle name="Currency 2 4 3 2 2 4 2" xfId="2771" xr:uid="{00000000-0005-0000-0000-0000D30A0000}"/>
    <cellStyle name="Currency 2 4 3 2 2 4 3" xfId="2772" xr:uid="{00000000-0005-0000-0000-0000D40A0000}"/>
    <cellStyle name="Currency 2 4 3 2 2 4 3 2" xfId="2773" xr:uid="{00000000-0005-0000-0000-0000D50A0000}"/>
    <cellStyle name="Currency 2 4 3 2 2 4 3 2 2" xfId="2774" xr:uid="{00000000-0005-0000-0000-0000D60A0000}"/>
    <cellStyle name="Currency 2 4 3 2 2 4 3 3" xfId="2775" xr:uid="{00000000-0005-0000-0000-0000D70A0000}"/>
    <cellStyle name="Currency 2 4 3 2 2 4 4" xfId="2776" xr:uid="{00000000-0005-0000-0000-0000D80A0000}"/>
    <cellStyle name="Currency 2 4 3 2 2 4 4 2" xfId="2777" xr:uid="{00000000-0005-0000-0000-0000D90A0000}"/>
    <cellStyle name="Currency 2 4 3 2 2 4 4 2 2" xfId="2778" xr:uid="{00000000-0005-0000-0000-0000DA0A0000}"/>
    <cellStyle name="Currency 2 4 3 2 2 4 4 3" xfId="2779" xr:uid="{00000000-0005-0000-0000-0000DB0A0000}"/>
    <cellStyle name="Currency 2 4 3 2 2 4 5" xfId="2780" xr:uid="{00000000-0005-0000-0000-0000DC0A0000}"/>
    <cellStyle name="Currency 2 4 3 2 2 4 5 2" xfId="2781" xr:uid="{00000000-0005-0000-0000-0000DD0A0000}"/>
    <cellStyle name="Currency 2 4 3 2 2 4 5 2 2" xfId="2782" xr:uid="{00000000-0005-0000-0000-0000DE0A0000}"/>
    <cellStyle name="Currency 2 4 3 2 2 4 5 3" xfId="2783" xr:uid="{00000000-0005-0000-0000-0000DF0A0000}"/>
    <cellStyle name="Currency 2 4 3 2 2 4 6" xfId="2784" xr:uid="{00000000-0005-0000-0000-0000E00A0000}"/>
    <cellStyle name="Currency 2 4 3 2 2 4 6 2" xfId="2785" xr:uid="{00000000-0005-0000-0000-0000E10A0000}"/>
    <cellStyle name="Currency 2 4 3 2 2 4 7" xfId="2786" xr:uid="{00000000-0005-0000-0000-0000E20A0000}"/>
    <cellStyle name="Currency 2 4 3 2 2 4 7 2" xfId="2787" xr:uid="{00000000-0005-0000-0000-0000E30A0000}"/>
    <cellStyle name="Currency 2 4 3 2 2 4 8" xfId="2788" xr:uid="{00000000-0005-0000-0000-0000E40A0000}"/>
    <cellStyle name="Currency 2 4 3 2 2 4 9" xfId="2789" xr:uid="{00000000-0005-0000-0000-0000E50A0000}"/>
    <cellStyle name="Currency 2 4 3 2 2 5" xfId="2790" xr:uid="{00000000-0005-0000-0000-0000E60A0000}"/>
    <cellStyle name="Currency 2 4 3 2 2 5 2" xfId="2791" xr:uid="{00000000-0005-0000-0000-0000E70A0000}"/>
    <cellStyle name="Currency 2 4 3 2 2 5 3" xfId="2792" xr:uid="{00000000-0005-0000-0000-0000E80A0000}"/>
    <cellStyle name="Currency 2 4 3 2 2 6" xfId="2793" xr:uid="{00000000-0005-0000-0000-0000E90A0000}"/>
    <cellStyle name="Currency 2 4 3 2 2 6 2" xfId="2794" xr:uid="{00000000-0005-0000-0000-0000EA0A0000}"/>
    <cellStyle name="Currency 2 4 3 2 2 6 2 2" xfId="2795" xr:uid="{00000000-0005-0000-0000-0000EB0A0000}"/>
    <cellStyle name="Currency 2 4 3 2 2 6 2 2 2" xfId="2796" xr:uid="{00000000-0005-0000-0000-0000EC0A0000}"/>
    <cellStyle name="Currency 2 4 3 2 2 6 2 3" xfId="2797" xr:uid="{00000000-0005-0000-0000-0000ED0A0000}"/>
    <cellStyle name="Currency 2 4 3 2 2 6 3" xfId="2798" xr:uid="{00000000-0005-0000-0000-0000EE0A0000}"/>
    <cellStyle name="Currency 2 4 3 2 2 6 3 2" xfId="2799" xr:uid="{00000000-0005-0000-0000-0000EF0A0000}"/>
    <cellStyle name="Currency 2 4 3 2 2 6 3 2 2" xfId="2800" xr:uid="{00000000-0005-0000-0000-0000F00A0000}"/>
    <cellStyle name="Currency 2 4 3 2 2 6 3 3" xfId="2801" xr:uid="{00000000-0005-0000-0000-0000F10A0000}"/>
    <cellStyle name="Currency 2 4 3 2 2 6 4" xfId="2802" xr:uid="{00000000-0005-0000-0000-0000F20A0000}"/>
    <cellStyle name="Currency 2 4 3 2 2 6 4 2" xfId="2803" xr:uid="{00000000-0005-0000-0000-0000F30A0000}"/>
    <cellStyle name="Currency 2 4 3 2 2 6 4 2 2" xfId="2804" xr:uid="{00000000-0005-0000-0000-0000F40A0000}"/>
    <cellStyle name="Currency 2 4 3 2 2 6 4 3" xfId="2805" xr:uid="{00000000-0005-0000-0000-0000F50A0000}"/>
    <cellStyle name="Currency 2 4 3 2 2 6 5" xfId="2806" xr:uid="{00000000-0005-0000-0000-0000F60A0000}"/>
    <cellStyle name="Currency 2 4 3 2 2 6 5 2" xfId="2807" xr:uid="{00000000-0005-0000-0000-0000F70A0000}"/>
    <cellStyle name="Currency 2 4 3 2 2 6 6" xfId="2808" xr:uid="{00000000-0005-0000-0000-0000F80A0000}"/>
    <cellStyle name="Currency 2 4 3 2 2 6 6 2" xfId="2809" xr:uid="{00000000-0005-0000-0000-0000F90A0000}"/>
    <cellStyle name="Currency 2 4 3 2 2 6 7" xfId="2810" xr:uid="{00000000-0005-0000-0000-0000FA0A0000}"/>
    <cellStyle name="Currency 2 4 3 2 2 7" xfId="2811" xr:uid="{00000000-0005-0000-0000-0000FB0A0000}"/>
    <cellStyle name="Currency 2 4 3 2 2 7 2" xfId="2812" xr:uid="{00000000-0005-0000-0000-0000FC0A0000}"/>
    <cellStyle name="Currency 2 4 3 2 2 7 2 2" xfId="2813" xr:uid="{00000000-0005-0000-0000-0000FD0A0000}"/>
    <cellStyle name="Currency 2 4 3 2 2 7 3" xfId="2814" xr:uid="{00000000-0005-0000-0000-0000FE0A0000}"/>
    <cellStyle name="Currency 2 4 3 2 2 8" xfId="2815" xr:uid="{00000000-0005-0000-0000-0000FF0A0000}"/>
    <cellStyle name="Currency 2 4 3 2 2 8 2" xfId="2816" xr:uid="{00000000-0005-0000-0000-0000000B0000}"/>
    <cellStyle name="Currency 2 4 3 2 2 8 2 2" xfId="2817" xr:uid="{00000000-0005-0000-0000-0000010B0000}"/>
    <cellStyle name="Currency 2 4 3 2 2 8 3" xfId="2818" xr:uid="{00000000-0005-0000-0000-0000020B0000}"/>
    <cellStyle name="Currency 2 4 3 2 3" xfId="2819" xr:uid="{00000000-0005-0000-0000-0000030B0000}"/>
    <cellStyle name="Currency 2 4 3 2 3 10" xfId="2820" xr:uid="{00000000-0005-0000-0000-0000040B0000}"/>
    <cellStyle name="Currency 2 4 3 2 3 2" xfId="2821" xr:uid="{00000000-0005-0000-0000-0000050B0000}"/>
    <cellStyle name="Currency 2 4 3 2 3 2 2" xfId="2822" xr:uid="{00000000-0005-0000-0000-0000060B0000}"/>
    <cellStyle name="Currency 2 4 3 2 3 2 3" xfId="2823" xr:uid="{00000000-0005-0000-0000-0000070B0000}"/>
    <cellStyle name="Currency 2 4 3 2 3 2 3 2" xfId="2824" xr:uid="{00000000-0005-0000-0000-0000080B0000}"/>
    <cellStyle name="Currency 2 4 3 2 3 2 3 3" xfId="2825" xr:uid="{00000000-0005-0000-0000-0000090B0000}"/>
    <cellStyle name="Currency 2 4 3 2 3 2 4" xfId="2826" xr:uid="{00000000-0005-0000-0000-00000A0B0000}"/>
    <cellStyle name="Currency 2 4 3 2 3 2 4 2" xfId="2827" xr:uid="{00000000-0005-0000-0000-00000B0B0000}"/>
    <cellStyle name="Currency 2 4 3 2 3 2 4 2 2" xfId="2828" xr:uid="{00000000-0005-0000-0000-00000C0B0000}"/>
    <cellStyle name="Currency 2 4 3 2 3 2 4 3" xfId="2829" xr:uid="{00000000-0005-0000-0000-00000D0B0000}"/>
    <cellStyle name="Currency 2 4 3 2 3 2 5" xfId="2830" xr:uid="{00000000-0005-0000-0000-00000E0B0000}"/>
    <cellStyle name="Currency 2 4 3 2 3 2 5 2" xfId="2831" xr:uid="{00000000-0005-0000-0000-00000F0B0000}"/>
    <cellStyle name="Currency 2 4 3 2 3 2 5 2 2" xfId="2832" xr:uid="{00000000-0005-0000-0000-0000100B0000}"/>
    <cellStyle name="Currency 2 4 3 2 3 2 5 3" xfId="2833" xr:uid="{00000000-0005-0000-0000-0000110B0000}"/>
    <cellStyle name="Currency 2 4 3 2 3 2 6" xfId="2834" xr:uid="{00000000-0005-0000-0000-0000120B0000}"/>
    <cellStyle name="Currency 2 4 3 2 3 2 6 2" xfId="2835" xr:uid="{00000000-0005-0000-0000-0000130B0000}"/>
    <cellStyle name="Currency 2 4 3 2 3 2 6 2 2" xfId="2836" xr:uid="{00000000-0005-0000-0000-0000140B0000}"/>
    <cellStyle name="Currency 2 4 3 2 3 2 6 3" xfId="2837" xr:uid="{00000000-0005-0000-0000-0000150B0000}"/>
    <cellStyle name="Currency 2 4 3 2 3 2 7" xfId="2838" xr:uid="{00000000-0005-0000-0000-0000160B0000}"/>
    <cellStyle name="Currency 2 4 3 2 3 2 7 2" xfId="2839" xr:uid="{00000000-0005-0000-0000-0000170B0000}"/>
    <cellStyle name="Currency 2 4 3 2 3 2 8" xfId="2840" xr:uid="{00000000-0005-0000-0000-0000180B0000}"/>
    <cellStyle name="Currency 2 4 3 2 3 2 8 2" xfId="2841" xr:uid="{00000000-0005-0000-0000-0000190B0000}"/>
    <cellStyle name="Currency 2 4 3 2 3 2 9" xfId="2842" xr:uid="{00000000-0005-0000-0000-00001A0B0000}"/>
    <cellStyle name="Currency 2 4 3 2 3 3" xfId="2843" xr:uid="{00000000-0005-0000-0000-00001B0B0000}"/>
    <cellStyle name="Currency 2 4 3 2 3 4" xfId="2844" xr:uid="{00000000-0005-0000-0000-00001C0B0000}"/>
    <cellStyle name="Currency 2 4 3 2 3 4 2" xfId="2845" xr:uid="{00000000-0005-0000-0000-00001D0B0000}"/>
    <cellStyle name="Currency 2 4 3 2 3 4 3" xfId="2846" xr:uid="{00000000-0005-0000-0000-00001E0B0000}"/>
    <cellStyle name="Currency 2 4 3 2 3 5" xfId="2847" xr:uid="{00000000-0005-0000-0000-00001F0B0000}"/>
    <cellStyle name="Currency 2 4 3 2 3 5 2" xfId="2848" xr:uid="{00000000-0005-0000-0000-0000200B0000}"/>
    <cellStyle name="Currency 2 4 3 2 3 5 2 2" xfId="2849" xr:uid="{00000000-0005-0000-0000-0000210B0000}"/>
    <cellStyle name="Currency 2 4 3 2 3 5 3" xfId="2850" xr:uid="{00000000-0005-0000-0000-0000220B0000}"/>
    <cellStyle name="Currency 2 4 3 2 3 6" xfId="2851" xr:uid="{00000000-0005-0000-0000-0000230B0000}"/>
    <cellStyle name="Currency 2 4 3 2 3 6 2" xfId="2852" xr:uid="{00000000-0005-0000-0000-0000240B0000}"/>
    <cellStyle name="Currency 2 4 3 2 3 6 2 2" xfId="2853" xr:uid="{00000000-0005-0000-0000-0000250B0000}"/>
    <cellStyle name="Currency 2 4 3 2 3 6 3" xfId="2854" xr:uid="{00000000-0005-0000-0000-0000260B0000}"/>
    <cellStyle name="Currency 2 4 3 2 3 7" xfId="2855" xr:uid="{00000000-0005-0000-0000-0000270B0000}"/>
    <cellStyle name="Currency 2 4 3 2 3 7 2" xfId="2856" xr:uid="{00000000-0005-0000-0000-0000280B0000}"/>
    <cellStyle name="Currency 2 4 3 2 3 7 2 2" xfId="2857" xr:uid="{00000000-0005-0000-0000-0000290B0000}"/>
    <cellStyle name="Currency 2 4 3 2 3 7 3" xfId="2858" xr:uid="{00000000-0005-0000-0000-00002A0B0000}"/>
    <cellStyle name="Currency 2 4 3 2 3 8" xfId="2859" xr:uid="{00000000-0005-0000-0000-00002B0B0000}"/>
    <cellStyle name="Currency 2 4 3 2 3 8 2" xfId="2860" xr:uid="{00000000-0005-0000-0000-00002C0B0000}"/>
    <cellStyle name="Currency 2 4 3 2 3 9" xfId="2861" xr:uid="{00000000-0005-0000-0000-00002D0B0000}"/>
    <cellStyle name="Currency 2 4 3 2 3 9 2" xfId="2862" xr:uid="{00000000-0005-0000-0000-00002E0B0000}"/>
    <cellStyle name="Currency 2 4 3 2 4" xfId="2863" xr:uid="{00000000-0005-0000-0000-00002F0B0000}"/>
    <cellStyle name="Currency 2 4 3 2 4 2" xfId="2864" xr:uid="{00000000-0005-0000-0000-0000300B0000}"/>
    <cellStyle name="Currency 2 4 3 2 4 2 10" xfId="2865" xr:uid="{00000000-0005-0000-0000-0000310B0000}"/>
    <cellStyle name="Currency 2 4 3 2 4 2 2" xfId="2866" xr:uid="{00000000-0005-0000-0000-0000320B0000}"/>
    <cellStyle name="Currency 2 4 3 2 4 2 3" xfId="2867" xr:uid="{00000000-0005-0000-0000-0000330B0000}"/>
    <cellStyle name="Currency 2 4 3 2 4 2 4" xfId="2868" xr:uid="{00000000-0005-0000-0000-0000340B0000}"/>
    <cellStyle name="Currency 2 4 3 2 4 2 4 2" xfId="2869" xr:uid="{00000000-0005-0000-0000-0000350B0000}"/>
    <cellStyle name="Currency 2 4 3 2 4 2 4 2 2" xfId="2870" xr:uid="{00000000-0005-0000-0000-0000360B0000}"/>
    <cellStyle name="Currency 2 4 3 2 4 2 4 3" xfId="2871" xr:uid="{00000000-0005-0000-0000-0000370B0000}"/>
    <cellStyle name="Currency 2 4 3 2 4 2 5" xfId="2872" xr:uid="{00000000-0005-0000-0000-0000380B0000}"/>
    <cellStyle name="Currency 2 4 3 2 4 2 5 2" xfId="2873" xr:uid="{00000000-0005-0000-0000-0000390B0000}"/>
    <cellStyle name="Currency 2 4 3 2 4 2 5 2 2" xfId="2874" xr:uid="{00000000-0005-0000-0000-00003A0B0000}"/>
    <cellStyle name="Currency 2 4 3 2 4 2 5 3" xfId="2875" xr:uid="{00000000-0005-0000-0000-00003B0B0000}"/>
    <cellStyle name="Currency 2 4 3 2 4 2 6" xfId="2876" xr:uid="{00000000-0005-0000-0000-00003C0B0000}"/>
    <cellStyle name="Currency 2 4 3 2 4 2 6 2" xfId="2877" xr:uid="{00000000-0005-0000-0000-00003D0B0000}"/>
    <cellStyle name="Currency 2 4 3 2 4 2 6 2 2" xfId="2878" xr:uid="{00000000-0005-0000-0000-00003E0B0000}"/>
    <cellStyle name="Currency 2 4 3 2 4 2 6 3" xfId="2879" xr:uid="{00000000-0005-0000-0000-00003F0B0000}"/>
    <cellStyle name="Currency 2 4 3 2 4 2 7" xfId="2880" xr:uid="{00000000-0005-0000-0000-0000400B0000}"/>
    <cellStyle name="Currency 2 4 3 2 4 2 7 2" xfId="2881" xr:uid="{00000000-0005-0000-0000-0000410B0000}"/>
    <cellStyle name="Currency 2 4 3 2 4 2 8" xfId="2882" xr:uid="{00000000-0005-0000-0000-0000420B0000}"/>
    <cellStyle name="Currency 2 4 3 2 4 2 8 2" xfId="2883" xr:uid="{00000000-0005-0000-0000-0000430B0000}"/>
    <cellStyle name="Currency 2 4 3 2 4 2 9" xfId="2884" xr:uid="{00000000-0005-0000-0000-0000440B0000}"/>
    <cellStyle name="Currency 2 4 3 2 4 3" xfId="2885" xr:uid="{00000000-0005-0000-0000-0000450B0000}"/>
    <cellStyle name="Currency 2 4 3 2 4 4" xfId="2886" xr:uid="{00000000-0005-0000-0000-0000460B0000}"/>
    <cellStyle name="Currency 2 4 3 2 4 4 2" xfId="2887" xr:uid="{00000000-0005-0000-0000-0000470B0000}"/>
    <cellStyle name="Currency 2 4 3 2 4 4 2 2" xfId="2888" xr:uid="{00000000-0005-0000-0000-0000480B0000}"/>
    <cellStyle name="Currency 2 4 3 2 4 4 3" xfId="2889" xr:uid="{00000000-0005-0000-0000-0000490B0000}"/>
    <cellStyle name="Currency 2 4 3 2 4 5" xfId="2890" xr:uid="{00000000-0005-0000-0000-00004A0B0000}"/>
    <cellStyle name="Currency 2 4 3 2 4 5 2" xfId="2891" xr:uid="{00000000-0005-0000-0000-00004B0B0000}"/>
    <cellStyle name="Currency 2 4 3 2 4 5 2 2" xfId="2892" xr:uid="{00000000-0005-0000-0000-00004C0B0000}"/>
    <cellStyle name="Currency 2 4 3 2 4 5 3" xfId="2893" xr:uid="{00000000-0005-0000-0000-00004D0B0000}"/>
    <cellStyle name="Currency 2 4 3 2 5" xfId="2894" xr:uid="{00000000-0005-0000-0000-00004E0B0000}"/>
    <cellStyle name="Currency 2 4 3 2 5 2" xfId="2895" xr:uid="{00000000-0005-0000-0000-00004F0B0000}"/>
    <cellStyle name="Currency 2 4 3 2 5 3" xfId="2896" xr:uid="{00000000-0005-0000-0000-0000500B0000}"/>
    <cellStyle name="Currency 2 4 3 2 5 3 2" xfId="2897" xr:uid="{00000000-0005-0000-0000-0000510B0000}"/>
    <cellStyle name="Currency 2 4 3 2 5 3 3" xfId="2898" xr:uid="{00000000-0005-0000-0000-0000520B0000}"/>
    <cellStyle name="Currency 2 4 3 2 5 4" xfId="2899" xr:uid="{00000000-0005-0000-0000-0000530B0000}"/>
    <cellStyle name="Currency 2 4 3 2 5 4 2" xfId="2900" xr:uid="{00000000-0005-0000-0000-0000540B0000}"/>
    <cellStyle name="Currency 2 4 3 2 5 4 2 2" xfId="2901" xr:uid="{00000000-0005-0000-0000-0000550B0000}"/>
    <cellStyle name="Currency 2 4 3 2 5 4 3" xfId="2902" xr:uid="{00000000-0005-0000-0000-0000560B0000}"/>
    <cellStyle name="Currency 2 4 3 2 5 5" xfId="2903" xr:uid="{00000000-0005-0000-0000-0000570B0000}"/>
    <cellStyle name="Currency 2 4 3 2 5 5 2" xfId="2904" xr:uid="{00000000-0005-0000-0000-0000580B0000}"/>
    <cellStyle name="Currency 2 4 3 2 5 5 2 2" xfId="2905" xr:uid="{00000000-0005-0000-0000-0000590B0000}"/>
    <cellStyle name="Currency 2 4 3 2 5 5 3" xfId="2906" xr:uid="{00000000-0005-0000-0000-00005A0B0000}"/>
    <cellStyle name="Currency 2 4 3 2 5 6" xfId="2907" xr:uid="{00000000-0005-0000-0000-00005B0B0000}"/>
    <cellStyle name="Currency 2 4 3 2 5 6 2" xfId="2908" xr:uid="{00000000-0005-0000-0000-00005C0B0000}"/>
    <cellStyle name="Currency 2 4 3 2 5 6 2 2" xfId="2909" xr:uid="{00000000-0005-0000-0000-00005D0B0000}"/>
    <cellStyle name="Currency 2 4 3 2 5 6 3" xfId="2910" xr:uid="{00000000-0005-0000-0000-00005E0B0000}"/>
    <cellStyle name="Currency 2 4 3 2 5 7" xfId="2911" xr:uid="{00000000-0005-0000-0000-00005F0B0000}"/>
    <cellStyle name="Currency 2 4 3 2 5 7 2" xfId="2912" xr:uid="{00000000-0005-0000-0000-0000600B0000}"/>
    <cellStyle name="Currency 2 4 3 2 5 8" xfId="2913" xr:uid="{00000000-0005-0000-0000-0000610B0000}"/>
    <cellStyle name="Currency 2 4 3 2 5 8 2" xfId="2914" xr:uid="{00000000-0005-0000-0000-0000620B0000}"/>
    <cellStyle name="Currency 2 4 3 2 5 9" xfId="2915" xr:uid="{00000000-0005-0000-0000-0000630B0000}"/>
    <cellStyle name="Currency 2 4 3 2 6" xfId="2916" xr:uid="{00000000-0005-0000-0000-0000640B0000}"/>
    <cellStyle name="Currency 2 4 3 2 6 2" xfId="2917" xr:uid="{00000000-0005-0000-0000-0000650B0000}"/>
    <cellStyle name="Currency 2 4 3 2 6 3" xfId="2918" xr:uid="{00000000-0005-0000-0000-0000660B0000}"/>
    <cellStyle name="Currency 2 4 3 2 7" xfId="2919" xr:uid="{00000000-0005-0000-0000-0000670B0000}"/>
    <cellStyle name="Currency 2 4 3 2 8" xfId="2920" xr:uid="{00000000-0005-0000-0000-0000680B0000}"/>
    <cellStyle name="Currency 2 4 3 2 8 2" xfId="2921" xr:uid="{00000000-0005-0000-0000-0000690B0000}"/>
    <cellStyle name="Currency 2 4 3 2 8 2 2" xfId="2922" xr:uid="{00000000-0005-0000-0000-00006A0B0000}"/>
    <cellStyle name="Currency 2 4 3 2 8 3" xfId="2923" xr:uid="{00000000-0005-0000-0000-00006B0B0000}"/>
    <cellStyle name="Currency 2 4 3 2 8 4" xfId="2924" xr:uid="{00000000-0005-0000-0000-00006C0B0000}"/>
    <cellStyle name="Currency 2 4 3 2 9" xfId="2925" xr:uid="{00000000-0005-0000-0000-00006D0B0000}"/>
    <cellStyle name="Currency 2 4 3 2 9 2" xfId="2926" xr:uid="{00000000-0005-0000-0000-00006E0B0000}"/>
    <cellStyle name="Currency 2 4 3 2 9 2 2" xfId="2927" xr:uid="{00000000-0005-0000-0000-00006F0B0000}"/>
    <cellStyle name="Currency 2 4 3 2 9 3" xfId="2928" xr:uid="{00000000-0005-0000-0000-0000700B0000}"/>
    <cellStyle name="Currency 2 4 3 3" xfId="2929" xr:uid="{00000000-0005-0000-0000-0000710B0000}"/>
    <cellStyle name="Currency 2 4 3 3 10" xfId="2930" xr:uid="{00000000-0005-0000-0000-0000720B0000}"/>
    <cellStyle name="Currency 2 4 3 3 10 2" xfId="2931" xr:uid="{00000000-0005-0000-0000-0000730B0000}"/>
    <cellStyle name="Currency 2 4 3 3 10 2 2" xfId="2932" xr:uid="{00000000-0005-0000-0000-0000740B0000}"/>
    <cellStyle name="Currency 2 4 3 3 10 3" xfId="2933" xr:uid="{00000000-0005-0000-0000-0000750B0000}"/>
    <cellStyle name="Currency 2 4 3 3 11" xfId="2934" xr:uid="{00000000-0005-0000-0000-0000760B0000}"/>
    <cellStyle name="Currency 2 4 3 3 11 2" xfId="2935" xr:uid="{00000000-0005-0000-0000-0000770B0000}"/>
    <cellStyle name="Currency 2 4 3 3 12" xfId="2936" xr:uid="{00000000-0005-0000-0000-0000780B0000}"/>
    <cellStyle name="Currency 2 4 3 3 12 2" xfId="2937" xr:uid="{00000000-0005-0000-0000-0000790B0000}"/>
    <cellStyle name="Currency 2 4 3 3 13" xfId="2938" xr:uid="{00000000-0005-0000-0000-00007A0B0000}"/>
    <cellStyle name="Currency 2 4 3 3 14" xfId="2939" xr:uid="{00000000-0005-0000-0000-00007B0B0000}"/>
    <cellStyle name="Currency 2 4 3 3 15" xfId="2940" xr:uid="{00000000-0005-0000-0000-00007C0B0000}"/>
    <cellStyle name="Currency 2 4 3 3 2" xfId="2941" xr:uid="{00000000-0005-0000-0000-00007D0B0000}"/>
    <cellStyle name="Currency 2 4 3 3 2 2" xfId="2942" xr:uid="{00000000-0005-0000-0000-00007E0B0000}"/>
    <cellStyle name="Currency 2 4 3 3 2 2 2" xfId="2943" xr:uid="{00000000-0005-0000-0000-00007F0B0000}"/>
    <cellStyle name="Currency 2 4 3 3 2 2 3" xfId="2944" xr:uid="{00000000-0005-0000-0000-0000800B0000}"/>
    <cellStyle name="Currency 2 4 3 3 2 2 3 2" xfId="2945" xr:uid="{00000000-0005-0000-0000-0000810B0000}"/>
    <cellStyle name="Currency 2 4 3 3 2 2 3 3" xfId="2946" xr:uid="{00000000-0005-0000-0000-0000820B0000}"/>
    <cellStyle name="Currency 2 4 3 3 2 2 4" xfId="2947" xr:uid="{00000000-0005-0000-0000-0000830B0000}"/>
    <cellStyle name="Currency 2 4 3 3 2 2 4 2" xfId="2948" xr:uid="{00000000-0005-0000-0000-0000840B0000}"/>
    <cellStyle name="Currency 2 4 3 3 2 2 4 2 2" xfId="2949" xr:uid="{00000000-0005-0000-0000-0000850B0000}"/>
    <cellStyle name="Currency 2 4 3 3 2 2 4 3" xfId="2950" xr:uid="{00000000-0005-0000-0000-0000860B0000}"/>
    <cellStyle name="Currency 2 4 3 3 2 2 5" xfId="2951" xr:uid="{00000000-0005-0000-0000-0000870B0000}"/>
    <cellStyle name="Currency 2 4 3 3 2 2 5 2" xfId="2952" xr:uid="{00000000-0005-0000-0000-0000880B0000}"/>
    <cellStyle name="Currency 2 4 3 3 2 2 5 2 2" xfId="2953" xr:uid="{00000000-0005-0000-0000-0000890B0000}"/>
    <cellStyle name="Currency 2 4 3 3 2 2 5 3" xfId="2954" xr:uid="{00000000-0005-0000-0000-00008A0B0000}"/>
    <cellStyle name="Currency 2 4 3 3 2 2 6" xfId="2955" xr:uid="{00000000-0005-0000-0000-00008B0B0000}"/>
    <cellStyle name="Currency 2 4 3 3 2 2 6 2" xfId="2956" xr:uid="{00000000-0005-0000-0000-00008C0B0000}"/>
    <cellStyle name="Currency 2 4 3 3 2 2 6 2 2" xfId="2957" xr:uid="{00000000-0005-0000-0000-00008D0B0000}"/>
    <cellStyle name="Currency 2 4 3 3 2 2 6 3" xfId="2958" xr:uid="{00000000-0005-0000-0000-00008E0B0000}"/>
    <cellStyle name="Currency 2 4 3 3 2 2 7" xfId="2959" xr:uid="{00000000-0005-0000-0000-00008F0B0000}"/>
    <cellStyle name="Currency 2 4 3 3 2 2 7 2" xfId="2960" xr:uid="{00000000-0005-0000-0000-0000900B0000}"/>
    <cellStyle name="Currency 2 4 3 3 2 2 8" xfId="2961" xr:uid="{00000000-0005-0000-0000-0000910B0000}"/>
    <cellStyle name="Currency 2 4 3 3 2 2 8 2" xfId="2962" xr:uid="{00000000-0005-0000-0000-0000920B0000}"/>
    <cellStyle name="Currency 2 4 3 3 2 2 9" xfId="2963" xr:uid="{00000000-0005-0000-0000-0000930B0000}"/>
    <cellStyle name="Currency 2 4 3 3 2 3" xfId="2964" xr:uid="{00000000-0005-0000-0000-0000940B0000}"/>
    <cellStyle name="Currency 2 4 3 3 2 3 2" xfId="2965" xr:uid="{00000000-0005-0000-0000-0000950B0000}"/>
    <cellStyle name="Currency 2 4 3 3 2 3 3" xfId="2966" xr:uid="{00000000-0005-0000-0000-0000960B0000}"/>
    <cellStyle name="Currency 2 4 3 3 2 3 3 2" xfId="2967" xr:uid="{00000000-0005-0000-0000-0000970B0000}"/>
    <cellStyle name="Currency 2 4 3 3 2 3 3 3" xfId="2968" xr:uid="{00000000-0005-0000-0000-0000980B0000}"/>
    <cellStyle name="Currency 2 4 3 3 2 3 4" xfId="2969" xr:uid="{00000000-0005-0000-0000-0000990B0000}"/>
    <cellStyle name="Currency 2 4 3 3 2 3 4 2" xfId="2970" xr:uid="{00000000-0005-0000-0000-00009A0B0000}"/>
    <cellStyle name="Currency 2 4 3 3 2 3 4 2 2" xfId="2971" xr:uid="{00000000-0005-0000-0000-00009B0B0000}"/>
    <cellStyle name="Currency 2 4 3 3 2 3 4 3" xfId="2972" xr:uid="{00000000-0005-0000-0000-00009C0B0000}"/>
    <cellStyle name="Currency 2 4 3 3 2 3 5" xfId="2973" xr:uid="{00000000-0005-0000-0000-00009D0B0000}"/>
    <cellStyle name="Currency 2 4 3 3 2 3 5 2" xfId="2974" xr:uid="{00000000-0005-0000-0000-00009E0B0000}"/>
    <cellStyle name="Currency 2 4 3 3 2 3 5 2 2" xfId="2975" xr:uid="{00000000-0005-0000-0000-00009F0B0000}"/>
    <cellStyle name="Currency 2 4 3 3 2 3 5 3" xfId="2976" xr:uid="{00000000-0005-0000-0000-0000A00B0000}"/>
    <cellStyle name="Currency 2 4 3 3 2 3 6" xfId="2977" xr:uid="{00000000-0005-0000-0000-0000A10B0000}"/>
    <cellStyle name="Currency 2 4 3 3 2 3 6 2" xfId="2978" xr:uid="{00000000-0005-0000-0000-0000A20B0000}"/>
    <cellStyle name="Currency 2 4 3 3 2 3 6 2 2" xfId="2979" xr:uid="{00000000-0005-0000-0000-0000A30B0000}"/>
    <cellStyle name="Currency 2 4 3 3 2 3 6 3" xfId="2980" xr:uid="{00000000-0005-0000-0000-0000A40B0000}"/>
    <cellStyle name="Currency 2 4 3 3 2 3 7" xfId="2981" xr:uid="{00000000-0005-0000-0000-0000A50B0000}"/>
    <cellStyle name="Currency 2 4 3 3 2 3 7 2" xfId="2982" xr:uid="{00000000-0005-0000-0000-0000A60B0000}"/>
    <cellStyle name="Currency 2 4 3 3 2 3 8" xfId="2983" xr:uid="{00000000-0005-0000-0000-0000A70B0000}"/>
    <cellStyle name="Currency 2 4 3 3 2 3 8 2" xfId="2984" xr:uid="{00000000-0005-0000-0000-0000A80B0000}"/>
    <cellStyle name="Currency 2 4 3 3 2 3 9" xfId="2985" xr:uid="{00000000-0005-0000-0000-0000A90B0000}"/>
    <cellStyle name="Currency 2 4 3 3 2 4" xfId="2986" xr:uid="{00000000-0005-0000-0000-0000AA0B0000}"/>
    <cellStyle name="Currency 2 4 3 3 2 4 2" xfId="2987" xr:uid="{00000000-0005-0000-0000-0000AB0B0000}"/>
    <cellStyle name="Currency 2 4 3 3 2 4 3" xfId="2988" xr:uid="{00000000-0005-0000-0000-0000AC0B0000}"/>
    <cellStyle name="Currency 2 4 3 3 2 4 3 2" xfId="2989" xr:uid="{00000000-0005-0000-0000-0000AD0B0000}"/>
    <cellStyle name="Currency 2 4 3 3 2 4 3 2 2" xfId="2990" xr:uid="{00000000-0005-0000-0000-0000AE0B0000}"/>
    <cellStyle name="Currency 2 4 3 3 2 4 3 3" xfId="2991" xr:uid="{00000000-0005-0000-0000-0000AF0B0000}"/>
    <cellStyle name="Currency 2 4 3 3 2 4 4" xfId="2992" xr:uid="{00000000-0005-0000-0000-0000B00B0000}"/>
    <cellStyle name="Currency 2 4 3 3 2 4 4 2" xfId="2993" xr:uid="{00000000-0005-0000-0000-0000B10B0000}"/>
    <cellStyle name="Currency 2 4 3 3 2 4 4 2 2" xfId="2994" xr:uid="{00000000-0005-0000-0000-0000B20B0000}"/>
    <cellStyle name="Currency 2 4 3 3 2 4 4 3" xfId="2995" xr:uid="{00000000-0005-0000-0000-0000B30B0000}"/>
    <cellStyle name="Currency 2 4 3 3 2 4 5" xfId="2996" xr:uid="{00000000-0005-0000-0000-0000B40B0000}"/>
    <cellStyle name="Currency 2 4 3 3 2 4 5 2" xfId="2997" xr:uid="{00000000-0005-0000-0000-0000B50B0000}"/>
    <cellStyle name="Currency 2 4 3 3 2 4 5 2 2" xfId="2998" xr:uid="{00000000-0005-0000-0000-0000B60B0000}"/>
    <cellStyle name="Currency 2 4 3 3 2 4 5 3" xfId="2999" xr:uid="{00000000-0005-0000-0000-0000B70B0000}"/>
    <cellStyle name="Currency 2 4 3 3 2 4 6" xfId="3000" xr:uid="{00000000-0005-0000-0000-0000B80B0000}"/>
    <cellStyle name="Currency 2 4 3 3 2 4 6 2" xfId="3001" xr:uid="{00000000-0005-0000-0000-0000B90B0000}"/>
    <cellStyle name="Currency 2 4 3 3 2 4 7" xfId="3002" xr:uid="{00000000-0005-0000-0000-0000BA0B0000}"/>
    <cellStyle name="Currency 2 4 3 3 2 4 7 2" xfId="3003" xr:uid="{00000000-0005-0000-0000-0000BB0B0000}"/>
    <cellStyle name="Currency 2 4 3 3 2 4 8" xfId="3004" xr:uid="{00000000-0005-0000-0000-0000BC0B0000}"/>
    <cellStyle name="Currency 2 4 3 3 2 4 9" xfId="3005" xr:uid="{00000000-0005-0000-0000-0000BD0B0000}"/>
    <cellStyle name="Currency 2 4 3 3 2 5" xfId="3006" xr:uid="{00000000-0005-0000-0000-0000BE0B0000}"/>
    <cellStyle name="Currency 2 4 3 3 2 5 2" xfId="3007" xr:uid="{00000000-0005-0000-0000-0000BF0B0000}"/>
    <cellStyle name="Currency 2 4 3 3 2 5 3" xfId="3008" xr:uid="{00000000-0005-0000-0000-0000C00B0000}"/>
    <cellStyle name="Currency 2 4 3 3 2 6" xfId="3009" xr:uid="{00000000-0005-0000-0000-0000C10B0000}"/>
    <cellStyle name="Currency 2 4 3 3 2 6 2" xfId="3010" xr:uid="{00000000-0005-0000-0000-0000C20B0000}"/>
    <cellStyle name="Currency 2 4 3 3 2 6 2 2" xfId="3011" xr:uid="{00000000-0005-0000-0000-0000C30B0000}"/>
    <cellStyle name="Currency 2 4 3 3 2 6 2 2 2" xfId="3012" xr:uid="{00000000-0005-0000-0000-0000C40B0000}"/>
    <cellStyle name="Currency 2 4 3 3 2 6 2 3" xfId="3013" xr:uid="{00000000-0005-0000-0000-0000C50B0000}"/>
    <cellStyle name="Currency 2 4 3 3 2 6 3" xfId="3014" xr:uid="{00000000-0005-0000-0000-0000C60B0000}"/>
    <cellStyle name="Currency 2 4 3 3 2 6 3 2" xfId="3015" xr:uid="{00000000-0005-0000-0000-0000C70B0000}"/>
    <cellStyle name="Currency 2 4 3 3 2 6 3 2 2" xfId="3016" xr:uid="{00000000-0005-0000-0000-0000C80B0000}"/>
    <cellStyle name="Currency 2 4 3 3 2 6 3 3" xfId="3017" xr:uid="{00000000-0005-0000-0000-0000C90B0000}"/>
    <cellStyle name="Currency 2 4 3 3 2 6 4" xfId="3018" xr:uid="{00000000-0005-0000-0000-0000CA0B0000}"/>
    <cellStyle name="Currency 2 4 3 3 2 6 4 2" xfId="3019" xr:uid="{00000000-0005-0000-0000-0000CB0B0000}"/>
    <cellStyle name="Currency 2 4 3 3 2 6 4 2 2" xfId="3020" xr:uid="{00000000-0005-0000-0000-0000CC0B0000}"/>
    <cellStyle name="Currency 2 4 3 3 2 6 4 3" xfId="3021" xr:uid="{00000000-0005-0000-0000-0000CD0B0000}"/>
    <cellStyle name="Currency 2 4 3 3 2 6 5" xfId="3022" xr:uid="{00000000-0005-0000-0000-0000CE0B0000}"/>
    <cellStyle name="Currency 2 4 3 3 2 6 5 2" xfId="3023" xr:uid="{00000000-0005-0000-0000-0000CF0B0000}"/>
    <cellStyle name="Currency 2 4 3 3 2 6 6" xfId="3024" xr:uid="{00000000-0005-0000-0000-0000D00B0000}"/>
    <cellStyle name="Currency 2 4 3 3 2 6 6 2" xfId="3025" xr:uid="{00000000-0005-0000-0000-0000D10B0000}"/>
    <cellStyle name="Currency 2 4 3 3 2 6 7" xfId="3026" xr:uid="{00000000-0005-0000-0000-0000D20B0000}"/>
    <cellStyle name="Currency 2 4 3 3 2 7" xfId="3027" xr:uid="{00000000-0005-0000-0000-0000D30B0000}"/>
    <cellStyle name="Currency 2 4 3 3 2 7 2" xfId="3028" xr:uid="{00000000-0005-0000-0000-0000D40B0000}"/>
    <cellStyle name="Currency 2 4 3 3 2 7 2 2" xfId="3029" xr:uid="{00000000-0005-0000-0000-0000D50B0000}"/>
    <cellStyle name="Currency 2 4 3 3 2 7 3" xfId="3030" xr:uid="{00000000-0005-0000-0000-0000D60B0000}"/>
    <cellStyle name="Currency 2 4 3 3 2 8" xfId="3031" xr:uid="{00000000-0005-0000-0000-0000D70B0000}"/>
    <cellStyle name="Currency 2 4 3 3 2 8 2" xfId="3032" xr:uid="{00000000-0005-0000-0000-0000D80B0000}"/>
    <cellStyle name="Currency 2 4 3 3 2 8 2 2" xfId="3033" xr:uid="{00000000-0005-0000-0000-0000D90B0000}"/>
    <cellStyle name="Currency 2 4 3 3 2 8 3" xfId="3034" xr:uid="{00000000-0005-0000-0000-0000DA0B0000}"/>
    <cellStyle name="Currency 2 4 3 3 3" xfId="3035" xr:uid="{00000000-0005-0000-0000-0000DB0B0000}"/>
    <cellStyle name="Currency 2 4 3 3 3 10" xfId="3036" xr:uid="{00000000-0005-0000-0000-0000DC0B0000}"/>
    <cellStyle name="Currency 2 4 3 3 3 2" xfId="3037" xr:uid="{00000000-0005-0000-0000-0000DD0B0000}"/>
    <cellStyle name="Currency 2 4 3 3 3 2 2" xfId="3038" xr:uid="{00000000-0005-0000-0000-0000DE0B0000}"/>
    <cellStyle name="Currency 2 4 3 3 3 2 3" xfId="3039" xr:uid="{00000000-0005-0000-0000-0000DF0B0000}"/>
    <cellStyle name="Currency 2 4 3 3 3 2 3 2" xfId="3040" xr:uid="{00000000-0005-0000-0000-0000E00B0000}"/>
    <cellStyle name="Currency 2 4 3 3 3 2 3 3" xfId="3041" xr:uid="{00000000-0005-0000-0000-0000E10B0000}"/>
    <cellStyle name="Currency 2 4 3 3 3 2 4" xfId="3042" xr:uid="{00000000-0005-0000-0000-0000E20B0000}"/>
    <cellStyle name="Currency 2 4 3 3 3 2 4 2" xfId="3043" xr:uid="{00000000-0005-0000-0000-0000E30B0000}"/>
    <cellStyle name="Currency 2 4 3 3 3 2 4 2 2" xfId="3044" xr:uid="{00000000-0005-0000-0000-0000E40B0000}"/>
    <cellStyle name="Currency 2 4 3 3 3 2 4 3" xfId="3045" xr:uid="{00000000-0005-0000-0000-0000E50B0000}"/>
    <cellStyle name="Currency 2 4 3 3 3 2 5" xfId="3046" xr:uid="{00000000-0005-0000-0000-0000E60B0000}"/>
    <cellStyle name="Currency 2 4 3 3 3 2 5 2" xfId="3047" xr:uid="{00000000-0005-0000-0000-0000E70B0000}"/>
    <cellStyle name="Currency 2 4 3 3 3 2 5 2 2" xfId="3048" xr:uid="{00000000-0005-0000-0000-0000E80B0000}"/>
    <cellStyle name="Currency 2 4 3 3 3 2 5 3" xfId="3049" xr:uid="{00000000-0005-0000-0000-0000E90B0000}"/>
    <cellStyle name="Currency 2 4 3 3 3 2 6" xfId="3050" xr:uid="{00000000-0005-0000-0000-0000EA0B0000}"/>
    <cellStyle name="Currency 2 4 3 3 3 2 6 2" xfId="3051" xr:uid="{00000000-0005-0000-0000-0000EB0B0000}"/>
    <cellStyle name="Currency 2 4 3 3 3 2 6 2 2" xfId="3052" xr:uid="{00000000-0005-0000-0000-0000EC0B0000}"/>
    <cellStyle name="Currency 2 4 3 3 3 2 6 3" xfId="3053" xr:uid="{00000000-0005-0000-0000-0000ED0B0000}"/>
    <cellStyle name="Currency 2 4 3 3 3 2 7" xfId="3054" xr:uid="{00000000-0005-0000-0000-0000EE0B0000}"/>
    <cellStyle name="Currency 2 4 3 3 3 2 7 2" xfId="3055" xr:uid="{00000000-0005-0000-0000-0000EF0B0000}"/>
    <cellStyle name="Currency 2 4 3 3 3 2 8" xfId="3056" xr:uid="{00000000-0005-0000-0000-0000F00B0000}"/>
    <cellStyle name="Currency 2 4 3 3 3 2 8 2" xfId="3057" xr:uid="{00000000-0005-0000-0000-0000F10B0000}"/>
    <cellStyle name="Currency 2 4 3 3 3 2 9" xfId="3058" xr:uid="{00000000-0005-0000-0000-0000F20B0000}"/>
    <cellStyle name="Currency 2 4 3 3 3 3" xfId="3059" xr:uid="{00000000-0005-0000-0000-0000F30B0000}"/>
    <cellStyle name="Currency 2 4 3 3 3 4" xfId="3060" xr:uid="{00000000-0005-0000-0000-0000F40B0000}"/>
    <cellStyle name="Currency 2 4 3 3 3 4 2" xfId="3061" xr:uid="{00000000-0005-0000-0000-0000F50B0000}"/>
    <cellStyle name="Currency 2 4 3 3 3 4 3" xfId="3062" xr:uid="{00000000-0005-0000-0000-0000F60B0000}"/>
    <cellStyle name="Currency 2 4 3 3 3 5" xfId="3063" xr:uid="{00000000-0005-0000-0000-0000F70B0000}"/>
    <cellStyle name="Currency 2 4 3 3 3 5 2" xfId="3064" xr:uid="{00000000-0005-0000-0000-0000F80B0000}"/>
    <cellStyle name="Currency 2 4 3 3 3 5 2 2" xfId="3065" xr:uid="{00000000-0005-0000-0000-0000F90B0000}"/>
    <cellStyle name="Currency 2 4 3 3 3 5 3" xfId="3066" xr:uid="{00000000-0005-0000-0000-0000FA0B0000}"/>
    <cellStyle name="Currency 2 4 3 3 3 6" xfId="3067" xr:uid="{00000000-0005-0000-0000-0000FB0B0000}"/>
    <cellStyle name="Currency 2 4 3 3 3 6 2" xfId="3068" xr:uid="{00000000-0005-0000-0000-0000FC0B0000}"/>
    <cellStyle name="Currency 2 4 3 3 3 6 2 2" xfId="3069" xr:uid="{00000000-0005-0000-0000-0000FD0B0000}"/>
    <cellStyle name="Currency 2 4 3 3 3 6 3" xfId="3070" xr:uid="{00000000-0005-0000-0000-0000FE0B0000}"/>
    <cellStyle name="Currency 2 4 3 3 3 7" xfId="3071" xr:uid="{00000000-0005-0000-0000-0000FF0B0000}"/>
    <cellStyle name="Currency 2 4 3 3 3 7 2" xfId="3072" xr:uid="{00000000-0005-0000-0000-0000000C0000}"/>
    <cellStyle name="Currency 2 4 3 3 3 7 2 2" xfId="3073" xr:uid="{00000000-0005-0000-0000-0000010C0000}"/>
    <cellStyle name="Currency 2 4 3 3 3 7 3" xfId="3074" xr:uid="{00000000-0005-0000-0000-0000020C0000}"/>
    <cellStyle name="Currency 2 4 3 3 3 8" xfId="3075" xr:uid="{00000000-0005-0000-0000-0000030C0000}"/>
    <cellStyle name="Currency 2 4 3 3 3 8 2" xfId="3076" xr:uid="{00000000-0005-0000-0000-0000040C0000}"/>
    <cellStyle name="Currency 2 4 3 3 3 9" xfId="3077" xr:uid="{00000000-0005-0000-0000-0000050C0000}"/>
    <cellStyle name="Currency 2 4 3 3 3 9 2" xfId="3078" xr:uid="{00000000-0005-0000-0000-0000060C0000}"/>
    <cellStyle name="Currency 2 4 3 3 4" xfId="3079" xr:uid="{00000000-0005-0000-0000-0000070C0000}"/>
    <cellStyle name="Currency 2 4 3 3 4 2" xfId="3080" xr:uid="{00000000-0005-0000-0000-0000080C0000}"/>
    <cellStyle name="Currency 2 4 3 3 4 2 10" xfId="3081" xr:uid="{00000000-0005-0000-0000-0000090C0000}"/>
    <cellStyle name="Currency 2 4 3 3 4 2 2" xfId="3082" xr:uid="{00000000-0005-0000-0000-00000A0C0000}"/>
    <cellStyle name="Currency 2 4 3 3 4 2 3" xfId="3083" xr:uid="{00000000-0005-0000-0000-00000B0C0000}"/>
    <cellStyle name="Currency 2 4 3 3 4 2 4" xfId="3084" xr:uid="{00000000-0005-0000-0000-00000C0C0000}"/>
    <cellStyle name="Currency 2 4 3 3 4 2 4 2" xfId="3085" xr:uid="{00000000-0005-0000-0000-00000D0C0000}"/>
    <cellStyle name="Currency 2 4 3 3 4 2 4 2 2" xfId="3086" xr:uid="{00000000-0005-0000-0000-00000E0C0000}"/>
    <cellStyle name="Currency 2 4 3 3 4 2 4 3" xfId="3087" xr:uid="{00000000-0005-0000-0000-00000F0C0000}"/>
    <cellStyle name="Currency 2 4 3 3 4 2 5" xfId="3088" xr:uid="{00000000-0005-0000-0000-0000100C0000}"/>
    <cellStyle name="Currency 2 4 3 3 4 2 5 2" xfId="3089" xr:uid="{00000000-0005-0000-0000-0000110C0000}"/>
    <cellStyle name="Currency 2 4 3 3 4 2 5 2 2" xfId="3090" xr:uid="{00000000-0005-0000-0000-0000120C0000}"/>
    <cellStyle name="Currency 2 4 3 3 4 2 5 3" xfId="3091" xr:uid="{00000000-0005-0000-0000-0000130C0000}"/>
    <cellStyle name="Currency 2 4 3 3 4 2 6" xfId="3092" xr:uid="{00000000-0005-0000-0000-0000140C0000}"/>
    <cellStyle name="Currency 2 4 3 3 4 2 6 2" xfId="3093" xr:uid="{00000000-0005-0000-0000-0000150C0000}"/>
    <cellStyle name="Currency 2 4 3 3 4 2 6 2 2" xfId="3094" xr:uid="{00000000-0005-0000-0000-0000160C0000}"/>
    <cellStyle name="Currency 2 4 3 3 4 2 6 3" xfId="3095" xr:uid="{00000000-0005-0000-0000-0000170C0000}"/>
    <cellStyle name="Currency 2 4 3 3 4 2 7" xfId="3096" xr:uid="{00000000-0005-0000-0000-0000180C0000}"/>
    <cellStyle name="Currency 2 4 3 3 4 2 7 2" xfId="3097" xr:uid="{00000000-0005-0000-0000-0000190C0000}"/>
    <cellStyle name="Currency 2 4 3 3 4 2 8" xfId="3098" xr:uid="{00000000-0005-0000-0000-00001A0C0000}"/>
    <cellStyle name="Currency 2 4 3 3 4 2 8 2" xfId="3099" xr:uid="{00000000-0005-0000-0000-00001B0C0000}"/>
    <cellStyle name="Currency 2 4 3 3 4 2 9" xfId="3100" xr:uid="{00000000-0005-0000-0000-00001C0C0000}"/>
    <cellStyle name="Currency 2 4 3 3 4 3" xfId="3101" xr:uid="{00000000-0005-0000-0000-00001D0C0000}"/>
    <cellStyle name="Currency 2 4 3 3 4 4" xfId="3102" xr:uid="{00000000-0005-0000-0000-00001E0C0000}"/>
    <cellStyle name="Currency 2 4 3 3 4 4 2" xfId="3103" xr:uid="{00000000-0005-0000-0000-00001F0C0000}"/>
    <cellStyle name="Currency 2 4 3 3 4 4 2 2" xfId="3104" xr:uid="{00000000-0005-0000-0000-0000200C0000}"/>
    <cellStyle name="Currency 2 4 3 3 4 4 3" xfId="3105" xr:uid="{00000000-0005-0000-0000-0000210C0000}"/>
    <cellStyle name="Currency 2 4 3 3 4 5" xfId="3106" xr:uid="{00000000-0005-0000-0000-0000220C0000}"/>
    <cellStyle name="Currency 2 4 3 3 4 5 2" xfId="3107" xr:uid="{00000000-0005-0000-0000-0000230C0000}"/>
    <cellStyle name="Currency 2 4 3 3 4 5 2 2" xfId="3108" xr:uid="{00000000-0005-0000-0000-0000240C0000}"/>
    <cellStyle name="Currency 2 4 3 3 4 5 3" xfId="3109" xr:uid="{00000000-0005-0000-0000-0000250C0000}"/>
    <cellStyle name="Currency 2 4 3 3 5" xfId="3110" xr:uid="{00000000-0005-0000-0000-0000260C0000}"/>
    <cellStyle name="Currency 2 4 3 3 5 2" xfId="3111" xr:uid="{00000000-0005-0000-0000-0000270C0000}"/>
    <cellStyle name="Currency 2 4 3 3 5 3" xfId="3112" xr:uid="{00000000-0005-0000-0000-0000280C0000}"/>
    <cellStyle name="Currency 2 4 3 3 5 3 2" xfId="3113" xr:uid="{00000000-0005-0000-0000-0000290C0000}"/>
    <cellStyle name="Currency 2 4 3 3 5 3 3" xfId="3114" xr:uid="{00000000-0005-0000-0000-00002A0C0000}"/>
    <cellStyle name="Currency 2 4 3 3 5 4" xfId="3115" xr:uid="{00000000-0005-0000-0000-00002B0C0000}"/>
    <cellStyle name="Currency 2 4 3 3 5 4 2" xfId="3116" xr:uid="{00000000-0005-0000-0000-00002C0C0000}"/>
    <cellStyle name="Currency 2 4 3 3 5 4 2 2" xfId="3117" xr:uid="{00000000-0005-0000-0000-00002D0C0000}"/>
    <cellStyle name="Currency 2 4 3 3 5 4 3" xfId="3118" xr:uid="{00000000-0005-0000-0000-00002E0C0000}"/>
    <cellStyle name="Currency 2 4 3 3 5 5" xfId="3119" xr:uid="{00000000-0005-0000-0000-00002F0C0000}"/>
    <cellStyle name="Currency 2 4 3 3 5 5 2" xfId="3120" xr:uid="{00000000-0005-0000-0000-0000300C0000}"/>
    <cellStyle name="Currency 2 4 3 3 5 5 2 2" xfId="3121" xr:uid="{00000000-0005-0000-0000-0000310C0000}"/>
    <cellStyle name="Currency 2 4 3 3 5 5 3" xfId="3122" xr:uid="{00000000-0005-0000-0000-0000320C0000}"/>
    <cellStyle name="Currency 2 4 3 3 5 6" xfId="3123" xr:uid="{00000000-0005-0000-0000-0000330C0000}"/>
    <cellStyle name="Currency 2 4 3 3 5 6 2" xfId="3124" xr:uid="{00000000-0005-0000-0000-0000340C0000}"/>
    <cellStyle name="Currency 2 4 3 3 5 6 2 2" xfId="3125" xr:uid="{00000000-0005-0000-0000-0000350C0000}"/>
    <cellStyle name="Currency 2 4 3 3 5 6 3" xfId="3126" xr:uid="{00000000-0005-0000-0000-0000360C0000}"/>
    <cellStyle name="Currency 2 4 3 3 5 7" xfId="3127" xr:uid="{00000000-0005-0000-0000-0000370C0000}"/>
    <cellStyle name="Currency 2 4 3 3 5 7 2" xfId="3128" xr:uid="{00000000-0005-0000-0000-0000380C0000}"/>
    <cellStyle name="Currency 2 4 3 3 5 8" xfId="3129" xr:uid="{00000000-0005-0000-0000-0000390C0000}"/>
    <cellStyle name="Currency 2 4 3 3 5 8 2" xfId="3130" xr:uid="{00000000-0005-0000-0000-00003A0C0000}"/>
    <cellStyle name="Currency 2 4 3 3 5 9" xfId="3131" xr:uid="{00000000-0005-0000-0000-00003B0C0000}"/>
    <cellStyle name="Currency 2 4 3 3 6" xfId="3132" xr:uid="{00000000-0005-0000-0000-00003C0C0000}"/>
    <cellStyle name="Currency 2 4 3 3 6 2" xfId="3133" xr:uid="{00000000-0005-0000-0000-00003D0C0000}"/>
    <cellStyle name="Currency 2 4 3 3 6 3" xfId="3134" xr:uid="{00000000-0005-0000-0000-00003E0C0000}"/>
    <cellStyle name="Currency 2 4 3 3 7" xfId="3135" xr:uid="{00000000-0005-0000-0000-00003F0C0000}"/>
    <cellStyle name="Currency 2 4 3 3 8" xfId="3136" xr:uid="{00000000-0005-0000-0000-0000400C0000}"/>
    <cellStyle name="Currency 2 4 3 3 8 2" xfId="3137" xr:uid="{00000000-0005-0000-0000-0000410C0000}"/>
    <cellStyle name="Currency 2 4 3 3 8 2 2" xfId="3138" xr:uid="{00000000-0005-0000-0000-0000420C0000}"/>
    <cellStyle name="Currency 2 4 3 3 8 3" xfId="3139" xr:uid="{00000000-0005-0000-0000-0000430C0000}"/>
    <cellStyle name="Currency 2 4 3 3 8 4" xfId="3140" xr:uid="{00000000-0005-0000-0000-0000440C0000}"/>
    <cellStyle name="Currency 2 4 3 3 9" xfId="3141" xr:uid="{00000000-0005-0000-0000-0000450C0000}"/>
    <cellStyle name="Currency 2 4 3 3 9 2" xfId="3142" xr:uid="{00000000-0005-0000-0000-0000460C0000}"/>
    <cellStyle name="Currency 2 4 3 3 9 2 2" xfId="3143" xr:uid="{00000000-0005-0000-0000-0000470C0000}"/>
    <cellStyle name="Currency 2 4 3 3 9 3" xfId="3144" xr:uid="{00000000-0005-0000-0000-0000480C0000}"/>
    <cellStyle name="Currency 2 4 3 4" xfId="3145" xr:uid="{00000000-0005-0000-0000-0000490C0000}"/>
    <cellStyle name="Currency 2 4 3 4 2" xfId="3146" xr:uid="{00000000-0005-0000-0000-00004A0C0000}"/>
    <cellStyle name="Currency 2 4 3 4 2 2" xfId="3147" xr:uid="{00000000-0005-0000-0000-00004B0C0000}"/>
    <cellStyle name="Currency 2 4 3 4 2 3" xfId="3148" xr:uid="{00000000-0005-0000-0000-00004C0C0000}"/>
    <cellStyle name="Currency 2 4 3 4 2 3 2" xfId="3149" xr:uid="{00000000-0005-0000-0000-00004D0C0000}"/>
    <cellStyle name="Currency 2 4 3 4 2 3 3" xfId="3150" xr:uid="{00000000-0005-0000-0000-00004E0C0000}"/>
    <cellStyle name="Currency 2 4 3 4 2 4" xfId="3151" xr:uid="{00000000-0005-0000-0000-00004F0C0000}"/>
    <cellStyle name="Currency 2 4 3 4 2 4 2" xfId="3152" xr:uid="{00000000-0005-0000-0000-0000500C0000}"/>
    <cellStyle name="Currency 2 4 3 4 2 4 2 2" xfId="3153" xr:uid="{00000000-0005-0000-0000-0000510C0000}"/>
    <cellStyle name="Currency 2 4 3 4 2 4 3" xfId="3154" xr:uid="{00000000-0005-0000-0000-0000520C0000}"/>
    <cellStyle name="Currency 2 4 3 4 2 5" xfId="3155" xr:uid="{00000000-0005-0000-0000-0000530C0000}"/>
    <cellStyle name="Currency 2 4 3 4 2 5 2" xfId="3156" xr:uid="{00000000-0005-0000-0000-0000540C0000}"/>
    <cellStyle name="Currency 2 4 3 4 2 5 2 2" xfId="3157" xr:uid="{00000000-0005-0000-0000-0000550C0000}"/>
    <cellStyle name="Currency 2 4 3 4 2 5 3" xfId="3158" xr:uid="{00000000-0005-0000-0000-0000560C0000}"/>
    <cellStyle name="Currency 2 4 3 4 2 6" xfId="3159" xr:uid="{00000000-0005-0000-0000-0000570C0000}"/>
    <cellStyle name="Currency 2 4 3 4 2 6 2" xfId="3160" xr:uid="{00000000-0005-0000-0000-0000580C0000}"/>
    <cellStyle name="Currency 2 4 3 4 2 6 2 2" xfId="3161" xr:uid="{00000000-0005-0000-0000-0000590C0000}"/>
    <cellStyle name="Currency 2 4 3 4 2 6 3" xfId="3162" xr:uid="{00000000-0005-0000-0000-00005A0C0000}"/>
    <cellStyle name="Currency 2 4 3 4 2 7" xfId="3163" xr:uid="{00000000-0005-0000-0000-00005B0C0000}"/>
    <cellStyle name="Currency 2 4 3 4 2 7 2" xfId="3164" xr:uid="{00000000-0005-0000-0000-00005C0C0000}"/>
    <cellStyle name="Currency 2 4 3 4 2 8" xfId="3165" xr:uid="{00000000-0005-0000-0000-00005D0C0000}"/>
    <cellStyle name="Currency 2 4 3 4 2 8 2" xfId="3166" xr:uid="{00000000-0005-0000-0000-00005E0C0000}"/>
    <cellStyle name="Currency 2 4 3 4 2 9" xfId="3167" xr:uid="{00000000-0005-0000-0000-00005F0C0000}"/>
    <cellStyle name="Currency 2 4 3 4 3" xfId="3168" xr:uid="{00000000-0005-0000-0000-0000600C0000}"/>
    <cellStyle name="Currency 2 4 3 4 3 2" xfId="3169" xr:uid="{00000000-0005-0000-0000-0000610C0000}"/>
    <cellStyle name="Currency 2 4 3 4 3 3" xfId="3170" xr:uid="{00000000-0005-0000-0000-0000620C0000}"/>
    <cellStyle name="Currency 2 4 3 4 3 3 2" xfId="3171" xr:uid="{00000000-0005-0000-0000-0000630C0000}"/>
    <cellStyle name="Currency 2 4 3 4 3 3 3" xfId="3172" xr:uid="{00000000-0005-0000-0000-0000640C0000}"/>
    <cellStyle name="Currency 2 4 3 4 3 4" xfId="3173" xr:uid="{00000000-0005-0000-0000-0000650C0000}"/>
    <cellStyle name="Currency 2 4 3 4 3 4 2" xfId="3174" xr:uid="{00000000-0005-0000-0000-0000660C0000}"/>
    <cellStyle name="Currency 2 4 3 4 3 4 2 2" xfId="3175" xr:uid="{00000000-0005-0000-0000-0000670C0000}"/>
    <cellStyle name="Currency 2 4 3 4 3 4 3" xfId="3176" xr:uid="{00000000-0005-0000-0000-0000680C0000}"/>
    <cellStyle name="Currency 2 4 3 4 3 5" xfId="3177" xr:uid="{00000000-0005-0000-0000-0000690C0000}"/>
    <cellStyle name="Currency 2 4 3 4 3 5 2" xfId="3178" xr:uid="{00000000-0005-0000-0000-00006A0C0000}"/>
    <cellStyle name="Currency 2 4 3 4 3 5 2 2" xfId="3179" xr:uid="{00000000-0005-0000-0000-00006B0C0000}"/>
    <cellStyle name="Currency 2 4 3 4 3 5 3" xfId="3180" xr:uid="{00000000-0005-0000-0000-00006C0C0000}"/>
    <cellStyle name="Currency 2 4 3 4 3 6" xfId="3181" xr:uid="{00000000-0005-0000-0000-00006D0C0000}"/>
    <cellStyle name="Currency 2 4 3 4 3 6 2" xfId="3182" xr:uid="{00000000-0005-0000-0000-00006E0C0000}"/>
    <cellStyle name="Currency 2 4 3 4 3 6 2 2" xfId="3183" xr:uid="{00000000-0005-0000-0000-00006F0C0000}"/>
    <cellStyle name="Currency 2 4 3 4 3 6 3" xfId="3184" xr:uid="{00000000-0005-0000-0000-0000700C0000}"/>
    <cellStyle name="Currency 2 4 3 4 3 7" xfId="3185" xr:uid="{00000000-0005-0000-0000-0000710C0000}"/>
    <cellStyle name="Currency 2 4 3 4 3 7 2" xfId="3186" xr:uid="{00000000-0005-0000-0000-0000720C0000}"/>
    <cellStyle name="Currency 2 4 3 4 3 8" xfId="3187" xr:uid="{00000000-0005-0000-0000-0000730C0000}"/>
    <cellStyle name="Currency 2 4 3 4 3 8 2" xfId="3188" xr:uid="{00000000-0005-0000-0000-0000740C0000}"/>
    <cellStyle name="Currency 2 4 3 4 3 9" xfId="3189" xr:uid="{00000000-0005-0000-0000-0000750C0000}"/>
    <cellStyle name="Currency 2 4 3 4 4" xfId="3190" xr:uid="{00000000-0005-0000-0000-0000760C0000}"/>
    <cellStyle name="Currency 2 4 3 4 4 2" xfId="3191" xr:uid="{00000000-0005-0000-0000-0000770C0000}"/>
    <cellStyle name="Currency 2 4 3 4 4 3" xfId="3192" xr:uid="{00000000-0005-0000-0000-0000780C0000}"/>
    <cellStyle name="Currency 2 4 3 4 4 3 2" xfId="3193" xr:uid="{00000000-0005-0000-0000-0000790C0000}"/>
    <cellStyle name="Currency 2 4 3 4 4 3 2 2" xfId="3194" xr:uid="{00000000-0005-0000-0000-00007A0C0000}"/>
    <cellStyle name="Currency 2 4 3 4 4 3 3" xfId="3195" xr:uid="{00000000-0005-0000-0000-00007B0C0000}"/>
    <cellStyle name="Currency 2 4 3 4 4 4" xfId="3196" xr:uid="{00000000-0005-0000-0000-00007C0C0000}"/>
    <cellStyle name="Currency 2 4 3 4 4 4 2" xfId="3197" xr:uid="{00000000-0005-0000-0000-00007D0C0000}"/>
    <cellStyle name="Currency 2 4 3 4 4 4 2 2" xfId="3198" xr:uid="{00000000-0005-0000-0000-00007E0C0000}"/>
    <cellStyle name="Currency 2 4 3 4 4 4 3" xfId="3199" xr:uid="{00000000-0005-0000-0000-00007F0C0000}"/>
    <cellStyle name="Currency 2 4 3 4 4 5" xfId="3200" xr:uid="{00000000-0005-0000-0000-0000800C0000}"/>
    <cellStyle name="Currency 2 4 3 4 4 5 2" xfId="3201" xr:uid="{00000000-0005-0000-0000-0000810C0000}"/>
    <cellStyle name="Currency 2 4 3 4 4 5 2 2" xfId="3202" xr:uid="{00000000-0005-0000-0000-0000820C0000}"/>
    <cellStyle name="Currency 2 4 3 4 4 5 3" xfId="3203" xr:uid="{00000000-0005-0000-0000-0000830C0000}"/>
    <cellStyle name="Currency 2 4 3 4 4 6" xfId="3204" xr:uid="{00000000-0005-0000-0000-0000840C0000}"/>
    <cellStyle name="Currency 2 4 3 4 4 6 2" xfId="3205" xr:uid="{00000000-0005-0000-0000-0000850C0000}"/>
    <cellStyle name="Currency 2 4 3 4 4 7" xfId="3206" xr:uid="{00000000-0005-0000-0000-0000860C0000}"/>
    <cellStyle name="Currency 2 4 3 4 4 7 2" xfId="3207" xr:uid="{00000000-0005-0000-0000-0000870C0000}"/>
    <cellStyle name="Currency 2 4 3 4 4 8" xfId="3208" xr:uid="{00000000-0005-0000-0000-0000880C0000}"/>
    <cellStyle name="Currency 2 4 3 4 4 9" xfId="3209" xr:uid="{00000000-0005-0000-0000-0000890C0000}"/>
    <cellStyle name="Currency 2 4 3 4 5" xfId="3210" xr:uid="{00000000-0005-0000-0000-00008A0C0000}"/>
    <cellStyle name="Currency 2 4 3 4 5 2" xfId="3211" xr:uid="{00000000-0005-0000-0000-00008B0C0000}"/>
    <cellStyle name="Currency 2 4 3 4 5 3" xfId="3212" xr:uid="{00000000-0005-0000-0000-00008C0C0000}"/>
    <cellStyle name="Currency 2 4 3 4 6" xfId="3213" xr:uid="{00000000-0005-0000-0000-00008D0C0000}"/>
    <cellStyle name="Currency 2 4 3 4 6 2" xfId="3214" xr:uid="{00000000-0005-0000-0000-00008E0C0000}"/>
    <cellStyle name="Currency 2 4 3 4 6 2 2" xfId="3215" xr:uid="{00000000-0005-0000-0000-00008F0C0000}"/>
    <cellStyle name="Currency 2 4 3 4 6 2 2 2" xfId="3216" xr:uid="{00000000-0005-0000-0000-0000900C0000}"/>
    <cellStyle name="Currency 2 4 3 4 6 2 3" xfId="3217" xr:uid="{00000000-0005-0000-0000-0000910C0000}"/>
    <cellStyle name="Currency 2 4 3 4 6 3" xfId="3218" xr:uid="{00000000-0005-0000-0000-0000920C0000}"/>
    <cellStyle name="Currency 2 4 3 4 6 3 2" xfId="3219" xr:uid="{00000000-0005-0000-0000-0000930C0000}"/>
    <cellStyle name="Currency 2 4 3 4 6 3 2 2" xfId="3220" xr:uid="{00000000-0005-0000-0000-0000940C0000}"/>
    <cellStyle name="Currency 2 4 3 4 6 3 3" xfId="3221" xr:uid="{00000000-0005-0000-0000-0000950C0000}"/>
    <cellStyle name="Currency 2 4 3 4 6 4" xfId="3222" xr:uid="{00000000-0005-0000-0000-0000960C0000}"/>
    <cellStyle name="Currency 2 4 3 4 6 4 2" xfId="3223" xr:uid="{00000000-0005-0000-0000-0000970C0000}"/>
    <cellStyle name="Currency 2 4 3 4 6 4 2 2" xfId="3224" xr:uid="{00000000-0005-0000-0000-0000980C0000}"/>
    <cellStyle name="Currency 2 4 3 4 6 4 3" xfId="3225" xr:uid="{00000000-0005-0000-0000-0000990C0000}"/>
    <cellStyle name="Currency 2 4 3 4 6 5" xfId="3226" xr:uid="{00000000-0005-0000-0000-00009A0C0000}"/>
    <cellStyle name="Currency 2 4 3 4 6 5 2" xfId="3227" xr:uid="{00000000-0005-0000-0000-00009B0C0000}"/>
    <cellStyle name="Currency 2 4 3 4 6 6" xfId="3228" xr:uid="{00000000-0005-0000-0000-00009C0C0000}"/>
    <cellStyle name="Currency 2 4 3 4 6 6 2" xfId="3229" xr:uid="{00000000-0005-0000-0000-00009D0C0000}"/>
    <cellStyle name="Currency 2 4 3 4 6 7" xfId="3230" xr:uid="{00000000-0005-0000-0000-00009E0C0000}"/>
    <cellStyle name="Currency 2 4 3 4 7" xfId="3231" xr:uid="{00000000-0005-0000-0000-00009F0C0000}"/>
    <cellStyle name="Currency 2 4 3 4 7 2" xfId="3232" xr:uid="{00000000-0005-0000-0000-0000A00C0000}"/>
    <cellStyle name="Currency 2 4 3 4 7 2 2" xfId="3233" xr:uid="{00000000-0005-0000-0000-0000A10C0000}"/>
    <cellStyle name="Currency 2 4 3 4 7 3" xfId="3234" xr:uid="{00000000-0005-0000-0000-0000A20C0000}"/>
    <cellStyle name="Currency 2 4 3 4 8" xfId="3235" xr:uid="{00000000-0005-0000-0000-0000A30C0000}"/>
    <cellStyle name="Currency 2 4 3 4 8 2" xfId="3236" xr:uid="{00000000-0005-0000-0000-0000A40C0000}"/>
    <cellStyle name="Currency 2 4 3 4 8 2 2" xfId="3237" xr:uid="{00000000-0005-0000-0000-0000A50C0000}"/>
    <cellStyle name="Currency 2 4 3 4 8 3" xfId="3238" xr:uid="{00000000-0005-0000-0000-0000A60C0000}"/>
    <cellStyle name="Currency 2 4 3 5" xfId="3239" xr:uid="{00000000-0005-0000-0000-0000A70C0000}"/>
    <cellStyle name="Currency 2 4 3 5 10" xfId="3240" xr:uid="{00000000-0005-0000-0000-0000A80C0000}"/>
    <cellStyle name="Currency 2 4 3 5 2" xfId="3241" xr:uid="{00000000-0005-0000-0000-0000A90C0000}"/>
    <cellStyle name="Currency 2 4 3 5 2 2" xfId="3242" xr:uid="{00000000-0005-0000-0000-0000AA0C0000}"/>
    <cellStyle name="Currency 2 4 3 5 2 3" xfId="3243" xr:uid="{00000000-0005-0000-0000-0000AB0C0000}"/>
    <cellStyle name="Currency 2 4 3 5 2 3 2" xfId="3244" xr:uid="{00000000-0005-0000-0000-0000AC0C0000}"/>
    <cellStyle name="Currency 2 4 3 5 2 3 3" xfId="3245" xr:uid="{00000000-0005-0000-0000-0000AD0C0000}"/>
    <cellStyle name="Currency 2 4 3 5 2 4" xfId="3246" xr:uid="{00000000-0005-0000-0000-0000AE0C0000}"/>
    <cellStyle name="Currency 2 4 3 5 2 4 2" xfId="3247" xr:uid="{00000000-0005-0000-0000-0000AF0C0000}"/>
    <cellStyle name="Currency 2 4 3 5 2 4 2 2" xfId="3248" xr:uid="{00000000-0005-0000-0000-0000B00C0000}"/>
    <cellStyle name="Currency 2 4 3 5 2 4 3" xfId="3249" xr:uid="{00000000-0005-0000-0000-0000B10C0000}"/>
    <cellStyle name="Currency 2 4 3 5 2 5" xfId="3250" xr:uid="{00000000-0005-0000-0000-0000B20C0000}"/>
    <cellStyle name="Currency 2 4 3 5 2 5 2" xfId="3251" xr:uid="{00000000-0005-0000-0000-0000B30C0000}"/>
    <cellStyle name="Currency 2 4 3 5 2 5 2 2" xfId="3252" xr:uid="{00000000-0005-0000-0000-0000B40C0000}"/>
    <cellStyle name="Currency 2 4 3 5 2 5 3" xfId="3253" xr:uid="{00000000-0005-0000-0000-0000B50C0000}"/>
    <cellStyle name="Currency 2 4 3 5 2 6" xfId="3254" xr:uid="{00000000-0005-0000-0000-0000B60C0000}"/>
    <cellStyle name="Currency 2 4 3 5 2 6 2" xfId="3255" xr:uid="{00000000-0005-0000-0000-0000B70C0000}"/>
    <cellStyle name="Currency 2 4 3 5 2 6 2 2" xfId="3256" xr:uid="{00000000-0005-0000-0000-0000B80C0000}"/>
    <cellStyle name="Currency 2 4 3 5 2 6 3" xfId="3257" xr:uid="{00000000-0005-0000-0000-0000B90C0000}"/>
    <cellStyle name="Currency 2 4 3 5 2 7" xfId="3258" xr:uid="{00000000-0005-0000-0000-0000BA0C0000}"/>
    <cellStyle name="Currency 2 4 3 5 2 7 2" xfId="3259" xr:uid="{00000000-0005-0000-0000-0000BB0C0000}"/>
    <cellStyle name="Currency 2 4 3 5 2 8" xfId="3260" xr:uid="{00000000-0005-0000-0000-0000BC0C0000}"/>
    <cellStyle name="Currency 2 4 3 5 2 8 2" xfId="3261" xr:uid="{00000000-0005-0000-0000-0000BD0C0000}"/>
    <cellStyle name="Currency 2 4 3 5 2 9" xfId="3262" xr:uid="{00000000-0005-0000-0000-0000BE0C0000}"/>
    <cellStyle name="Currency 2 4 3 5 3" xfId="3263" xr:uid="{00000000-0005-0000-0000-0000BF0C0000}"/>
    <cellStyle name="Currency 2 4 3 5 4" xfId="3264" xr:uid="{00000000-0005-0000-0000-0000C00C0000}"/>
    <cellStyle name="Currency 2 4 3 5 4 2" xfId="3265" xr:uid="{00000000-0005-0000-0000-0000C10C0000}"/>
    <cellStyle name="Currency 2 4 3 5 4 3" xfId="3266" xr:uid="{00000000-0005-0000-0000-0000C20C0000}"/>
    <cellStyle name="Currency 2 4 3 5 5" xfId="3267" xr:uid="{00000000-0005-0000-0000-0000C30C0000}"/>
    <cellStyle name="Currency 2 4 3 5 5 2" xfId="3268" xr:uid="{00000000-0005-0000-0000-0000C40C0000}"/>
    <cellStyle name="Currency 2 4 3 5 5 2 2" xfId="3269" xr:uid="{00000000-0005-0000-0000-0000C50C0000}"/>
    <cellStyle name="Currency 2 4 3 5 5 3" xfId="3270" xr:uid="{00000000-0005-0000-0000-0000C60C0000}"/>
    <cellStyle name="Currency 2 4 3 5 6" xfId="3271" xr:uid="{00000000-0005-0000-0000-0000C70C0000}"/>
    <cellStyle name="Currency 2 4 3 5 6 2" xfId="3272" xr:uid="{00000000-0005-0000-0000-0000C80C0000}"/>
    <cellStyle name="Currency 2 4 3 5 6 2 2" xfId="3273" xr:uid="{00000000-0005-0000-0000-0000C90C0000}"/>
    <cellStyle name="Currency 2 4 3 5 6 3" xfId="3274" xr:uid="{00000000-0005-0000-0000-0000CA0C0000}"/>
    <cellStyle name="Currency 2 4 3 5 7" xfId="3275" xr:uid="{00000000-0005-0000-0000-0000CB0C0000}"/>
    <cellStyle name="Currency 2 4 3 5 7 2" xfId="3276" xr:uid="{00000000-0005-0000-0000-0000CC0C0000}"/>
    <cellStyle name="Currency 2 4 3 5 7 2 2" xfId="3277" xr:uid="{00000000-0005-0000-0000-0000CD0C0000}"/>
    <cellStyle name="Currency 2 4 3 5 7 3" xfId="3278" xr:uid="{00000000-0005-0000-0000-0000CE0C0000}"/>
    <cellStyle name="Currency 2 4 3 5 8" xfId="3279" xr:uid="{00000000-0005-0000-0000-0000CF0C0000}"/>
    <cellStyle name="Currency 2 4 3 5 8 2" xfId="3280" xr:uid="{00000000-0005-0000-0000-0000D00C0000}"/>
    <cellStyle name="Currency 2 4 3 5 9" xfId="3281" xr:uid="{00000000-0005-0000-0000-0000D10C0000}"/>
    <cellStyle name="Currency 2 4 3 5 9 2" xfId="3282" xr:uid="{00000000-0005-0000-0000-0000D20C0000}"/>
    <cellStyle name="Currency 2 4 3 6" xfId="3283" xr:uid="{00000000-0005-0000-0000-0000D30C0000}"/>
    <cellStyle name="Currency 2 4 3 6 2" xfId="3284" xr:uid="{00000000-0005-0000-0000-0000D40C0000}"/>
    <cellStyle name="Currency 2 4 3 6 2 10" xfId="3285" xr:uid="{00000000-0005-0000-0000-0000D50C0000}"/>
    <cellStyle name="Currency 2 4 3 6 2 2" xfId="3286" xr:uid="{00000000-0005-0000-0000-0000D60C0000}"/>
    <cellStyle name="Currency 2 4 3 6 2 3" xfId="3287" xr:uid="{00000000-0005-0000-0000-0000D70C0000}"/>
    <cellStyle name="Currency 2 4 3 6 2 4" xfId="3288" xr:uid="{00000000-0005-0000-0000-0000D80C0000}"/>
    <cellStyle name="Currency 2 4 3 6 2 4 2" xfId="3289" xr:uid="{00000000-0005-0000-0000-0000D90C0000}"/>
    <cellStyle name="Currency 2 4 3 6 2 4 2 2" xfId="3290" xr:uid="{00000000-0005-0000-0000-0000DA0C0000}"/>
    <cellStyle name="Currency 2 4 3 6 2 4 3" xfId="3291" xr:uid="{00000000-0005-0000-0000-0000DB0C0000}"/>
    <cellStyle name="Currency 2 4 3 6 2 5" xfId="3292" xr:uid="{00000000-0005-0000-0000-0000DC0C0000}"/>
    <cellStyle name="Currency 2 4 3 6 2 5 2" xfId="3293" xr:uid="{00000000-0005-0000-0000-0000DD0C0000}"/>
    <cellStyle name="Currency 2 4 3 6 2 5 2 2" xfId="3294" xr:uid="{00000000-0005-0000-0000-0000DE0C0000}"/>
    <cellStyle name="Currency 2 4 3 6 2 5 3" xfId="3295" xr:uid="{00000000-0005-0000-0000-0000DF0C0000}"/>
    <cellStyle name="Currency 2 4 3 6 2 6" xfId="3296" xr:uid="{00000000-0005-0000-0000-0000E00C0000}"/>
    <cellStyle name="Currency 2 4 3 6 2 6 2" xfId="3297" xr:uid="{00000000-0005-0000-0000-0000E10C0000}"/>
    <cellStyle name="Currency 2 4 3 6 2 6 2 2" xfId="3298" xr:uid="{00000000-0005-0000-0000-0000E20C0000}"/>
    <cellStyle name="Currency 2 4 3 6 2 6 3" xfId="3299" xr:uid="{00000000-0005-0000-0000-0000E30C0000}"/>
    <cellStyle name="Currency 2 4 3 6 2 7" xfId="3300" xr:uid="{00000000-0005-0000-0000-0000E40C0000}"/>
    <cellStyle name="Currency 2 4 3 6 2 7 2" xfId="3301" xr:uid="{00000000-0005-0000-0000-0000E50C0000}"/>
    <cellStyle name="Currency 2 4 3 6 2 8" xfId="3302" xr:uid="{00000000-0005-0000-0000-0000E60C0000}"/>
    <cellStyle name="Currency 2 4 3 6 2 8 2" xfId="3303" xr:uid="{00000000-0005-0000-0000-0000E70C0000}"/>
    <cellStyle name="Currency 2 4 3 6 2 9" xfId="3304" xr:uid="{00000000-0005-0000-0000-0000E80C0000}"/>
    <cellStyle name="Currency 2 4 3 6 3" xfId="3305" xr:uid="{00000000-0005-0000-0000-0000E90C0000}"/>
    <cellStyle name="Currency 2 4 3 6 4" xfId="3306" xr:uid="{00000000-0005-0000-0000-0000EA0C0000}"/>
    <cellStyle name="Currency 2 4 3 6 4 2" xfId="3307" xr:uid="{00000000-0005-0000-0000-0000EB0C0000}"/>
    <cellStyle name="Currency 2 4 3 6 4 2 2" xfId="3308" xr:uid="{00000000-0005-0000-0000-0000EC0C0000}"/>
    <cellStyle name="Currency 2 4 3 6 4 3" xfId="3309" xr:uid="{00000000-0005-0000-0000-0000ED0C0000}"/>
    <cellStyle name="Currency 2 4 3 6 5" xfId="3310" xr:uid="{00000000-0005-0000-0000-0000EE0C0000}"/>
    <cellStyle name="Currency 2 4 3 6 5 2" xfId="3311" xr:uid="{00000000-0005-0000-0000-0000EF0C0000}"/>
    <cellStyle name="Currency 2 4 3 6 5 2 2" xfId="3312" xr:uid="{00000000-0005-0000-0000-0000F00C0000}"/>
    <cellStyle name="Currency 2 4 3 6 5 3" xfId="3313" xr:uid="{00000000-0005-0000-0000-0000F10C0000}"/>
    <cellStyle name="Currency 2 4 3 7" xfId="3314" xr:uid="{00000000-0005-0000-0000-0000F20C0000}"/>
    <cellStyle name="Currency 2 4 3 7 2" xfId="3315" xr:uid="{00000000-0005-0000-0000-0000F30C0000}"/>
    <cellStyle name="Currency 2 4 3 7 3" xfId="3316" xr:uid="{00000000-0005-0000-0000-0000F40C0000}"/>
    <cellStyle name="Currency 2 4 3 7 3 2" xfId="3317" xr:uid="{00000000-0005-0000-0000-0000F50C0000}"/>
    <cellStyle name="Currency 2 4 3 7 3 3" xfId="3318" xr:uid="{00000000-0005-0000-0000-0000F60C0000}"/>
    <cellStyle name="Currency 2 4 3 7 4" xfId="3319" xr:uid="{00000000-0005-0000-0000-0000F70C0000}"/>
    <cellStyle name="Currency 2 4 3 7 4 2" xfId="3320" xr:uid="{00000000-0005-0000-0000-0000F80C0000}"/>
    <cellStyle name="Currency 2 4 3 7 4 2 2" xfId="3321" xr:uid="{00000000-0005-0000-0000-0000F90C0000}"/>
    <cellStyle name="Currency 2 4 3 7 4 3" xfId="3322" xr:uid="{00000000-0005-0000-0000-0000FA0C0000}"/>
    <cellStyle name="Currency 2 4 3 7 5" xfId="3323" xr:uid="{00000000-0005-0000-0000-0000FB0C0000}"/>
    <cellStyle name="Currency 2 4 3 7 5 2" xfId="3324" xr:uid="{00000000-0005-0000-0000-0000FC0C0000}"/>
    <cellStyle name="Currency 2 4 3 7 5 2 2" xfId="3325" xr:uid="{00000000-0005-0000-0000-0000FD0C0000}"/>
    <cellStyle name="Currency 2 4 3 7 5 3" xfId="3326" xr:uid="{00000000-0005-0000-0000-0000FE0C0000}"/>
    <cellStyle name="Currency 2 4 3 7 6" xfId="3327" xr:uid="{00000000-0005-0000-0000-0000FF0C0000}"/>
    <cellStyle name="Currency 2 4 3 7 6 2" xfId="3328" xr:uid="{00000000-0005-0000-0000-0000000D0000}"/>
    <cellStyle name="Currency 2 4 3 7 6 2 2" xfId="3329" xr:uid="{00000000-0005-0000-0000-0000010D0000}"/>
    <cellStyle name="Currency 2 4 3 7 6 3" xfId="3330" xr:uid="{00000000-0005-0000-0000-0000020D0000}"/>
    <cellStyle name="Currency 2 4 3 7 7" xfId="3331" xr:uid="{00000000-0005-0000-0000-0000030D0000}"/>
    <cellStyle name="Currency 2 4 3 7 7 2" xfId="3332" xr:uid="{00000000-0005-0000-0000-0000040D0000}"/>
    <cellStyle name="Currency 2 4 3 7 8" xfId="3333" xr:uid="{00000000-0005-0000-0000-0000050D0000}"/>
    <cellStyle name="Currency 2 4 3 7 8 2" xfId="3334" xr:uid="{00000000-0005-0000-0000-0000060D0000}"/>
    <cellStyle name="Currency 2 4 3 7 9" xfId="3335" xr:uid="{00000000-0005-0000-0000-0000070D0000}"/>
    <cellStyle name="Currency 2 4 3 8" xfId="3336" xr:uid="{00000000-0005-0000-0000-0000080D0000}"/>
    <cellStyle name="Currency 2 4 3 8 2" xfId="3337" xr:uid="{00000000-0005-0000-0000-0000090D0000}"/>
    <cellStyle name="Currency 2 4 3 8 3" xfId="3338" xr:uid="{00000000-0005-0000-0000-00000A0D0000}"/>
    <cellStyle name="Currency 2 4 3 9" xfId="3339" xr:uid="{00000000-0005-0000-0000-00000B0D0000}"/>
    <cellStyle name="Currency 2 4 4" xfId="3340" xr:uid="{00000000-0005-0000-0000-00000C0D0000}"/>
    <cellStyle name="Currency 2 4 4 10" xfId="3341" xr:uid="{00000000-0005-0000-0000-00000D0D0000}"/>
    <cellStyle name="Currency 2 4 4 10 2" xfId="3342" xr:uid="{00000000-0005-0000-0000-00000E0D0000}"/>
    <cellStyle name="Currency 2 4 4 10 2 2" xfId="3343" xr:uid="{00000000-0005-0000-0000-00000F0D0000}"/>
    <cellStyle name="Currency 2 4 4 10 3" xfId="3344" xr:uid="{00000000-0005-0000-0000-0000100D0000}"/>
    <cellStyle name="Currency 2 4 4 11" xfId="3345" xr:uid="{00000000-0005-0000-0000-0000110D0000}"/>
    <cellStyle name="Currency 2 4 4 11 2" xfId="3346" xr:uid="{00000000-0005-0000-0000-0000120D0000}"/>
    <cellStyle name="Currency 2 4 4 12" xfId="3347" xr:uid="{00000000-0005-0000-0000-0000130D0000}"/>
    <cellStyle name="Currency 2 4 4 12 2" xfId="3348" xr:uid="{00000000-0005-0000-0000-0000140D0000}"/>
    <cellStyle name="Currency 2 4 4 13" xfId="3349" xr:uid="{00000000-0005-0000-0000-0000150D0000}"/>
    <cellStyle name="Currency 2 4 4 14" xfId="3350" xr:uid="{00000000-0005-0000-0000-0000160D0000}"/>
    <cellStyle name="Currency 2 4 4 15" xfId="3351" xr:uid="{00000000-0005-0000-0000-0000170D0000}"/>
    <cellStyle name="Currency 2 4 4 2" xfId="3352" xr:uid="{00000000-0005-0000-0000-0000180D0000}"/>
    <cellStyle name="Currency 2 4 4 2 2" xfId="3353" xr:uid="{00000000-0005-0000-0000-0000190D0000}"/>
    <cellStyle name="Currency 2 4 4 2 2 2" xfId="3354" xr:uid="{00000000-0005-0000-0000-00001A0D0000}"/>
    <cellStyle name="Currency 2 4 4 2 2 3" xfId="3355" xr:uid="{00000000-0005-0000-0000-00001B0D0000}"/>
    <cellStyle name="Currency 2 4 4 2 2 3 2" xfId="3356" xr:uid="{00000000-0005-0000-0000-00001C0D0000}"/>
    <cellStyle name="Currency 2 4 4 2 2 3 3" xfId="3357" xr:uid="{00000000-0005-0000-0000-00001D0D0000}"/>
    <cellStyle name="Currency 2 4 4 2 2 4" xfId="3358" xr:uid="{00000000-0005-0000-0000-00001E0D0000}"/>
    <cellStyle name="Currency 2 4 4 2 2 4 2" xfId="3359" xr:uid="{00000000-0005-0000-0000-00001F0D0000}"/>
    <cellStyle name="Currency 2 4 4 2 2 4 2 2" xfId="3360" xr:uid="{00000000-0005-0000-0000-0000200D0000}"/>
    <cellStyle name="Currency 2 4 4 2 2 4 3" xfId="3361" xr:uid="{00000000-0005-0000-0000-0000210D0000}"/>
    <cellStyle name="Currency 2 4 4 2 2 5" xfId="3362" xr:uid="{00000000-0005-0000-0000-0000220D0000}"/>
    <cellStyle name="Currency 2 4 4 2 2 5 2" xfId="3363" xr:uid="{00000000-0005-0000-0000-0000230D0000}"/>
    <cellStyle name="Currency 2 4 4 2 2 5 2 2" xfId="3364" xr:uid="{00000000-0005-0000-0000-0000240D0000}"/>
    <cellStyle name="Currency 2 4 4 2 2 5 3" xfId="3365" xr:uid="{00000000-0005-0000-0000-0000250D0000}"/>
    <cellStyle name="Currency 2 4 4 2 2 6" xfId="3366" xr:uid="{00000000-0005-0000-0000-0000260D0000}"/>
    <cellStyle name="Currency 2 4 4 2 2 6 2" xfId="3367" xr:uid="{00000000-0005-0000-0000-0000270D0000}"/>
    <cellStyle name="Currency 2 4 4 2 2 6 2 2" xfId="3368" xr:uid="{00000000-0005-0000-0000-0000280D0000}"/>
    <cellStyle name="Currency 2 4 4 2 2 6 3" xfId="3369" xr:uid="{00000000-0005-0000-0000-0000290D0000}"/>
    <cellStyle name="Currency 2 4 4 2 2 7" xfId="3370" xr:uid="{00000000-0005-0000-0000-00002A0D0000}"/>
    <cellStyle name="Currency 2 4 4 2 2 7 2" xfId="3371" xr:uid="{00000000-0005-0000-0000-00002B0D0000}"/>
    <cellStyle name="Currency 2 4 4 2 2 8" xfId="3372" xr:uid="{00000000-0005-0000-0000-00002C0D0000}"/>
    <cellStyle name="Currency 2 4 4 2 2 8 2" xfId="3373" xr:uid="{00000000-0005-0000-0000-00002D0D0000}"/>
    <cellStyle name="Currency 2 4 4 2 2 9" xfId="3374" xr:uid="{00000000-0005-0000-0000-00002E0D0000}"/>
    <cellStyle name="Currency 2 4 4 2 3" xfId="3375" xr:uid="{00000000-0005-0000-0000-00002F0D0000}"/>
    <cellStyle name="Currency 2 4 4 2 3 2" xfId="3376" xr:uid="{00000000-0005-0000-0000-0000300D0000}"/>
    <cellStyle name="Currency 2 4 4 2 3 3" xfId="3377" xr:uid="{00000000-0005-0000-0000-0000310D0000}"/>
    <cellStyle name="Currency 2 4 4 2 3 3 2" xfId="3378" xr:uid="{00000000-0005-0000-0000-0000320D0000}"/>
    <cellStyle name="Currency 2 4 4 2 3 3 3" xfId="3379" xr:uid="{00000000-0005-0000-0000-0000330D0000}"/>
    <cellStyle name="Currency 2 4 4 2 3 4" xfId="3380" xr:uid="{00000000-0005-0000-0000-0000340D0000}"/>
    <cellStyle name="Currency 2 4 4 2 3 4 2" xfId="3381" xr:uid="{00000000-0005-0000-0000-0000350D0000}"/>
    <cellStyle name="Currency 2 4 4 2 3 4 2 2" xfId="3382" xr:uid="{00000000-0005-0000-0000-0000360D0000}"/>
    <cellStyle name="Currency 2 4 4 2 3 4 3" xfId="3383" xr:uid="{00000000-0005-0000-0000-0000370D0000}"/>
    <cellStyle name="Currency 2 4 4 2 3 5" xfId="3384" xr:uid="{00000000-0005-0000-0000-0000380D0000}"/>
    <cellStyle name="Currency 2 4 4 2 3 5 2" xfId="3385" xr:uid="{00000000-0005-0000-0000-0000390D0000}"/>
    <cellStyle name="Currency 2 4 4 2 3 5 2 2" xfId="3386" xr:uid="{00000000-0005-0000-0000-00003A0D0000}"/>
    <cellStyle name="Currency 2 4 4 2 3 5 3" xfId="3387" xr:uid="{00000000-0005-0000-0000-00003B0D0000}"/>
    <cellStyle name="Currency 2 4 4 2 3 6" xfId="3388" xr:uid="{00000000-0005-0000-0000-00003C0D0000}"/>
    <cellStyle name="Currency 2 4 4 2 3 6 2" xfId="3389" xr:uid="{00000000-0005-0000-0000-00003D0D0000}"/>
    <cellStyle name="Currency 2 4 4 2 3 6 2 2" xfId="3390" xr:uid="{00000000-0005-0000-0000-00003E0D0000}"/>
    <cellStyle name="Currency 2 4 4 2 3 6 3" xfId="3391" xr:uid="{00000000-0005-0000-0000-00003F0D0000}"/>
    <cellStyle name="Currency 2 4 4 2 3 7" xfId="3392" xr:uid="{00000000-0005-0000-0000-0000400D0000}"/>
    <cellStyle name="Currency 2 4 4 2 3 7 2" xfId="3393" xr:uid="{00000000-0005-0000-0000-0000410D0000}"/>
    <cellStyle name="Currency 2 4 4 2 3 8" xfId="3394" xr:uid="{00000000-0005-0000-0000-0000420D0000}"/>
    <cellStyle name="Currency 2 4 4 2 3 8 2" xfId="3395" xr:uid="{00000000-0005-0000-0000-0000430D0000}"/>
    <cellStyle name="Currency 2 4 4 2 3 9" xfId="3396" xr:uid="{00000000-0005-0000-0000-0000440D0000}"/>
    <cellStyle name="Currency 2 4 4 2 4" xfId="3397" xr:uid="{00000000-0005-0000-0000-0000450D0000}"/>
    <cellStyle name="Currency 2 4 4 2 4 2" xfId="3398" xr:uid="{00000000-0005-0000-0000-0000460D0000}"/>
    <cellStyle name="Currency 2 4 4 2 4 3" xfId="3399" xr:uid="{00000000-0005-0000-0000-0000470D0000}"/>
    <cellStyle name="Currency 2 4 4 2 4 3 2" xfId="3400" xr:uid="{00000000-0005-0000-0000-0000480D0000}"/>
    <cellStyle name="Currency 2 4 4 2 4 3 2 2" xfId="3401" xr:uid="{00000000-0005-0000-0000-0000490D0000}"/>
    <cellStyle name="Currency 2 4 4 2 4 3 3" xfId="3402" xr:uid="{00000000-0005-0000-0000-00004A0D0000}"/>
    <cellStyle name="Currency 2 4 4 2 4 4" xfId="3403" xr:uid="{00000000-0005-0000-0000-00004B0D0000}"/>
    <cellStyle name="Currency 2 4 4 2 4 4 2" xfId="3404" xr:uid="{00000000-0005-0000-0000-00004C0D0000}"/>
    <cellStyle name="Currency 2 4 4 2 4 4 2 2" xfId="3405" xr:uid="{00000000-0005-0000-0000-00004D0D0000}"/>
    <cellStyle name="Currency 2 4 4 2 4 4 3" xfId="3406" xr:uid="{00000000-0005-0000-0000-00004E0D0000}"/>
    <cellStyle name="Currency 2 4 4 2 4 5" xfId="3407" xr:uid="{00000000-0005-0000-0000-00004F0D0000}"/>
    <cellStyle name="Currency 2 4 4 2 4 5 2" xfId="3408" xr:uid="{00000000-0005-0000-0000-0000500D0000}"/>
    <cellStyle name="Currency 2 4 4 2 4 5 2 2" xfId="3409" xr:uid="{00000000-0005-0000-0000-0000510D0000}"/>
    <cellStyle name="Currency 2 4 4 2 4 5 3" xfId="3410" xr:uid="{00000000-0005-0000-0000-0000520D0000}"/>
    <cellStyle name="Currency 2 4 4 2 4 6" xfId="3411" xr:uid="{00000000-0005-0000-0000-0000530D0000}"/>
    <cellStyle name="Currency 2 4 4 2 4 6 2" xfId="3412" xr:uid="{00000000-0005-0000-0000-0000540D0000}"/>
    <cellStyle name="Currency 2 4 4 2 4 7" xfId="3413" xr:uid="{00000000-0005-0000-0000-0000550D0000}"/>
    <cellStyle name="Currency 2 4 4 2 4 7 2" xfId="3414" xr:uid="{00000000-0005-0000-0000-0000560D0000}"/>
    <cellStyle name="Currency 2 4 4 2 4 8" xfId="3415" xr:uid="{00000000-0005-0000-0000-0000570D0000}"/>
    <cellStyle name="Currency 2 4 4 2 4 9" xfId="3416" xr:uid="{00000000-0005-0000-0000-0000580D0000}"/>
    <cellStyle name="Currency 2 4 4 2 5" xfId="3417" xr:uid="{00000000-0005-0000-0000-0000590D0000}"/>
    <cellStyle name="Currency 2 4 4 2 5 2" xfId="3418" xr:uid="{00000000-0005-0000-0000-00005A0D0000}"/>
    <cellStyle name="Currency 2 4 4 2 5 3" xfId="3419" xr:uid="{00000000-0005-0000-0000-00005B0D0000}"/>
    <cellStyle name="Currency 2 4 4 2 6" xfId="3420" xr:uid="{00000000-0005-0000-0000-00005C0D0000}"/>
    <cellStyle name="Currency 2 4 4 2 6 2" xfId="3421" xr:uid="{00000000-0005-0000-0000-00005D0D0000}"/>
    <cellStyle name="Currency 2 4 4 2 6 2 2" xfId="3422" xr:uid="{00000000-0005-0000-0000-00005E0D0000}"/>
    <cellStyle name="Currency 2 4 4 2 6 2 2 2" xfId="3423" xr:uid="{00000000-0005-0000-0000-00005F0D0000}"/>
    <cellStyle name="Currency 2 4 4 2 6 2 3" xfId="3424" xr:uid="{00000000-0005-0000-0000-0000600D0000}"/>
    <cellStyle name="Currency 2 4 4 2 6 3" xfId="3425" xr:uid="{00000000-0005-0000-0000-0000610D0000}"/>
    <cellStyle name="Currency 2 4 4 2 6 3 2" xfId="3426" xr:uid="{00000000-0005-0000-0000-0000620D0000}"/>
    <cellStyle name="Currency 2 4 4 2 6 3 2 2" xfId="3427" xr:uid="{00000000-0005-0000-0000-0000630D0000}"/>
    <cellStyle name="Currency 2 4 4 2 6 3 3" xfId="3428" xr:uid="{00000000-0005-0000-0000-0000640D0000}"/>
    <cellStyle name="Currency 2 4 4 2 6 4" xfId="3429" xr:uid="{00000000-0005-0000-0000-0000650D0000}"/>
    <cellStyle name="Currency 2 4 4 2 6 4 2" xfId="3430" xr:uid="{00000000-0005-0000-0000-0000660D0000}"/>
    <cellStyle name="Currency 2 4 4 2 6 4 2 2" xfId="3431" xr:uid="{00000000-0005-0000-0000-0000670D0000}"/>
    <cellStyle name="Currency 2 4 4 2 6 4 3" xfId="3432" xr:uid="{00000000-0005-0000-0000-0000680D0000}"/>
    <cellStyle name="Currency 2 4 4 2 6 5" xfId="3433" xr:uid="{00000000-0005-0000-0000-0000690D0000}"/>
    <cellStyle name="Currency 2 4 4 2 6 5 2" xfId="3434" xr:uid="{00000000-0005-0000-0000-00006A0D0000}"/>
    <cellStyle name="Currency 2 4 4 2 6 6" xfId="3435" xr:uid="{00000000-0005-0000-0000-00006B0D0000}"/>
    <cellStyle name="Currency 2 4 4 2 6 6 2" xfId="3436" xr:uid="{00000000-0005-0000-0000-00006C0D0000}"/>
    <cellStyle name="Currency 2 4 4 2 6 7" xfId="3437" xr:uid="{00000000-0005-0000-0000-00006D0D0000}"/>
    <cellStyle name="Currency 2 4 4 2 7" xfId="3438" xr:uid="{00000000-0005-0000-0000-00006E0D0000}"/>
    <cellStyle name="Currency 2 4 4 2 7 2" xfId="3439" xr:uid="{00000000-0005-0000-0000-00006F0D0000}"/>
    <cellStyle name="Currency 2 4 4 2 7 2 2" xfId="3440" xr:uid="{00000000-0005-0000-0000-0000700D0000}"/>
    <cellStyle name="Currency 2 4 4 2 7 3" xfId="3441" xr:uid="{00000000-0005-0000-0000-0000710D0000}"/>
    <cellStyle name="Currency 2 4 4 2 8" xfId="3442" xr:uid="{00000000-0005-0000-0000-0000720D0000}"/>
    <cellStyle name="Currency 2 4 4 2 8 2" xfId="3443" xr:uid="{00000000-0005-0000-0000-0000730D0000}"/>
    <cellStyle name="Currency 2 4 4 2 8 2 2" xfId="3444" xr:uid="{00000000-0005-0000-0000-0000740D0000}"/>
    <cellStyle name="Currency 2 4 4 2 8 3" xfId="3445" xr:uid="{00000000-0005-0000-0000-0000750D0000}"/>
    <cellStyle name="Currency 2 4 4 3" xfId="3446" xr:uid="{00000000-0005-0000-0000-0000760D0000}"/>
    <cellStyle name="Currency 2 4 4 3 10" xfId="3447" xr:uid="{00000000-0005-0000-0000-0000770D0000}"/>
    <cellStyle name="Currency 2 4 4 3 2" xfId="3448" xr:uid="{00000000-0005-0000-0000-0000780D0000}"/>
    <cellStyle name="Currency 2 4 4 3 2 2" xfId="3449" xr:uid="{00000000-0005-0000-0000-0000790D0000}"/>
    <cellStyle name="Currency 2 4 4 3 2 3" xfId="3450" xr:uid="{00000000-0005-0000-0000-00007A0D0000}"/>
    <cellStyle name="Currency 2 4 4 3 2 3 2" xfId="3451" xr:uid="{00000000-0005-0000-0000-00007B0D0000}"/>
    <cellStyle name="Currency 2 4 4 3 2 3 3" xfId="3452" xr:uid="{00000000-0005-0000-0000-00007C0D0000}"/>
    <cellStyle name="Currency 2 4 4 3 2 4" xfId="3453" xr:uid="{00000000-0005-0000-0000-00007D0D0000}"/>
    <cellStyle name="Currency 2 4 4 3 2 4 2" xfId="3454" xr:uid="{00000000-0005-0000-0000-00007E0D0000}"/>
    <cellStyle name="Currency 2 4 4 3 2 4 2 2" xfId="3455" xr:uid="{00000000-0005-0000-0000-00007F0D0000}"/>
    <cellStyle name="Currency 2 4 4 3 2 4 3" xfId="3456" xr:uid="{00000000-0005-0000-0000-0000800D0000}"/>
    <cellStyle name="Currency 2 4 4 3 2 5" xfId="3457" xr:uid="{00000000-0005-0000-0000-0000810D0000}"/>
    <cellStyle name="Currency 2 4 4 3 2 5 2" xfId="3458" xr:uid="{00000000-0005-0000-0000-0000820D0000}"/>
    <cellStyle name="Currency 2 4 4 3 2 5 2 2" xfId="3459" xr:uid="{00000000-0005-0000-0000-0000830D0000}"/>
    <cellStyle name="Currency 2 4 4 3 2 5 3" xfId="3460" xr:uid="{00000000-0005-0000-0000-0000840D0000}"/>
    <cellStyle name="Currency 2 4 4 3 2 6" xfId="3461" xr:uid="{00000000-0005-0000-0000-0000850D0000}"/>
    <cellStyle name="Currency 2 4 4 3 2 6 2" xfId="3462" xr:uid="{00000000-0005-0000-0000-0000860D0000}"/>
    <cellStyle name="Currency 2 4 4 3 2 6 2 2" xfId="3463" xr:uid="{00000000-0005-0000-0000-0000870D0000}"/>
    <cellStyle name="Currency 2 4 4 3 2 6 3" xfId="3464" xr:uid="{00000000-0005-0000-0000-0000880D0000}"/>
    <cellStyle name="Currency 2 4 4 3 2 7" xfId="3465" xr:uid="{00000000-0005-0000-0000-0000890D0000}"/>
    <cellStyle name="Currency 2 4 4 3 2 7 2" xfId="3466" xr:uid="{00000000-0005-0000-0000-00008A0D0000}"/>
    <cellStyle name="Currency 2 4 4 3 2 8" xfId="3467" xr:uid="{00000000-0005-0000-0000-00008B0D0000}"/>
    <cellStyle name="Currency 2 4 4 3 2 8 2" xfId="3468" xr:uid="{00000000-0005-0000-0000-00008C0D0000}"/>
    <cellStyle name="Currency 2 4 4 3 2 9" xfId="3469" xr:uid="{00000000-0005-0000-0000-00008D0D0000}"/>
    <cellStyle name="Currency 2 4 4 3 3" xfId="3470" xr:uid="{00000000-0005-0000-0000-00008E0D0000}"/>
    <cellStyle name="Currency 2 4 4 3 4" xfId="3471" xr:uid="{00000000-0005-0000-0000-00008F0D0000}"/>
    <cellStyle name="Currency 2 4 4 3 4 2" xfId="3472" xr:uid="{00000000-0005-0000-0000-0000900D0000}"/>
    <cellStyle name="Currency 2 4 4 3 4 3" xfId="3473" xr:uid="{00000000-0005-0000-0000-0000910D0000}"/>
    <cellStyle name="Currency 2 4 4 3 5" xfId="3474" xr:uid="{00000000-0005-0000-0000-0000920D0000}"/>
    <cellStyle name="Currency 2 4 4 3 5 2" xfId="3475" xr:uid="{00000000-0005-0000-0000-0000930D0000}"/>
    <cellStyle name="Currency 2 4 4 3 5 2 2" xfId="3476" xr:uid="{00000000-0005-0000-0000-0000940D0000}"/>
    <cellStyle name="Currency 2 4 4 3 5 3" xfId="3477" xr:uid="{00000000-0005-0000-0000-0000950D0000}"/>
    <cellStyle name="Currency 2 4 4 3 6" xfId="3478" xr:uid="{00000000-0005-0000-0000-0000960D0000}"/>
    <cellStyle name="Currency 2 4 4 3 6 2" xfId="3479" xr:uid="{00000000-0005-0000-0000-0000970D0000}"/>
    <cellStyle name="Currency 2 4 4 3 6 2 2" xfId="3480" xr:uid="{00000000-0005-0000-0000-0000980D0000}"/>
    <cellStyle name="Currency 2 4 4 3 6 3" xfId="3481" xr:uid="{00000000-0005-0000-0000-0000990D0000}"/>
    <cellStyle name="Currency 2 4 4 3 7" xfId="3482" xr:uid="{00000000-0005-0000-0000-00009A0D0000}"/>
    <cellStyle name="Currency 2 4 4 3 7 2" xfId="3483" xr:uid="{00000000-0005-0000-0000-00009B0D0000}"/>
    <cellStyle name="Currency 2 4 4 3 7 2 2" xfId="3484" xr:uid="{00000000-0005-0000-0000-00009C0D0000}"/>
    <cellStyle name="Currency 2 4 4 3 7 3" xfId="3485" xr:uid="{00000000-0005-0000-0000-00009D0D0000}"/>
    <cellStyle name="Currency 2 4 4 3 8" xfId="3486" xr:uid="{00000000-0005-0000-0000-00009E0D0000}"/>
    <cellStyle name="Currency 2 4 4 3 8 2" xfId="3487" xr:uid="{00000000-0005-0000-0000-00009F0D0000}"/>
    <cellStyle name="Currency 2 4 4 3 9" xfId="3488" xr:uid="{00000000-0005-0000-0000-0000A00D0000}"/>
    <cellStyle name="Currency 2 4 4 3 9 2" xfId="3489" xr:uid="{00000000-0005-0000-0000-0000A10D0000}"/>
    <cellStyle name="Currency 2 4 4 4" xfId="3490" xr:uid="{00000000-0005-0000-0000-0000A20D0000}"/>
    <cellStyle name="Currency 2 4 4 4 2" xfId="3491" xr:uid="{00000000-0005-0000-0000-0000A30D0000}"/>
    <cellStyle name="Currency 2 4 4 4 2 10" xfId="3492" xr:uid="{00000000-0005-0000-0000-0000A40D0000}"/>
    <cellStyle name="Currency 2 4 4 4 2 2" xfId="3493" xr:uid="{00000000-0005-0000-0000-0000A50D0000}"/>
    <cellStyle name="Currency 2 4 4 4 2 3" xfId="3494" xr:uid="{00000000-0005-0000-0000-0000A60D0000}"/>
    <cellStyle name="Currency 2 4 4 4 2 4" xfId="3495" xr:uid="{00000000-0005-0000-0000-0000A70D0000}"/>
    <cellStyle name="Currency 2 4 4 4 2 4 2" xfId="3496" xr:uid="{00000000-0005-0000-0000-0000A80D0000}"/>
    <cellStyle name="Currency 2 4 4 4 2 4 2 2" xfId="3497" xr:uid="{00000000-0005-0000-0000-0000A90D0000}"/>
    <cellStyle name="Currency 2 4 4 4 2 4 3" xfId="3498" xr:uid="{00000000-0005-0000-0000-0000AA0D0000}"/>
    <cellStyle name="Currency 2 4 4 4 2 5" xfId="3499" xr:uid="{00000000-0005-0000-0000-0000AB0D0000}"/>
    <cellStyle name="Currency 2 4 4 4 2 5 2" xfId="3500" xr:uid="{00000000-0005-0000-0000-0000AC0D0000}"/>
    <cellStyle name="Currency 2 4 4 4 2 5 2 2" xfId="3501" xr:uid="{00000000-0005-0000-0000-0000AD0D0000}"/>
    <cellStyle name="Currency 2 4 4 4 2 5 3" xfId="3502" xr:uid="{00000000-0005-0000-0000-0000AE0D0000}"/>
    <cellStyle name="Currency 2 4 4 4 2 6" xfId="3503" xr:uid="{00000000-0005-0000-0000-0000AF0D0000}"/>
    <cellStyle name="Currency 2 4 4 4 2 6 2" xfId="3504" xr:uid="{00000000-0005-0000-0000-0000B00D0000}"/>
    <cellStyle name="Currency 2 4 4 4 2 6 2 2" xfId="3505" xr:uid="{00000000-0005-0000-0000-0000B10D0000}"/>
    <cellStyle name="Currency 2 4 4 4 2 6 3" xfId="3506" xr:uid="{00000000-0005-0000-0000-0000B20D0000}"/>
    <cellStyle name="Currency 2 4 4 4 2 7" xfId="3507" xr:uid="{00000000-0005-0000-0000-0000B30D0000}"/>
    <cellStyle name="Currency 2 4 4 4 2 7 2" xfId="3508" xr:uid="{00000000-0005-0000-0000-0000B40D0000}"/>
    <cellStyle name="Currency 2 4 4 4 2 8" xfId="3509" xr:uid="{00000000-0005-0000-0000-0000B50D0000}"/>
    <cellStyle name="Currency 2 4 4 4 2 8 2" xfId="3510" xr:uid="{00000000-0005-0000-0000-0000B60D0000}"/>
    <cellStyle name="Currency 2 4 4 4 2 9" xfId="3511" xr:uid="{00000000-0005-0000-0000-0000B70D0000}"/>
    <cellStyle name="Currency 2 4 4 4 3" xfId="3512" xr:uid="{00000000-0005-0000-0000-0000B80D0000}"/>
    <cellStyle name="Currency 2 4 4 4 4" xfId="3513" xr:uid="{00000000-0005-0000-0000-0000B90D0000}"/>
    <cellStyle name="Currency 2 4 4 4 4 2" xfId="3514" xr:uid="{00000000-0005-0000-0000-0000BA0D0000}"/>
    <cellStyle name="Currency 2 4 4 4 4 2 2" xfId="3515" xr:uid="{00000000-0005-0000-0000-0000BB0D0000}"/>
    <cellStyle name="Currency 2 4 4 4 4 3" xfId="3516" xr:uid="{00000000-0005-0000-0000-0000BC0D0000}"/>
    <cellStyle name="Currency 2 4 4 4 5" xfId="3517" xr:uid="{00000000-0005-0000-0000-0000BD0D0000}"/>
    <cellStyle name="Currency 2 4 4 4 5 2" xfId="3518" xr:uid="{00000000-0005-0000-0000-0000BE0D0000}"/>
    <cellStyle name="Currency 2 4 4 4 5 2 2" xfId="3519" xr:uid="{00000000-0005-0000-0000-0000BF0D0000}"/>
    <cellStyle name="Currency 2 4 4 4 5 3" xfId="3520" xr:uid="{00000000-0005-0000-0000-0000C00D0000}"/>
    <cellStyle name="Currency 2 4 4 5" xfId="3521" xr:uid="{00000000-0005-0000-0000-0000C10D0000}"/>
    <cellStyle name="Currency 2 4 4 5 2" xfId="3522" xr:uid="{00000000-0005-0000-0000-0000C20D0000}"/>
    <cellStyle name="Currency 2 4 4 5 3" xfId="3523" xr:uid="{00000000-0005-0000-0000-0000C30D0000}"/>
    <cellStyle name="Currency 2 4 4 5 3 2" xfId="3524" xr:uid="{00000000-0005-0000-0000-0000C40D0000}"/>
    <cellStyle name="Currency 2 4 4 5 3 3" xfId="3525" xr:uid="{00000000-0005-0000-0000-0000C50D0000}"/>
    <cellStyle name="Currency 2 4 4 5 4" xfId="3526" xr:uid="{00000000-0005-0000-0000-0000C60D0000}"/>
    <cellStyle name="Currency 2 4 4 5 4 2" xfId="3527" xr:uid="{00000000-0005-0000-0000-0000C70D0000}"/>
    <cellStyle name="Currency 2 4 4 5 4 2 2" xfId="3528" xr:uid="{00000000-0005-0000-0000-0000C80D0000}"/>
    <cellStyle name="Currency 2 4 4 5 4 3" xfId="3529" xr:uid="{00000000-0005-0000-0000-0000C90D0000}"/>
    <cellStyle name="Currency 2 4 4 5 5" xfId="3530" xr:uid="{00000000-0005-0000-0000-0000CA0D0000}"/>
    <cellStyle name="Currency 2 4 4 5 5 2" xfId="3531" xr:uid="{00000000-0005-0000-0000-0000CB0D0000}"/>
    <cellStyle name="Currency 2 4 4 5 5 2 2" xfId="3532" xr:uid="{00000000-0005-0000-0000-0000CC0D0000}"/>
    <cellStyle name="Currency 2 4 4 5 5 3" xfId="3533" xr:uid="{00000000-0005-0000-0000-0000CD0D0000}"/>
    <cellStyle name="Currency 2 4 4 5 6" xfId="3534" xr:uid="{00000000-0005-0000-0000-0000CE0D0000}"/>
    <cellStyle name="Currency 2 4 4 5 6 2" xfId="3535" xr:uid="{00000000-0005-0000-0000-0000CF0D0000}"/>
    <cellStyle name="Currency 2 4 4 5 6 2 2" xfId="3536" xr:uid="{00000000-0005-0000-0000-0000D00D0000}"/>
    <cellStyle name="Currency 2 4 4 5 6 3" xfId="3537" xr:uid="{00000000-0005-0000-0000-0000D10D0000}"/>
    <cellStyle name="Currency 2 4 4 5 7" xfId="3538" xr:uid="{00000000-0005-0000-0000-0000D20D0000}"/>
    <cellStyle name="Currency 2 4 4 5 7 2" xfId="3539" xr:uid="{00000000-0005-0000-0000-0000D30D0000}"/>
    <cellStyle name="Currency 2 4 4 5 8" xfId="3540" xr:uid="{00000000-0005-0000-0000-0000D40D0000}"/>
    <cellStyle name="Currency 2 4 4 5 8 2" xfId="3541" xr:uid="{00000000-0005-0000-0000-0000D50D0000}"/>
    <cellStyle name="Currency 2 4 4 5 9" xfId="3542" xr:uid="{00000000-0005-0000-0000-0000D60D0000}"/>
    <cellStyle name="Currency 2 4 4 6" xfId="3543" xr:uid="{00000000-0005-0000-0000-0000D70D0000}"/>
    <cellStyle name="Currency 2 4 4 6 2" xfId="3544" xr:uid="{00000000-0005-0000-0000-0000D80D0000}"/>
    <cellStyle name="Currency 2 4 4 6 3" xfId="3545" xr:uid="{00000000-0005-0000-0000-0000D90D0000}"/>
    <cellStyle name="Currency 2 4 4 7" xfId="3546" xr:uid="{00000000-0005-0000-0000-0000DA0D0000}"/>
    <cellStyle name="Currency 2 4 4 8" xfId="3547" xr:uid="{00000000-0005-0000-0000-0000DB0D0000}"/>
    <cellStyle name="Currency 2 4 4 8 2" xfId="3548" xr:uid="{00000000-0005-0000-0000-0000DC0D0000}"/>
    <cellStyle name="Currency 2 4 4 8 2 2" xfId="3549" xr:uid="{00000000-0005-0000-0000-0000DD0D0000}"/>
    <cellStyle name="Currency 2 4 4 8 3" xfId="3550" xr:uid="{00000000-0005-0000-0000-0000DE0D0000}"/>
    <cellStyle name="Currency 2 4 4 8 4" xfId="3551" xr:uid="{00000000-0005-0000-0000-0000DF0D0000}"/>
    <cellStyle name="Currency 2 4 4 9" xfId="3552" xr:uid="{00000000-0005-0000-0000-0000E00D0000}"/>
    <cellStyle name="Currency 2 4 4 9 2" xfId="3553" xr:uid="{00000000-0005-0000-0000-0000E10D0000}"/>
    <cellStyle name="Currency 2 4 4 9 2 2" xfId="3554" xr:uid="{00000000-0005-0000-0000-0000E20D0000}"/>
    <cellStyle name="Currency 2 4 4 9 3" xfId="3555" xr:uid="{00000000-0005-0000-0000-0000E30D0000}"/>
    <cellStyle name="Currency 2 4 5" xfId="3556" xr:uid="{00000000-0005-0000-0000-0000E40D0000}"/>
    <cellStyle name="Currency 2 4 5 10" xfId="3557" xr:uid="{00000000-0005-0000-0000-0000E50D0000}"/>
    <cellStyle name="Currency 2 4 5 10 2" xfId="3558" xr:uid="{00000000-0005-0000-0000-0000E60D0000}"/>
    <cellStyle name="Currency 2 4 5 10 2 2" xfId="3559" xr:uid="{00000000-0005-0000-0000-0000E70D0000}"/>
    <cellStyle name="Currency 2 4 5 10 3" xfId="3560" xr:uid="{00000000-0005-0000-0000-0000E80D0000}"/>
    <cellStyle name="Currency 2 4 5 11" xfId="3561" xr:uid="{00000000-0005-0000-0000-0000E90D0000}"/>
    <cellStyle name="Currency 2 4 5 11 2" xfId="3562" xr:uid="{00000000-0005-0000-0000-0000EA0D0000}"/>
    <cellStyle name="Currency 2 4 5 12" xfId="3563" xr:uid="{00000000-0005-0000-0000-0000EB0D0000}"/>
    <cellStyle name="Currency 2 4 5 12 2" xfId="3564" xr:uid="{00000000-0005-0000-0000-0000EC0D0000}"/>
    <cellStyle name="Currency 2 4 5 13" xfId="3565" xr:uid="{00000000-0005-0000-0000-0000ED0D0000}"/>
    <cellStyle name="Currency 2 4 5 14" xfId="3566" xr:uid="{00000000-0005-0000-0000-0000EE0D0000}"/>
    <cellStyle name="Currency 2 4 5 15" xfId="3567" xr:uid="{00000000-0005-0000-0000-0000EF0D0000}"/>
    <cellStyle name="Currency 2 4 5 2" xfId="3568" xr:uid="{00000000-0005-0000-0000-0000F00D0000}"/>
    <cellStyle name="Currency 2 4 5 2 2" xfId="3569" xr:uid="{00000000-0005-0000-0000-0000F10D0000}"/>
    <cellStyle name="Currency 2 4 5 2 2 2" xfId="3570" xr:uid="{00000000-0005-0000-0000-0000F20D0000}"/>
    <cellStyle name="Currency 2 4 5 2 2 3" xfId="3571" xr:uid="{00000000-0005-0000-0000-0000F30D0000}"/>
    <cellStyle name="Currency 2 4 5 2 2 3 2" xfId="3572" xr:uid="{00000000-0005-0000-0000-0000F40D0000}"/>
    <cellStyle name="Currency 2 4 5 2 2 3 3" xfId="3573" xr:uid="{00000000-0005-0000-0000-0000F50D0000}"/>
    <cellStyle name="Currency 2 4 5 2 2 4" xfId="3574" xr:uid="{00000000-0005-0000-0000-0000F60D0000}"/>
    <cellStyle name="Currency 2 4 5 2 2 4 2" xfId="3575" xr:uid="{00000000-0005-0000-0000-0000F70D0000}"/>
    <cellStyle name="Currency 2 4 5 2 2 4 2 2" xfId="3576" xr:uid="{00000000-0005-0000-0000-0000F80D0000}"/>
    <cellStyle name="Currency 2 4 5 2 2 4 3" xfId="3577" xr:uid="{00000000-0005-0000-0000-0000F90D0000}"/>
    <cellStyle name="Currency 2 4 5 2 2 5" xfId="3578" xr:uid="{00000000-0005-0000-0000-0000FA0D0000}"/>
    <cellStyle name="Currency 2 4 5 2 2 5 2" xfId="3579" xr:uid="{00000000-0005-0000-0000-0000FB0D0000}"/>
    <cellStyle name="Currency 2 4 5 2 2 5 2 2" xfId="3580" xr:uid="{00000000-0005-0000-0000-0000FC0D0000}"/>
    <cellStyle name="Currency 2 4 5 2 2 5 3" xfId="3581" xr:uid="{00000000-0005-0000-0000-0000FD0D0000}"/>
    <cellStyle name="Currency 2 4 5 2 2 6" xfId="3582" xr:uid="{00000000-0005-0000-0000-0000FE0D0000}"/>
    <cellStyle name="Currency 2 4 5 2 2 6 2" xfId="3583" xr:uid="{00000000-0005-0000-0000-0000FF0D0000}"/>
    <cellStyle name="Currency 2 4 5 2 2 6 2 2" xfId="3584" xr:uid="{00000000-0005-0000-0000-0000000E0000}"/>
    <cellStyle name="Currency 2 4 5 2 2 6 3" xfId="3585" xr:uid="{00000000-0005-0000-0000-0000010E0000}"/>
    <cellStyle name="Currency 2 4 5 2 2 7" xfId="3586" xr:uid="{00000000-0005-0000-0000-0000020E0000}"/>
    <cellStyle name="Currency 2 4 5 2 2 7 2" xfId="3587" xr:uid="{00000000-0005-0000-0000-0000030E0000}"/>
    <cellStyle name="Currency 2 4 5 2 2 8" xfId="3588" xr:uid="{00000000-0005-0000-0000-0000040E0000}"/>
    <cellStyle name="Currency 2 4 5 2 2 8 2" xfId="3589" xr:uid="{00000000-0005-0000-0000-0000050E0000}"/>
    <cellStyle name="Currency 2 4 5 2 2 9" xfId="3590" xr:uid="{00000000-0005-0000-0000-0000060E0000}"/>
    <cellStyle name="Currency 2 4 5 2 3" xfId="3591" xr:uid="{00000000-0005-0000-0000-0000070E0000}"/>
    <cellStyle name="Currency 2 4 5 2 3 2" xfId="3592" xr:uid="{00000000-0005-0000-0000-0000080E0000}"/>
    <cellStyle name="Currency 2 4 5 2 3 3" xfId="3593" xr:uid="{00000000-0005-0000-0000-0000090E0000}"/>
    <cellStyle name="Currency 2 4 5 2 3 3 2" xfId="3594" xr:uid="{00000000-0005-0000-0000-00000A0E0000}"/>
    <cellStyle name="Currency 2 4 5 2 3 3 3" xfId="3595" xr:uid="{00000000-0005-0000-0000-00000B0E0000}"/>
    <cellStyle name="Currency 2 4 5 2 3 4" xfId="3596" xr:uid="{00000000-0005-0000-0000-00000C0E0000}"/>
    <cellStyle name="Currency 2 4 5 2 3 4 2" xfId="3597" xr:uid="{00000000-0005-0000-0000-00000D0E0000}"/>
    <cellStyle name="Currency 2 4 5 2 3 4 2 2" xfId="3598" xr:uid="{00000000-0005-0000-0000-00000E0E0000}"/>
    <cellStyle name="Currency 2 4 5 2 3 4 3" xfId="3599" xr:uid="{00000000-0005-0000-0000-00000F0E0000}"/>
    <cellStyle name="Currency 2 4 5 2 3 5" xfId="3600" xr:uid="{00000000-0005-0000-0000-0000100E0000}"/>
    <cellStyle name="Currency 2 4 5 2 3 5 2" xfId="3601" xr:uid="{00000000-0005-0000-0000-0000110E0000}"/>
    <cellStyle name="Currency 2 4 5 2 3 5 2 2" xfId="3602" xr:uid="{00000000-0005-0000-0000-0000120E0000}"/>
    <cellStyle name="Currency 2 4 5 2 3 5 3" xfId="3603" xr:uid="{00000000-0005-0000-0000-0000130E0000}"/>
    <cellStyle name="Currency 2 4 5 2 3 6" xfId="3604" xr:uid="{00000000-0005-0000-0000-0000140E0000}"/>
    <cellStyle name="Currency 2 4 5 2 3 6 2" xfId="3605" xr:uid="{00000000-0005-0000-0000-0000150E0000}"/>
    <cellStyle name="Currency 2 4 5 2 3 6 2 2" xfId="3606" xr:uid="{00000000-0005-0000-0000-0000160E0000}"/>
    <cellStyle name="Currency 2 4 5 2 3 6 3" xfId="3607" xr:uid="{00000000-0005-0000-0000-0000170E0000}"/>
    <cellStyle name="Currency 2 4 5 2 3 7" xfId="3608" xr:uid="{00000000-0005-0000-0000-0000180E0000}"/>
    <cellStyle name="Currency 2 4 5 2 3 7 2" xfId="3609" xr:uid="{00000000-0005-0000-0000-0000190E0000}"/>
    <cellStyle name="Currency 2 4 5 2 3 8" xfId="3610" xr:uid="{00000000-0005-0000-0000-00001A0E0000}"/>
    <cellStyle name="Currency 2 4 5 2 3 8 2" xfId="3611" xr:uid="{00000000-0005-0000-0000-00001B0E0000}"/>
    <cellStyle name="Currency 2 4 5 2 3 9" xfId="3612" xr:uid="{00000000-0005-0000-0000-00001C0E0000}"/>
    <cellStyle name="Currency 2 4 5 2 4" xfId="3613" xr:uid="{00000000-0005-0000-0000-00001D0E0000}"/>
    <cellStyle name="Currency 2 4 5 2 4 2" xfId="3614" xr:uid="{00000000-0005-0000-0000-00001E0E0000}"/>
    <cellStyle name="Currency 2 4 5 2 4 3" xfId="3615" xr:uid="{00000000-0005-0000-0000-00001F0E0000}"/>
    <cellStyle name="Currency 2 4 5 2 4 3 2" xfId="3616" xr:uid="{00000000-0005-0000-0000-0000200E0000}"/>
    <cellStyle name="Currency 2 4 5 2 4 3 2 2" xfId="3617" xr:uid="{00000000-0005-0000-0000-0000210E0000}"/>
    <cellStyle name="Currency 2 4 5 2 4 3 3" xfId="3618" xr:uid="{00000000-0005-0000-0000-0000220E0000}"/>
    <cellStyle name="Currency 2 4 5 2 4 4" xfId="3619" xr:uid="{00000000-0005-0000-0000-0000230E0000}"/>
    <cellStyle name="Currency 2 4 5 2 4 4 2" xfId="3620" xr:uid="{00000000-0005-0000-0000-0000240E0000}"/>
    <cellStyle name="Currency 2 4 5 2 4 4 2 2" xfId="3621" xr:uid="{00000000-0005-0000-0000-0000250E0000}"/>
    <cellStyle name="Currency 2 4 5 2 4 4 3" xfId="3622" xr:uid="{00000000-0005-0000-0000-0000260E0000}"/>
    <cellStyle name="Currency 2 4 5 2 4 5" xfId="3623" xr:uid="{00000000-0005-0000-0000-0000270E0000}"/>
    <cellStyle name="Currency 2 4 5 2 4 5 2" xfId="3624" xr:uid="{00000000-0005-0000-0000-0000280E0000}"/>
    <cellStyle name="Currency 2 4 5 2 4 5 2 2" xfId="3625" xr:uid="{00000000-0005-0000-0000-0000290E0000}"/>
    <cellStyle name="Currency 2 4 5 2 4 5 3" xfId="3626" xr:uid="{00000000-0005-0000-0000-00002A0E0000}"/>
    <cellStyle name="Currency 2 4 5 2 4 6" xfId="3627" xr:uid="{00000000-0005-0000-0000-00002B0E0000}"/>
    <cellStyle name="Currency 2 4 5 2 4 6 2" xfId="3628" xr:uid="{00000000-0005-0000-0000-00002C0E0000}"/>
    <cellStyle name="Currency 2 4 5 2 4 7" xfId="3629" xr:uid="{00000000-0005-0000-0000-00002D0E0000}"/>
    <cellStyle name="Currency 2 4 5 2 4 7 2" xfId="3630" xr:uid="{00000000-0005-0000-0000-00002E0E0000}"/>
    <cellStyle name="Currency 2 4 5 2 4 8" xfId="3631" xr:uid="{00000000-0005-0000-0000-00002F0E0000}"/>
    <cellStyle name="Currency 2 4 5 2 4 9" xfId="3632" xr:uid="{00000000-0005-0000-0000-0000300E0000}"/>
    <cellStyle name="Currency 2 4 5 2 5" xfId="3633" xr:uid="{00000000-0005-0000-0000-0000310E0000}"/>
    <cellStyle name="Currency 2 4 5 2 5 2" xfId="3634" xr:uid="{00000000-0005-0000-0000-0000320E0000}"/>
    <cellStyle name="Currency 2 4 5 2 5 3" xfId="3635" xr:uid="{00000000-0005-0000-0000-0000330E0000}"/>
    <cellStyle name="Currency 2 4 5 2 6" xfId="3636" xr:uid="{00000000-0005-0000-0000-0000340E0000}"/>
    <cellStyle name="Currency 2 4 5 2 6 2" xfId="3637" xr:uid="{00000000-0005-0000-0000-0000350E0000}"/>
    <cellStyle name="Currency 2 4 5 2 6 2 2" xfId="3638" xr:uid="{00000000-0005-0000-0000-0000360E0000}"/>
    <cellStyle name="Currency 2 4 5 2 6 2 2 2" xfId="3639" xr:uid="{00000000-0005-0000-0000-0000370E0000}"/>
    <cellStyle name="Currency 2 4 5 2 6 2 3" xfId="3640" xr:uid="{00000000-0005-0000-0000-0000380E0000}"/>
    <cellStyle name="Currency 2 4 5 2 6 3" xfId="3641" xr:uid="{00000000-0005-0000-0000-0000390E0000}"/>
    <cellStyle name="Currency 2 4 5 2 6 3 2" xfId="3642" xr:uid="{00000000-0005-0000-0000-00003A0E0000}"/>
    <cellStyle name="Currency 2 4 5 2 6 3 2 2" xfId="3643" xr:uid="{00000000-0005-0000-0000-00003B0E0000}"/>
    <cellStyle name="Currency 2 4 5 2 6 3 3" xfId="3644" xr:uid="{00000000-0005-0000-0000-00003C0E0000}"/>
    <cellStyle name="Currency 2 4 5 2 6 4" xfId="3645" xr:uid="{00000000-0005-0000-0000-00003D0E0000}"/>
    <cellStyle name="Currency 2 4 5 2 6 4 2" xfId="3646" xr:uid="{00000000-0005-0000-0000-00003E0E0000}"/>
    <cellStyle name="Currency 2 4 5 2 6 4 2 2" xfId="3647" xr:uid="{00000000-0005-0000-0000-00003F0E0000}"/>
    <cellStyle name="Currency 2 4 5 2 6 4 3" xfId="3648" xr:uid="{00000000-0005-0000-0000-0000400E0000}"/>
    <cellStyle name="Currency 2 4 5 2 6 5" xfId="3649" xr:uid="{00000000-0005-0000-0000-0000410E0000}"/>
    <cellStyle name="Currency 2 4 5 2 6 5 2" xfId="3650" xr:uid="{00000000-0005-0000-0000-0000420E0000}"/>
    <cellStyle name="Currency 2 4 5 2 6 6" xfId="3651" xr:uid="{00000000-0005-0000-0000-0000430E0000}"/>
    <cellStyle name="Currency 2 4 5 2 6 6 2" xfId="3652" xr:uid="{00000000-0005-0000-0000-0000440E0000}"/>
    <cellStyle name="Currency 2 4 5 2 6 7" xfId="3653" xr:uid="{00000000-0005-0000-0000-0000450E0000}"/>
    <cellStyle name="Currency 2 4 5 2 7" xfId="3654" xr:uid="{00000000-0005-0000-0000-0000460E0000}"/>
    <cellStyle name="Currency 2 4 5 2 7 2" xfId="3655" xr:uid="{00000000-0005-0000-0000-0000470E0000}"/>
    <cellStyle name="Currency 2 4 5 2 7 2 2" xfId="3656" xr:uid="{00000000-0005-0000-0000-0000480E0000}"/>
    <cellStyle name="Currency 2 4 5 2 7 3" xfId="3657" xr:uid="{00000000-0005-0000-0000-0000490E0000}"/>
    <cellStyle name="Currency 2 4 5 2 8" xfId="3658" xr:uid="{00000000-0005-0000-0000-00004A0E0000}"/>
    <cellStyle name="Currency 2 4 5 2 8 2" xfId="3659" xr:uid="{00000000-0005-0000-0000-00004B0E0000}"/>
    <cellStyle name="Currency 2 4 5 2 8 2 2" xfId="3660" xr:uid="{00000000-0005-0000-0000-00004C0E0000}"/>
    <cellStyle name="Currency 2 4 5 2 8 3" xfId="3661" xr:uid="{00000000-0005-0000-0000-00004D0E0000}"/>
    <cellStyle name="Currency 2 4 5 3" xfId="3662" xr:uid="{00000000-0005-0000-0000-00004E0E0000}"/>
    <cellStyle name="Currency 2 4 5 3 10" xfId="3663" xr:uid="{00000000-0005-0000-0000-00004F0E0000}"/>
    <cellStyle name="Currency 2 4 5 3 2" xfId="3664" xr:uid="{00000000-0005-0000-0000-0000500E0000}"/>
    <cellStyle name="Currency 2 4 5 3 2 2" xfId="3665" xr:uid="{00000000-0005-0000-0000-0000510E0000}"/>
    <cellStyle name="Currency 2 4 5 3 2 3" xfId="3666" xr:uid="{00000000-0005-0000-0000-0000520E0000}"/>
    <cellStyle name="Currency 2 4 5 3 2 3 2" xfId="3667" xr:uid="{00000000-0005-0000-0000-0000530E0000}"/>
    <cellStyle name="Currency 2 4 5 3 2 3 3" xfId="3668" xr:uid="{00000000-0005-0000-0000-0000540E0000}"/>
    <cellStyle name="Currency 2 4 5 3 2 4" xfId="3669" xr:uid="{00000000-0005-0000-0000-0000550E0000}"/>
    <cellStyle name="Currency 2 4 5 3 2 4 2" xfId="3670" xr:uid="{00000000-0005-0000-0000-0000560E0000}"/>
    <cellStyle name="Currency 2 4 5 3 2 4 2 2" xfId="3671" xr:uid="{00000000-0005-0000-0000-0000570E0000}"/>
    <cellStyle name="Currency 2 4 5 3 2 4 3" xfId="3672" xr:uid="{00000000-0005-0000-0000-0000580E0000}"/>
    <cellStyle name="Currency 2 4 5 3 2 5" xfId="3673" xr:uid="{00000000-0005-0000-0000-0000590E0000}"/>
    <cellStyle name="Currency 2 4 5 3 2 5 2" xfId="3674" xr:uid="{00000000-0005-0000-0000-00005A0E0000}"/>
    <cellStyle name="Currency 2 4 5 3 2 5 2 2" xfId="3675" xr:uid="{00000000-0005-0000-0000-00005B0E0000}"/>
    <cellStyle name="Currency 2 4 5 3 2 5 3" xfId="3676" xr:uid="{00000000-0005-0000-0000-00005C0E0000}"/>
    <cellStyle name="Currency 2 4 5 3 2 6" xfId="3677" xr:uid="{00000000-0005-0000-0000-00005D0E0000}"/>
    <cellStyle name="Currency 2 4 5 3 2 6 2" xfId="3678" xr:uid="{00000000-0005-0000-0000-00005E0E0000}"/>
    <cellStyle name="Currency 2 4 5 3 2 6 2 2" xfId="3679" xr:uid="{00000000-0005-0000-0000-00005F0E0000}"/>
    <cellStyle name="Currency 2 4 5 3 2 6 3" xfId="3680" xr:uid="{00000000-0005-0000-0000-0000600E0000}"/>
    <cellStyle name="Currency 2 4 5 3 2 7" xfId="3681" xr:uid="{00000000-0005-0000-0000-0000610E0000}"/>
    <cellStyle name="Currency 2 4 5 3 2 7 2" xfId="3682" xr:uid="{00000000-0005-0000-0000-0000620E0000}"/>
    <cellStyle name="Currency 2 4 5 3 2 8" xfId="3683" xr:uid="{00000000-0005-0000-0000-0000630E0000}"/>
    <cellStyle name="Currency 2 4 5 3 2 8 2" xfId="3684" xr:uid="{00000000-0005-0000-0000-0000640E0000}"/>
    <cellStyle name="Currency 2 4 5 3 2 9" xfId="3685" xr:uid="{00000000-0005-0000-0000-0000650E0000}"/>
    <cellStyle name="Currency 2 4 5 3 3" xfId="3686" xr:uid="{00000000-0005-0000-0000-0000660E0000}"/>
    <cellStyle name="Currency 2 4 5 3 4" xfId="3687" xr:uid="{00000000-0005-0000-0000-0000670E0000}"/>
    <cellStyle name="Currency 2 4 5 3 4 2" xfId="3688" xr:uid="{00000000-0005-0000-0000-0000680E0000}"/>
    <cellStyle name="Currency 2 4 5 3 4 3" xfId="3689" xr:uid="{00000000-0005-0000-0000-0000690E0000}"/>
    <cellStyle name="Currency 2 4 5 3 5" xfId="3690" xr:uid="{00000000-0005-0000-0000-00006A0E0000}"/>
    <cellStyle name="Currency 2 4 5 3 5 2" xfId="3691" xr:uid="{00000000-0005-0000-0000-00006B0E0000}"/>
    <cellStyle name="Currency 2 4 5 3 5 2 2" xfId="3692" xr:uid="{00000000-0005-0000-0000-00006C0E0000}"/>
    <cellStyle name="Currency 2 4 5 3 5 3" xfId="3693" xr:uid="{00000000-0005-0000-0000-00006D0E0000}"/>
    <cellStyle name="Currency 2 4 5 3 6" xfId="3694" xr:uid="{00000000-0005-0000-0000-00006E0E0000}"/>
    <cellStyle name="Currency 2 4 5 3 6 2" xfId="3695" xr:uid="{00000000-0005-0000-0000-00006F0E0000}"/>
    <cellStyle name="Currency 2 4 5 3 6 2 2" xfId="3696" xr:uid="{00000000-0005-0000-0000-0000700E0000}"/>
    <cellStyle name="Currency 2 4 5 3 6 3" xfId="3697" xr:uid="{00000000-0005-0000-0000-0000710E0000}"/>
    <cellStyle name="Currency 2 4 5 3 7" xfId="3698" xr:uid="{00000000-0005-0000-0000-0000720E0000}"/>
    <cellStyle name="Currency 2 4 5 3 7 2" xfId="3699" xr:uid="{00000000-0005-0000-0000-0000730E0000}"/>
    <cellStyle name="Currency 2 4 5 3 7 2 2" xfId="3700" xr:uid="{00000000-0005-0000-0000-0000740E0000}"/>
    <cellStyle name="Currency 2 4 5 3 7 3" xfId="3701" xr:uid="{00000000-0005-0000-0000-0000750E0000}"/>
    <cellStyle name="Currency 2 4 5 3 8" xfId="3702" xr:uid="{00000000-0005-0000-0000-0000760E0000}"/>
    <cellStyle name="Currency 2 4 5 3 8 2" xfId="3703" xr:uid="{00000000-0005-0000-0000-0000770E0000}"/>
    <cellStyle name="Currency 2 4 5 3 9" xfId="3704" xr:uid="{00000000-0005-0000-0000-0000780E0000}"/>
    <cellStyle name="Currency 2 4 5 3 9 2" xfId="3705" xr:uid="{00000000-0005-0000-0000-0000790E0000}"/>
    <cellStyle name="Currency 2 4 5 4" xfId="3706" xr:uid="{00000000-0005-0000-0000-00007A0E0000}"/>
    <cellStyle name="Currency 2 4 5 4 2" xfId="3707" xr:uid="{00000000-0005-0000-0000-00007B0E0000}"/>
    <cellStyle name="Currency 2 4 5 4 2 10" xfId="3708" xr:uid="{00000000-0005-0000-0000-00007C0E0000}"/>
    <cellStyle name="Currency 2 4 5 4 2 2" xfId="3709" xr:uid="{00000000-0005-0000-0000-00007D0E0000}"/>
    <cellStyle name="Currency 2 4 5 4 2 3" xfId="3710" xr:uid="{00000000-0005-0000-0000-00007E0E0000}"/>
    <cellStyle name="Currency 2 4 5 4 2 4" xfId="3711" xr:uid="{00000000-0005-0000-0000-00007F0E0000}"/>
    <cellStyle name="Currency 2 4 5 4 2 4 2" xfId="3712" xr:uid="{00000000-0005-0000-0000-0000800E0000}"/>
    <cellStyle name="Currency 2 4 5 4 2 4 2 2" xfId="3713" xr:uid="{00000000-0005-0000-0000-0000810E0000}"/>
    <cellStyle name="Currency 2 4 5 4 2 4 3" xfId="3714" xr:uid="{00000000-0005-0000-0000-0000820E0000}"/>
    <cellStyle name="Currency 2 4 5 4 2 5" xfId="3715" xr:uid="{00000000-0005-0000-0000-0000830E0000}"/>
    <cellStyle name="Currency 2 4 5 4 2 5 2" xfId="3716" xr:uid="{00000000-0005-0000-0000-0000840E0000}"/>
    <cellStyle name="Currency 2 4 5 4 2 5 2 2" xfId="3717" xr:uid="{00000000-0005-0000-0000-0000850E0000}"/>
    <cellStyle name="Currency 2 4 5 4 2 5 3" xfId="3718" xr:uid="{00000000-0005-0000-0000-0000860E0000}"/>
    <cellStyle name="Currency 2 4 5 4 2 6" xfId="3719" xr:uid="{00000000-0005-0000-0000-0000870E0000}"/>
    <cellStyle name="Currency 2 4 5 4 2 6 2" xfId="3720" xr:uid="{00000000-0005-0000-0000-0000880E0000}"/>
    <cellStyle name="Currency 2 4 5 4 2 6 2 2" xfId="3721" xr:uid="{00000000-0005-0000-0000-0000890E0000}"/>
    <cellStyle name="Currency 2 4 5 4 2 6 3" xfId="3722" xr:uid="{00000000-0005-0000-0000-00008A0E0000}"/>
    <cellStyle name="Currency 2 4 5 4 2 7" xfId="3723" xr:uid="{00000000-0005-0000-0000-00008B0E0000}"/>
    <cellStyle name="Currency 2 4 5 4 2 7 2" xfId="3724" xr:uid="{00000000-0005-0000-0000-00008C0E0000}"/>
    <cellStyle name="Currency 2 4 5 4 2 8" xfId="3725" xr:uid="{00000000-0005-0000-0000-00008D0E0000}"/>
    <cellStyle name="Currency 2 4 5 4 2 8 2" xfId="3726" xr:uid="{00000000-0005-0000-0000-00008E0E0000}"/>
    <cellStyle name="Currency 2 4 5 4 2 9" xfId="3727" xr:uid="{00000000-0005-0000-0000-00008F0E0000}"/>
    <cellStyle name="Currency 2 4 5 4 3" xfId="3728" xr:uid="{00000000-0005-0000-0000-0000900E0000}"/>
    <cellStyle name="Currency 2 4 5 4 4" xfId="3729" xr:uid="{00000000-0005-0000-0000-0000910E0000}"/>
    <cellStyle name="Currency 2 4 5 4 4 2" xfId="3730" xr:uid="{00000000-0005-0000-0000-0000920E0000}"/>
    <cellStyle name="Currency 2 4 5 4 4 2 2" xfId="3731" xr:uid="{00000000-0005-0000-0000-0000930E0000}"/>
    <cellStyle name="Currency 2 4 5 4 4 3" xfId="3732" xr:uid="{00000000-0005-0000-0000-0000940E0000}"/>
    <cellStyle name="Currency 2 4 5 4 5" xfId="3733" xr:uid="{00000000-0005-0000-0000-0000950E0000}"/>
    <cellStyle name="Currency 2 4 5 4 5 2" xfId="3734" xr:uid="{00000000-0005-0000-0000-0000960E0000}"/>
    <cellStyle name="Currency 2 4 5 4 5 2 2" xfId="3735" xr:uid="{00000000-0005-0000-0000-0000970E0000}"/>
    <cellStyle name="Currency 2 4 5 4 5 3" xfId="3736" xr:uid="{00000000-0005-0000-0000-0000980E0000}"/>
    <cellStyle name="Currency 2 4 5 5" xfId="3737" xr:uid="{00000000-0005-0000-0000-0000990E0000}"/>
    <cellStyle name="Currency 2 4 5 5 2" xfId="3738" xr:uid="{00000000-0005-0000-0000-00009A0E0000}"/>
    <cellStyle name="Currency 2 4 5 5 3" xfId="3739" xr:uid="{00000000-0005-0000-0000-00009B0E0000}"/>
    <cellStyle name="Currency 2 4 5 5 3 2" xfId="3740" xr:uid="{00000000-0005-0000-0000-00009C0E0000}"/>
    <cellStyle name="Currency 2 4 5 5 3 3" xfId="3741" xr:uid="{00000000-0005-0000-0000-00009D0E0000}"/>
    <cellStyle name="Currency 2 4 5 5 4" xfId="3742" xr:uid="{00000000-0005-0000-0000-00009E0E0000}"/>
    <cellStyle name="Currency 2 4 5 5 4 2" xfId="3743" xr:uid="{00000000-0005-0000-0000-00009F0E0000}"/>
    <cellStyle name="Currency 2 4 5 5 4 2 2" xfId="3744" xr:uid="{00000000-0005-0000-0000-0000A00E0000}"/>
    <cellStyle name="Currency 2 4 5 5 4 3" xfId="3745" xr:uid="{00000000-0005-0000-0000-0000A10E0000}"/>
    <cellStyle name="Currency 2 4 5 5 5" xfId="3746" xr:uid="{00000000-0005-0000-0000-0000A20E0000}"/>
    <cellStyle name="Currency 2 4 5 5 5 2" xfId="3747" xr:uid="{00000000-0005-0000-0000-0000A30E0000}"/>
    <cellStyle name="Currency 2 4 5 5 5 2 2" xfId="3748" xr:uid="{00000000-0005-0000-0000-0000A40E0000}"/>
    <cellStyle name="Currency 2 4 5 5 5 3" xfId="3749" xr:uid="{00000000-0005-0000-0000-0000A50E0000}"/>
    <cellStyle name="Currency 2 4 5 5 6" xfId="3750" xr:uid="{00000000-0005-0000-0000-0000A60E0000}"/>
    <cellStyle name="Currency 2 4 5 5 6 2" xfId="3751" xr:uid="{00000000-0005-0000-0000-0000A70E0000}"/>
    <cellStyle name="Currency 2 4 5 5 6 2 2" xfId="3752" xr:uid="{00000000-0005-0000-0000-0000A80E0000}"/>
    <cellStyle name="Currency 2 4 5 5 6 3" xfId="3753" xr:uid="{00000000-0005-0000-0000-0000A90E0000}"/>
    <cellStyle name="Currency 2 4 5 5 7" xfId="3754" xr:uid="{00000000-0005-0000-0000-0000AA0E0000}"/>
    <cellStyle name="Currency 2 4 5 5 7 2" xfId="3755" xr:uid="{00000000-0005-0000-0000-0000AB0E0000}"/>
    <cellStyle name="Currency 2 4 5 5 8" xfId="3756" xr:uid="{00000000-0005-0000-0000-0000AC0E0000}"/>
    <cellStyle name="Currency 2 4 5 5 8 2" xfId="3757" xr:uid="{00000000-0005-0000-0000-0000AD0E0000}"/>
    <cellStyle name="Currency 2 4 5 5 9" xfId="3758" xr:uid="{00000000-0005-0000-0000-0000AE0E0000}"/>
    <cellStyle name="Currency 2 4 5 6" xfId="3759" xr:uid="{00000000-0005-0000-0000-0000AF0E0000}"/>
    <cellStyle name="Currency 2 4 5 6 2" xfId="3760" xr:uid="{00000000-0005-0000-0000-0000B00E0000}"/>
    <cellStyle name="Currency 2 4 5 6 3" xfId="3761" xr:uid="{00000000-0005-0000-0000-0000B10E0000}"/>
    <cellStyle name="Currency 2 4 5 7" xfId="3762" xr:uid="{00000000-0005-0000-0000-0000B20E0000}"/>
    <cellStyle name="Currency 2 4 5 8" xfId="3763" xr:uid="{00000000-0005-0000-0000-0000B30E0000}"/>
    <cellStyle name="Currency 2 4 5 8 2" xfId="3764" xr:uid="{00000000-0005-0000-0000-0000B40E0000}"/>
    <cellStyle name="Currency 2 4 5 8 2 2" xfId="3765" xr:uid="{00000000-0005-0000-0000-0000B50E0000}"/>
    <cellStyle name="Currency 2 4 5 8 3" xfId="3766" xr:uid="{00000000-0005-0000-0000-0000B60E0000}"/>
    <cellStyle name="Currency 2 4 5 8 4" xfId="3767" xr:uid="{00000000-0005-0000-0000-0000B70E0000}"/>
    <cellStyle name="Currency 2 4 5 9" xfId="3768" xr:uid="{00000000-0005-0000-0000-0000B80E0000}"/>
    <cellStyle name="Currency 2 4 5 9 2" xfId="3769" xr:uid="{00000000-0005-0000-0000-0000B90E0000}"/>
    <cellStyle name="Currency 2 4 5 9 2 2" xfId="3770" xr:uid="{00000000-0005-0000-0000-0000BA0E0000}"/>
    <cellStyle name="Currency 2 4 5 9 3" xfId="3771" xr:uid="{00000000-0005-0000-0000-0000BB0E0000}"/>
    <cellStyle name="Currency 2 4 6" xfId="3772" xr:uid="{00000000-0005-0000-0000-0000BC0E0000}"/>
    <cellStyle name="Currency 2 4 6 2" xfId="3773" xr:uid="{00000000-0005-0000-0000-0000BD0E0000}"/>
    <cellStyle name="Currency 2 4 6 2 2" xfId="3774" xr:uid="{00000000-0005-0000-0000-0000BE0E0000}"/>
    <cellStyle name="Currency 2 4 6 2 3" xfId="3775" xr:uid="{00000000-0005-0000-0000-0000BF0E0000}"/>
    <cellStyle name="Currency 2 4 6 2 3 2" xfId="3776" xr:uid="{00000000-0005-0000-0000-0000C00E0000}"/>
    <cellStyle name="Currency 2 4 6 2 3 3" xfId="3777" xr:uid="{00000000-0005-0000-0000-0000C10E0000}"/>
    <cellStyle name="Currency 2 4 6 2 4" xfId="3778" xr:uid="{00000000-0005-0000-0000-0000C20E0000}"/>
    <cellStyle name="Currency 2 4 6 2 4 2" xfId="3779" xr:uid="{00000000-0005-0000-0000-0000C30E0000}"/>
    <cellStyle name="Currency 2 4 6 2 4 2 2" xfId="3780" xr:uid="{00000000-0005-0000-0000-0000C40E0000}"/>
    <cellStyle name="Currency 2 4 6 2 4 3" xfId="3781" xr:uid="{00000000-0005-0000-0000-0000C50E0000}"/>
    <cellStyle name="Currency 2 4 6 2 5" xfId="3782" xr:uid="{00000000-0005-0000-0000-0000C60E0000}"/>
    <cellStyle name="Currency 2 4 6 2 5 2" xfId="3783" xr:uid="{00000000-0005-0000-0000-0000C70E0000}"/>
    <cellStyle name="Currency 2 4 6 2 5 2 2" xfId="3784" xr:uid="{00000000-0005-0000-0000-0000C80E0000}"/>
    <cellStyle name="Currency 2 4 6 2 5 3" xfId="3785" xr:uid="{00000000-0005-0000-0000-0000C90E0000}"/>
    <cellStyle name="Currency 2 4 6 2 6" xfId="3786" xr:uid="{00000000-0005-0000-0000-0000CA0E0000}"/>
    <cellStyle name="Currency 2 4 6 2 6 2" xfId="3787" xr:uid="{00000000-0005-0000-0000-0000CB0E0000}"/>
    <cellStyle name="Currency 2 4 6 2 6 2 2" xfId="3788" xr:uid="{00000000-0005-0000-0000-0000CC0E0000}"/>
    <cellStyle name="Currency 2 4 6 2 6 3" xfId="3789" xr:uid="{00000000-0005-0000-0000-0000CD0E0000}"/>
    <cellStyle name="Currency 2 4 6 2 7" xfId="3790" xr:uid="{00000000-0005-0000-0000-0000CE0E0000}"/>
    <cellStyle name="Currency 2 4 6 2 7 2" xfId="3791" xr:uid="{00000000-0005-0000-0000-0000CF0E0000}"/>
    <cellStyle name="Currency 2 4 6 2 8" xfId="3792" xr:uid="{00000000-0005-0000-0000-0000D00E0000}"/>
    <cellStyle name="Currency 2 4 6 2 8 2" xfId="3793" xr:uid="{00000000-0005-0000-0000-0000D10E0000}"/>
    <cellStyle name="Currency 2 4 6 2 9" xfId="3794" xr:uid="{00000000-0005-0000-0000-0000D20E0000}"/>
    <cellStyle name="Currency 2 4 6 3" xfId="3795" xr:uid="{00000000-0005-0000-0000-0000D30E0000}"/>
    <cellStyle name="Currency 2 4 6 3 2" xfId="3796" xr:uid="{00000000-0005-0000-0000-0000D40E0000}"/>
    <cellStyle name="Currency 2 4 6 3 3" xfId="3797" xr:uid="{00000000-0005-0000-0000-0000D50E0000}"/>
    <cellStyle name="Currency 2 4 6 3 3 2" xfId="3798" xr:uid="{00000000-0005-0000-0000-0000D60E0000}"/>
    <cellStyle name="Currency 2 4 6 3 3 3" xfId="3799" xr:uid="{00000000-0005-0000-0000-0000D70E0000}"/>
    <cellStyle name="Currency 2 4 6 3 4" xfId="3800" xr:uid="{00000000-0005-0000-0000-0000D80E0000}"/>
    <cellStyle name="Currency 2 4 6 3 4 2" xfId="3801" xr:uid="{00000000-0005-0000-0000-0000D90E0000}"/>
    <cellStyle name="Currency 2 4 6 3 4 2 2" xfId="3802" xr:uid="{00000000-0005-0000-0000-0000DA0E0000}"/>
    <cellStyle name="Currency 2 4 6 3 4 3" xfId="3803" xr:uid="{00000000-0005-0000-0000-0000DB0E0000}"/>
    <cellStyle name="Currency 2 4 6 3 5" xfId="3804" xr:uid="{00000000-0005-0000-0000-0000DC0E0000}"/>
    <cellStyle name="Currency 2 4 6 3 5 2" xfId="3805" xr:uid="{00000000-0005-0000-0000-0000DD0E0000}"/>
    <cellStyle name="Currency 2 4 6 3 5 2 2" xfId="3806" xr:uid="{00000000-0005-0000-0000-0000DE0E0000}"/>
    <cellStyle name="Currency 2 4 6 3 5 3" xfId="3807" xr:uid="{00000000-0005-0000-0000-0000DF0E0000}"/>
    <cellStyle name="Currency 2 4 6 3 6" xfId="3808" xr:uid="{00000000-0005-0000-0000-0000E00E0000}"/>
    <cellStyle name="Currency 2 4 6 3 6 2" xfId="3809" xr:uid="{00000000-0005-0000-0000-0000E10E0000}"/>
    <cellStyle name="Currency 2 4 6 3 6 2 2" xfId="3810" xr:uid="{00000000-0005-0000-0000-0000E20E0000}"/>
    <cellStyle name="Currency 2 4 6 3 6 3" xfId="3811" xr:uid="{00000000-0005-0000-0000-0000E30E0000}"/>
    <cellStyle name="Currency 2 4 6 3 7" xfId="3812" xr:uid="{00000000-0005-0000-0000-0000E40E0000}"/>
    <cellStyle name="Currency 2 4 6 3 7 2" xfId="3813" xr:uid="{00000000-0005-0000-0000-0000E50E0000}"/>
    <cellStyle name="Currency 2 4 6 3 8" xfId="3814" xr:uid="{00000000-0005-0000-0000-0000E60E0000}"/>
    <cellStyle name="Currency 2 4 6 3 8 2" xfId="3815" xr:uid="{00000000-0005-0000-0000-0000E70E0000}"/>
    <cellStyle name="Currency 2 4 6 3 9" xfId="3816" xr:uid="{00000000-0005-0000-0000-0000E80E0000}"/>
    <cellStyle name="Currency 2 4 6 4" xfId="3817" xr:uid="{00000000-0005-0000-0000-0000E90E0000}"/>
    <cellStyle name="Currency 2 4 6 4 2" xfId="3818" xr:uid="{00000000-0005-0000-0000-0000EA0E0000}"/>
    <cellStyle name="Currency 2 4 6 4 3" xfId="3819" xr:uid="{00000000-0005-0000-0000-0000EB0E0000}"/>
    <cellStyle name="Currency 2 4 6 4 3 2" xfId="3820" xr:uid="{00000000-0005-0000-0000-0000EC0E0000}"/>
    <cellStyle name="Currency 2 4 6 4 3 2 2" xfId="3821" xr:uid="{00000000-0005-0000-0000-0000ED0E0000}"/>
    <cellStyle name="Currency 2 4 6 4 3 3" xfId="3822" xr:uid="{00000000-0005-0000-0000-0000EE0E0000}"/>
    <cellStyle name="Currency 2 4 6 4 4" xfId="3823" xr:uid="{00000000-0005-0000-0000-0000EF0E0000}"/>
    <cellStyle name="Currency 2 4 6 4 4 2" xfId="3824" xr:uid="{00000000-0005-0000-0000-0000F00E0000}"/>
    <cellStyle name="Currency 2 4 6 4 4 2 2" xfId="3825" xr:uid="{00000000-0005-0000-0000-0000F10E0000}"/>
    <cellStyle name="Currency 2 4 6 4 4 3" xfId="3826" xr:uid="{00000000-0005-0000-0000-0000F20E0000}"/>
    <cellStyle name="Currency 2 4 6 4 5" xfId="3827" xr:uid="{00000000-0005-0000-0000-0000F30E0000}"/>
    <cellStyle name="Currency 2 4 6 4 5 2" xfId="3828" xr:uid="{00000000-0005-0000-0000-0000F40E0000}"/>
    <cellStyle name="Currency 2 4 6 4 5 2 2" xfId="3829" xr:uid="{00000000-0005-0000-0000-0000F50E0000}"/>
    <cellStyle name="Currency 2 4 6 4 5 3" xfId="3830" xr:uid="{00000000-0005-0000-0000-0000F60E0000}"/>
    <cellStyle name="Currency 2 4 6 4 6" xfId="3831" xr:uid="{00000000-0005-0000-0000-0000F70E0000}"/>
    <cellStyle name="Currency 2 4 6 4 6 2" xfId="3832" xr:uid="{00000000-0005-0000-0000-0000F80E0000}"/>
    <cellStyle name="Currency 2 4 6 4 7" xfId="3833" xr:uid="{00000000-0005-0000-0000-0000F90E0000}"/>
    <cellStyle name="Currency 2 4 6 4 7 2" xfId="3834" xr:uid="{00000000-0005-0000-0000-0000FA0E0000}"/>
    <cellStyle name="Currency 2 4 6 4 8" xfId="3835" xr:uid="{00000000-0005-0000-0000-0000FB0E0000}"/>
    <cellStyle name="Currency 2 4 6 4 9" xfId="3836" xr:uid="{00000000-0005-0000-0000-0000FC0E0000}"/>
    <cellStyle name="Currency 2 4 6 5" xfId="3837" xr:uid="{00000000-0005-0000-0000-0000FD0E0000}"/>
    <cellStyle name="Currency 2 4 6 5 2" xfId="3838" xr:uid="{00000000-0005-0000-0000-0000FE0E0000}"/>
    <cellStyle name="Currency 2 4 6 5 3" xfId="3839" xr:uid="{00000000-0005-0000-0000-0000FF0E0000}"/>
    <cellStyle name="Currency 2 4 6 6" xfId="3840" xr:uid="{00000000-0005-0000-0000-0000000F0000}"/>
    <cellStyle name="Currency 2 4 6 6 2" xfId="3841" xr:uid="{00000000-0005-0000-0000-0000010F0000}"/>
    <cellStyle name="Currency 2 4 6 6 2 2" xfId="3842" xr:uid="{00000000-0005-0000-0000-0000020F0000}"/>
    <cellStyle name="Currency 2 4 6 6 2 2 2" xfId="3843" xr:uid="{00000000-0005-0000-0000-0000030F0000}"/>
    <cellStyle name="Currency 2 4 6 6 2 3" xfId="3844" xr:uid="{00000000-0005-0000-0000-0000040F0000}"/>
    <cellStyle name="Currency 2 4 6 6 3" xfId="3845" xr:uid="{00000000-0005-0000-0000-0000050F0000}"/>
    <cellStyle name="Currency 2 4 6 6 3 2" xfId="3846" xr:uid="{00000000-0005-0000-0000-0000060F0000}"/>
    <cellStyle name="Currency 2 4 6 6 3 2 2" xfId="3847" xr:uid="{00000000-0005-0000-0000-0000070F0000}"/>
    <cellStyle name="Currency 2 4 6 6 3 3" xfId="3848" xr:uid="{00000000-0005-0000-0000-0000080F0000}"/>
    <cellStyle name="Currency 2 4 6 6 4" xfId="3849" xr:uid="{00000000-0005-0000-0000-0000090F0000}"/>
    <cellStyle name="Currency 2 4 6 6 4 2" xfId="3850" xr:uid="{00000000-0005-0000-0000-00000A0F0000}"/>
    <cellStyle name="Currency 2 4 6 6 4 2 2" xfId="3851" xr:uid="{00000000-0005-0000-0000-00000B0F0000}"/>
    <cellStyle name="Currency 2 4 6 6 4 3" xfId="3852" xr:uid="{00000000-0005-0000-0000-00000C0F0000}"/>
    <cellStyle name="Currency 2 4 6 6 5" xfId="3853" xr:uid="{00000000-0005-0000-0000-00000D0F0000}"/>
    <cellStyle name="Currency 2 4 6 6 5 2" xfId="3854" xr:uid="{00000000-0005-0000-0000-00000E0F0000}"/>
    <cellStyle name="Currency 2 4 6 6 6" xfId="3855" xr:uid="{00000000-0005-0000-0000-00000F0F0000}"/>
    <cellStyle name="Currency 2 4 6 6 6 2" xfId="3856" xr:uid="{00000000-0005-0000-0000-0000100F0000}"/>
    <cellStyle name="Currency 2 4 6 6 7" xfId="3857" xr:uid="{00000000-0005-0000-0000-0000110F0000}"/>
    <cellStyle name="Currency 2 4 6 7" xfId="3858" xr:uid="{00000000-0005-0000-0000-0000120F0000}"/>
    <cellStyle name="Currency 2 4 6 7 2" xfId="3859" xr:uid="{00000000-0005-0000-0000-0000130F0000}"/>
    <cellStyle name="Currency 2 4 6 7 2 2" xfId="3860" xr:uid="{00000000-0005-0000-0000-0000140F0000}"/>
    <cellStyle name="Currency 2 4 6 7 3" xfId="3861" xr:uid="{00000000-0005-0000-0000-0000150F0000}"/>
    <cellStyle name="Currency 2 4 6 8" xfId="3862" xr:uid="{00000000-0005-0000-0000-0000160F0000}"/>
    <cellStyle name="Currency 2 4 6 8 2" xfId="3863" xr:uid="{00000000-0005-0000-0000-0000170F0000}"/>
    <cellStyle name="Currency 2 4 6 8 2 2" xfId="3864" xr:uid="{00000000-0005-0000-0000-0000180F0000}"/>
    <cellStyle name="Currency 2 4 6 8 3" xfId="3865" xr:uid="{00000000-0005-0000-0000-0000190F0000}"/>
    <cellStyle name="Currency 2 4 7" xfId="3866" xr:uid="{00000000-0005-0000-0000-00001A0F0000}"/>
    <cellStyle name="Currency 2 4 7 10" xfId="3867" xr:uid="{00000000-0005-0000-0000-00001B0F0000}"/>
    <cellStyle name="Currency 2 4 7 2" xfId="3868" xr:uid="{00000000-0005-0000-0000-00001C0F0000}"/>
    <cellStyle name="Currency 2 4 7 2 2" xfId="3869" xr:uid="{00000000-0005-0000-0000-00001D0F0000}"/>
    <cellStyle name="Currency 2 4 7 2 3" xfId="3870" xr:uid="{00000000-0005-0000-0000-00001E0F0000}"/>
    <cellStyle name="Currency 2 4 7 2 3 2" xfId="3871" xr:uid="{00000000-0005-0000-0000-00001F0F0000}"/>
    <cellStyle name="Currency 2 4 7 2 3 3" xfId="3872" xr:uid="{00000000-0005-0000-0000-0000200F0000}"/>
    <cellStyle name="Currency 2 4 7 2 4" xfId="3873" xr:uid="{00000000-0005-0000-0000-0000210F0000}"/>
    <cellStyle name="Currency 2 4 7 2 4 2" xfId="3874" xr:uid="{00000000-0005-0000-0000-0000220F0000}"/>
    <cellStyle name="Currency 2 4 7 2 4 2 2" xfId="3875" xr:uid="{00000000-0005-0000-0000-0000230F0000}"/>
    <cellStyle name="Currency 2 4 7 2 4 3" xfId="3876" xr:uid="{00000000-0005-0000-0000-0000240F0000}"/>
    <cellStyle name="Currency 2 4 7 2 5" xfId="3877" xr:uid="{00000000-0005-0000-0000-0000250F0000}"/>
    <cellStyle name="Currency 2 4 7 2 5 2" xfId="3878" xr:uid="{00000000-0005-0000-0000-0000260F0000}"/>
    <cellStyle name="Currency 2 4 7 2 5 2 2" xfId="3879" xr:uid="{00000000-0005-0000-0000-0000270F0000}"/>
    <cellStyle name="Currency 2 4 7 2 5 3" xfId="3880" xr:uid="{00000000-0005-0000-0000-0000280F0000}"/>
    <cellStyle name="Currency 2 4 7 2 6" xfId="3881" xr:uid="{00000000-0005-0000-0000-0000290F0000}"/>
    <cellStyle name="Currency 2 4 7 2 6 2" xfId="3882" xr:uid="{00000000-0005-0000-0000-00002A0F0000}"/>
    <cellStyle name="Currency 2 4 7 2 6 2 2" xfId="3883" xr:uid="{00000000-0005-0000-0000-00002B0F0000}"/>
    <cellStyle name="Currency 2 4 7 2 6 3" xfId="3884" xr:uid="{00000000-0005-0000-0000-00002C0F0000}"/>
    <cellStyle name="Currency 2 4 7 2 7" xfId="3885" xr:uid="{00000000-0005-0000-0000-00002D0F0000}"/>
    <cellStyle name="Currency 2 4 7 2 7 2" xfId="3886" xr:uid="{00000000-0005-0000-0000-00002E0F0000}"/>
    <cellStyle name="Currency 2 4 7 2 8" xfId="3887" xr:uid="{00000000-0005-0000-0000-00002F0F0000}"/>
    <cellStyle name="Currency 2 4 7 2 8 2" xfId="3888" xr:uid="{00000000-0005-0000-0000-0000300F0000}"/>
    <cellStyle name="Currency 2 4 7 2 9" xfId="3889" xr:uid="{00000000-0005-0000-0000-0000310F0000}"/>
    <cellStyle name="Currency 2 4 7 3" xfId="3890" xr:uid="{00000000-0005-0000-0000-0000320F0000}"/>
    <cellStyle name="Currency 2 4 7 4" xfId="3891" xr:uid="{00000000-0005-0000-0000-0000330F0000}"/>
    <cellStyle name="Currency 2 4 7 4 2" xfId="3892" xr:uid="{00000000-0005-0000-0000-0000340F0000}"/>
    <cellStyle name="Currency 2 4 7 4 3" xfId="3893" xr:uid="{00000000-0005-0000-0000-0000350F0000}"/>
    <cellStyle name="Currency 2 4 7 5" xfId="3894" xr:uid="{00000000-0005-0000-0000-0000360F0000}"/>
    <cellStyle name="Currency 2 4 7 5 2" xfId="3895" xr:uid="{00000000-0005-0000-0000-0000370F0000}"/>
    <cellStyle name="Currency 2 4 7 5 2 2" xfId="3896" xr:uid="{00000000-0005-0000-0000-0000380F0000}"/>
    <cellStyle name="Currency 2 4 7 5 3" xfId="3897" xr:uid="{00000000-0005-0000-0000-0000390F0000}"/>
    <cellStyle name="Currency 2 4 7 6" xfId="3898" xr:uid="{00000000-0005-0000-0000-00003A0F0000}"/>
    <cellStyle name="Currency 2 4 7 6 2" xfId="3899" xr:uid="{00000000-0005-0000-0000-00003B0F0000}"/>
    <cellStyle name="Currency 2 4 7 6 2 2" xfId="3900" xr:uid="{00000000-0005-0000-0000-00003C0F0000}"/>
    <cellStyle name="Currency 2 4 7 6 3" xfId="3901" xr:uid="{00000000-0005-0000-0000-00003D0F0000}"/>
    <cellStyle name="Currency 2 4 7 7" xfId="3902" xr:uid="{00000000-0005-0000-0000-00003E0F0000}"/>
    <cellStyle name="Currency 2 4 7 7 2" xfId="3903" xr:uid="{00000000-0005-0000-0000-00003F0F0000}"/>
    <cellStyle name="Currency 2 4 7 7 2 2" xfId="3904" xr:uid="{00000000-0005-0000-0000-0000400F0000}"/>
    <cellStyle name="Currency 2 4 7 7 3" xfId="3905" xr:uid="{00000000-0005-0000-0000-0000410F0000}"/>
    <cellStyle name="Currency 2 4 7 8" xfId="3906" xr:uid="{00000000-0005-0000-0000-0000420F0000}"/>
    <cellStyle name="Currency 2 4 7 8 2" xfId="3907" xr:uid="{00000000-0005-0000-0000-0000430F0000}"/>
    <cellStyle name="Currency 2 4 7 9" xfId="3908" xr:uid="{00000000-0005-0000-0000-0000440F0000}"/>
    <cellStyle name="Currency 2 4 7 9 2" xfId="3909" xr:uid="{00000000-0005-0000-0000-0000450F0000}"/>
    <cellStyle name="Currency 2 4 8" xfId="3910" xr:uid="{00000000-0005-0000-0000-0000460F0000}"/>
    <cellStyle name="Currency 2 4 8 2" xfId="3911" xr:uid="{00000000-0005-0000-0000-0000470F0000}"/>
    <cellStyle name="Currency 2 4 8 2 10" xfId="3912" xr:uid="{00000000-0005-0000-0000-0000480F0000}"/>
    <cellStyle name="Currency 2 4 8 2 2" xfId="3913" xr:uid="{00000000-0005-0000-0000-0000490F0000}"/>
    <cellStyle name="Currency 2 4 8 2 3" xfId="3914" xr:uid="{00000000-0005-0000-0000-00004A0F0000}"/>
    <cellStyle name="Currency 2 4 8 2 4" xfId="3915" xr:uid="{00000000-0005-0000-0000-00004B0F0000}"/>
    <cellStyle name="Currency 2 4 8 2 4 2" xfId="3916" xr:uid="{00000000-0005-0000-0000-00004C0F0000}"/>
    <cellStyle name="Currency 2 4 8 2 4 2 2" xfId="3917" xr:uid="{00000000-0005-0000-0000-00004D0F0000}"/>
    <cellStyle name="Currency 2 4 8 2 4 3" xfId="3918" xr:uid="{00000000-0005-0000-0000-00004E0F0000}"/>
    <cellStyle name="Currency 2 4 8 2 5" xfId="3919" xr:uid="{00000000-0005-0000-0000-00004F0F0000}"/>
    <cellStyle name="Currency 2 4 8 2 5 2" xfId="3920" xr:uid="{00000000-0005-0000-0000-0000500F0000}"/>
    <cellStyle name="Currency 2 4 8 2 5 2 2" xfId="3921" xr:uid="{00000000-0005-0000-0000-0000510F0000}"/>
    <cellStyle name="Currency 2 4 8 2 5 3" xfId="3922" xr:uid="{00000000-0005-0000-0000-0000520F0000}"/>
    <cellStyle name="Currency 2 4 8 2 6" xfId="3923" xr:uid="{00000000-0005-0000-0000-0000530F0000}"/>
    <cellStyle name="Currency 2 4 8 2 6 2" xfId="3924" xr:uid="{00000000-0005-0000-0000-0000540F0000}"/>
    <cellStyle name="Currency 2 4 8 2 6 2 2" xfId="3925" xr:uid="{00000000-0005-0000-0000-0000550F0000}"/>
    <cellStyle name="Currency 2 4 8 2 6 3" xfId="3926" xr:uid="{00000000-0005-0000-0000-0000560F0000}"/>
    <cellStyle name="Currency 2 4 8 2 7" xfId="3927" xr:uid="{00000000-0005-0000-0000-0000570F0000}"/>
    <cellStyle name="Currency 2 4 8 2 7 2" xfId="3928" xr:uid="{00000000-0005-0000-0000-0000580F0000}"/>
    <cellStyle name="Currency 2 4 8 2 8" xfId="3929" xr:uid="{00000000-0005-0000-0000-0000590F0000}"/>
    <cellStyle name="Currency 2 4 8 2 8 2" xfId="3930" xr:uid="{00000000-0005-0000-0000-00005A0F0000}"/>
    <cellStyle name="Currency 2 4 8 2 9" xfId="3931" xr:uid="{00000000-0005-0000-0000-00005B0F0000}"/>
    <cellStyle name="Currency 2 4 8 3" xfId="3932" xr:uid="{00000000-0005-0000-0000-00005C0F0000}"/>
    <cellStyle name="Currency 2 4 8 4" xfId="3933" xr:uid="{00000000-0005-0000-0000-00005D0F0000}"/>
    <cellStyle name="Currency 2 4 8 4 2" xfId="3934" xr:uid="{00000000-0005-0000-0000-00005E0F0000}"/>
    <cellStyle name="Currency 2 4 8 4 2 2" xfId="3935" xr:uid="{00000000-0005-0000-0000-00005F0F0000}"/>
    <cellStyle name="Currency 2 4 8 4 3" xfId="3936" xr:uid="{00000000-0005-0000-0000-0000600F0000}"/>
    <cellStyle name="Currency 2 4 8 5" xfId="3937" xr:uid="{00000000-0005-0000-0000-0000610F0000}"/>
    <cellStyle name="Currency 2 4 8 5 2" xfId="3938" xr:uid="{00000000-0005-0000-0000-0000620F0000}"/>
    <cellStyle name="Currency 2 4 8 5 2 2" xfId="3939" xr:uid="{00000000-0005-0000-0000-0000630F0000}"/>
    <cellStyle name="Currency 2 4 8 5 3" xfId="3940" xr:uid="{00000000-0005-0000-0000-0000640F0000}"/>
    <cellStyle name="Currency 2 4 9" xfId="3941" xr:uid="{00000000-0005-0000-0000-0000650F0000}"/>
    <cellStyle name="Currency 2 4 9 2" xfId="3942" xr:uid="{00000000-0005-0000-0000-0000660F0000}"/>
    <cellStyle name="Currency 2 4 9 3" xfId="3943" xr:uid="{00000000-0005-0000-0000-0000670F0000}"/>
    <cellStyle name="Currency 2 4 9 3 2" xfId="3944" xr:uid="{00000000-0005-0000-0000-0000680F0000}"/>
    <cellStyle name="Currency 2 4 9 3 3" xfId="3945" xr:uid="{00000000-0005-0000-0000-0000690F0000}"/>
    <cellStyle name="Currency 2 4 9 4" xfId="3946" xr:uid="{00000000-0005-0000-0000-00006A0F0000}"/>
    <cellStyle name="Currency 2 4 9 4 2" xfId="3947" xr:uid="{00000000-0005-0000-0000-00006B0F0000}"/>
    <cellStyle name="Currency 2 4 9 4 2 2" xfId="3948" xr:uid="{00000000-0005-0000-0000-00006C0F0000}"/>
    <cellStyle name="Currency 2 4 9 4 3" xfId="3949" xr:uid="{00000000-0005-0000-0000-00006D0F0000}"/>
    <cellStyle name="Currency 2 4 9 5" xfId="3950" xr:uid="{00000000-0005-0000-0000-00006E0F0000}"/>
    <cellStyle name="Currency 2 4 9 5 2" xfId="3951" xr:uid="{00000000-0005-0000-0000-00006F0F0000}"/>
    <cellStyle name="Currency 2 4 9 5 2 2" xfId="3952" xr:uid="{00000000-0005-0000-0000-0000700F0000}"/>
    <cellStyle name="Currency 2 4 9 5 3" xfId="3953" xr:uid="{00000000-0005-0000-0000-0000710F0000}"/>
    <cellStyle name="Currency 2 4 9 6" xfId="3954" xr:uid="{00000000-0005-0000-0000-0000720F0000}"/>
    <cellStyle name="Currency 2 4 9 6 2" xfId="3955" xr:uid="{00000000-0005-0000-0000-0000730F0000}"/>
    <cellStyle name="Currency 2 4 9 6 2 2" xfId="3956" xr:uid="{00000000-0005-0000-0000-0000740F0000}"/>
    <cellStyle name="Currency 2 4 9 6 3" xfId="3957" xr:uid="{00000000-0005-0000-0000-0000750F0000}"/>
    <cellStyle name="Currency 2 4 9 7" xfId="3958" xr:uid="{00000000-0005-0000-0000-0000760F0000}"/>
    <cellStyle name="Currency 2 4 9 7 2" xfId="3959" xr:uid="{00000000-0005-0000-0000-0000770F0000}"/>
    <cellStyle name="Currency 2 4 9 8" xfId="3960" xr:uid="{00000000-0005-0000-0000-0000780F0000}"/>
    <cellStyle name="Currency 2 4 9 8 2" xfId="3961" xr:uid="{00000000-0005-0000-0000-0000790F0000}"/>
    <cellStyle name="Currency 2 4 9 9" xfId="3962" xr:uid="{00000000-0005-0000-0000-00007A0F0000}"/>
    <cellStyle name="Currency 2 5" xfId="3963" xr:uid="{00000000-0005-0000-0000-00007B0F0000}"/>
    <cellStyle name="Currency 2 5 10" xfId="3964" xr:uid="{00000000-0005-0000-0000-00007C0F0000}"/>
    <cellStyle name="Currency 2 5 10 2" xfId="3965" xr:uid="{00000000-0005-0000-0000-00007D0F0000}"/>
    <cellStyle name="Currency 2 5 10 3" xfId="3966" xr:uid="{00000000-0005-0000-0000-00007E0F0000}"/>
    <cellStyle name="Currency 2 5 11" xfId="3967" xr:uid="{00000000-0005-0000-0000-00007F0F0000}"/>
    <cellStyle name="Currency 2 5 12" xfId="3968" xr:uid="{00000000-0005-0000-0000-0000800F0000}"/>
    <cellStyle name="Currency 2 5 12 2" xfId="3969" xr:uid="{00000000-0005-0000-0000-0000810F0000}"/>
    <cellStyle name="Currency 2 5 12 2 2" xfId="3970" xr:uid="{00000000-0005-0000-0000-0000820F0000}"/>
    <cellStyle name="Currency 2 5 12 3" xfId="3971" xr:uid="{00000000-0005-0000-0000-0000830F0000}"/>
    <cellStyle name="Currency 2 5 12 4" xfId="3972" xr:uid="{00000000-0005-0000-0000-0000840F0000}"/>
    <cellStyle name="Currency 2 5 13" xfId="3973" xr:uid="{00000000-0005-0000-0000-0000850F0000}"/>
    <cellStyle name="Currency 2 5 13 2" xfId="3974" xr:uid="{00000000-0005-0000-0000-0000860F0000}"/>
    <cellStyle name="Currency 2 5 13 2 2" xfId="3975" xr:uid="{00000000-0005-0000-0000-0000870F0000}"/>
    <cellStyle name="Currency 2 5 13 3" xfId="3976" xr:uid="{00000000-0005-0000-0000-0000880F0000}"/>
    <cellStyle name="Currency 2 5 14" xfId="3977" xr:uid="{00000000-0005-0000-0000-0000890F0000}"/>
    <cellStyle name="Currency 2 5 14 2" xfId="3978" xr:uid="{00000000-0005-0000-0000-00008A0F0000}"/>
    <cellStyle name="Currency 2 5 14 2 2" xfId="3979" xr:uid="{00000000-0005-0000-0000-00008B0F0000}"/>
    <cellStyle name="Currency 2 5 14 3" xfId="3980" xr:uid="{00000000-0005-0000-0000-00008C0F0000}"/>
    <cellStyle name="Currency 2 5 15" xfId="3981" xr:uid="{00000000-0005-0000-0000-00008D0F0000}"/>
    <cellStyle name="Currency 2 5 15 2" xfId="3982" xr:uid="{00000000-0005-0000-0000-00008E0F0000}"/>
    <cellStyle name="Currency 2 5 16" xfId="3983" xr:uid="{00000000-0005-0000-0000-00008F0F0000}"/>
    <cellStyle name="Currency 2 5 16 2" xfId="3984" xr:uid="{00000000-0005-0000-0000-0000900F0000}"/>
    <cellStyle name="Currency 2 5 17" xfId="3985" xr:uid="{00000000-0005-0000-0000-0000910F0000}"/>
    <cellStyle name="Currency 2 5 18" xfId="3986" xr:uid="{00000000-0005-0000-0000-0000920F0000}"/>
    <cellStyle name="Currency 2 5 19" xfId="3987" xr:uid="{00000000-0005-0000-0000-0000930F0000}"/>
    <cellStyle name="Currency 2 5 2" xfId="3988" xr:uid="{00000000-0005-0000-0000-0000940F0000}"/>
    <cellStyle name="Currency 2 5 2 10" xfId="3989" xr:uid="{00000000-0005-0000-0000-0000950F0000}"/>
    <cellStyle name="Currency 2 5 2 10 2" xfId="3990" xr:uid="{00000000-0005-0000-0000-0000960F0000}"/>
    <cellStyle name="Currency 2 5 2 10 2 2" xfId="3991" xr:uid="{00000000-0005-0000-0000-0000970F0000}"/>
    <cellStyle name="Currency 2 5 2 10 3" xfId="3992" xr:uid="{00000000-0005-0000-0000-0000980F0000}"/>
    <cellStyle name="Currency 2 5 2 10 4" xfId="3993" xr:uid="{00000000-0005-0000-0000-0000990F0000}"/>
    <cellStyle name="Currency 2 5 2 11" xfId="3994" xr:uid="{00000000-0005-0000-0000-00009A0F0000}"/>
    <cellStyle name="Currency 2 5 2 11 2" xfId="3995" xr:uid="{00000000-0005-0000-0000-00009B0F0000}"/>
    <cellStyle name="Currency 2 5 2 11 2 2" xfId="3996" xr:uid="{00000000-0005-0000-0000-00009C0F0000}"/>
    <cellStyle name="Currency 2 5 2 11 3" xfId="3997" xr:uid="{00000000-0005-0000-0000-00009D0F0000}"/>
    <cellStyle name="Currency 2 5 2 12" xfId="3998" xr:uid="{00000000-0005-0000-0000-00009E0F0000}"/>
    <cellStyle name="Currency 2 5 2 12 2" xfId="3999" xr:uid="{00000000-0005-0000-0000-00009F0F0000}"/>
    <cellStyle name="Currency 2 5 2 12 2 2" xfId="4000" xr:uid="{00000000-0005-0000-0000-0000A00F0000}"/>
    <cellStyle name="Currency 2 5 2 12 3" xfId="4001" xr:uid="{00000000-0005-0000-0000-0000A10F0000}"/>
    <cellStyle name="Currency 2 5 2 13" xfId="4002" xr:uid="{00000000-0005-0000-0000-0000A20F0000}"/>
    <cellStyle name="Currency 2 5 2 13 2" xfId="4003" xr:uid="{00000000-0005-0000-0000-0000A30F0000}"/>
    <cellStyle name="Currency 2 5 2 14" xfId="4004" xr:uid="{00000000-0005-0000-0000-0000A40F0000}"/>
    <cellStyle name="Currency 2 5 2 14 2" xfId="4005" xr:uid="{00000000-0005-0000-0000-0000A50F0000}"/>
    <cellStyle name="Currency 2 5 2 15" xfId="4006" xr:uid="{00000000-0005-0000-0000-0000A60F0000}"/>
    <cellStyle name="Currency 2 5 2 16" xfId="4007" xr:uid="{00000000-0005-0000-0000-0000A70F0000}"/>
    <cellStyle name="Currency 2 5 2 17" xfId="4008" xr:uid="{00000000-0005-0000-0000-0000A80F0000}"/>
    <cellStyle name="Currency 2 5 2 2" xfId="4009" xr:uid="{00000000-0005-0000-0000-0000A90F0000}"/>
    <cellStyle name="Currency 2 5 2 2 10" xfId="4010" xr:uid="{00000000-0005-0000-0000-0000AA0F0000}"/>
    <cellStyle name="Currency 2 5 2 2 10 2" xfId="4011" xr:uid="{00000000-0005-0000-0000-0000AB0F0000}"/>
    <cellStyle name="Currency 2 5 2 2 10 2 2" xfId="4012" xr:uid="{00000000-0005-0000-0000-0000AC0F0000}"/>
    <cellStyle name="Currency 2 5 2 2 10 3" xfId="4013" xr:uid="{00000000-0005-0000-0000-0000AD0F0000}"/>
    <cellStyle name="Currency 2 5 2 2 11" xfId="4014" xr:uid="{00000000-0005-0000-0000-0000AE0F0000}"/>
    <cellStyle name="Currency 2 5 2 2 11 2" xfId="4015" xr:uid="{00000000-0005-0000-0000-0000AF0F0000}"/>
    <cellStyle name="Currency 2 5 2 2 12" xfId="4016" xr:uid="{00000000-0005-0000-0000-0000B00F0000}"/>
    <cellStyle name="Currency 2 5 2 2 12 2" xfId="4017" xr:uid="{00000000-0005-0000-0000-0000B10F0000}"/>
    <cellStyle name="Currency 2 5 2 2 13" xfId="4018" xr:uid="{00000000-0005-0000-0000-0000B20F0000}"/>
    <cellStyle name="Currency 2 5 2 2 14" xfId="4019" xr:uid="{00000000-0005-0000-0000-0000B30F0000}"/>
    <cellStyle name="Currency 2 5 2 2 15" xfId="4020" xr:uid="{00000000-0005-0000-0000-0000B40F0000}"/>
    <cellStyle name="Currency 2 5 2 2 2" xfId="4021" xr:uid="{00000000-0005-0000-0000-0000B50F0000}"/>
    <cellStyle name="Currency 2 5 2 2 2 2" xfId="4022" xr:uid="{00000000-0005-0000-0000-0000B60F0000}"/>
    <cellStyle name="Currency 2 5 2 2 2 2 2" xfId="4023" xr:uid="{00000000-0005-0000-0000-0000B70F0000}"/>
    <cellStyle name="Currency 2 5 2 2 2 2 3" xfId="4024" xr:uid="{00000000-0005-0000-0000-0000B80F0000}"/>
    <cellStyle name="Currency 2 5 2 2 2 2 3 2" xfId="4025" xr:uid="{00000000-0005-0000-0000-0000B90F0000}"/>
    <cellStyle name="Currency 2 5 2 2 2 2 3 3" xfId="4026" xr:uid="{00000000-0005-0000-0000-0000BA0F0000}"/>
    <cellStyle name="Currency 2 5 2 2 2 2 4" xfId="4027" xr:uid="{00000000-0005-0000-0000-0000BB0F0000}"/>
    <cellStyle name="Currency 2 5 2 2 2 2 4 2" xfId="4028" xr:uid="{00000000-0005-0000-0000-0000BC0F0000}"/>
    <cellStyle name="Currency 2 5 2 2 2 2 4 2 2" xfId="4029" xr:uid="{00000000-0005-0000-0000-0000BD0F0000}"/>
    <cellStyle name="Currency 2 5 2 2 2 2 4 3" xfId="4030" xr:uid="{00000000-0005-0000-0000-0000BE0F0000}"/>
    <cellStyle name="Currency 2 5 2 2 2 2 5" xfId="4031" xr:uid="{00000000-0005-0000-0000-0000BF0F0000}"/>
    <cellStyle name="Currency 2 5 2 2 2 2 5 2" xfId="4032" xr:uid="{00000000-0005-0000-0000-0000C00F0000}"/>
    <cellStyle name="Currency 2 5 2 2 2 2 5 2 2" xfId="4033" xr:uid="{00000000-0005-0000-0000-0000C10F0000}"/>
    <cellStyle name="Currency 2 5 2 2 2 2 5 3" xfId="4034" xr:uid="{00000000-0005-0000-0000-0000C20F0000}"/>
    <cellStyle name="Currency 2 5 2 2 2 2 6" xfId="4035" xr:uid="{00000000-0005-0000-0000-0000C30F0000}"/>
    <cellStyle name="Currency 2 5 2 2 2 2 6 2" xfId="4036" xr:uid="{00000000-0005-0000-0000-0000C40F0000}"/>
    <cellStyle name="Currency 2 5 2 2 2 2 6 2 2" xfId="4037" xr:uid="{00000000-0005-0000-0000-0000C50F0000}"/>
    <cellStyle name="Currency 2 5 2 2 2 2 6 3" xfId="4038" xr:uid="{00000000-0005-0000-0000-0000C60F0000}"/>
    <cellStyle name="Currency 2 5 2 2 2 2 7" xfId="4039" xr:uid="{00000000-0005-0000-0000-0000C70F0000}"/>
    <cellStyle name="Currency 2 5 2 2 2 2 7 2" xfId="4040" xr:uid="{00000000-0005-0000-0000-0000C80F0000}"/>
    <cellStyle name="Currency 2 5 2 2 2 2 8" xfId="4041" xr:uid="{00000000-0005-0000-0000-0000C90F0000}"/>
    <cellStyle name="Currency 2 5 2 2 2 2 8 2" xfId="4042" xr:uid="{00000000-0005-0000-0000-0000CA0F0000}"/>
    <cellStyle name="Currency 2 5 2 2 2 2 9" xfId="4043" xr:uid="{00000000-0005-0000-0000-0000CB0F0000}"/>
    <cellStyle name="Currency 2 5 2 2 2 3" xfId="4044" xr:uid="{00000000-0005-0000-0000-0000CC0F0000}"/>
    <cellStyle name="Currency 2 5 2 2 2 3 2" xfId="4045" xr:uid="{00000000-0005-0000-0000-0000CD0F0000}"/>
    <cellStyle name="Currency 2 5 2 2 2 3 3" xfId="4046" xr:uid="{00000000-0005-0000-0000-0000CE0F0000}"/>
    <cellStyle name="Currency 2 5 2 2 2 3 3 2" xfId="4047" xr:uid="{00000000-0005-0000-0000-0000CF0F0000}"/>
    <cellStyle name="Currency 2 5 2 2 2 3 3 3" xfId="4048" xr:uid="{00000000-0005-0000-0000-0000D00F0000}"/>
    <cellStyle name="Currency 2 5 2 2 2 3 4" xfId="4049" xr:uid="{00000000-0005-0000-0000-0000D10F0000}"/>
    <cellStyle name="Currency 2 5 2 2 2 3 4 2" xfId="4050" xr:uid="{00000000-0005-0000-0000-0000D20F0000}"/>
    <cellStyle name="Currency 2 5 2 2 2 3 4 2 2" xfId="4051" xr:uid="{00000000-0005-0000-0000-0000D30F0000}"/>
    <cellStyle name="Currency 2 5 2 2 2 3 4 3" xfId="4052" xr:uid="{00000000-0005-0000-0000-0000D40F0000}"/>
    <cellStyle name="Currency 2 5 2 2 2 3 5" xfId="4053" xr:uid="{00000000-0005-0000-0000-0000D50F0000}"/>
    <cellStyle name="Currency 2 5 2 2 2 3 5 2" xfId="4054" xr:uid="{00000000-0005-0000-0000-0000D60F0000}"/>
    <cellStyle name="Currency 2 5 2 2 2 3 5 2 2" xfId="4055" xr:uid="{00000000-0005-0000-0000-0000D70F0000}"/>
    <cellStyle name="Currency 2 5 2 2 2 3 5 3" xfId="4056" xr:uid="{00000000-0005-0000-0000-0000D80F0000}"/>
    <cellStyle name="Currency 2 5 2 2 2 3 6" xfId="4057" xr:uid="{00000000-0005-0000-0000-0000D90F0000}"/>
    <cellStyle name="Currency 2 5 2 2 2 3 6 2" xfId="4058" xr:uid="{00000000-0005-0000-0000-0000DA0F0000}"/>
    <cellStyle name="Currency 2 5 2 2 2 3 6 2 2" xfId="4059" xr:uid="{00000000-0005-0000-0000-0000DB0F0000}"/>
    <cellStyle name="Currency 2 5 2 2 2 3 6 3" xfId="4060" xr:uid="{00000000-0005-0000-0000-0000DC0F0000}"/>
    <cellStyle name="Currency 2 5 2 2 2 3 7" xfId="4061" xr:uid="{00000000-0005-0000-0000-0000DD0F0000}"/>
    <cellStyle name="Currency 2 5 2 2 2 3 7 2" xfId="4062" xr:uid="{00000000-0005-0000-0000-0000DE0F0000}"/>
    <cellStyle name="Currency 2 5 2 2 2 3 8" xfId="4063" xr:uid="{00000000-0005-0000-0000-0000DF0F0000}"/>
    <cellStyle name="Currency 2 5 2 2 2 3 8 2" xfId="4064" xr:uid="{00000000-0005-0000-0000-0000E00F0000}"/>
    <cellStyle name="Currency 2 5 2 2 2 3 9" xfId="4065" xr:uid="{00000000-0005-0000-0000-0000E10F0000}"/>
    <cellStyle name="Currency 2 5 2 2 2 4" xfId="4066" xr:uid="{00000000-0005-0000-0000-0000E20F0000}"/>
    <cellStyle name="Currency 2 5 2 2 2 4 2" xfId="4067" xr:uid="{00000000-0005-0000-0000-0000E30F0000}"/>
    <cellStyle name="Currency 2 5 2 2 2 4 3" xfId="4068" xr:uid="{00000000-0005-0000-0000-0000E40F0000}"/>
    <cellStyle name="Currency 2 5 2 2 2 4 3 2" xfId="4069" xr:uid="{00000000-0005-0000-0000-0000E50F0000}"/>
    <cellStyle name="Currency 2 5 2 2 2 4 3 2 2" xfId="4070" xr:uid="{00000000-0005-0000-0000-0000E60F0000}"/>
    <cellStyle name="Currency 2 5 2 2 2 4 3 3" xfId="4071" xr:uid="{00000000-0005-0000-0000-0000E70F0000}"/>
    <cellStyle name="Currency 2 5 2 2 2 4 4" xfId="4072" xr:uid="{00000000-0005-0000-0000-0000E80F0000}"/>
    <cellStyle name="Currency 2 5 2 2 2 4 4 2" xfId="4073" xr:uid="{00000000-0005-0000-0000-0000E90F0000}"/>
    <cellStyle name="Currency 2 5 2 2 2 4 4 2 2" xfId="4074" xr:uid="{00000000-0005-0000-0000-0000EA0F0000}"/>
    <cellStyle name="Currency 2 5 2 2 2 4 4 3" xfId="4075" xr:uid="{00000000-0005-0000-0000-0000EB0F0000}"/>
    <cellStyle name="Currency 2 5 2 2 2 4 5" xfId="4076" xr:uid="{00000000-0005-0000-0000-0000EC0F0000}"/>
    <cellStyle name="Currency 2 5 2 2 2 4 5 2" xfId="4077" xr:uid="{00000000-0005-0000-0000-0000ED0F0000}"/>
    <cellStyle name="Currency 2 5 2 2 2 4 5 2 2" xfId="4078" xr:uid="{00000000-0005-0000-0000-0000EE0F0000}"/>
    <cellStyle name="Currency 2 5 2 2 2 4 5 3" xfId="4079" xr:uid="{00000000-0005-0000-0000-0000EF0F0000}"/>
    <cellStyle name="Currency 2 5 2 2 2 4 6" xfId="4080" xr:uid="{00000000-0005-0000-0000-0000F00F0000}"/>
    <cellStyle name="Currency 2 5 2 2 2 4 6 2" xfId="4081" xr:uid="{00000000-0005-0000-0000-0000F10F0000}"/>
    <cellStyle name="Currency 2 5 2 2 2 4 7" xfId="4082" xr:uid="{00000000-0005-0000-0000-0000F20F0000}"/>
    <cellStyle name="Currency 2 5 2 2 2 4 7 2" xfId="4083" xr:uid="{00000000-0005-0000-0000-0000F30F0000}"/>
    <cellStyle name="Currency 2 5 2 2 2 4 8" xfId="4084" xr:uid="{00000000-0005-0000-0000-0000F40F0000}"/>
    <cellStyle name="Currency 2 5 2 2 2 4 9" xfId="4085" xr:uid="{00000000-0005-0000-0000-0000F50F0000}"/>
    <cellStyle name="Currency 2 5 2 2 2 5" xfId="4086" xr:uid="{00000000-0005-0000-0000-0000F60F0000}"/>
    <cellStyle name="Currency 2 5 2 2 2 5 2" xfId="4087" xr:uid="{00000000-0005-0000-0000-0000F70F0000}"/>
    <cellStyle name="Currency 2 5 2 2 2 5 3" xfId="4088" xr:uid="{00000000-0005-0000-0000-0000F80F0000}"/>
    <cellStyle name="Currency 2 5 2 2 2 6" xfId="4089" xr:uid="{00000000-0005-0000-0000-0000F90F0000}"/>
    <cellStyle name="Currency 2 5 2 2 2 6 2" xfId="4090" xr:uid="{00000000-0005-0000-0000-0000FA0F0000}"/>
    <cellStyle name="Currency 2 5 2 2 2 6 2 2" xfId="4091" xr:uid="{00000000-0005-0000-0000-0000FB0F0000}"/>
    <cellStyle name="Currency 2 5 2 2 2 6 2 2 2" xfId="4092" xr:uid="{00000000-0005-0000-0000-0000FC0F0000}"/>
    <cellStyle name="Currency 2 5 2 2 2 6 2 3" xfId="4093" xr:uid="{00000000-0005-0000-0000-0000FD0F0000}"/>
    <cellStyle name="Currency 2 5 2 2 2 6 3" xfId="4094" xr:uid="{00000000-0005-0000-0000-0000FE0F0000}"/>
    <cellStyle name="Currency 2 5 2 2 2 6 3 2" xfId="4095" xr:uid="{00000000-0005-0000-0000-0000FF0F0000}"/>
    <cellStyle name="Currency 2 5 2 2 2 6 3 2 2" xfId="4096" xr:uid="{00000000-0005-0000-0000-000000100000}"/>
    <cellStyle name="Currency 2 5 2 2 2 6 3 3" xfId="4097" xr:uid="{00000000-0005-0000-0000-000001100000}"/>
    <cellStyle name="Currency 2 5 2 2 2 6 4" xfId="4098" xr:uid="{00000000-0005-0000-0000-000002100000}"/>
    <cellStyle name="Currency 2 5 2 2 2 6 4 2" xfId="4099" xr:uid="{00000000-0005-0000-0000-000003100000}"/>
    <cellStyle name="Currency 2 5 2 2 2 6 4 2 2" xfId="4100" xr:uid="{00000000-0005-0000-0000-000004100000}"/>
    <cellStyle name="Currency 2 5 2 2 2 6 4 3" xfId="4101" xr:uid="{00000000-0005-0000-0000-000005100000}"/>
    <cellStyle name="Currency 2 5 2 2 2 6 5" xfId="4102" xr:uid="{00000000-0005-0000-0000-000006100000}"/>
    <cellStyle name="Currency 2 5 2 2 2 6 5 2" xfId="4103" xr:uid="{00000000-0005-0000-0000-000007100000}"/>
    <cellStyle name="Currency 2 5 2 2 2 6 6" xfId="4104" xr:uid="{00000000-0005-0000-0000-000008100000}"/>
    <cellStyle name="Currency 2 5 2 2 2 6 6 2" xfId="4105" xr:uid="{00000000-0005-0000-0000-000009100000}"/>
    <cellStyle name="Currency 2 5 2 2 2 6 7" xfId="4106" xr:uid="{00000000-0005-0000-0000-00000A100000}"/>
    <cellStyle name="Currency 2 5 2 2 2 7" xfId="4107" xr:uid="{00000000-0005-0000-0000-00000B100000}"/>
    <cellStyle name="Currency 2 5 2 2 2 7 2" xfId="4108" xr:uid="{00000000-0005-0000-0000-00000C100000}"/>
    <cellStyle name="Currency 2 5 2 2 2 7 2 2" xfId="4109" xr:uid="{00000000-0005-0000-0000-00000D100000}"/>
    <cellStyle name="Currency 2 5 2 2 2 7 3" xfId="4110" xr:uid="{00000000-0005-0000-0000-00000E100000}"/>
    <cellStyle name="Currency 2 5 2 2 2 8" xfId="4111" xr:uid="{00000000-0005-0000-0000-00000F100000}"/>
    <cellStyle name="Currency 2 5 2 2 2 8 2" xfId="4112" xr:uid="{00000000-0005-0000-0000-000010100000}"/>
    <cellStyle name="Currency 2 5 2 2 2 8 2 2" xfId="4113" xr:uid="{00000000-0005-0000-0000-000011100000}"/>
    <cellStyle name="Currency 2 5 2 2 2 8 3" xfId="4114" xr:uid="{00000000-0005-0000-0000-000012100000}"/>
    <cellStyle name="Currency 2 5 2 2 3" xfId="4115" xr:uid="{00000000-0005-0000-0000-000013100000}"/>
    <cellStyle name="Currency 2 5 2 2 3 10" xfId="4116" xr:uid="{00000000-0005-0000-0000-000014100000}"/>
    <cellStyle name="Currency 2 5 2 2 3 2" xfId="4117" xr:uid="{00000000-0005-0000-0000-000015100000}"/>
    <cellStyle name="Currency 2 5 2 2 3 2 2" xfId="4118" xr:uid="{00000000-0005-0000-0000-000016100000}"/>
    <cellStyle name="Currency 2 5 2 2 3 2 3" xfId="4119" xr:uid="{00000000-0005-0000-0000-000017100000}"/>
    <cellStyle name="Currency 2 5 2 2 3 2 3 2" xfId="4120" xr:uid="{00000000-0005-0000-0000-000018100000}"/>
    <cellStyle name="Currency 2 5 2 2 3 2 3 3" xfId="4121" xr:uid="{00000000-0005-0000-0000-000019100000}"/>
    <cellStyle name="Currency 2 5 2 2 3 2 4" xfId="4122" xr:uid="{00000000-0005-0000-0000-00001A100000}"/>
    <cellStyle name="Currency 2 5 2 2 3 2 4 2" xfId="4123" xr:uid="{00000000-0005-0000-0000-00001B100000}"/>
    <cellStyle name="Currency 2 5 2 2 3 2 4 2 2" xfId="4124" xr:uid="{00000000-0005-0000-0000-00001C100000}"/>
    <cellStyle name="Currency 2 5 2 2 3 2 4 3" xfId="4125" xr:uid="{00000000-0005-0000-0000-00001D100000}"/>
    <cellStyle name="Currency 2 5 2 2 3 2 5" xfId="4126" xr:uid="{00000000-0005-0000-0000-00001E100000}"/>
    <cellStyle name="Currency 2 5 2 2 3 2 5 2" xfId="4127" xr:uid="{00000000-0005-0000-0000-00001F100000}"/>
    <cellStyle name="Currency 2 5 2 2 3 2 5 2 2" xfId="4128" xr:uid="{00000000-0005-0000-0000-000020100000}"/>
    <cellStyle name="Currency 2 5 2 2 3 2 5 3" xfId="4129" xr:uid="{00000000-0005-0000-0000-000021100000}"/>
    <cellStyle name="Currency 2 5 2 2 3 2 6" xfId="4130" xr:uid="{00000000-0005-0000-0000-000022100000}"/>
    <cellStyle name="Currency 2 5 2 2 3 2 6 2" xfId="4131" xr:uid="{00000000-0005-0000-0000-000023100000}"/>
    <cellStyle name="Currency 2 5 2 2 3 2 6 2 2" xfId="4132" xr:uid="{00000000-0005-0000-0000-000024100000}"/>
    <cellStyle name="Currency 2 5 2 2 3 2 6 3" xfId="4133" xr:uid="{00000000-0005-0000-0000-000025100000}"/>
    <cellStyle name="Currency 2 5 2 2 3 2 7" xfId="4134" xr:uid="{00000000-0005-0000-0000-000026100000}"/>
    <cellStyle name="Currency 2 5 2 2 3 2 7 2" xfId="4135" xr:uid="{00000000-0005-0000-0000-000027100000}"/>
    <cellStyle name="Currency 2 5 2 2 3 2 8" xfId="4136" xr:uid="{00000000-0005-0000-0000-000028100000}"/>
    <cellStyle name="Currency 2 5 2 2 3 2 8 2" xfId="4137" xr:uid="{00000000-0005-0000-0000-000029100000}"/>
    <cellStyle name="Currency 2 5 2 2 3 2 9" xfId="4138" xr:uid="{00000000-0005-0000-0000-00002A100000}"/>
    <cellStyle name="Currency 2 5 2 2 3 3" xfId="4139" xr:uid="{00000000-0005-0000-0000-00002B100000}"/>
    <cellStyle name="Currency 2 5 2 2 3 4" xfId="4140" xr:uid="{00000000-0005-0000-0000-00002C100000}"/>
    <cellStyle name="Currency 2 5 2 2 3 4 2" xfId="4141" xr:uid="{00000000-0005-0000-0000-00002D100000}"/>
    <cellStyle name="Currency 2 5 2 2 3 4 3" xfId="4142" xr:uid="{00000000-0005-0000-0000-00002E100000}"/>
    <cellStyle name="Currency 2 5 2 2 3 5" xfId="4143" xr:uid="{00000000-0005-0000-0000-00002F100000}"/>
    <cellStyle name="Currency 2 5 2 2 3 5 2" xfId="4144" xr:uid="{00000000-0005-0000-0000-000030100000}"/>
    <cellStyle name="Currency 2 5 2 2 3 5 2 2" xfId="4145" xr:uid="{00000000-0005-0000-0000-000031100000}"/>
    <cellStyle name="Currency 2 5 2 2 3 5 3" xfId="4146" xr:uid="{00000000-0005-0000-0000-000032100000}"/>
    <cellStyle name="Currency 2 5 2 2 3 6" xfId="4147" xr:uid="{00000000-0005-0000-0000-000033100000}"/>
    <cellStyle name="Currency 2 5 2 2 3 6 2" xfId="4148" xr:uid="{00000000-0005-0000-0000-000034100000}"/>
    <cellStyle name="Currency 2 5 2 2 3 6 2 2" xfId="4149" xr:uid="{00000000-0005-0000-0000-000035100000}"/>
    <cellStyle name="Currency 2 5 2 2 3 6 3" xfId="4150" xr:uid="{00000000-0005-0000-0000-000036100000}"/>
    <cellStyle name="Currency 2 5 2 2 3 7" xfId="4151" xr:uid="{00000000-0005-0000-0000-000037100000}"/>
    <cellStyle name="Currency 2 5 2 2 3 7 2" xfId="4152" xr:uid="{00000000-0005-0000-0000-000038100000}"/>
    <cellStyle name="Currency 2 5 2 2 3 7 2 2" xfId="4153" xr:uid="{00000000-0005-0000-0000-000039100000}"/>
    <cellStyle name="Currency 2 5 2 2 3 7 3" xfId="4154" xr:uid="{00000000-0005-0000-0000-00003A100000}"/>
    <cellStyle name="Currency 2 5 2 2 3 8" xfId="4155" xr:uid="{00000000-0005-0000-0000-00003B100000}"/>
    <cellStyle name="Currency 2 5 2 2 3 8 2" xfId="4156" xr:uid="{00000000-0005-0000-0000-00003C100000}"/>
    <cellStyle name="Currency 2 5 2 2 3 9" xfId="4157" xr:uid="{00000000-0005-0000-0000-00003D100000}"/>
    <cellStyle name="Currency 2 5 2 2 3 9 2" xfId="4158" xr:uid="{00000000-0005-0000-0000-00003E100000}"/>
    <cellStyle name="Currency 2 5 2 2 4" xfId="4159" xr:uid="{00000000-0005-0000-0000-00003F100000}"/>
    <cellStyle name="Currency 2 5 2 2 4 2" xfId="4160" xr:uid="{00000000-0005-0000-0000-000040100000}"/>
    <cellStyle name="Currency 2 5 2 2 4 2 10" xfId="4161" xr:uid="{00000000-0005-0000-0000-000041100000}"/>
    <cellStyle name="Currency 2 5 2 2 4 2 2" xfId="4162" xr:uid="{00000000-0005-0000-0000-000042100000}"/>
    <cellStyle name="Currency 2 5 2 2 4 2 3" xfId="4163" xr:uid="{00000000-0005-0000-0000-000043100000}"/>
    <cellStyle name="Currency 2 5 2 2 4 2 4" xfId="4164" xr:uid="{00000000-0005-0000-0000-000044100000}"/>
    <cellStyle name="Currency 2 5 2 2 4 2 4 2" xfId="4165" xr:uid="{00000000-0005-0000-0000-000045100000}"/>
    <cellStyle name="Currency 2 5 2 2 4 2 4 2 2" xfId="4166" xr:uid="{00000000-0005-0000-0000-000046100000}"/>
    <cellStyle name="Currency 2 5 2 2 4 2 4 3" xfId="4167" xr:uid="{00000000-0005-0000-0000-000047100000}"/>
    <cellStyle name="Currency 2 5 2 2 4 2 5" xfId="4168" xr:uid="{00000000-0005-0000-0000-000048100000}"/>
    <cellStyle name="Currency 2 5 2 2 4 2 5 2" xfId="4169" xr:uid="{00000000-0005-0000-0000-000049100000}"/>
    <cellStyle name="Currency 2 5 2 2 4 2 5 2 2" xfId="4170" xr:uid="{00000000-0005-0000-0000-00004A100000}"/>
    <cellStyle name="Currency 2 5 2 2 4 2 5 3" xfId="4171" xr:uid="{00000000-0005-0000-0000-00004B100000}"/>
    <cellStyle name="Currency 2 5 2 2 4 2 6" xfId="4172" xr:uid="{00000000-0005-0000-0000-00004C100000}"/>
    <cellStyle name="Currency 2 5 2 2 4 2 6 2" xfId="4173" xr:uid="{00000000-0005-0000-0000-00004D100000}"/>
    <cellStyle name="Currency 2 5 2 2 4 2 6 2 2" xfId="4174" xr:uid="{00000000-0005-0000-0000-00004E100000}"/>
    <cellStyle name="Currency 2 5 2 2 4 2 6 3" xfId="4175" xr:uid="{00000000-0005-0000-0000-00004F100000}"/>
    <cellStyle name="Currency 2 5 2 2 4 2 7" xfId="4176" xr:uid="{00000000-0005-0000-0000-000050100000}"/>
    <cellStyle name="Currency 2 5 2 2 4 2 7 2" xfId="4177" xr:uid="{00000000-0005-0000-0000-000051100000}"/>
    <cellStyle name="Currency 2 5 2 2 4 2 8" xfId="4178" xr:uid="{00000000-0005-0000-0000-000052100000}"/>
    <cellStyle name="Currency 2 5 2 2 4 2 8 2" xfId="4179" xr:uid="{00000000-0005-0000-0000-000053100000}"/>
    <cellStyle name="Currency 2 5 2 2 4 2 9" xfId="4180" xr:uid="{00000000-0005-0000-0000-000054100000}"/>
    <cellStyle name="Currency 2 5 2 2 4 3" xfId="4181" xr:uid="{00000000-0005-0000-0000-000055100000}"/>
    <cellStyle name="Currency 2 5 2 2 4 4" xfId="4182" xr:uid="{00000000-0005-0000-0000-000056100000}"/>
    <cellStyle name="Currency 2 5 2 2 4 4 2" xfId="4183" xr:uid="{00000000-0005-0000-0000-000057100000}"/>
    <cellStyle name="Currency 2 5 2 2 4 4 2 2" xfId="4184" xr:uid="{00000000-0005-0000-0000-000058100000}"/>
    <cellStyle name="Currency 2 5 2 2 4 4 3" xfId="4185" xr:uid="{00000000-0005-0000-0000-000059100000}"/>
    <cellStyle name="Currency 2 5 2 2 4 5" xfId="4186" xr:uid="{00000000-0005-0000-0000-00005A100000}"/>
    <cellStyle name="Currency 2 5 2 2 4 5 2" xfId="4187" xr:uid="{00000000-0005-0000-0000-00005B100000}"/>
    <cellStyle name="Currency 2 5 2 2 4 5 2 2" xfId="4188" xr:uid="{00000000-0005-0000-0000-00005C100000}"/>
    <cellStyle name="Currency 2 5 2 2 4 5 3" xfId="4189" xr:uid="{00000000-0005-0000-0000-00005D100000}"/>
    <cellStyle name="Currency 2 5 2 2 5" xfId="4190" xr:uid="{00000000-0005-0000-0000-00005E100000}"/>
    <cellStyle name="Currency 2 5 2 2 5 2" xfId="4191" xr:uid="{00000000-0005-0000-0000-00005F100000}"/>
    <cellStyle name="Currency 2 5 2 2 5 3" xfId="4192" xr:uid="{00000000-0005-0000-0000-000060100000}"/>
    <cellStyle name="Currency 2 5 2 2 5 3 2" xfId="4193" xr:uid="{00000000-0005-0000-0000-000061100000}"/>
    <cellStyle name="Currency 2 5 2 2 5 3 3" xfId="4194" xr:uid="{00000000-0005-0000-0000-000062100000}"/>
    <cellStyle name="Currency 2 5 2 2 5 4" xfId="4195" xr:uid="{00000000-0005-0000-0000-000063100000}"/>
    <cellStyle name="Currency 2 5 2 2 5 4 2" xfId="4196" xr:uid="{00000000-0005-0000-0000-000064100000}"/>
    <cellStyle name="Currency 2 5 2 2 5 4 2 2" xfId="4197" xr:uid="{00000000-0005-0000-0000-000065100000}"/>
    <cellStyle name="Currency 2 5 2 2 5 4 3" xfId="4198" xr:uid="{00000000-0005-0000-0000-000066100000}"/>
    <cellStyle name="Currency 2 5 2 2 5 5" xfId="4199" xr:uid="{00000000-0005-0000-0000-000067100000}"/>
    <cellStyle name="Currency 2 5 2 2 5 5 2" xfId="4200" xr:uid="{00000000-0005-0000-0000-000068100000}"/>
    <cellStyle name="Currency 2 5 2 2 5 5 2 2" xfId="4201" xr:uid="{00000000-0005-0000-0000-000069100000}"/>
    <cellStyle name="Currency 2 5 2 2 5 5 3" xfId="4202" xr:uid="{00000000-0005-0000-0000-00006A100000}"/>
    <cellStyle name="Currency 2 5 2 2 5 6" xfId="4203" xr:uid="{00000000-0005-0000-0000-00006B100000}"/>
    <cellStyle name="Currency 2 5 2 2 5 6 2" xfId="4204" xr:uid="{00000000-0005-0000-0000-00006C100000}"/>
    <cellStyle name="Currency 2 5 2 2 5 6 2 2" xfId="4205" xr:uid="{00000000-0005-0000-0000-00006D100000}"/>
    <cellStyle name="Currency 2 5 2 2 5 6 3" xfId="4206" xr:uid="{00000000-0005-0000-0000-00006E100000}"/>
    <cellStyle name="Currency 2 5 2 2 5 7" xfId="4207" xr:uid="{00000000-0005-0000-0000-00006F100000}"/>
    <cellStyle name="Currency 2 5 2 2 5 7 2" xfId="4208" xr:uid="{00000000-0005-0000-0000-000070100000}"/>
    <cellStyle name="Currency 2 5 2 2 5 8" xfId="4209" xr:uid="{00000000-0005-0000-0000-000071100000}"/>
    <cellStyle name="Currency 2 5 2 2 5 8 2" xfId="4210" xr:uid="{00000000-0005-0000-0000-000072100000}"/>
    <cellStyle name="Currency 2 5 2 2 5 9" xfId="4211" xr:uid="{00000000-0005-0000-0000-000073100000}"/>
    <cellStyle name="Currency 2 5 2 2 6" xfId="4212" xr:uid="{00000000-0005-0000-0000-000074100000}"/>
    <cellStyle name="Currency 2 5 2 2 6 2" xfId="4213" xr:uid="{00000000-0005-0000-0000-000075100000}"/>
    <cellStyle name="Currency 2 5 2 2 6 3" xfId="4214" xr:uid="{00000000-0005-0000-0000-000076100000}"/>
    <cellStyle name="Currency 2 5 2 2 7" xfId="4215" xr:uid="{00000000-0005-0000-0000-000077100000}"/>
    <cellStyle name="Currency 2 5 2 2 8" xfId="4216" xr:uid="{00000000-0005-0000-0000-000078100000}"/>
    <cellStyle name="Currency 2 5 2 2 8 2" xfId="4217" xr:uid="{00000000-0005-0000-0000-000079100000}"/>
    <cellStyle name="Currency 2 5 2 2 8 2 2" xfId="4218" xr:uid="{00000000-0005-0000-0000-00007A100000}"/>
    <cellStyle name="Currency 2 5 2 2 8 3" xfId="4219" xr:uid="{00000000-0005-0000-0000-00007B100000}"/>
    <cellStyle name="Currency 2 5 2 2 8 4" xfId="4220" xr:uid="{00000000-0005-0000-0000-00007C100000}"/>
    <cellStyle name="Currency 2 5 2 2 9" xfId="4221" xr:uid="{00000000-0005-0000-0000-00007D100000}"/>
    <cellStyle name="Currency 2 5 2 2 9 2" xfId="4222" xr:uid="{00000000-0005-0000-0000-00007E100000}"/>
    <cellStyle name="Currency 2 5 2 2 9 2 2" xfId="4223" xr:uid="{00000000-0005-0000-0000-00007F100000}"/>
    <cellStyle name="Currency 2 5 2 2 9 3" xfId="4224" xr:uid="{00000000-0005-0000-0000-000080100000}"/>
    <cellStyle name="Currency 2 5 2 3" xfId="4225" xr:uid="{00000000-0005-0000-0000-000081100000}"/>
    <cellStyle name="Currency 2 5 2 3 10" xfId="4226" xr:uid="{00000000-0005-0000-0000-000082100000}"/>
    <cellStyle name="Currency 2 5 2 3 10 2" xfId="4227" xr:uid="{00000000-0005-0000-0000-000083100000}"/>
    <cellStyle name="Currency 2 5 2 3 10 2 2" xfId="4228" xr:uid="{00000000-0005-0000-0000-000084100000}"/>
    <cellStyle name="Currency 2 5 2 3 10 3" xfId="4229" xr:uid="{00000000-0005-0000-0000-000085100000}"/>
    <cellStyle name="Currency 2 5 2 3 11" xfId="4230" xr:uid="{00000000-0005-0000-0000-000086100000}"/>
    <cellStyle name="Currency 2 5 2 3 11 2" xfId="4231" xr:uid="{00000000-0005-0000-0000-000087100000}"/>
    <cellStyle name="Currency 2 5 2 3 12" xfId="4232" xr:uid="{00000000-0005-0000-0000-000088100000}"/>
    <cellStyle name="Currency 2 5 2 3 12 2" xfId="4233" xr:uid="{00000000-0005-0000-0000-000089100000}"/>
    <cellStyle name="Currency 2 5 2 3 13" xfId="4234" xr:uid="{00000000-0005-0000-0000-00008A100000}"/>
    <cellStyle name="Currency 2 5 2 3 14" xfId="4235" xr:uid="{00000000-0005-0000-0000-00008B100000}"/>
    <cellStyle name="Currency 2 5 2 3 15" xfId="4236" xr:uid="{00000000-0005-0000-0000-00008C100000}"/>
    <cellStyle name="Currency 2 5 2 3 2" xfId="4237" xr:uid="{00000000-0005-0000-0000-00008D100000}"/>
    <cellStyle name="Currency 2 5 2 3 2 2" xfId="4238" xr:uid="{00000000-0005-0000-0000-00008E100000}"/>
    <cellStyle name="Currency 2 5 2 3 2 2 2" xfId="4239" xr:uid="{00000000-0005-0000-0000-00008F100000}"/>
    <cellStyle name="Currency 2 5 2 3 2 2 3" xfId="4240" xr:uid="{00000000-0005-0000-0000-000090100000}"/>
    <cellStyle name="Currency 2 5 2 3 2 2 3 2" xfId="4241" xr:uid="{00000000-0005-0000-0000-000091100000}"/>
    <cellStyle name="Currency 2 5 2 3 2 2 3 3" xfId="4242" xr:uid="{00000000-0005-0000-0000-000092100000}"/>
    <cellStyle name="Currency 2 5 2 3 2 2 4" xfId="4243" xr:uid="{00000000-0005-0000-0000-000093100000}"/>
    <cellStyle name="Currency 2 5 2 3 2 2 4 2" xfId="4244" xr:uid="{00000000-0005-0000-0000-000094100000}"/>
    <cellStyle name="Currency 2 5 2 3 2 2 4 2 2" xfId="4245" xr:uid="{00000000-0005-0000-0000-000095100000}"/>
    <cellStyle name="Currency 2 5 2 3 2 2 4 3" xfId="4246" xr:uid="{00000000-0005-0000-0000-000096100000}"/>
    <cellStyle name="Currency 2 5 2 3 2 2 5" xfId="4247" xr:uid="{00000000-0005-0000-0000-000097100000}"/>
    <cellStyle name="Currency 2 5 2 3 2 2 5 2" xfId="4248" xr:uid="{00000000-0005-0000-0000-000098100000}"/>
    <cellStyle name="Currency 2 5 2 3 2 2 5 2 2" xfId="4249" xr:uid="{00000000-0005-0000-0000-000099100000}"/>
    <cellStyle name="Currency 2 5 2 3 2 2 5 3" xfId="4250" xr:uid="{00000000-0005-0000-0000-00009A100000}"/>
    <cellStyle name="Currency 2 5 2 3 2 2 6" xfId="4251" xr:uid="{00000000-0005-0000-0000-00009B100000}"/>
    <cellStyle name="Currency 2 5 2 3 2 2 6 2" xfId="4252" xr:uid="{00000000-0005-0000-0000-00009C100000}"/>
    <cellStyle name="Currency 2 5 2 3 2 2 6 2 2" xfId="4253" xr:uid="{00000000-0005-0000-0000-00009D100000}"/>
    <cellStyle name="Currency 2 5 2 3 2 2 6 3" xfId="4254" xr:uid="{00000000-0005-0000-0000-00009E100000}"/>
    <cellStyle name="Currency 2 5 2 3 2 2 7" xfId="4255" xr:uid="{00000000-0005-0000-0000-00009F100000}"/>
    <cellStyle name="Currency 2 5 2 3 2 2 7 2" xfId="4256" xr:uid="{00000000-0005-0000-0000-0000A0100000}"/>
    <cellStyle name="Currency 2 5 2 3 2 2 8" xfId="4257" xr:uid="{00000000-0005-0000-0000-0000A1100000}"/>
    <cellStyle name="Currency 2 5 2 3 2 2 8 2" xfId="4258" xr:uid="{00000000-0005-0000-0000-0000A2100000}"/>
    <cellStyle name="Currency 2 5 2 3 2 2 9" xfId="4259" xr:uid="{00000000-0005-0000-0000-0000A3100000}"/>
    <cellStyle name="Currency 2 5 2 3 2 3" xfId="4260" xr:uid="{00000000-0005-0000-0000-0000A4100000}"/>
    <cellStyle name="Currency 2 5 2 3 2 3 2" xfId="4261" xr:uid="{00000000-0005-0000-0000-0000A5100000}"/>
    <cellStyle name="Currency 2 5 2 3 2 3 3" xfId="4262" xr:uid="{00000000-0005-0000-0000-0000A6100000}"/>
    <cellStyle name="Currency 2 5 2 3 2 3 3 2" xfId="4263" xr:uid="{00000000-0005-0000-0000-0000A7100000}"/>
    <cellStyle name="Currency 2 5 2 3 2 3 3 3" xfId="4264" xr:uid="{00000000-0005-0000-0000-0000A8100000}"/>
    <cellStyle name="Currency 2 5 2 3 2 3 4" xfId="4265" xr:uid="{00000000-0005-0000-0000-0000A9100000}"/>
    <cellStyle name="Currency 2 5 2 3 2 3 4 2" xfId="4266" xr:uid="{00000000-0005-0000-0000-0000AA100000}"/>
    <cellStyle name="Currency 2 5 2 3 2 3 4 2 2" xfId="4267" xr:uid="{00000000-0005-0000-0000-0000AB100000}"/>
    <cellStyle name="Currency 2 5 2 3 2 3 4 3" xfId="4268" xr:uid="{00000000-0005-0000-0000-0000AC100000}"/>
    <cellStyle name="Currency 2 5 2 3 2 3 5" xfId="4269" xr:uid="{00000000-0005-0000-0000-0000AD100000}"/>
    <cellStyle name="Currency 2 5 2 3 2 3 5 2" xfId="4270" xr:uid="{00000000-0005-0000-0000-0000AE100000}"/>
    <cellStyle name="Currency 2 5 2 3 2 3 5 2 2" xfId="4271" xr:uid="{00000000-0005-0000-0000-0000AF100000}"/>
    <cellStyle name="Currency 2 5 2 3 2 3 5 3" xfId="4272" xr:uid="{00000000-0005-0000-0000-0000B0100000}"/>
    <cellStyle name="Currency 2 5 2 3 2 3 6" xfId="4273" xr:uid="{00000000-0005-0000-0000-0000B1100000}"/>
    <cellStyle name="Currency 2 5 2 3 2 3 6 2" xfId="4274" xr:uid="{00000000-0005-0000-0000-0000B2100000}"/>
    <cellStyle name="Currency 2 5 2 3 2 3 6 2 2" xfId="4275" xr:uid="{00000000-0005-0000-0000-0000B3100000}"/>
    <cellStyle name="Currency 2 5 2 3 2 3 6 3" xfId="4276" xr:uid="{00000000-0005-0000-0000-0000B4100000}"/>
    <cellStyle name="Currency 2 5 2 3 2 3 7" xfId="4277" xr:uid="{00000000-0005-0000-0000-0000B5100000}"/>
    <cellStyle name="Currency 2 5 2 3 2 3 7 2" xfId="4278" xr:uid="{00000000-0005-0000-0000-0000B6100000}"/>
    <cellStyle name="Currency 2 5 2 3 2 3 8" xfId="4279" xr:uid="{00000000-0005-0000-0000-0000B7100000}"/>
    <cellStyle name="Currency 2 5 2 3 2 3 8 2" xfId="4280" xr:uid="{00000000-0005-0000-0000-0000B8100000}"/>
    <cellStyle name="Currency 2 5 2 3 2 3 9" xfId="4281" xr:uid="{00000000-0005-0000-0000-0000B9100000}"/>
    <cellStyle name="Currency 2 5 2 3 2 4" xfId="4282" xr:uid="{00000000-0005-0000-0000-0000BA100000}"/>
    <cellStyle name="Currency 2 5 2 3 2 4 2" xfId="4283" xr:uid="{00000000-0005-0000-0000-0000BB100000}"/>
    <cellStyle name="Currency 2 5 2 3 2 4 3" xfId="4284" xr:uid="{00000000-0005-0000-0000-0000BC100000}"/>
    <cellStyle name="Currency 2 5 2 3 2 4 3 2" xfId="4285" xr:uid="{00000000-0005-0000-0000-0000BD100000}"/>
    <cellStyle name="Currency 2 5 2 3 2 4 3 2 2" xfId="4286" xr:uid="{00000000-0005-0000-0000-0000BE100000}"/>
    <cellStyle name="Currency 2 5 2 3 2 4 3 3" xfId="4287" xr:uid="{00000000-0005-0000-0000-0000BF100000}"/>
    <cellStyle name="Currency 2 5 2 3 2 4 4" xfId="4288" xr:uid="{00000000-0005-0000-0000-0000C0100000}"/>
    <cellStyle name="Currency 2 5 2 3 2 4 4 2" xfId="4289" xr:uid="{00000000-0005-0000-0000-0000C1100000}"/>
    <cellStyle name="Currency 2 5 2 3 2 4 4 2 2" xfId="4290" xr:uid="{00000000-0005-0000-0000-0000C2100000}"/>
    <cellStyle name="Currency 2 5 2 3 2 4 4 3" xfId="4291" xr:uid="{00000000-0005-0000-0000-0000C3100000}"/>
    <cellStyle name="Currency 2 5 2 3 2 4 5" xfId="4292" xr:uid="{00000000-0005-0000-0000-0000C4100000}"/>
    <cellStyle name="Currency 2 5 2 3 2 4 5 2" xfId="4293" xr:uid="{00000000-0005-0000-0000-0000C5100000}"/>
    <cellStyle name="Currency 2 5 2 3 2 4 5 2 2" xfId="4294" xr:uid="{00000000-0005-0000-0000-0000C6100000}"/>
    <cellStyle name="Currency 2 5 2 3 2 4 5 3" xfId="4295" xr:uid="{00000000-0005-0000-0000-0000C7100000}"/>
    <cellStyle name="Currency 2 5 2 3 2 4 6" xfId="4296" xr:uid="{00000000-0005-0000-0000-0000C8100000}"/>
    <cellStyle name="Currency 2 5 2 3 2 4 6 2" xfId="4297" xr:uid="{00000000-0005-0000-0000-0000C9100000}"/>
    <cellStyle name="Currency 2 5 2 3 2 4 7" xfId="4298" xr:uid="{00000000-0005-0000-0000-0000CA100000}"/>
    <cellStyle name="Currency 2 5 2 3 2 4 7 2" xfId="4299" xr:uid="{00000000-0005-0000-0000-0000CB100000}"/>
    <cellStyle name="Currency 2 5 2 3 2 4 8" xfId="4300" xr:uid="{00000000-0005-0000-0000-0000CC100000}"/>
    <cellStyle name="Currency 2 5 2 3 2 4 9" xfId="4301" xr:uid="{00000000-0005-0000-0000-0000CD100000}"/>
    <cellStyle name="Currency 2 5 2 3 2 5" xfId="4302" xr:uid="{00000000-0005-0000-0000-0000CE100000}"/>
    <cellStyle name="Currency 2 5 2 3 2 5 2" xfId="4303" xr:uid="{00000000-0005-0000-0000-0000CF100000}"/>
    <cellStyle name="Currency 2 5 2 3 2 5 3" xfId="4304" xr:uid="{00000000-0005-0000-0000-0000D0100000}"/>
    <cellStyle name="Currency 2 5 2 3 2 6" xfId="4305" xr:uid="{00000000-0005-0000-0000-0000D1100000}"/>
    <cellStyle name="Currency 2 5 2 3 2 6 2" xfId="4306" xr:uid="{00000000-0005-0000-0000-0000D2100000}"/>
    <cellStyle name="Currency 2 5 2 3 2 6 2 2" xfId="4307" xr:uid="{00000000-0005-0000-0000-0000D3100000}"/>
    <cellStyle name="Currency 2 5 2 3 2 6 2 2 2" xfId="4308" xr:uid="{00000000-0005-0000-0000-0000D4100000}"/>
    <cellStyle name="Currency 2 5 2 3 2 6 2 3" xfId="4309" xr:uid="{00000000-0005-0000-0000-0000D5100000}"/>
    <cellStyle name="Currency 2 5 2 3 2 6 3" xfId="4310" xr:uid="{00000000-0005-0000-0000-0000D6100000}"/>
    <cellStyle name="Currency 2 5 2 3 2 6 3 2" xfId="4311" xr:uid="{00000000-0005-0000-0000-0000D7100000}"/>
    <cellStyle name="Currency 2 5 2 3 2 6 3 2 2" xfId="4312" xr:uid="{00000000-0005-0000-0000-0000D8100000}"/>
    <cellStyle name="Currency 2 5 2 3 2 6 3 3" xfId="4313" xr:uid="{00000000-0005-0000-0000-0000D9100000}"/>
    <cellStyle name="Currency 2 5 2 3 2 6 4" xfId="4314" xr:uid="{00000000-0005-0000-0000-0000DA100000}"/>
    <cellStyle name="Currency 2 5 2 3 2 6 4 2" xfId="4315" xr:uid="{00000000-0005-0000-0000-0000DB100000}"/>
    <cellStyle name="Currency 2 5 2 3 2 6 4 2 2" xfId="4316" xr:uid="{00000000-0005-0000-0000-0000DC100000}"/>
    <cellStyle name="Currency 2 5 2 3 2 6 4 3" xfId="4317" xr:uid="{00000000-0005-0000-0000-0000DD100000}"/>
    <cellStyle name="Currency 2 5 2 3 2 6 5" xfId="4318" xr:uid="{00000000-0005-0000-0000-0000DE100000}"/>
    <cellStyle name="Currency 2 5 2 3 2 6 5 2" xfId="4319" xr:uid="{00000000-0005-0000-0000-0000DF100000}"/>
    <cellStyle name="Currency 2 5 2 3 2 6 6" xfId="4320" xr:uid="{00000000-0005-0000-0000-0000E0100000}"/>
    <cellStyle name="Currency 2 5 2 3 2 6 6 2" xfId="4321" xr:uid="{00000000-0005-0000-0000-0000E1100000}"/>
    <cellStyle name="Currency 2 5 2 3 2 6 7" xfId="4322" xr:uid="{00000000-0005-0000-0000-0000E2100000}"/>
    <cellStyle name="Currency 2 5 2 3 2 7" xfId="4323" xr:uid="{00000000-0005-0000-0000-0000E3100000}"/>
    <cellStyle name="Currency 2 5 2 3 2 7 2" xfId="4324" xr:uid="{00000000-0005-0000-0000-0000E4100000}"/>
    <cellStyle name="Currency 2 5 2 3 2 7 2 2" xfId="4325" xr:uid="{00000000-0005-0000-0000-0000E5100000}"/>
    <cellStyle name="Currency 2 5 2 3 2 7 3" xfId="4326" xr:uid="{00000000-0005-0000-0000-0000E6100000}"/>
    <cellStyle name="Currency 2 5 2 3 2 8" xfId="4327" xr:uid="{00000000-0005-0000-0000-0000E7100000}"/>
    <cellStyle name="Currency 2 5 2 3 2 8 2" xfId="4328" xr:uid="{00000000-0005-0000-0000-0000E8100000}"/>
    <cellStyle name="Currency 2 5 2 3 2 8 2 2" xfId="4329" xr:uid="{00000000-0005-0000-0000-0000E9100000}"/>
    <cellStyle name="Currency 2 5 2 3 2 8 3" xfId="4330" xr:uid="{00000000-0005-0000-0000-0000EA100000}"/>
    <cellStyle name="Currency 2 5 2 3 3" xfId="4331" xr:uid="{00000000-0005-0000-0000-0000EB100000}"/>
    <cellStyle name="Currency 2 5 2 3 3 10" xfId="4332" xr:uid="{00000000-0005-0000-0000-0000EC100000}"/>
    <cellStyle name="Currency 2 5 2 3 3 2" xfId="4333" xr:uid="{00000000-0005-0000-0000-0000ED100000}"/>
    <cellStyle name="Currency 2 5 2 3 3 2 2" xfId="4334" xr:uid="{00000000-0005-0000-0000-0000EE100000}"/>
    <cellStyle name="Currency 2 5 2 3 3 2 3" xfId="4335" xr:uid="{00000000-0005-0000-0000-0000EF100000}"/>
    <cellStyle name="Currency 2 5 2 3 3 2 3 2" xfId="4336" xr:uid="{00000000-0005-0000-0000-0000F0100000}"/>
    <cellStyle name="Currency 2 5 2 3 3 2 3 3" xfId="4337" xr:uid="{00000000-0005-0000-0000-0000F1100000}"/>
    <cellStyle name="Currency 2 5 2 3 3 2 4" xfId="4338" xr:uid="{00000000-0005-0000-0000-0000F2100000}"/>
    <cellStyle name="Currency 2 5 2 3 3 2 4 2" xfId="4339" xr:uid="{00000000-0005-0000-0000-0000F3100000}"/>
    <cellStyle name="Currency 2 5 2 3 3 2 4 2 2" xfId="4340" xr:uid="{00000000-0005-0000-0000-0000F4100000}"/>
    <cellStyle name="Currency 2 5 2 3 3 2 4 3" xfId="4341" xr:uid="{00000000-0005-0000-0000-0000F5100000}"/>
    <cellStyle name="Currency 2 5 2 3 3 2 5" xfId="4342" xr:uid="{00000000-0005-0000-0000-0000F6100000}"/>
    <cellStyle name="Currency 2 5 2 3 3 2 5 2" xfId="4343" xr:uid="{00000000-0005-0000-0000-0000F7100000}"/>
    <cellStyle name="Currency 2 5 2 3 3 2 5 2 2" xfId="4344" xr:uid="{00000000-0005-0000-0000-0000F8100000}"/>
    <cellStyle name="Currency 2 5 2 3 3 2 5 3" xfId="4345" xr:uid="{00000000-0005-0000-0000-0000F9100000}"/>
    <cellStyle name="Currency 2 5 2 3 3 2 6" xfId="4346" xr:uid="{00000000-0005-0000-0000-0000FA100000}"/>
    <cellStyle name="Currency 2 5 2 3 3 2 6 2" xfId="4347" xr:uid="{00000000-0005-0000-0000-0000FB100000}"/>
    <cellStyle name="Currency 2 5 2 3 3 2 6 2 2" xfId="4348" xr:uid="{00000000-0005-0000-0000-0000FC100000}"/>
    <cellStyle name="Currency 2 5 2 3 3 2 6 3" xfId="4349" xr:uid="{00000000-0005-0000-0000-0000FD100000}"/>
    <cellStyle name="Currency 2 5 2 3 3 2 7" xfId="4350" xr:uid="{00000000-0005-0000-0000-0000FE100000}"/>
    <cellStyle name="Currency 2 5 2 3 3 2 7 2" xfId="4351" xr:uid="{00000000-0005-0000-0000-0000FF100000}"/>
    <cellStyle name="Currency 2 5 2 3 3 2 8" xfId="4352" xr:uid="{00000000-0005-0000-0000-000000110000}"/>
    <cellStyle name="Currency 2 5 2 3 3 2 8 2" xfId="4353" xr:uid="{00000000-0005-0000-0000-000001110000}"/>
    <cellStyle name="Currency 2 5 2 3 3 2 9" xfId="4354" xr:uid="{00000000-0005-0000-0000-000002110000}"/>
    <cellStyle name="Currency 2 5 2 3 3 3" xfId="4355" xr:uid="{00000000-0005-0000-0000-000003110000}"/>
    <cellStyle name="Currency 2 5 2 3 3 4" xfId="4356" xr:uid="{00000000-0005-0000-0000-000004110000}"/>
    <cellStyle name="Currency 2 5 2 3 3 4 2" xfId="4357" xr:uid="{00000000-0005-0000-0000-000005110000}"/>
    <cellStyle name="Currency 2 5 2 3 3 4 3" xfId="4358" xr:uid="{00000000-0005-0000-0000-000006110000}"/>
    <cellStyle name="Currency 2 5 2 3 3 5" xfId="4359" xr:uid="{00000000-0005-0000-0000-000007110000}"/>
    <cellStyle name="Currency 2 5 2 3 3 5 2" xfId="4360" xr:uid="{00000000-0005-0000-0000-000008110000}"/>
    <cellStyle name="Currency 2 5 2 3 3 5 2 2" xfId="4361" xr:uid="{00000000-0005-0000-0000-000009110000}"/>
    <cellStyle name="Currency 2 5 2 3 3 5 3" xfId="4362" xr:uid="{00000000-0005-0000-0000-00000A110000}"/>
    <cellStyle name="Currency 2 5 2 3 3 6" xfId="4363" xr:uid="{00000000-0005-0000-0000-00000B110000}"/>
    <cellStyle name="Currency 2 5 2 3 3 6 2" xfId="4364" xr:uid="{00000000-0005-0000-0000-00000C110000}"/>
    <cellStyle name="Currency 2 5 2 3 3 6 2 2" xfId="4365" xr:uid="{00000000-0005-0000-0000-00000D110000}"/>
    <cellStyle name="Currency 2 5 2 3 3 6 3" xfId="4366" xr:uid="{00000000-0005-0000-0000-00000E110000}"/>
    <cellStyle name="Currency 2 5 2 3 3 7" xfId="4367" xr:uid="{00000000-0005-0000-0000-00000F110000}"/>
    <cellStyle name="Currency 2 5 2 3 3 7 2" xfId="4368" xr:uid="{00000000-0005-0000-0000-000010110000}"/>
    <cellStyle name="Currency 2 5 2 3 3 7 2 2" xfId="4369" xr:uid="{00000000-0005-0000-0000-000011110000}"/>
    <cellStyle name="Currency 2 5 2 3 3 7 3" xfId="4370" xr:uid="{00000000-0005-0000-0000-000012110000}"/>
    <cellStyle name="Currency 2 5 2 3 3 8" xfId="4371" xr:uid="{00000000-0005-0000-0000-000013110000}"/>
    <cellStyle name="Currency 2 5 2 3 3 8 2" xfId="4372" xr:uid="{00000000-0005-0000-0000-000014110000}"/>
    <cellStyle name="Currency 2 5 2 3 3 9" xfId="4373" xr:uid="{00000000-0005-0000-0000-000015110000}"/>
    <cellStyle name="Currency 2 5 2 3 3 9 2" xfId="4374" xr:uid="{00000000-0005-0000-0000-000016110000}"/>
    <cellStyle name="Currency 2 5 2 3 4" xfId="4375" xr:uid="{00000000-0005-0000-0000-000017110000}"/>
    <cellStyle name="Currency 2 5 2 3 4 2" xfId="4376" xr:uid="{00000000-0005-0000-0000-000018110000}"/>
    <cellStyle name="Currency 2 5 2 3 4 2 10" xfId="4377" xr:uid="{00000000-0005-0000-0000-000019110000}"/>
    <cellStyle name="Currency 2 5 2 3 4 2 2" xfId="4378" xr:uid="{00000000-0005-0000-0000-00001A110000}"/>
    <cellStyle name="Currency 2 5 2 3 4 2 3" xfId="4379" xr:uid="{00000000-0005-0000-0000-00001B110000}"/>
    <cellStyle name="Currency 2 5 2 3 4 2 4" xfId="4380" xr:uid="{00000000-0005-0000-0000-00001C110000}"/>
    <cellStyle name="Currency 2 5 2 3 4 2 4 2" xfId="4381" xr:uid="{00000000-0005-0000-0000-00001D110000}"/>
    <cellStyle name="Currency 2 5 2 3 4 2 4 2 2" xfId="4382" xr:uid="{00000000-0005-0000-0000-00001E110000}"/>
    <cellStyle name="Currency 2 5 2 3 4 2 4 3" xfId="4383" xr:uid="{00000000-0005-0000-0000-00001F110000}"/>
    <cellStyle name="Currency 2 5 2 3 4 2 5" xfId="4384" xr:uid="{00000000-0005-0000-0000-000020110000}"/>
    <cellStyle name="Currency 2 5 2 3 4 2 5 2" xfId="4385" xr:uid="{00000000-0005-0000-0000-000021110000}"/>
    <cellStyle name="Currency 2 5 2 3 4 2 5 2 2" xfId="4386" xr:uid="{00000000-0005-0000-0000-000022110000}"/>
    <cellStyle name="Currency 2 5 2 3 4 2 5 3" xfId="4387" xr:uid="{00000000-0005-0000-0000-000023110000}"/>
    <cellStyle name="Currency 2 5 2 3 4 2 6" xfId="4388" xr:uid="{00000000-0005-0000-0000-000024110000}"/>
    <cellStyle name="Currency 2 5 2 3 4 2 6 2" xfId="4389" xr:uid="{00000000-0005-0000-0000-000025110000}"/>
    <cellStyle name="Currency 2 5 2 3 4 2 6 2 2" xfId="4390" xr:uid="{00000000-0005-0000-0000-000026110000}"/>
    <cellStyle name="Currency 2 5 2 3 4 2 6 3" xfId="4391" xr:uid="{00000000-0005-0000-0000-000027110000}"/>
    <cellStyle name="Currency 2 5 2 3 4 2 7" xfId="4392" xr:uid="{00000000-0005-0000-0000-000028110000}"/>
    <cellStyle name="Currency 2 5 2 3 4 2 7 2" xfId="4393" xr:uid="{00000000-0005-0000-0000-000029110000}"/>
    <cellStyle name="Currency 2 5 2 3 4 2 8" xfId="4394" xr:uid="{00000000-0005-0000-0000-00002A110000}"/>
    <cellStyle name="Currency 2 5 2 3 4 2 8 2" xfId="4395" xr:uid="{00000000-0005-0000-0000-00002B110000}"/>
    <cellStyle name="Currency 2 5 2 3 4 2 9" xfId="4396" xr:uid="{00000000-0005-0000-0000-00002C110000}"/>
    <cellStyle name="Currency 2 5 2 3 4 3" xfId="4397" xr:uid="{00000000-0005-0000-0000-00002D110000}"/>
    <cellStyle name="Currency 2 5 2 3 4 4" xfId="4398" xr:uid="{00000000-0005-0000-0000-00002E110000}"/>
    <cellStyle name="Currency 2 5 2 3 4 4 2" xfId="4399" xr:uid="{00000000-0005-0000-0000-00002F110000}"/>
    <cellStyle name="Currency 2 5 2 3 4 4 2 2" xfId="4400" xr:uid="{00000000-0005-0000-0000-000030110000}"/>
    <cellStyle name="Currency 2 5 2 3 4 4 3" xfId="4401" xr:uid="{00000000-0005-0000-0000-000031110000}"/>
    <cellStyle name="Currency 2 5 2 3 4 5" xfId="4402" xr:uid="{00000000-0005-0000-0000-000032110000}"/>
    <cellStyle name="Currency 2 5 2 3 4 5 2" xfId="4403" xr:uid="{00000000-0005-0000-0000-000033110000}"/>
    <cellStyle name="Currency 2 5 2 3 4 5 2 2" xfId="4404" xr:uid="{00000000-0005-0000-0000-000034110000}"/>
    <cellStyle name="Currency 2 5 2 3 4 5 3" xfId="4405" xr:uid="{00000000-0005-0000-0000-000035110000}"/>
    <cellStyle name="Currency 2 5 2 3 5" xfId="4406" xr:uid="{00000000-0005-0000-0000-000036110000}"/>
    <cellStyle name="Currency 2 5 2 3 5 2" xfId="4407" xr:uid="{00000000-0005-0000-0000-000037110000}"/>
    <cellStyle name="Currency 2 5 2 3 5 3" xfId="4408" xr:uid="{00000000-0005-0000-0000-000038110000}"/>
    <cellStyle name="Currency 2 5 2 3 5 3 2" xfId="4409" xr:uid="{00000000-0005-0000-0000-000039110000}"/>
    <cellStyle name="Currency 2 5 2 3 5 3 3" xfId="4410" xr:uid="{00000000-0005-0000-0000-00003A110000}"/>
    <cellStyle name="Currency 2 5 2 3 5 4" xfId="4411" xr:uid="{00000000-0005-0000-0000-00003B110000}"/>
    <cellStyle name="Currency 2 5 2 3 5 4 2" xfId="4412" xr:uid="{00000000-0005-0000-0000-00003C110000}"/>
    <cellStyle name="Currency 2 5 2 3 5 4 2 2" xfId="4413" xr:uid="{00000000-0005-0000-0000-00003D110000}"/>
    <cellStyle name="Currency 2 5 2 3 5 4 3" xfId="4414" xr:uid="{00000000-0005-0000-0000-00003E110000}"/>
    <cellStyle name="Currency 2 5 2 3 5 5" xfId="4415" xr:uid="{00000000-0005-0000-0000-00003F110000}"/>
    <cellStyle name="Currency 2 5 2 3 5 5 2" xfId="4416" xr:uid="{00000000-0005-0000-0000-000040110000}"/>
    <cellStyle name="Currency 2 5 2 3 5 5 2 2" xfId="4417" xr:uid="{00000000-0005-0000-0000-000041110000}"/>
    <cellStyle name="Currency 2 5 2 3 5 5 3" xfId="4418" xr:uid="{00000000-0005-0000-0000-000042110000}"/>
    <cellStyle name="Currency 2 5 2 3 5 6" xfId="4419" xr:uid="{00000000-0005-0000-0000-000043110000}"/>
    <cellStyle name="Currency 2 5 2 3 5 6 2" xfId="4420" xr:uid="{00000000-0005-0000-0000-000044110000}"/>
    <cellStyle name="Currency 2 5 2 3 5 6 2 2" xfId="4421" xr:uid="{00000000-0005-0000-0000-000045110000}"/>
    <cellStyle name="Currency 2 5 2 3 5 6 3" xfId="4422" xr:uid="{00000000-0005-0000-0000-000046110000}"/>
    <cellStyle name="Currency 2 5 2 3 5 7" xfId="4423" xr:uid="{00000000-0005-0000-0000-000047110000}"/>
    <cellStyle name="Currency 2 5 2 3 5 7 2" xfId="4424" xr:uid="{00000000-0005-0000-0000-000048110000}"/>
    <cellStyle name="Currency 2 5 2 3 5 8" xfId="4425" xr:uid="{00000000-0005-0000-0000-000049110000}"/>
    <cellStyle name="Currency 2 5 2 3 5 8 2" xfId="4426" xr:uid="{00000000-0005-0000-0000-00004A110000}"/>
    <cellStyle name="Currency 2 5 2 3 5 9" xfId="4427" xr:uid="{00000000-0005-0000-0000-00004B110000}"/>
    <cellStyle name="Currency 2 5 2 3 6" xfId="4428" xr:uid="{00000000-0005-0000-0000-00004C110000}"/>
    <cellStyle name="Currency 2 5 2 3 6 2" xfId="4429" xr:uid="{00000000-0005-0000-0000-00004D110000}"/>
    <cellStyle name="Currency 2 5 2 3 6 3" xfId="4430" xr:uid="{00000000-0005-0000-0000-00004E110000}"/>
    <cellStyle name="Currency 2 5 2 3 7" xfId="4431" xr:uid="{00000000-0005-0000-0000-00004F110000}"/>
    <cellStyle name="Currency 2 5 2 3 8" xfId="4432" xr:uid="{00000000-0005-0000-0000-000050110000}"/>
    <cellStyle name="Currency 2 5 2 3 8 2" xfId="4433" xr:uid="{00000000-0005-0000-0000-000051110000}"/>
    <cellStyle name="Currency 2 5 2 3 8 2 2" xfId="4434" xr:uid="{00000000-0005-0000-0000-000052110000}"/>
    <cellStyle name="Currency 2 5 2 3 8 3" xfId="4435" xr:uid="{00000000-0005-0000-0000-000053110000}"/>
    <cellStyle name="Currency 2 5 2 3 8 4" xfId="4436" xr:uid="{00000000-0005-0000-0000-000054110000}"/>
    <cellStyle name="Currency 2 5 2 3 9" xfId="4437" xr:uid="{00000000-0005-0000-0000-000055110000}"/>
    <cellStyle name="Currency 2 5 2 3 9 2" xfId="4438" xr:uid="{00000000-0005-0000-0000-000056110000}"/>
    <cellStyle name="Currency 2 5 2 3 9 2 2" xfId="4439" xr:uid="{00000000-0005-0000-0000-000057110000}"/>
    <cellStyle name="Currency 2 5 2 3 9 3" xfId="4440" xr:uid="{00000000-0005-0000-0000-000058110000}"/>
    <cellStyle name="Currency 2 5 2 4" xfId="4441" xr:uid="{00000000-0005-0000-0000-000059110000}"/>
    <cellStyle name="Currency 2 5 2 4 2" xfId="4442" xr:uid="{00000000-0005-0000-0000-00005A110000}"/>
    <cellStyle name="Currency 2 5 2 4 2 2" xfId="4443" xr:uid="{00000000-0005-0000-0000-00005B110000}"/>
    <cellStyle name="Currency 2 5 2 4 2 3" xfId="4444" xr:uid="{00000000-0005-0000-0000-00005C110000}"/>
    <cellStyle name="Currency 2 5 2 4 2 3 2" xfId="4445" xr:uid="{00000000-0005-0000-0000-00005D110000}"/>
    <cellStyle name="Currency 2 5 2 4 2 3 3" xfId="4446" xr:uid="{00000000-0005-0000-0000-00005E110000}"/>
    <cellStyle name="Currency 2 5 2 4 2 4" xfId="4447" xr:uid="{00000000-0005-0000-0000-00005F110000}"/>
    <cellStyle name="Currency 2 5 2 4 2 4 2" xfId="4448" xr:uid="{00000000-0005-0000-0000-000060110000}"/>
    <cellStyle name="Currency 2 5 2 4 2 4 2 2" xfId="4449" xr:uid="{00000000-0005-0000-0000-000061110000}"/>
    <cellStyle name="Currency 2 5 2 4 2 4 3" xfId="4450" xr:uid="{00000000-0005-0000-0000-000062110000}"/>
    <cellStyle name="Currency 2 5 2 4 2 5" xfId="4451" xr:uid="{00000000-0005-0000-0000-000063110000}"/>
    <cellStyle name="Currency 2 5 2 4 2 5 2" xfId="4452" xr:uid="{00000000-0005-0000-0000-000064110000}"/>
    <cellStyle name="Currency 2 5 2 4 2 5 2 2" xfId="4453" xr:uid="{00000000-0005-0000-0000-000065110000}"/>
    <cellStyle name="Currency 2 5 2 4 2 5 3" xfId="4454" xr:uid="{00000000-0005-0000-0000-000066110000}"/>
    <cellStyle name="Currency 2 5 2 4 2 6" xfId="4455" xr:uid="{00000000-0005-0000-0000-000067110000}"/>
    <cellStyle name="Currency 2 5 2 4 2 6 2" xfId="4456" xr:uid="{00000000-0005-0000-0000-000068110000}"/>
    <cellStyle name="Currency 2 5 2 4 2 6 2 2" xfId="4457" xr:uid="{00000000-0005-0000-0000-000069110000}"/>
    <cellStyle name="Currency 2 5 2 4 2 6 3" xfId="4458" xr:uid="{00000000-0005-0000-0000-00006A110000}"/>
    <cellStyle name="Currency 2 5 2 4 2 7" xfId="4459" xr:uid="{00000000-0005-0000-0000-00006B110000}"/>
    <cellStyle name="Currency 2 5 2 4 2 7 2" xfId="4460" xr:uid="{00000000-0005-0000-0000-00006C110000}"/>
    <cellStyle name="Currency 2 5 2 4 2 8" xfId="4461" xr:uid="{00000000-0005-0000-0000-00006D110000}"/>
    <cellStyle name="Currency 2 5 2 4 2 8 2" xfId="4462" xr:uid="{00000000-0005-0000-0000-00006E110000}"/>
    <cellStyle name="Currency 2 5 2 4 2 9" xfId="4463" xr:uid="{00000000-0005-0000-0000-00006F110000}"/>
    <cellStyle name="Currency 2 5 2 4 3" xfId="4464" xr:uid="{00000000-0005-0000-0000-000070110000}"/>
    <cellStyle name="Currency 2 5 2 4 3 2" xfId="4465" xr:uid="{00000000-0005-0000-0000-000071110000}"/>
    <cellStyle name="Currency 2 5 2 4 3 3" xfId="4466" xr:uid="{00000000-0005-0000-0000-000072110000}"/>
    <cellStyle name="Currency 2 5 2 4 3 3 2" xfId="4467" xr:uid="{00000000-0005-0000-0000-000073110000}"/>
    <cellStyle name="Currency 2 5 2 4 3 3 3" xfId="4468" xr:uid="{00000000-0005-0000-0000-000074110000}"/>
    <cellStyle name="Currency 2 5 2 4 3 4" xfId="4469" xr:uid="{00000000-0005-0000-0000-000075110000}"/>
    <cellStyle name="Currency 2 5 2 4 3 4 2" xfId="4470" xr:uid="{00000000-0005-0000-0000-000076110000}"/>
    <cellStyle name="Currency 2 5 2 4 3 4 2 2" xfId="4471" xr:uid="{00000000-0005-0000-0000-000077110000}"/>
    <cellStyle name="Currency 2 5 2 4 3 4 3" xfId="4472" xr:uid="{00000000-0005-0000-0000-000078110000}"/>
    <cellStyle name="Currency 2 5 2 4 3 5" xfId="4473" xr:uid="{00000000-0005-0000-0000-000079110000}"/>
    <cellStyle name="Currency 2 5 2 4 3 5 2" xfId="4474" xr:uid="{00000000-0005-0000-0000-00007A110000}"/>
    <cellStyle name="Currency 2 5 2 4 3 5 2 2" xfId="4475" xr:uid="{00000000-0005-0000-0000-00007B110000}"/>
    <cellStyle name="Currency 2 5 2 4 3 5 3" xfId="4476" xr:uid="{00000000-0005-0000-0000-00007C110000}"/>
    <cellStyle name="Currency 2 5 2 4 3 6" xfId="4477" xr:uid="{00000000-0005-0000-0000-00007D110000}"/>
    <cellStyle name="Currency 2 5 2 4 3 6 2" xfId="4478" xr:uid="{00000000-0005-0000-0000-00007E110000}"/>
    <cellStyle name="Currency 2 5 2 4 3 6 2 2" xfId="4479" xr:uid="{00000000-0005-0000-0000-00007F110000}"/>
    <cellStyle name="Currency 2 5 2 4 3 6 3" xfId="4480" xr:uid="{00000000-0005-0000-0000-000080110000}"/>
    <cellStyle name="Currency 2 5 2 4 3 7" xfId="4481" xr:uid="{00000000-0005-0000-0000-000081110000}"/>
    <cellStyle name="Currency 2 5 2 4 3 7 2" xfId="4482" xr:uid="{00000000-0005-0000-0000-000082110000}"/>
    <cellStyle name="Currency 2 5 2 4 3 8" xfId="4483" xr:uid="{00000000-0005-0000-0000-000083110000}"/>
    <cellStyle name="Currency 2 5 2 4 3 8 2" xfId="4484" xr:uid="{00000000-0005-0000-0000-000084110000}"/>
    <cellStyle name="Currency 2 5 2 4 3 9" xfId="4485" xr:uid="{00000000-0005-0000-0000-000085110000}"/>
    <cellStyle name="Currency 2 5 2 4 4" xfId="4486" xr:uid="{00000000-0005-0000-0000-000086110000}"/>
    <cellStyle name="Currency 2 5 2 4 4 2" xfId="4487" xr:uid="{00000000-0005-0000-0000-000087110000}"/>
    <cellStyle name="Currency 2 5 2 4 4 3" xfId="4488" xr:uid="{00000000-0005-0000-0000-000088110000}"/>
    <cellStyle name="Currency 2 5 2 4 4 3 2" xfId="4489" xr:uid="{00000000-0005-0000-0000-000089110000}"/>
    <cellStyle name="Currency 2 5 2 4 4 3 2 2" xfId="4490" xr:uid="{00000000-0005-0000-0000-00008A110000}"/>
    <cellStyle name="Currency 2 5 2 4 4 3 3" xfId="4491" xr:uid="{00000000-0005-0000-0000-00008B110000}"/>
    <cellStyle name="Currency 2 5 2 4 4 4" xfId="4492" xr:uid="{00000000-0005-0000-0000-00008C110000}"/>
    <cellStyle name="Currency 2 5 2 4 4 4 2" xfId="4493" xr:uid="{00000000-0005-0000-0000-00008D110000}"/>
    <cellStyle name="Currency 2 5 2 4 4 4 2 2" xfId="4494" xr:uid="{00000000-0005-0000-0000-00008E110000}"/>
    <cellStyle name="Currency 2 5 2 4 4 4 3" xfId="4495" xr:uid="{00000000-0005-0000-0000-00008F110000}"/>
    <cellStyle name="Currency 2 5 2 4 4 5" xfId="4496" xr:uid="{00000000-0005-0000-0000-000090110000}"/>
    <cellStyle name="Currency 2 5 2 4 4 5 2" xfId="4497" xr:uid="{00000000-0005-0000-0000-000091110000}"/>
    <cellStyle name="Currency 2 5 2 4 4 5 2 2" xfId="4498" xr:uid="{00000000-0005-0000-0000-000092110000}"/>
    <cellStyle name="Currency 2 5 2 4 4 5 3" xfId="4499" xr:uid="{00000000-0005-0000-0000-000093110000}"/>
    <cellStyle name="Currency 2 5 2 4 4 6" xfId="4500" xr:uid="{00000000-0005-0000-0000-000094110000}"/>
    <cellStyle name="Currency 2 5 2 4 4 6 2" xfId="4501" xr:uid="{00000000-0005-0000-0000-000095110000}"/>
    <cellStyle name="Currency 2 5 2 4 4 7" xfId="4502" xr:uid="{00000000-0005-0000-0000-000096110000}"/>
    <cellStyle name="Currency 2 5 2 4 4 7 2" xfId="4503" xr:uid="{00000000-0005-0000-0000-000097110000}"/>
    <cellStyle name="Currency 2 5 2 4 4 8" xfId="4504" xr:uid="{00000000-0005-0000-0000-000098110000}"/>
    <cellStyle name="Currency 2 5 2 4 4 9" xfId="4505" xr:uid="{00000000-0005-0000-0000-000099110000}"/>
    <cellStyle name="Currency 2 5 2 4 5" xfId="4506" xr:uid="{00000000-0005-0000-0000-00009A110000}"/>
    <cellStyle name="Currency 2 5 2 4 5 2" xfId="4507" xr:uid="{00000000-0005-0000-0000-00009B110000}"/>
    <cellStyle name="Currency 2 5 2 4 5 3" xfId="4508" xr:uid="{00000000-0005-0000-0000-00009C110000}"/>
    <cellStyle name="Currency 2 5 2 4 6" xfId="4509" xr:uid="{00000000-0005-0000-0000-00009D110000}"/>
    <cellStyle name="Currency 2 5 2 4 6 2" xfId="4510" xr:uid="{00000000-0005-0000-0000-00009E110000}"/>
    <cellStyle name="Currency 2 5 2 4 6 2 2" xfId="4511" xr:uid="{00000000-0005-0000-0000-00009F110000}"/>
    <cellStyle name="Currency 2 5 2 4 6 2 2 2" xfId="4512" xr:uid="{00000000-0005-0000-0000-0000A0110000}"/>
    <cellStyle name="Currency 2 5 2 4 6 2 3" xfId="4513" xr:uid="{00000000-0005-0000-0000-0000A1110000}"/>
    <cellStyle name="Currency 2 5 2 4 6 3" xfId="4514" xr:uid="{00000000-0005-0000-0000-0000A2110000}"/>
    <cellStyle name="Currency 2 5 2 4 6 3 2" xfId="4515" xr:uid="{00000000-0005-0000-0000-0000A3110000}"/>
    <cellStyle name="Currency 2 5 2 4 6 3 2 2" xfId="4516" xr:uid="{00000000-0005-0000-0000-0000A4110000}"/>
    <cellStyle name="Currency 2 5 2 4 6 3 3" xfId="4517" xr:uid="{00000000-0005-0000-0000-0000A5110000}"/>
    <cellStyle name="Currency 2 5 2 4 6 4" xfId="4518" xr:uid="{00000000-0005-0000-0000-0000A6110000}"/>
    <cellStyle name="Currency 2 5 2 4 6 4 2" xfId="4519" xr:uid="{00000000-0005-0000-0000-0000A7110000}"/>
    <cellStyle name="Currency 2 5 2 4 6 4 2 2" xfId="4520" xr:uid="{00000000-0005-0000-0000-0000A8110000}"/>
    <cellStyle name="Currency 2 5 2 4 6 4 3" xfId="4521" xr:uid="{00000000-0005-0000-0000-0000A9110000}"/>
    <cellStyle name="Currency 2 5 2 4 6 5" xfId="4522" xr:uid="{00000000-0005-0000-0000-0000AA110000}"/>
    <cellStyle name="Currency 2 5 2 4 6 5 2" xfId="4523" xr:uid="{00000000-0005-0000-0000-0000AB110000}"/>
    <cellStyle name="Currency 2 5 2 4 6 6" xfId="4524" xr:uid="{00000000-0005-0000-0000-0000AC110000}"/>
    <cellStyle name="Currency 2 5 2 4 6 6 2" xfId="4525" xr:uid="{00000000-0005-0000-0000-0000AD110000}"/>
    <cellStyle name="Currency 2 5 2 4 6 7" xfId="4526" xr:uid="{00000000-0005-0000-0000-0000AE110000}"/>
    <cellStyle name="Currency 2 5 2 4 7" xfId="4527" xr:uid="{00000000-0005-0000-0000-0000AF110000}"/>
    <cellStyle name="Currency 2 5 2 4 7 2" xfId="4528" xr:uid="{00000000-0005-0000-0000-0000B0110000}"/>
    <cellStyle name="Currency 2 5 2 4 7 2 2" xfId="4529" xr:uid="{00000000-0005-0000-0000-0000B1110000}"/>
    <cellStyle name="Currency 2 5 2 4 7 3" xfId="4530" xr:uid="{00000000-0005-0000-0000-0000B2110000}"/>
    <cellStyle name="Currency 2 5 2 4 8" xfId="4531" xr:uid="{00000000-0005-0000-0000-0000B3110000}"/>
    <cellStyle name="Currency 2 5 2 4 8 2" xfId="4532" xr:uid="{00000000-0005-0000-0000-0000B4110000}"/>
    <cellStyle name="Currency 2 5 2 4 8 2 2" xfId="4533" xr:uid="{00000000-0005-0000-0000-0000B5110000}"/>
    <cellStyle name="Currency 2 5 2 4 8 3" xfId="4534" xr:uid="{00000000-0005-0000-0000-0000B6110000}"/>
    <cellStyle name="Currency 2 5 2 5" xfId="4535" xr:uid="{00000000-0005-0000-0000-0000B7110000}"/>
    <cellStyle name="Currency 2 5 2 5 10" xfId="4536" xr:uid="{00000000-0005-0000-0000-0000B8110000}"/>
    <cellStyle name="Currency 2 5 2 5 2" xfId="4537" xr:uid="{00000000-0005-0000-0000-0000B9110000}"/>
    <cellStyle name="Currency 2 5 2 5 2 2" xfId="4538" xr:uid="{00000000-0005-0000-0000-0000BA110000}"/>
    <cellStyle name="Currency 2 5 2 5 2 3" xfId="4539" xr:uid="{00000000-0005-0000-0000-0000BB110000}"/>
    <cellStyle name="Currency 2 5 2 5 2 3 2" xfId="4540" xr:uid="{00000000-0005-0000-0000-0000BC110000}"/>
    <cellStyle name="Currency 2 5 2 5 2 3 3" xfId="4541" xr:uid="{00000000-0005-0000-0000-0000BD110000}"/>
    <cellStyle name="Currency 2 5 2 5 2 4" xfId="4542" xr:uid="{00000000-0005-0000-0000-0000BE110000}"/>
    <cellStyle name="Currency 2 5 2 5 2 4 2" xfId="4543" xr:uid="{00000000-0005-0000-0000-0000BF110000}"/>
    <cellStyle name="Currency 2 5 2 5 2 4 2 2" xfId="4544" xr:uid="{00000000-0005-0000-0000-0000C0110000}"/>
    <cellStyle name="Currency 2 5 2 5 2 4 3" xfId="4545" xr:uid="{00000000-0005-0000-0000-0000C1110000}"/>
    <cellStyle name="Currency 2 5 2 5 2 5" xfId="4546" xr:uid="{00000000-0005-0000-0000-0000C2110000}"/>
    <cellStyle name="Currency 2 5 2 5 2 5 2" xfId="4547" xr:uid="{00000000-0005-0000-0000-0000C3110000}"/>
    <cellStyle name="Currency 2 5 2 5 2 5 2 2" xfId="4548" xr:uid="{00000000-0005-0000-0000-0000C4110000}"/>
    <cellStyle name="Currency 2 5 2 5 2 5 3" xfId="4549" xr:uid="{00000000-0005-0000-0000-0000C5110000}"/>
    <cellStyle name="Currency 2 5 2 5 2 6" xfId="4550" xr:uid="{00000000-0005-0000-0000-0000C6110000}"/>
    <cellStyle name="Currency 2 5 2 5 2 6 2" xfId="4551" xr:uid="{00000000-0005-0000-0000-0000C7110000}"/>
    <cellStyle name="Currency 2 5 2 5 2 6 2 2" xfId="4552" xr:uid="{00000000-0005-0000-0000-0000C8110000}"/>
    <cellStyle name="Currency 2 5 2 5 2 6 3" xfId="4553" xr:uid="{00000000-0005-0000-0000-0000C9110000}"/>
    <cellStyle name="Currency 2 5 2 5 2 7" xfId="4554" xr:uid="{00000000-0005-0000-0000-0000CA110000}"/>
    <cellStyle name="Currency 2 5 2 5 2 7 2" xfId="4555" xr:uid="{00000000-0005-0000-0000-0000CB110000}"/>
    <cellStyle name="Currency 2 5 2 5 2 8" xfId="4556" xr:uid="{00000000-0005-0000-0000-0000CC110000}"/>
    <cellStyle name="Currency 2 5 2 5 2 8 2" xfId="4557" xr:uid="{00000000-0005-0000-0000-0000CD110000}"/>
    <cellStyle name="Currency 2 5 2 5 2 9" xfId="4558" xr:uid="{00000000-0005-0000-0000-0000CE110000}"/>
    <cellStyle name="Currency 2 5 2 5 3" xfId="4559" xr:uid="{00000000-0005-0000-0000-0000CF110000}"/>
    <cellStyle name="Currency 2 5 2 5 4" xfId="4560" xr:uid="{00000000-0005-0000-0000-0000D0110000}"/>
    <cellStyle name="Currency 2 5 2 5 4 2" xfId="4561" xr:uid="{00000000-0005-0000-0000-0000D1110000}"/>
    <cellStyle name="Currency 2 5 2 5 4 3" xfId="4562" xr:uid="{00000000-0005-0000-0000-0000D2110000}"/>
    <cellStyle name="Currency 2 5 2 5 5" xfId="4563" xr:uid="{00000000-0005-0000-0000-0000D3110000}"/>
    <cellStyle name="Currency 2 5 2 5 5 2" xfId="4564" xr:uid="{00000000-0005-0000-0000-0000D4110000}"/>
    <cellStyle name="Currency 2 5 2 5 5 2 2" xfId="4565" xr:uid="{00000000-0005-0000-0000-0000D5110000}"/>
    <cellStyle name="Currency 2 5 2 5 5 3" xfId="4566" xr:uid="{00000000-0005-0000-0000-0000D6110000}"/>
    <cellStyle name="Currency 2 5 2 5 6" xfId="4567" xr:uid="{00000000-0005-0000-0000-0000D7110000}"/>
    <cellStyle name="Currency 2 5 2 5 6 2" xfId="4568" xr:uid="{00000000-0005-0000-0000-0000D8110000}"/>
    <cellStyle name="Currency 2 5 2 5 6 2 2" xfId="4569" xr:uid="{00000000-0005-0000-0000-0000D9110000}"/>
    <cellStyle name="Currency 2 5 2 5 6 3" xfId="4570" xr:uid="{00000000-0005-0000-0000-0000DA110000}"/>
    <cellStyle name="Currency 2 5 2 5 7" xfId="4571" xr:uid="{00000000-0005-0000-0000-0000DB110000}"/>
    <cellStyle name="Currency 2 5 2 5 7 2" xfId="4572" xr:uid="{00000000-0005-0000-0000-0000DC110000}"/>
    <cellStyle name="Currency 2 5 2 5 7 2 2" xfId="4573" xr:uid="{00000000-0005-0000-0000-0000DD110000}"/>
    <cellStyle name="Currency 2 5 2 5 7 3" xfId="4574" xr:uid="{00000000-0005-0000-0000-0000DE110000}"/>
    <cellStyle name="Currency 2 5 2 5 8" xfId="4575" xr:uid="{00000000-0005-0000-0000-0000DF110000}"/>
    <cellStyle name="Currency 2 5 2 5 8 2" xfId="4576" xr:uid="{00000000-0005-0000-0000-0000E0110000}"/>
    <cellStyle name="Currency 2 5 2 5 9" xfId="4577" xr:uid="{00000000-0005-0000-0000-0000E1110000}"/>
    <cellStyle name="Currency 2 5 2 5 9 2" xfId="4578" xr:uid="{00000000-0005-0000-0000-0000E2110000}"/>
    <cellStyle name="Currency 2 5 2 6" xfId="4579" xr:uid="{00000000-0005-0000-0000-0000E3110000}"/>
    <cellStyle name="Currency 2 5 2 6 2" xfId="4580" xr:uid="{00000000-0005-0000-0000-0000E4110000}"/>
    <cellStyle name="Currency 2 5 2 6 2 10" xfId="4581" xr:uid="{00000000-0005-0000-0000-0000E5110000}"/>
    <cellStyle name="Currency 2 5 2 6 2 2" xfId="4582" xr:uid="{00000000-0005-0000-0000-0000E6110000}"/>
    <cellStyle name="Currency 2 5 2 6 2 3" xfId="4583" xr:uid="{00000000-0005-0000-0000-0000E7110000}"/>
    <cellStyle name="Currency 2 5 2 6 2 4" xfId="4584" xr:uid="{00000000-0005-0000-0000-0000E8110000}"/>
    <cellStyle name="Currency 2 5 2 6 2 4 2" xfId="4585" xr:uid="{00000000-0005-0000-0000-0000E9110000}"/>
    <cellStyle name="Currency 2 5 2 6 2 4 2 2" xfId="4586" xr:uid="{00000000-0005-0000-0000-0000EA110000}"/>
    <cellStyle name="Currency 2 5 2 6 2 4 3" xfId="4587" xr:uid="{00000000-0005-0000-0000-0000EB110000}"/>
    <cellStyle name="Currency 2 5 2 6 2 5" xfId="4588" xr:uid="{00000000-0005-0000-0000-0000EC110000}"/>
    <cellStyle name="Currency 2 5 2 6 2 5 2" xfId="4589" xr:uid="{00000000-0005-0000-0000-0000ED110000}"/>
    <cellStyle name="Currency 2 5 2 6 2 5 2 2" xfId="4590" xr:uid="{00000000-0005-0000-0000-0000EE110000}"/>
    <cellStyle name="Currency 2 5 2 6 2 5 3" xfId="4591" xr:uid="{00000000-0005-0000-0000-0000EF110000}"/>
    <cellStyle name="Currency 2 5 2 6 2 6" xfId="4592" xr:uid="{00000000-0005-0000-0000-0000F0110000}"/>
    <cellStyle name="Currency 2 5 2 6 2 6 2" xfId="4593" xr:uid="{00000000-0005-0000-0000-0000F1110000}"/>
    <cellStyle name="Currency 2 5 2 6 2 6 2 2" xfId="4594" xr:uid="{00000000-0005-0000-0000-0000F2110000}"/>
    <cellStyle name="Currency 2 5 2 6 2 6 3" xfId="4595" xr:uid="{00000000-0005-0000-0000-0000F3110000}"/>
    <cellStyle name="Currency 2 5 2 6 2 7" xfId="4596" xr:uid="{00000000-0005-0000-0000-0000F4110000}"/>
    <cellStyle name="Currency 2 5 2 6 2 7 2" xfId="4597" xr:uid="{00000000-0005-0000-0000-0000F5110000}"/>
    <cellStyle name="Currency 2 5 2 6 2 8" xfId="4598" xr:uid="{00000000-0005-0000-0000-0000F6110000}"/>
    <cellStyle name="Currency 2 5 2 6 2 8 2" xfId="4599" xr:uid="{00000000-0005-0000-0000-0000F7110000}"/>
    <cellStyle name="Currency 2 5 2 6 2 9" xfId="4600" xr:uid="{00000000-0005-0000-0000-0000F8110000}"/>
    <cellStyle name="Currency 2 5 2 6 3" xfId="4601" xr:uid="{00000000-0005-0000-0000-0000F9110000}"/>
    <cellStyle name="Currency 2 5 2 6 4" xfId="4602" xr:uid="{00000000-0005-0000-0000-0000FA110000}"/>
    <cellStyle name="Currency 2 5 2 6 4 2" xfId="4603" xr:uid="{00000000-0005-0000-0000-0000FB110000}"/>
    <cellStyle name="Currency 2 5 2 6 4 2 2" xfId="4604" xr:uid="{00000000-0005-0000-0000-0000FC110000}"/>
    <cellStyle name="Currency 2 5 2 6 4 3" xfId="4605" xr:uid="{00000000-0005-0000-0000-0000FD110000}"/>
    <cellStyle name="Currency 2 5 2 6 5" xfId="4606" xr:uid="{00000000-0005-0000-0000-0000FE110000}"/>
    <cellStyle name="Currency 2 5 2 6 5 2" xfId="4607" xr:uid="{00000000-0005-0000-0000-0000FF110000}"/>
    <cellStyle name="Currency 2 5 2 6 5 2 2" xfId="4608" xr:uid="{00000000-0005-0000-0000-000000120000}"/>
    <cellStyle name="Currency 2 5 2 6 5 3" xfId="4609" xr:uid="{00000000-0005-0000-0000-000001120000}"/>
    <cellStyle name="Currency 2 5 2 7" xfId="4610" xr:uid="{00000000-0005-0000-0000-000002120000}"/>
    <cellStyle name="Currency 2 5 2 7 2" xfId="4611" xr:uid="{00000000-0005-0000-0000-000003120000}"/>
    <cellStyle name="Currency 2 5 2 7 3" xfId="4612" xr:uid="{00000000-0005-0000-0000-000004120000}"/>
    <cellStyle name="Currency 2 5 2 7 3 2" xfId="4613" xr:uid="{00000000-0005-0000-0000-000005120000}"/>
    <cellStyle name="Currency 2 5 2 7 3 3" xfId="4614" xr:uid="{00000000-0005-0000-0000-000006120000}"/>
    <cellStyle name="Currency 2 5 2 7 4" xfId="4615" xr:uid="{00000000-0005-0000-0000-000007120000}"/>
    <cellStyle name="Currency 2 5 2 7 4 2" xfId="4616" xr:uid="{00000000-0005-0000-0000-000008120000}"/>
    <cellStyle name="Currency 2 5 2 7 4 2 2" xfId="4617" xr:uid="{00000000-0005-0000-0000-000009120000}"/>
    <cellStyle name="Currency 2 5 2 7 4 3" xfId="4618" xr:uid="{00000000-0005-0000-0000-00000A120000}"/>
    <cellStyle name="Currency 2 5 2 7 5" xfId="4619" xr:uid="{00000000-0005-0000-0000-00000B120000}"/>
    <cellStyle name="Currency 2 5 2 7 5 2" xfId="4620" xr:uid="{00000000-0005-0000-0000-00000C120000}"/>
    <cellStyle name="Currency 2 5 2 7 5 2 2" xfId="4621" xr:uid="{00000000-0005-0000-0000-00000D120000}"/>
    <cellStyle name="Currency 2 5 2 7 5 3" xfId="4622" xr:uid="{00000000-0005-0000-0000-00000E120000}"/>
    <cellStyle name="Currency 2 5 2 7 6" xfId="4623" xr:uid="{00000000-0005-0000-0000-00000F120000}"/>
    <cellStyle name="Currency 2 5 2 7 6 2" xfId="4624" xr:uid="{00000000-0005-0000-0000-000010120000}"/>
    <cellStyle name="Currency 2 5 2 7 6 2 2" xfId="4625" xr:uid="{00000000-0005-0000-0000-000011120000}"/>
    <cellStyle name="Currency 2 5 2 7 6 3" xfId="4626" xr:uid="{00000000-0005-0000-0000-000012120000}"/>
    <cellStyle name="Currency 2 5 2 7 7" xfId="4627" xr:uid="{00000000-0005-0000-0000-000013120000}"/>
    <cellStyle name="Currency 2 5 2 7 7 2" xfId="4628" xr:uid="{00000000-0005-0000-0000-000014120000}"/>
    <cellStyle name="Currency 2 5 2 7 8" xfId="4629" xr:uid="{00000000-0005-0000-0000-000015120000}"/>
    <cellStyle name="Currency 2 5 2 7 8 2" xfId="4630" xr:uid="{00000000-0005-0000-0000-000016120000}"/>
    <cellStyle name="Currency 2 5 2 7 9" xfId="4631" xr:uid="{00000000-0005-0000-0000-000017120000}"/>
    <cellStyle name="Currency 2 5 2 8" xfId="4632" xr:uid="{00000000-0005-0000-0000-000018120000}"/>
    <cellStyle name="Currency 2 5 2 8 2" xfId="4633" xr:uid="{00000000-0005-0000-0000-000019120000}"/>
    <cellStyle name="Currency 2 5 2 8 3" xfId="4634" xr:uid="{00000000-0005-0000-0000-00001A120000}"/>
    <cellStyle name="Currency 2 5 2 9" xfId="4635" xr:uid="{00000000-0005-0000-0000-00001B120000}"/>
    <cellStyle name="Currency 2 5 3" xfId="4636" xr:uid="{00000000-0005-0000-0000-00001C120000}"/>
    <cellStyle name="Currency 2 5 3 10" xfId="4637" xr:uid="{00000000-0005-0000-0000-00001D120000}"/>
    <cellStyle name="Currency 2 5 3 10 2" xfId="4638" xr:uid="{00000000-0005-0000-0000-00001E120000}"/>
    <cellStyle name="Currency 2 5 3 10 2 2" xfId="4639" xr:uid="{00000000-0005-0000-0000-00001F120000}"/>
    <cellStyle name="Currency 2 5 3 10 3" xfId="4640" xr:uid="{00000000-0005-0000-0000-000020120000}"/>
    <cellStyle name="Currency 2 5 3 10 4" xfId="4641" xr:uid="{00000000-0005-0000-0000-000021120000}"/>
    <cellStyle name="Currency 2 5 3 11" xfId="4642" xr:uid="{00000000-0005-0000-0000-000022120000}"/>
    <cellStyle name="Currency 2 5 3 11 2" xfId="4643" xr:uid="{00000000-0005-0000-0000-000023120000}"/>
    <cellStyle name="Currency 2 5 3 11 2 2" xfId="4644" xr:uid="{00000000-0005-0000-0000-000024120000}"/>
    <cellStyle name="Currency 2 5 3 11 3" xfId="4645" xr:uid="{00000000-0005-0000-0000-000025120000}"/>
    <cellStyle name="Currency 2 5 3 12" xfId="4646" xr:uid="{00000000-0005-0000-0000-000026120000}"/>
    <cellStyle name="Currency 2 5 3 12 2" xfId="4647" xr:uid="{00000000-0005-0000-0000-000027120000}"/>
    <cellStyle name="Currency 2 5 3 12 2 2" xfId="4648" xr:uid="{00000000-0005-0000-0000-000028120000}"/>
    <cellStyle name="Currency 2 5 3 12 3" xfId="4649" xr:uid="{00000000-0005-0000-0000-000029120000}"/>
    <cellStyle name="Currency 2 5 3 13" xfId="4650" xr:uid="{00000000-0005-0000-0000-00002A120000}"/>
    <cellStyle name="Currency 2 5 3 13 2" xfId="4651" xr:uid="{00000000-0005-0000-0000-00002B120000}"/>
    <cellStyle name="Currency 2 5 3 14" xfId="4652" xr:uid="{00000000-0005-0000-0000-00002C120000}"/>
    <cellStyle name="Currency 2 5 3 14 2" xfId="4653" xr:uid="{00000000-0005-0000-0000-00002D120000}"/>
    <cellStyle name="Currency 2 5 3 15" xfId="4654" xr:uid="{00000000-0005-0000-0000-00002E120000}"/>
    <cellStyle name="Currency 2 5 3 16" xfId="4655" xr:uid="{00000000-0005-0000-0000-00002F120000}"/>
    <cellStyle name="Currency 2 5 3 17" xfId="4656" xr:uid="{00000000-0005-0000-0000-000030120000}"/>
    <cellStyle name="Currency 2 5 3 2" xfId="4657" xr:uid="{00000000-0005-0000-0000-000031120000}"/>
    <cellStyle name="Currency 2 5 3 2 10" xfId="4658" xr:uid="{00000000-0005-0000-0000-000032120000}"/>
    <cellStyle name="Currency 2 5 3 2 10 2" xfId="4659" xr:uid="{00000000-0005-0000-0000-000033120000}"/>
    <cellStyle name="Currency 2 5 3 2 10 2 2" xfId="4660" xr:uid="{00000000-0005-0000-0000-000034120000}"/>
    <cellStyle name="Currency 2 5 3 2 10 3" xfId="4661" xr:uid="{00000000-0005-0000-0000-000035120000}"/>
    <cellStyle name="Currency 2 5 3 2 11" xfId="4662" xr:uid="{00000000-0005-0000-0000-000036120000}"/>
    <cellStyle name="Currency 2 5 3 2 11 2" xfId="4663" xr:uid="{00000000-0005-0000-0000-000037120000}"/>
    <cellStyle name="Currency 2 5 3 2 12" xfId="4664" xr:uid="{00000000-0005-0000-0000-000038120000}"/>
    <cellStyle name="Currency 2 5 3 2 12 2" xfId="4665" xr:uid="{00000000-0005-0000-0000-000039120000}"/>
    <cellStyle name="Currency 2 5 3 2 13" xfId="4666" xr:uid="{00000000-0005-0000-0000-00003A120000}"/>
    <cellStyle name="Currency 2 5 3 2 14" xfId="4667" xr:uid="{00000000-0005-0000-0000-00003B120000}"/>
    <cellStyle name="Currency 2 5 3 2 15" xfId="4668" xr:uid="{00000000-0005-0000-0000-00003C120000}"/>
    <cellStyle name="Currency 2 5 3 2 2" xfId="4669" xr:uid="{00000000-0005-0000-0000-00003D120000}"/>
    <cellStyle name="Currency 2 5 3 2 2 2" xfId="4670" xr:uid="{00000000-0005-0000-0000-00003E120000}"/>
    <cellStyle name="Currency 2 5 3 2 2 2 2" xfId="4671" xr:uid="{00000000-0005-0000-0000-00003F120000}"/>
    <cellStyle name="Currency 2 5 3 2 2 2 3" xfId="4672" xr:uid="{00000000-0005-0000-0000-000040120000}"/>
    <cellStyle name="Currency 2 5 3 2 2 2 3 2" xfId="4673" xr:uid="{00000000-0005-0000-0000-000041120000}"/>
    <cellStyle name="Currency 2 5 3 2 2 2 3 3" xfId="4674" xr:uid="{00000000-0005-0000-0000-000042120000}"/>
    <cellStyle name="Currency 2 5 3 2 2 2 4" xfId="4675" xr:uid="{00000000-0005-0000-0000-000043120000}"/>
    <cellStyle name="Currency 2 5 3 2 2 2 4 2" xfId="4676" xr:uid="{00000000-0005-0000-0000-000044120000}"/>
    <cellStyle name="Currency 2 5 3 2 2 2 4 2 2" xfId="4677" xr:uid="{00000000-0005-0000-0000-000045120000}"/>
    <cellStyle name="Currency 2 5 3 2 2 2 4 3" xfId="4678" xr:uid="{00000000-0005-0000-0000-000046120000}"/>
    <cellStyle name="Currency 2 5 3 2 2 2 5" xfId="4679" xr:uid="{00000000-0005-0000-0000-000047120000}"/>
    <cellStyle name="Currency 2 5 3 2 2 2 5 2" xfId="4680" xr:uid="{00000000-0005-0000-0000-000048120000}"/>
    <cellStyle name="Currency 2 5 3 2 2 2 5 2 2" xfId="4681" xr:uid="{00000000-0005-0000-0000-000049120000}"/>
    <cellStyle name="Currency 2 5 3 2 2 2 5 3" xfId="4682" xr:uid="{00000000-0005-0000-0000-00004A120000}"/>
    <cellStyle name="Currency 2 5 3 2 2 2 6" xfId="4683" xr:uid="{00000000-0005-0000-0000-00004B120000}"/>
    <cellStyle name="Currency 2 5 3 2 2 2 6 2" xfId="4684" xr:uid="{00000000-0005-0000-0000-00004C120000}"/>
    <cellStyle name="Currency 2 5 3 2 2 2 6 2 2" xfId="4685" xr:uid="{00000000-0005-0000-0000-00004D120000}"/>
    <cellStyle name="Currency 2 5 3 2 2 2 6 3" xfId="4686" xr:uid="{00000000-0005-0000-0000-00004E120000}"/>
    <cellStyle name="Currency 2 5 3 2 2 2 7" xfId="4687" xr:uid="{00000000-0005-0000-0000-00004F120000}"/>
    <cellStyle name="Currency 2 5 3 2 2 2 7 2" xfId="4688" xr:uid="{00000000-0005-0000-0000-000050120000}"/>
    <cellStyle name="Currency 2 5 3 2 2 2 8" xfId="4689" xr:uid="{00000000-0005-0000-0000-000051120000}"/>
    <cellStyle name="Currency 2 5 3 2 2 2 8 2" xfId="4690" xr:uid="{00000000-0005-0000-0000-000052120000}"/>
    <cellStyle name="Currency 2 5 3 2 2 2 9" xfId="4691" xr:uid="{00000000-0005-0000-0000-000053120000}"/>
    <cellStyle name="Currency 2 5 3 2 2 3" xfId="4692" xr:uid="{00000000-0005-0000-0000-000054120000}"/>
    <cellStyle name="Currency 2 5 3 2 2 3 2" xfId="4693" xr:uid="{00000000-0005-0000-0000-000055120000}"/>
    <cellStyle name="Currency 2 5 3 2 2 3 3" xfId="4694" xr:uid="{00000000-0005-0000-0000-000056120000}"/>
    <cellStyle name="Currency 2 5 3 2 2 3 3 2" xfId="4695" xr:uid="{00000000-0005-0000-0000-000057120000}"/>
    <cellStyle name="Currency 2 5 3 2 2 3 3 3" xfId="4696" xr:uid="{00000000-0005-0000-0000-000058120000}"/>
    <cellStyle name="Currency 2 5 3 2 2 3 4" xfId="4697" xr:uid="{00000000-0005-0000-0000-000059120000}"/>
    <cellStyle name="Currency 2 5 3 2 2 3 4 2" xfId="4698" xr:uid="{00000000-0005-0000-0000-00005A120000}"/>
    <cellStyle name="Currency 2 5 3 2 2 3 4 2 2" xfId="4699" xr:uid="{00000000-0005-0000-0000-00005B120000}"/>
    <cellStyle name="Currency 2 5 3 2 2 3 4 3" xfId="4700" xr:uid="{00000000-0005-0000-0000-00005C120000}"/>
    <cellStyle name="Currency 2 5 3 2 2 3 5" xfId="4701" xr:uid="{00000000-0005-0000-0000-00005D120000}"/>
    <cellStyle name="Currency 2 5 3 2 2 3 5 2" xfId="4702" xr:uid="{00000000-0005-0000-0000-00005E120000}"/>
    <cellStyle name="Currency 2 5 3 2 2 3 5 2 2" xfId="4703" xr:uid="{00000000-0005-0000-0000-00005F120000}"/>
    <cellStyle name="Currency 2 5 3 2 2 3 5 3" xfId="4704" xr:uid="{00000000-0005-0000-0000-000060120000}"/>
    <cellStyle name="Currency 2 5 3 2 2 3 6" xfId="4705" xr:uid="{00000000-0005-0000-0000-000061120000}"/>
    <cellStyle name="Currency 2 5 3 2 2 3 6 2" xfId="4706" xr:uid="{00000000-0005-0000-0000-000062120000}"/>
    <cellStyle name="Currency 2 5 3 2 2 3 6 2 2" xfId="4707" xr:uid="{00000000-0005-0000-0000-000063120000}"/>
    <cellStyle name="Currency 2 5 3 2 2 3 6 3" xfId="4708" xr:uid="{00000000-0005-0000-0000-000064120000}"/>
    <cellStyle name="Currency 2 5 3 2 2 3 7" xfId="4709" xr:uid="{00000000-0005-0000-0000-000065120000}"/>
    <cellStyle name="Currency 2 5 3 2 2 3 7 2" xfId="4710" xr:uid="{00000000-0005-0000-0000-000066120000}"/>
    <cellStyle name="Currency 2 5 3 2 2 3 8" xfId="4711" xr:uid="{00000000-0005-0000-0000-000067120000}"/>
    <cellStyle name="Currency 2 5 3 2 2 3 8 2" xfId="4712" xr:uid="{00000000-0005-0000-0000-000068120000}"/>
    <cellStyle name="Currency 2 5 3 2 2 3 9" xfId="4713" xr:uid="{00000000-0005-0000-0000-000069120000}"/>
    <cellStyle name="Currency 2 5 3 2 2 4" xfId="4714" xr:uid="{00000000-0005-0000-0000-00006A120000}"/>
    <cellStyle name="Currency 2 5 3 2 2 4 2" xfId="4715" xr:uid="{00000000-0005-0000-0000-00006B120000}"/>
    <cellStyle name="Currency 2 5 3 2 2 4 3" xfId="4716" xr:uid="{00000000-0005-0000-0000-00006C120000}"/>
    <cellStyle name="Currency 2 5 3 2 2 4 3 2" xfId="4717" xr:uid="{00000000-0005-0000-0000-00006D120000}"/>
    <cellStyle name="Currency 2 5 3 2 2 4 3 2 2" xfId="4718" xr:uid="{00000000-0005-0000-0000-00006E120000}"/>
    <cellStyle name="Currency 2 5 3 2 2 4 3 3" xfId="4719" xr:uid="{00000000-0005-0000-0000-00006F120000}"/>
    <cellStyle name="Currency 2 5 3 2 2 4 4" xfId="4720" xr:uid="{00000000-0005-0000-0000-000070120000}"/>
    <cellStyle name="Currency 2 5 3 2 2 4 4 2" xfId="4721" xr:uid="{00000000-0005-0000-0000-000071120000}"/>
    <cellStyle name="Currency 2 5 3 2 2 4 4 2 2" xfId="4722" xr:uid="{00000000-0005-0000-0000-000072120000}"/>
    <cellStyle name="Currency 2 5 3 2 2 4 4 3" xfId="4723" xr:uid="{00000000-0005-0000-0000-000073120000}"/>
    <cellStyle name="Currency 2 5 3 2 2 4 5" xfId="4724" xr:uid="{00000000-0005-0000-0000-000074120000}"/>
    <cellStyle name="Currency 2 5 3 2 2 4 5 2" xfId="4725" xr:uid="{00000000-0005-0000-0000-000075120000}"/>
    <cellStyle name="Currency 2 5 3 2 2 4 5 2 2" xfId="4726" xr:uid="{00000000-0005-0000-0000-000076120000}"/>
    <cellStyle name="Currency 2 5 3 2 2 4 5 3" xfId="4727" xr:uid="{00000000-0005-0000-0000-000077120000}"/>
    <cellStyle name="Currency 2 5 3 2 2 4 6" xfId="4728" xr:uid="{00000000-0005-0000-0000-000078120000}"/>
    <cellStyle name="Currency 2 5 3 2 2 4 6 2" xfId="4729" xr:uid="{00000000-0005-0000-0000-000079120000}"/>
    <cellStyle name="Currency 2 5 3 2 2 4 7" xfId="4730" xr:uid="{00000000-0005-0000-0000-00007A120000}"/>
    <cellStyle name="Currency 2 5 3 2 2 4 7 2" xfId="4731" xr:uid="{00000000-0005-0000-0000-00007B120000}"/>
    <cellStyle name="Currency 2 5 3 2 2 4 8" xfId="4732" xr:uid="{00000000-0005-0000-0000-00007C120000}"/>
    <cellStyle name="Currency 2 5 3 2 2 4 9" xfId="4733" xr:uid="{00000000-0005-0000-0000-00007D120000}"/>
    <cellStyle name="Currency 2 5 3 2 2 5" xfId="4734" xr:uid="{00000000-0005-0000-0000-00007E120000}"/>
    <cellStyle name="Currency 2 5 3 2 2 5 2" xfId="4735" xr:uid="{00000000-0005-0000-0000-00007F120000}"/>
    <cellStyle name="Currency 2 5 3 2 2 5 3" xfId="4736" xr:uid="{00000000-0005-0000-0000-000080120000}"/>
    <cellStyle name="Currency 2 5 3 2 2 6" xfId="4737" xr:uid="{00000000-0005-0000-0000-000081120000}"/>
    <cellStyle name="Currency 2 5 3 2 2 6 2" xfId="4738" xr:uid="{00000000-0005-0000-0000-000082120000}"/>
    <cellStyle name="Currency 2 5 3 2 2 6 2 2" xfId="4739" xr:uid="{00000000-0005-0000-0000-000083120000}"/>
    <cellStyle name="Currency 2 5 3 2 2 6 2 2 2" xfId="4740" xr:uid="{00000000-0005-0000-0000-000084120000}"/>
    <cellStyle name="Currency 2 5 3 2 2 6 2 3" xfId="4741" xr:uid="{00000000-0005-0000-0000-000085120000}"/>
    <cellStyle name="Currency 2 5 3 2 2 6 3" xfId="4742" xr:uid="{00000000-0005-0000-0000-000086120000}"/>
    <cellStyle name="Currency 2 5 3 2 2 6 3 2" xfId="4743" xr:uid="{00000000-0005-0000-0000-000087120000}"/>
    <cellStyle name="Currency 2 5 3 2 2 6 3 2 2" xfId="4744" xr:uid="{00000000-0005-0000-0000-000088120000}"/>
    <cellStyle name="Currency 2 5 3 2 2 6 3 3" xfId="4745" xr:uid="{00000000-0005-0000-0000-000089120000}"/>
    <cellStyle name="Currency 2 5 3 2 2 6 4" xfId="4746" xr:uid="{00000000-0005-0000-0000-00008A120000}"/>
    <cellStyle name="Currency 2 5 3 2 2 6 4 2" xfId="4747" xr:uid="{00000000-0005-0000-0000-00008B120000}"/>
    <cellStyle name="Currency 2 5 3 2 2 6 4 2 2" xfId="4748" xr:uid="{00000000-0005-0000-0000-00008C120000}"/>
    <cellStyle name="Currency 2 5 3 2 2 6 4 3" xfId="4749" xr:uid="{00000000-0005-0000-0000-00008D120000}"/>
    <cellStyle name="Currency 2 5 3 2 2 6 5" xfId="4750" xr:uid="{00000000-0005-0000-0000-00008E120000}"/>
    <cellStyle name="Currency 2 5 3 2 2 6 5 2" xfId="4751" xr:uid="{00000000-0005-0000-0000-00008F120000}"/>
    <cellStyle name="Currency 2 5 3 2 2 6 6" xfId="4752" xr:uid="{00000000-0005-0000-0000-000090120000}"/>
    <cellStyle name="Currency 2 5 3 2 2 6 6 2" xfId="4753" xr:uid="{00000000-0005-0000-0000-000091120000}"/>
    <cellStyle name="Currency 2 5 3 2 2 6 7" xfId="4754" xr:uid="{00000000-0005-0000-0000-000092120000}"/>
    <cellStyle name="Currency 2 5 3 2 2 7" xfId="4755" xr:uid="{00000000-0005-0000-0000-000093120000}"/>
    <cellStyle name="Currency 2 5 3 2 2 7 2" xfId="4756" xr:uid="{00000000-0005-0000-0000-000094120000}"/>
    <cellStyle name="Currency 2 5 3 2 2 7 2 2" xfId="4757" xr:uid="{00000000-0005-0000-0000-000095120000}"/>
    <cellStyle name="Currency 2 5 3 2 2 7 3" xfId="4758" xr:uid="{00000000-0005-0000-0000-000096120000}"/>
    <cellStyle name="Currency 2 5 3 2 2 8" xfId="4759" xr:uid="{00000000-0005-0000-0000-000097120000}"/>
    <cellStyle name="Currency 2 5 3 2 2 8 2" xfId="4760" xr:uid="{00000000-0005-0000-0000-000098120000}"/>
    <cellStyle name="Currency 2 5 3 2 2 8 2 2" xfId="4761" xr:uid="{00000000-0005-0000-0000-000099120000}"/>
    <cellStyle name="Currency 2 5 3 2 2 8 3" xfId="4762" xr:uid="{00000000-0005-0000-0000-00009A120000}"/>
    <cellStyle name="Currency 2 5 3 2 3" xfId="4763" xr:uid="{00000000-0005-0000-0000-00009B120000}"/>
    <cellStyle name="Currency 2 5 3 2 3 10" xfId="4764" xr:uid="{00000000-0005-0000-0000-00009C120000}"/>
    <cellStyle name="Currency 2 5 3 2 3 2" xfId="4765" xr:uid="{00000000-0005-0000-0000-00009D120000}"/>
    <cellStyle name="Currency 2 5 3 2 3 2 2" xfId="4766" xr:uid="{00000000-0005-0000-0000-00009E120000}"/>
    <cellStyle name="Currency 2 5 3 2 3 2 3" xfId="4767" xr:uid="{00000000-0005-0000-0000-00009F120000}"/>
    <cellStyle name="Currency 2 5 3 2 3 2 3 2" xfId="4768" xr:uid="{00000000-0005-0000-0000-0000A0120000}"/>
    <cellStyle name="Currency 2 5 3 2 3 2 3 3" xfId="4769" xr:uid="{00000000-0005-0000-0000-0000A1120000}"/>
    <cellStyle name="Currency 2 5 3 2 3 2 4" xfId="4770" xr:uid="{00000000-0005-0000-0000-0000A2120000}"/>
    <cellStyle name="Currency 2 5 3 2 3 2 4 2" xfId="4771" xr:uid="{00000000-0005-0000-0000-0000A3120000}"/>
    <cellStyle name="Currency 2 5 3 2 3 2 4 2 2" xfId="4772" xr:uid="{00000000-0005-0000-0000-0000A4120000}"/>
    <cellStyle name="Currency 2 5 3 2 3 2 4 3" xfId="4773" xr:uid="{00000000-0005-0000-0000-0000A5120000}"/>
    <cellStyle name="Currency 2 5 3 2 3 2 5" xfId="4774" xr:uid="{00000000-0005-0000-0000-0000A6120000}"/>
    <cellStyle name="Currency 2 5 3 2 3 2 5 2" xfId="4775" xr:uid="{00000000-0005-0000-0000-0000A7120000}"/>
    <cellStyle name="Currency 2 5 3 2 3 2 5 2 2" xfId="4776" xr:uid="{00000000-0005-0000-0000-0000A8120000}"/>
    <cellStyle name="Currency 2 5 3 2 3 2 5 3" xfId="4777" xr:uid="{00000000-0005-0000-0000-0000A9120000}"/>
    <cellStyle name="Currency 2 5 3 2 3 2 6" xfId="4778" xr:uid="{00000000-0005-0000-0000-0000AA120000}"/>
    <cellStyle name="Currency 2 5 3 2 3 2 6 2" xfId="4779" xr:uid="{00000000-0005-0000-0000-0000AB120000}"/>
    <cellStyle name="Currency 2 5 3 2 3 2 6 2 2" xfId="4780" xr:uid="{00000000-0005-0000-0000-0000AC120000}"/>
    <cellStyle name="Currency 2 5 3 2 3 2 6 3" xfId="4781" xr:uid="{00000000-0005-0000-0000-0000AD120000}"/>
    <cellStyle name="Currency 2 5 3 2 3 2 7" xfId="4782" xr:uid="{00000000-0005-0000-0000-0000AE120000}"/>
    <cellStyle name="Currency 2 5 3 2 3 2 7 2" xfId="4783" xr:uid="{00000000-0005-0000-0000-0000AF120000}"/>
    <cellStyle name="Currency 2 5 3 2 3 2 8" xfId="4784" xr:uid="{00000000-0005-0000-0000-0000B0120000}"/>
    <cellStyle name="Currency 2 5 3 2 3 2 8 2" xfId="4785" xr:uid="{00000000-0005-0000-0000-0000B1120000}"/>
    <cellStyle name="Currency 2 5 3 2 3 2 9" xfId="4786" xr:uid="{00000000-0005-0000-0000-0000B2120000}"/>
    <cellStyle name="Currency 2 5 3 2 3 3" xfId="4787" xr:uid="{00000000-0005-0000-0000-0000B3120000}"/>
    <cellStyle name="Currency 2 5 3 2 3 4" xfId="4788" xr:uid="{00000000-0005-0000-0000-0000B4120000}"/>
    <cellStyle name="Currency 2 5 3 2 3 4 2" xfId="4789" xr:uid="{00000000-0005-0000-0000-0000B5120000}"/>
    <cellStyle name="Currency 2 5 3 2 3 4 3" xfId="4790" xr:uid="{00000000-0005-0000-0000-0000B6120000}"/>
    <cellStyle name="Currency 2 5 3 2 3 5" xfId="4791" xr:uid="{00000000-0005-0000-0000-0000B7120000}"/>
    <cellStyle name="Currency 2 5 3 2 3 5 2" xfId="4792" xr:uid="{00000000-0005-0000-0000-0000B8120000}"/>
    <cellStyle name="Currency 2 5 3 2 3 5 2 2" xfId="4793" xr:uid="{00000000-0005-0000-0000-0000B9120000}"/>
    <cellStyle name="Currency 2 5 3 2 3 5 3" xfId="4794" xr:uid="{00000000-0005-0000-0000-0000BA120000}"/>
    <cellStyle name="Currency 2 5 3 2 3 6" xfId="4795" xr:uid="{00000000-0005-0000-0000-0000BB120000}"/>
    <cellStyle name="Currency 2 5 3 2 3 6 2" xfId="4796" xr:uid="{00000000-0005-0000-0000-0000BC120000}"/>
    <cellStyle name="Currency 2 5 3 2 3 6 2 2" xfId="4797" xr:uid="{00000000-0005-0000-0000-0000BD120000}"/>
    <cellStyle name="Currency 2 5 3 2 3 6 3" xfId="4798" xr:uid="{00000000-0005-0000-0000-0000BE120000}"/>
    <cellStyle name="Currency 2 5 3 2 3 7" xfId="4799" xr:uid="{00000000-0005-0000-0000-0000BF120000}"/>
    <cellStyle name="Currency 2 5 3 2 3 7 2" xfId="4800" xr:uid="{00000000-0005-0000-0000-0000C0120000}"/>
    <cellStyle name="Currency 2 5 3 2 3 7 2 2" xfId="4801" xr:uid="{00000000-0005-0000-0000-0000C1120000}"/>
    <cellStyle name="Currency 2 5 3 2 3 7 3" xfId="4802" xr:uid="{00000000-0005-0000-0000-0000C2120000}"/>
    <cellStyle name="Currency 2 5 3 2 3 8" xfId="4803" xr:uid="{00000000-0005-0000-0000-0000C3120000}"/>
    <cellStyle name="Currency 2 5 3 2 3 8 2" xfId="4804" xr:uid="{00000000-0005-0000-0000-0000C4120000}"/>
    <cellStyle name="Currency 2 5 3 2 3 9" xfId="4805" xr:uid="{00000000-0005-0000-0000-0000C5120000}"/>
    <cellStyle name="Currency 2 5 3 2 3 9 2" xfId="4806" xr:uid="{00000000-0005-0000-0000-0000C6120000}"/>
    <cellStyle name="Currency 2 5 3 2 4" xfId="4807" xr:uid="{00000000-0005-0000-0000-0000C7120000}"/>
    <cellStyle name="Currency 2 5 3 2 4 2" xfId="4808" xr:uid="{00000000-0005-0000-0000-0000C8120000}"/>
    <cellStyle name="Currency 2 5 3 2 4 2 10" xfId="4809" xr:uid="{00000000-0005-0000-0000-0000C9120000}"/>
    <cellStyle name="Currency 2 5 3 2 4 2 2" xfId="4810" xr:uid="{00000000-0005-0000-0000-0000CA120000}"/>
    <cellStyle name="Currency 2 5 3 2 4 2 3" xfId="4811" xr:uid="{00000000-0005-0000-0000-0000CB120000}"/>
    <cellStyle name="Currency 2 5 3 2 4 2 4" xfId="4812" xr:uid="{00000000-0005-0000-0000-0000CC120000}"/>
    <cellStyle name="Currency 2 5 3 2 4 2 4 2" xfId="4813" xr:uid="{00000000-0005-0000-0000-0000CD120000}"/>
    <cellStyle name="Currency 2 5 3 2 4 2 4 2 2" xfId="4814" xr:uid="{00000000-0005-0000-0000-0000CE120000}"/>
    <cellStyle name="Currency 2 5 3 2 4 2 4 3" xfId="4815" xr:uid="{00000000-0005-0000-0000-0000CF120000}"/>
    <cellStyle name="Currency 2 5 3 2 4 2 5" xfId="4816" xr:uid="{00000000-0005-0000-0000-0000D0120000}"/>
    <cellStyle name="Currency 2 5 3 2 4 2 5 2" xfId="4817" xr:uid="{00000000-0005-0000-0000-0000D1120000}"/>
    <cellStyle name="Currency 2 5 3 2 4 2 5 2 2" xfId="4818" xr:uid="{00000000-0005-0000-0000-0000D2120000}"/>
    <cellStyle name="Currency 2 5 3 2 4 2 5 3" xfId="4819" xr:uid="{00000000-0005-0000-0000-0000D3120000}"/>
    <cellStyle name="Currency 2 5 3 2 4 2 6" xfId="4820" xr:uid="{00000000-0005-0000-0000-0000D4120000}"/>
    <cellStyle name="Currency 2 5 3 2 4 2 6 2" xfId="4821" xr:uid="{00000000-0005-0000-0000-0000D5120000}"/>
    <cellStyle name="Currency 2 5 3 2 4 2 6 2 2" xfId="4822" xr:uid="{00000000-0005-0000-0000-0000D6120000}"/>
    <cellStyle name="Currency 2 5 3 2 4 2 6 3" xfId="4823" xr:uid="{00000000-0005-0000-0000-0000D7120000}"/>
    <cellStyle name="Currency 2 5 3 2 4 2 7" xfId="4824" xr:uid="{00000000-0005-0000-0000-0000D8120000}"/>
    <cellStyle name="Currency 2 5 3 2 4 2 7 2" xfId="4825" xr:uid="{00000000-0005-0000-0000-0000D9120000}"/>
    <cellStyle name="Currency 2 5 3 2 4 2 8" xfId="4826" xr:uid="{00000000-0005-0000-0000-0000DA120000}"/>
    <cellStyle name="Currency 2 5 3 2 4 2 8 2" xfId="4827" xr:uid="{00000000-0005-0000-0000-0000DB120000}"/>
    <cellStyle name="Currency 2 5 3 2 4 2 9" xfId="4828" xr:uid="{00000000-0005-0000-0000-0000DC120000}"/>
    <cellStyle name="Currency 2 5 3 2 4 3" xfId="4829" xr:uid="{00000000-0005-0000-0000-0000DD120000}"/>
    <cellStyle name="Currency 2 5 3 2 4 4" xfId="4830" xr:uid="{00000000-0005-0000-0000-0000DE120000}"/>
    <cellStyle name="Currency 2 5 3 2 4 4 2" xfId="4831" xr:uid="{00000000-0005-0000-0000-0000DF120000}"/>
    <cellStyle name="Currency 2 5 3 2 4 4 2 2" xfId="4832" xr:uid="{00000000-0005-0000-0000-0000E0120000}"/>
    <cellStyle name="Currency 2 5 3 2 4 4 3" xfId="4833" xr:uid="{00000000-0005-0000-0000-0000E1120000}"/>
    <cellStyle name="Currency 2 5 3 2 4 5" xfId="4834" xr:uid="{00000000-0005-0000-0000-0000E2120000}"/>
    <cellStyle name="Currency 2 5 3 2 4 5 2" xfId="4835" xr:uid="{00000000-0005-0000-0000-0000E3120000}"/>
    <cellStyle name="Currency 2 5 3 2 4 5 2 2" xfId="4836" xr:uid="{00000000-0005-0000-0000-0000E4120000}"/>
    <cellStyle name="Currency 2 5 3 2 4 5 3" xfId="4837" xr:uid="{00000000-0005-0000-0000-0000E5120000}"/>
    <cellStyle name="Currency 2 5 3 2 5" xfId="4838" xr:uid="{00000000-0005-0000-0000-0000E6120000}"/>
    <cellStyle name="Currency 2 5 3 2 5 2" xfId="4839" xr:uid="{00000000-0005-0000-0000-0000E7120000}"/>
    <cellStyle name="Currency 2 5 3 2 5 3" xfId="4840" xr:uid="{00000000-0005-0000-0000-0000E8120000}"/>
    <cellStyle name="Currency 2 5 3 2 5 3 2" xfId="4841" xr:uid="{00000000-0005-0000-0000-0000E9120000}"/>
    <cellStyle name="Currency 2 5 3 2 5 3 3" xfId="4842" xr:uid="{00000000-0005-0000-0000-0000EA120000}"/>
    <cellStyle name="Currency 2 5 3 2 5 4" xfId="4843" xr:uid="{00000000-0005-0000-0000-0000EB120000}"/>
    <cellStyle name="Currency 2 5 3 2 5 4 2" xfId="4844" xr:uid="{00000000-0005-0000-0000-0000EC120000}"/>
    <cellStyle name="Currency 2 5 3 2 5 4 2 2" xfId="4845" xr:uid="{00000000-0005-0000-0000-0000ED120000}"/>
    <cellStyle name="Currency 2 5 3 2 5 4 3" xfId="4846" xr:uid="{00000000-0005-0000-0000-0000EE120000}"/>
    <cellStyle name="Currency 2 5 3 2 5 5" xfId="4847" xr:uid="{00000000-0005-0000-0000-0000EF120000}"/>
    <cellStyle name="Currency 2 5 3 2 5 5 2" xfId="4848" xr:uid="{00000000-0005-0000-0000-0000F0120000}"/>
    <cellStyle name="Currency 2 5 3 2 5 5 2 2" xfId="4849" xr:uid="{00000000-0005-0000-0000-0000F1120000}"/>
    <cellStyle name="Currency 2 5 3 2 5 5 3" xfId="4850" xr:uid="{00000000-0005-0000-0000-0000F2120000}"/>
    <cellStyle name="Currency 2 5 3 2 5 6" xfId="4851" xr:uid="{00000000-0005-0000-0000-0000F3120000}"/>
    <cellStyle name="Currency 2 5 3 2 5 6 2" xfId="4852" xr:uid="{00000000-0005-0000-0000-0000F4120000}"/>
    <cellStyle name="Currency 2 5 3 2 5 6 2 2" xfId="4853" xr:uid="{00000000-0005-0000-0000-0000F5120000}"/>
    <cellStyle name="Currency 2 5 3 2 5 6 3" xfId="4854" xr:uid="{00000000-0005-0000-0000-0000F6120000}"/>
    <cellStyle name="Currency 2 5 3 2 5 7" xfId="4855" xr:uid="{00000000-0005-0000-0000-0000F7120000}"/>
    <cellStyle name="Currency 2 5 3 2 5 7 2" xfId="4856" xr:uid="{00000000-0005-0000-0000-0000F8120000}"/>
    <cellStyle name="Currency 2 5 3 2 5 8" xfId="4857" xr:uid="{00000000-0005-0000-0000-0000F9120000}"/>
    <cellStyle name="Currency 2 5 3 2 5 8 2" xfId="4858" xr:uid="{00000000-0005-0000-0000-0000FA120000}"/>
    <cellStyle name="Currency 2 5 3 2 5 9" xfId="4859" xr:uid="{00000000-0005-0000-0000-0000FB120000}"/>
    <cellStyle name="Currency 2 5 3 2 6" xfId="4860" xr:uid="{00000000-0005-0000-0000-0000FC120000}"/>
    <cellStyle name="Currency 2 5 3 2 6 2" xfId="4861" xr:uid="{00000000-0005-0000-0000-0000FD120000}"/>
    <cellStyle name="Currency 2 5 3 2 6 3" xfId="4862" xr:uid="{00000000-0005-0000-0000-0000FE120000}"/>
    <cellStyle name="Currency 2 5 3 2 7" xfId="4863" xr:uid="{00000000-0005-0000-0000-0000FF120000}"/>
    <cellStyle name="Currency 2 5 3 2 8" xfId="4864" xr:uid="{00000000-0005-0000-0000-000000130000}"/>
    <cellStyle name="Currency 2 5 3 2 8 2" xfId="4865" xr:uid="{00000000-0005-0000-0000-000001130000}"/>
    <cellStyle name="Currency 2 5 3 2 8 2 2" xfId="4866" xr:uid="{00000000-0005-0000-0000-000002130000}"/>
    <cellStyle name="Currency 2 5 3 2 8 3" xfId="4867" xr:uid="{00000000-0005-0000-0000-000003130000}"/>
    <cellStyle name="Currency 2 5 3 2 8 4" xfId="4868" xr:uid="{00000000-0005-0000-0000-000004130000}"/>
    <cellStyle name="Currency 2 5 3 2 9" xfId="4869" xr:uid="{00000000-0005-0000-0000-000005130000}"/>
    <cellStyle name="Currency 2 5 3 2 9 2" xfId="4870" xr:uid="{00000000-0005-0000-0000-000006130000}"/>
    <cellStyle name="Currency 2 5 3 2 9 2 2" xfId="4871" xr:uid="{00000000-0005-0000-0000-000007130000}"/>
    <cellStyle name="Currency 2 5 3 2 9 3" xfId="4872" xr:uid="{00000000-0005-0000-0000-000008130000}"/>
    <cellStyle name="Currency 2 5 3 3" xfId="4873" xr:uid="{00000000-0005-0000-0000-000009130000}"/>
    <cellStyle name="Currency 2 5 3 3 10" xfId="4874" xr:uid="{00000000-0005-0000-0000-00000A130000}"/>
    <cellStyle name="Currency 2 5 3 3 10 2" xfId="4875" xr:uid="{00000000-0005-0000-0000-00000B130000}"/>
    <cellStyle name="Currency 2 5 3 3 10 2 2" xfId="4876" xr:uid="{00000000-0005-0000-0000-00000C130000}"/>
    <cellStyle name="Currency 2 5 3 3 10 3" xfId="4877" xr:uid="{00000000-0005-0000-0000-00000D130000}"/>
    <cellStyle name="Currency 2 5 3 3 11" xfId="4878" xr:uid="{00000000-0005-0000-0000-00000E130000}"/>
    <cellStyle name="Currency 2 5 3 3 11 2" xfId="4879" xr:uid="{00000000-0005-0000-0000-00000F130000}"/>
    <cellStyle name="Currency 2 5 3 3 12" xfId="4880" xr:uid="{00000000-0005-0000-0000-000010130000}"/>
    <cellStyle name="Currency 2 5 3 3 12 2" xfId="4881" xr:uid="{00000000-0005-0000-0000-000011130000}"/>
    <cellStyle name="Currency 2 5 3 3 13" xfId="4882" xr:uid="{00000000-0005-0000-0000-000012130000}"/>
    <cellStyle name="Currency 2 5 3 3 14" xfId="4883" xr:uid="{00000000-0005-0000-0000-000013130000}"/>
    <cellStyle name="Currency 2 5 3 3 15" xfId="4884" xr:uid="{00000000-0005-0000-0000-000014130000}"/>
    <cellStyle name="Currency 2 5 3 3 2" xfId="4885" xr:uid="{00000000-0005-0000-0000-000015130000}"/>
    <cellStyle name="Currency 2 5 3 3 2 2" xfId="4886" xr:uid="{00000000-0005-0000-0000-000016130000}"/>
    <cellStyle name="Currency 2 5 3 3 2 2 2" xfId="4887" xr:uid="{00000000-0005-0000-0000-000017130000}"/>
    <cellStyle name="Currency 2 5 3 3 2 2 3" xfId="4888" xr:uid="{00000000-0005-0000-0000-000018130000}"/>
    <cellStyle name="Currency 2 5 3 3 2 2 3 2" xfId="4889" xr:uid="{00000000-0005-0000-0000-000019130000}"/>
    <cellStyle name="Currency 2 5 3 3 2 2 3 3" xfId="4890" xr:uid="{00000000-0005-0000-0000-00001A130000}"/>
    <cellStyle name="Currency 2 5 3 3 2 2 4" xfId="4891" xr:uid="{00000000-0005-0000-0000-00001B130000}"/>
    <cellStyle name="Currency 2 5 3 3 2 2 4 2" xfId="4892" xr:uid="{00000000-0005-0000-0000-00001C130000}"/>
    <cellStyle name="Currency 2 5 3 3 2 2 4 2 2" xfId="4893" xr:uid="{00000000-0005-0000-0000-00001D130000}"/>
    <cellStyle name="Currency 2 5 3 3 2 2 4 3" xfId="4894" xr:uid="{00000000-0005-0000-0000-00001E130000}"/>
    <cellStyle name="Currency 2 5 3 3 2 2 5" xfId="4895" xr:uid="{00000000-0005-0000-0000-00001F130000}"/>
    <cellStyle name="Currency 2 5 3 3 2 2 5 2" xfId="4896" xr:uid="{00000000-0005-0000-0000-000020130000}"/>
    <cellStyle name="Currency 2 5 3 3 2 2 5 2 2" xfId="4897" xr:uid="{00000000-0005-0000-0000-000021130000}"/>
    <cellStyle name="Currency 2 5 3 3 2 2 5 3" xfId="4898" xr:uid="{00000000-0005-0000-0000-000022130000}"/>
    <cellStyle name="Currency 2 5 3 3 2 2 6" xfId="4899" xr:uid="{00000000-0005-0000-0000-000023130000}"/>
    <cellStyle name="Currency 2 5 3 3 2 2 6 2" xfId="4900" xr:uid="{00000000-0005-0000-0000-000024130000}"/>
    <cellStyle name="Currency 2 5 3 3 2 2 6 2 2" xfId="4901" xr:uid="{00000000-0005-0000-0000-000025130000}"/>
    <cellStyle name="Currency 2 5 3 3 2 2 6 3" xfId="4902" xr:uid="{00000000-0005-0000-0000-000026130000}"/>
    <cellStyle name="Currency 2 5 3 3 2 2 7" xfId="4903" xr:uid="{00000000-0005-0000-0000-000027130000}"/>
    <cellStyle name="Currency 2 5 3 3 2 2 7 2" xfId="4904" xr:uid="{00000000-0005-0000-0000-000028130000}"/>
    <cellStyle name="Currency 2 5 3 3 2 2 8" xfId="4905" xr:uid="{00000000-0005-0000-0000-000029130000}"/>
    <cellStyle name="Currency 2 5 3 3 2 2 8 2" xfId="4906" xr:uid="{00000000-0005-0000-0000-00002A130000}"/>
    <cellStyle name="Currency 2 5 3 3 2 2 9" xfId="4907" xr:uid="{00000000-0005-0000-0000-00002B130000}"/>
    <cellStyle name="Currency 2 5 3 3 2 3" xfId="4908" xr:uid="{00000000-0005-0000-0000-00002C130000}"/>
    <cellStyle name="Currency 2 5 3 3 2 3 2" xfId="4909" xr:uid="{00000000-0005-0000-0000-00002D130000}"/>
    <cellStyle name="Currency 2 5 3 3 2 3 3" xfId="4910" xr:uid="{00000000-0005-0000-0000-00002E130000}"/>
    <cellStyle name="Currency 2 5 3 3 2 3 3 2" xfId="4911" xr:uid="{00000000-0005-0000-0000-00002F130000}"/>
    <cellStyle name="Currency 2 5 3 3 2 3 3 3" xfId="4912" xr:uid="{00000000-0005-0000-0000-000030130000}"/>
    <cellStyle name="Currency 2 5 3 3 2 3 4" xfId="4913" xr:uid="{00000000-0005-0000-0000-000031130000}"/>
    <cellStyle name="Currency 2 5 3 3 2 3 4 2" xfId="4914" xr:uid="{00000000-0005-0000-0000-000032130000}"/>
    <cellStyle name="Currency 2 5 3 3 2 3 4 2 2" xfId="4915" xr:uid="{00000000-0005-0000-0000-000033130000}"/>
    <cellStyle name="Currency 2 5 3 3 2 3 4 3" xfId="4916" xr:uid="{00000000-0005-0000-0000-000034130000}"/>
    <cellStyle name="Currency 2 5 3 3 2 3 5" xfId="4917" xr:uid="{00000000-0005-0000-0000-000035130000}"/>
    <cellStyle name="Currency 2 5 3 3 2 3 5 2" xfId="4918" xr:uid="{00000000-0005-0000-0000-000036130000}"/>
    <cellStyle name="Currency 2 5 3 3 2 3 5 2 2" xfId="4919" xr:uid="{00000000-0005-0000-0000-000037130000}"/>
    <cellStyle name="Currency 2 5 3 3 2 3 5 3" xfId="4920" xr:uid="{00000000-0005-0000-0000-000038130000}"/>
    <cellStyle name="Currency 2 5 3 3 2 3 6" xfId="4921" xr:uid="{00000000-0005-0000-0000-000039130000}"/>
    <cellStyle name="Currency 2 5 3 3 2 3 6 2" xfId="4922" xr:uid="{00000000-0005-0000-0000-00003A130000}"/>
    <cellStyle name="Currency 2 5 3 3 2 3 6 2 2" xfId="4923" xr:uid="{00000000-0005-0000-0000-00003B130000}"/>
    <cellStyle name="Currency 2 5 3 3 2 3 6 3" xfId="4924" xr:uid="{00000000-0005-0000-0000-00003C130000}"/>
    <cellStyle name="Currency 2 5 3 3 2 3 7" xfId="4925" xr:uid="{00000000-0005-0000-0000-00003D130000}"/>
    <cellStyle name="Currency 2 5 3 3 2 3 7 2" xfId="4926" xr:uid="{00000000-0005-0000-0000-00003E130000}"/>
    <cellStyle name="Currency 2 5 3 3 2 3 8" xfId="4927" xr:uid="{00000000-0005-0000-0000-00003F130000}"/>
    <cellStyle name="Currency 2 5 3 3 2 3 8 2" xfId="4928" xr:uid="{00000000-0005-0000-0000-000040130000}"/>
    <cellStyle name="Currency 2 5 3 3 2 3 9" xfId="4929" xr:uid="{00000000-0005-0000-0000-000041130000}"/>
    <cellStyle name="Currency 2 5 3 3 2 4" xfId="4930" xr:uid="{00000000-0005-0000-0000-000042130000}"/>
    <cellStyle name="Currency 2 5 3 3 2 4 2" xfId="4931" xr:uid="{00000000-0005-0000-0000-000043130000}"/>
    <cellStyle name="Currency 2 5 3 3 2 4 3" xfId="4932" xr:uid="{00000000-0005-0000-0000-000044130000}"/>
    <cellStyle name="Currency 2 5 3 3 2 4 3 2" xfId="4933" xr:uid="{00000000-0005-0000-0000-000045130000}"/>
    <cellStyle name="Currency 2 5 3 3 2 4 3 2 2" xfId="4934" xr:uid="{00000000-0005-0000-0000-000046130000}"/>
    <cellStyle name="Currency 2 5 3 3 2 4 3 3" xfId="4935" xr:uid="{00000000-0005-0000-0000-000047130000}"/>
    <cellStyle name="Currency 2 5 3 3 2 4 4" xfId="4936" xr:uid="{00000000-0005-0000-0000-000048130000}"/>
    <cellStyle name="Currency 2 5 3 3 2 4 4 2" xfId="4937" xr:uid="{00000000-0005-0000-0000-000049130000}"/>
    <cellStyle name="Currency 2 5 3 3 2 4 4 2 2" xfId="4938" xr:uid="{00000000-0005-0000-0000-00004A130000}"/>
    <cellStyle name="Currency 2 5 3 3 2 4 4 3" xfId="4939" xr:uid="{00000000-0005-0000-0000-00004B130000}"/>
    <cellStyle name="Currency 2 5 3 3 2 4 5" xfId="4940" xr:uid="{00000000-0005-0000-0000-00004C130000}"/>
    <cellStyle name="Currency 2 5 3 3 2 4 5 2" xfId="4941" xr:uid="{00000000-0005-0000-0000-00004D130000}"/>
    <cellStyle name="Currency 2 5 3 3 2 4 5 2 2" xfId="4942" xr:uid="{00000000-0005-0000-0000-00004E130000}"/>
    <cellStyle name="Currency 2 5 3 3 2 4 5 3" xfId="4943" xr:uid="{00000000-0005-0000-0000-00004F130000}"/>
    <cellStyle name="Currency 2 5 3 3 2 4 6" xfId="4944" xr:uid="{00000000-0005-0000-0000-000050130000}"/>
    <cellStyle name="Currency 2 5 3 3 2 4 6 2" xfId="4945" xr:uid="{00000000-0005-0000-0000-000051130000}"/>
    <cellStyle name="Currency 2 5 3 3 2 4 7" xfId="4946" xr:uid="{00000000-0005-0000-0000-000052130000}"/>
    <cellStyle name="Currency 2 5 3 3 2 4 7 2" xfId="4947" xr:uid="{00000000-0005-0000-0000-000053130000}"/>
    <cellStyle name="Currency 2 5 3 3 2 4 8" xfId="4948" xr:uid="{00000000-0005-0000-0000-000054130000}"/>
    <cellStyle name="Currency 2 5 3 3 2 4 9" xfId="4949" xr:uid="{00000000-0005-0000-0000-000055130000}"/>
    <cellStyle name="Currency 2 5 3 3 2 5" xfId="4950" xr:uid="{00000000-0005-0000-0000-000056130000}"/>
    <cellStyle name="Currency 2 5 3 3 2 5 2" xfId="4951" xr:uid="{00000000-0005-0000-0000-000057130000}"/>
    <cellStyle name="Currency 2 5 3 3 2 5 3" xfId="4952" xr:uid="{00000000-0005-0000-0000-000058130000}"/>
    <cellStyle name="Currency 2 5 3 3 2 6" xfId="4953" xr:uid="{00000000-0005-0000-0000-000059130000}"/>
    <cellStyle name="Currency 2 5 3 3 2 6 2" xfId="4954" xr:uid="{00000000-0005-0000-0000-00005A130000}"/>
    <cellStyle name="Currency 2 5 3 3 2 6 2 2" xfId="4955" xr:uid="{00000000-0005-0000-0000-00005B130000}"/>
    <cellStyle name="Currency 2 5 3 3 2 6 2 2 2" xfId="4956" xr:uid="{00000000-0005-0000-0000-00005C130000}"/>
    <cellStyle name="Currency 2 5 3 3 2 6 2 3" xfId="4957" xr:uid="{00000000-0005-0000-0000-00005D130000}"/>
    <cellStyle name="Currency 2 5 3 3 2 6 3" xfId="4958" xr:uid="{00000000-0005-0000-0000-00005E130000}"/>
    <cellStyle name="Currency 2 5 3 3 2 6 3 2" xfId="4959" xr:uid="{00000000-0005-0000-0000-00005F130000}"/>
    <cellStyle name="Currency 2 5 3 3 2 6 3 2 2" xfId="4960" xr:uid="{00000000-0005-0000-0000-000060130000}"/>
    <cellStyle name="Currency 2 5 3 3 2 6 3 3" xfId="4961" xr:uid="{00000000-0005-0000-0000-000061130000}"/>
    <cellStyle name="Currency 2 5 3 3 2 6 4" xfId="4962" xr:uid="{00000000-0005-0000-0000-000062130000}"/>
    <cellStyle name="Currency 2 5 3 3 2 6 4 2" xfId="4963" xr:uid="{00000000-0005-0000-0000-000063130000}"/>
    <cellStyle name="Currency 2 5 3 3 2 6 4 2 2" xfId="4964" xr:uid="{00000000-0005-0000-0000-000064130000}"/>
    <cellStyle name="Currency 2 5 3 3 2 6 4 3" xfId="4965" xr:uid="{00000000-0005-0000-0000-000065130000}"/>
    <cellStyle name="Currency 2 5 3 3 2 6 5" xfId="4966" xr:uid="{00000000-0005-0000-0000-000066130000}"/>
    <cellStyle name="Currency 2 5 3 3 2 6 5 2" xfId="4967" xr:uid="{00000000-0005-0000-0000-000067130000}"/>
    <cellStyle name="Currency 2 5 3 3 2 6 6" xfId="4968" xr:uid="{00000000-0005-0000-0000-000068130000}"/>
    <cellStyle name="Currency 2 5 3 3 2 6 6 2" xfId="4969" xr:uid="{00000000-0005-0000-0000-000069130000}"/>
    <cellStyle name="Currency 2 5 3 3 2 6 7" xfId="4970" xr:uid="{00000000-0005-0000-0000-00006A130000}"/>
    <cellStyle name="Currency 2 5 3 3 2 7" xfId="4971" xr:uid="{00000000-0005-0000-0000-00006B130000}"/>
    <cellStyle name="Currency 2 5 3 3 2 7 2" xfId="4972" xr:uid="{00000000-0005-0000-0000-00006C130000}"/>
    <cellStyle name="Currency 2 5 3 3 2 7 2 2" xfId="4973" xr:uid="{00000000-0005-0000-0000-00006D130000}"/>
    <cellStyle name="Currency 2 5 3 3 2 7 3" xfId="4974" xr:uid="{00000000-0005-0000-0000-00006E130000}"/>
    <cellStyle name="Currency 2 5 3 3 2 8" xfId="4975" xr:uid="{00000000-0005-0000-0000-00006F130000}"/>
    <cellStyle name="Currency 2 5 3 3 2 8 2" xfId="4976" xr:uid="{00000000-0005-0000-0000-000070130000}"/>
    <cellStyle name="Currency 2 5 3 3 2 8 2 2" xfId="4977" xr:uid="{00000000-0005-0000-0000-000071130000}"/>
    <cellStyle name="Currency 2 5 3 3 2 8 3" xfId="4978" xr:uid="{00000000-0005-0000-0000-000072130000}"/>
    <cellStyle name="Currency 2 5 3 3 3" xfId="4979" xr:uid="{00000000-0005-0000-0000-000073130000}"/>
    <cellStyle name="Currency 2 5 3 3 3 10" xfId="4980" xr:uid="{00000000-0005-0000-0000-000074130000}"/>
    <cellStyle name="Currency 2 5 3 3 3 2" xfId="4981" xr:uid="{00000000-0005-0000-0000-000075130000}"/>
    <cellStyle name="Currency 2 5 3 3 3 2 2" xfId="4982" xr:uid="{00000000-0005-0000-0000-000076130000}"/>
    <cellStyle name="Currency 2 5 3 3 3 2 3" xfId="4983" xr:uid="{00000000-0005-0000-0000-000077130000}"/>
    <cellStyle name="Currency 2 5 3 3 3 2 3 2" xfId="4984" xr:uid="{00000000-0005-0000-0000-000078130000}"/>
    <cellStyle name="Currency 2 5 3 3 3 2 3 3" xfId="4985" xr:uid="{00000000-0005-0000-0000-000079130000}"/>
    <cellStyle name="Currency 2 5 3 3 3 2 4" xfId="4986" xr:uid="{00000000-0005-0000-0000-00007A130000}"/>
    <cellStyle name="Currency 2 5 3 3 3 2 4 2" xfId="4987" xr:uid="{00000000-0005-0000-0000-00007B130000}"/>
    <cellStyle name="Currency 2 5 3 3 3 2 4 2 2" xfId="4988" xr:uid="{00000000-0005-0000-0000-00007C130000}"/>
    <cellStyle name="Currency 2 5 3 3 3 2 4 3" xfId="4989" xr:uid="{00000000-0005-0000-0000-00007D130000}"/>
    <cellStyle name="Currency 2 5 3 3 3 2 5" xfId="4990" xr:uid="{00000000-0005-0000-0000-00007E130000}"/>
    <cellStyle name="Currency 2 5 3 3 3 2 5 2" xfId="4991" xr:uid="{00000000-0005-0000-0000-00007F130000}"/>
    <cellStyle name="Currency 2 5 3 3 3 2 5 2 2" xfId="4992" xr:uid="{00000000-0005-0000-0000-000080130000}"/>
    <cellStyle name="Currency 2 5 3 3 3 2 5 3" xfId="4993" xr:uid="{00000000-0005-0000-0000-000081130000}"/>
    <cellStyle name="Currency 2 5 3 3 3 2 6" xfId="4994" xr:uid="{00000000-0005-0000-0000-000082130000}"/>
    <cellStyle name="Currency 2 5 3 3 3 2 6 2" xfId="4995" xr:uid="{00000000-0005-0000-0000-000083130000}"/>
    <cellStyle name="Currency 2 5 3 3 3 2 6 2 2" xfId="4996" xr:uid="{00000000-0005-0000-0000-000084130000}"/>
    <cellStyle name="Currency 2 5 3 3 3 2 6 3" xfId="4997" xr:uid="{00000000-0005-0000-0000-000085130000}"/>
    <cellStyle name="Currency 2 5 3 3 3 2 7" xfId="4998" xr:uid="{00000000-0005-0000-0000-000086130000}"/>
    <cellStyle name="Currency 2 5 3 3 3 2 7 2" xfId="4999" xr:uid="{00000000-0005-0000-0000-000087130000}"/>
    <cellStyle name="Currency 2 5 3 3 3 2 8" xfId="5000" xr:uid="{00000000-0005-0000-0000-000088130000}"/>
    <cellStyle name="Currency 2 5 3 3 3 2 8 2" xfId="5001" xr:uid="{00000000-0005-0000-0000-000089130000}"/>
    <cellStyle name="Currency 2 5 3 3 3 2 9" xfId="5002" xr:uid="{00000000-0005-0000-0000-00008A130000}"/>
    <cellStyle name="Currency 2 5 3 3 3 3" xfId="5003" xr:uid="{00000000-0005-0000-0000-00008B130000}"/>
    <cellStyle name="Currency 2 5 3 3 3 4" xfId="5004" xr:uid="{00000000-0005-0000-0000-00008C130000}"/>
    <cellStyle name="Currency 2 5 3 3 3 4 2" xfId="5005" xr:uid="{00000000-0005-0000-0000-00008D130000}"/>
    <cellStyle name="Currency 2 5 3 3 3 4 3" xfId="5006" xr:uid="{00000000-0005-0000-0000-00008E130000}"/>
    <cellStyle name="Currency 2 5 3 3 3 5" xfId="5007" xr:uid="{00000000-0005-0000-0000-00008F130000}"/>
    <cellStyle name="Currency 2 5 3 3 3 5 2" xfId="5008" xr:uid="{00000000-0005-0000-0000-000090130000}"/>
    <cellStyle name="Currency 2 5 3 3 3 5 2 2" xfId="5009" xr:uid="{00000000-0005-0000-0000-000091130000}"/>
    <cellStyle name="Currency 2 5 3 3 3 5 3" xfId="5010" xr:uid="{00000000-0005-0000-0000-000092130000}"/>
    <cellStyle name="Currency 2 5 3 3 3 6" xfId="5011" xr:uid="{00000000-0005-0000-0000-000093130000}"/>
    <cellStyle name="Currency 2 5 3 3 3 6 2" xfId="5012" xr:uid="{00000000-0005-0000-0000-000094130000}"/>
    <cellStyle name="Currency 2 5 3 3 3 6 2 2" xfId="5013" xr:uid="{00000000-0005-0000-0000-000095130000}"/>
    <cellStyle name="Currency 2 5 3 3 3 6 3" xfId="5014" xr:uid="{00000000-0005-0000-0000-000096130000}"/>
    <cellStyle name="Currency 2 5 3 3 3 7" xfId="5015" xr:uid="{00000000-0005-0000-0000-000097130000}"/>
    <cellStyle name="Currency 2 5 3 3 3 7 2" xfId="5016" xr:uid="{00000000-0005-0000-0000-000098130000}"/>
    <cellStyle name="Currency 2 5 3 3 3 7 2 2" xfId="5017" xr:uid="{00000000-0005-0000-0000-000099130000}"/>
    <cellStyle name="Currency 2 5 3 3 3 7 3" xfId="5018" xr:uid="{00000000-0005-0000-0000-00009A130000}"/>
    <cellStyle name="Currency 2 5 3 3 3 8" xfId="5019" xr:uid="{00000000-0005-0000-0000-00009B130000}"/>
    <cellStyle name="Currency 2 5 3 3 3 8 2" xfId="5020" xr:uid="{00000000-0005-0000-0000-00009C130000}"/>
    <cellStyle name="Currency 2 5 3 3 3 9" xfId="5021" xr:uid="{00000000-0005-0000-0000-00009D130000}"/>
    <cellStyle name="Currency 2 5 3 3 3 9 2" xfId="5022" xr:uid="{00000000-0005-0000-0000-00009E130000}"/>
    <cellStyle name="Currency 2 5 3 3 4" xfId="5023" xr:uid="{00000000-0005-0000-0000-00009F130000}"/>
    <cellStyle name="Currency 2 5 3 3 4 2" xfId="5024" xr:uid="{00000000-0005-0000-0000-0000A0130000}"/>
    <cellStyle name="Currency 2 5 3 3 4 2 10" xfId="5025" xr:uid="{00000000-0005-0000-0000-0000A1130000}"/>
    <cellStyle name="Currency 2 5 3 3 4 2 2" xfId="5026" xr:uid="{00000000-0005-0000-0000-0000A2130000}"/>
    <cellStyle name="Currency 2 5 3 3 4 2 3" xfId="5027" xr:uid="{00000000-0005-0000-0000-0000A3130000}"/>
    <cellStyle name="Currency 2 5 3 3 4 2 4" xfId="5028" xr:uid="{00000000-0005-0000-0000-0000A4130000}"/>
    <cellStyle name="Currency 2 5 3 3 4 2 4 2" xfId="5029" xr:uid="{00000000-0005-0000-0000-0000A5130000}"/>
    <cellStyle name="Currency 2 5 3 3 4 2 4 2 2" xfId="5030" xr:uid="{00000000-0005-0000-0000-0000A6130000}"/>
    <cellStyle name="Currency 2 5 3 3 4 2 4 3" xfId="5031" xr:uid="{00000000-0005-0000-0000-0000A7130000}"/>
    <cellStyle name="Currency 2 5 3 3 4 2 5" xfId="5032" xr:uid="{00000000-0005-0000-0000-0000A8130000}"/>
    <cellStyle name="Currency 2 5 3 3 4 2 5 2" xfId="5033" xr:uid="{00000000-0005-0000-0000-0000A9130000}"/>
    <cellStyle name="Currency 2 5 3 3 4 2 5 2 2" xfId="5034" xr:uid="{00000000-0005-0000-0000-0000AA130000}"/>
    <cellStyle name="Currency 2 5 3 3 4 2 5 3" xfId="5035" xr:uid="{00000000-0005-0000-0000-0000AB130000}"/>
    <cellStyle name="Currency 2 5 3 3 4 2 6" xfId="5036" xr:uid="{00000000-0005-0000-0000-0000AC130000}"/>
    <cellStyle name="Currency 2 5 3 3 4 2 6 2" xfId="5037" xr:uid="{00000000-0005-0000-0000-0000AD130000}"/>
    <cellStyle name="Currency 2 5 3 3 4 2 6 2 2" xfId="5038" xr:uid="{00000000-0005-0000-0000-0000AE130000}"/>
    <cellStyle name="Currency 2 5 3 3 4 2 6 3" xfId="5039" xr:uid="{00000000-0005-0000-0000-0000AF130000}"/>
    <cellStyle name="Currency 2 5 3 3 4 2 7" xfId="5040" xr:uid="{00000000-0005-0000-0000-0000B0130000}"/>
    <cellStyle name="Currency 2 5 3 3 4 2 7 2" xfId="5041" xr:uid="{00000000-0005-0000-0000-0000B1130000}"/>
    <cellStyle name="Currency 2 5 3 3 4 2 8" xfId="5042" xr:uid="{00000000-0005-0000-0000-0000B2130000}"/>
    <cellStyle name="Currency 2 5 3 3 4 2 8 2" xfId="5043" xr:uid="{00000000-0005-0000-0000-0000B3130000}"/>
    <cellStyle name="Currency 2 5 3 3 4 2 9" xfId="5044" xr:uid="{00000000-0005-0000-0000-0000B4130000}"/>
    <cellStyle name="Currency 2 5 3 3 4 3" xfId="5045" xr:uid="{00000000-0005-0000-0000-0000B5130000}"/>
    <cellStyle name="Currency 2 5 3 3 4 4" xfId="5046" xr:uid="{00000000-0005-0000-0000-0000B6130000}"/>
    <cellStyle name="Currency 2 5 3 3 4 4 2" xfId="5047" xr:uid="{00000000-0005-0000-0000-0000B7130000}"/>
    <cellStyle name="Currency 2 5 3 3 4 4 2 2" xfId="5048" xr:uid="{00000000-0005-0000-0000-0000B8130000}"/>
    <cellStyle name="Currency 2 5 3 3 4 4 3" xfId="5049" xr:uid="{00000000-0005-0000-0000-0000B9130000}"/>
    <cellStyle name="Currency 2 5 3 3 4 5" xfId="5050" xr:uid="{00000000-0005-0000-0000-0000BA130000}"/>
    <cellStyle name="Currency 2 5 3 3 4 5 2" xfId="5051" xr:uid="{00000000-0005-0000-0000-0000BB130000}"/>
    <cellStyle name="Currency 2 5 3 3 4 5 2 2" xfId="5052" xr:uid="{00000000-0005-0000-0000-0000BC130000}"/>
    <cellStyle name="Currency 2 5 3 3 4 5 3" xfId="5053" xr:uid="{00000000-0005-0000-0000-0000BD130000}"/>
    <cellStyle name="Currency 2 5 3 3 5" xfId="5054" xr:uid="{00000000-0005-0000-0000-0000BE130000}"/>
    <cellStyle name="Currency 2 5 3 3 5 2" xfId="5055" xr:uid="{00000000-0005-0000-0000-0000BF130000}"/>
    <cellStyle name="Currency 2 5 3 3 5 3" xfId="5056" xr:uid="{00000000-0005-0000-0000-0000C0130000}"/>
    <cellStyle name="Currency 2 5 3 3 5 3 2" xfId="5057" xr:uid="{00000000-0005-0000-0000-0000C1130000}"/>
    <cellStyle name="Currency 2 5 3 3 5 3 3" xfId="5058" xr:uid="{00000000-0005-0000-0000-0000C2130000}"/>
    <cellStyle name="Currency 2 5 3 3 5 4" xfId="5059" xr:uid="{00000000-0005-0000-0000-0000C3130000}"/>
    <cellStyle name="Currency 2 5 3 3 5 4 2" xfId="5060" xr:uid="{00000000-0005-0000-0000-0000C4130000}"/>
    <cellStyle name="Currency 2 5 3 3 5 4 2 2" xfId="5061" xr:uid="{00000000-0005-0000-0000-0000C5130000}"/>
    <cellStyle name="Currency 2 5 3 3 5 4 3" xfId="5062" xr:uid="{00000000-0005-0000-0000-0000C6130000}"/>
    <cellStyle name="Currency 2 5 3 3 5 5" xfId="5063" xr:uid="{00000000-0005-0000-0000-0000C7130000}"/>
    <cellStyle name="Currency 2 5 3 3 5 5 2" xfId="5064" xr:uid="{00000000-0005-0000-0000-0000C8130000}"/>
    <cellStyle name="Currency 2 5 3 3 5 5 2 2" xfId="5065" xr:uid="{00000000-0005-0000-0000-0000C9130000}"/>
    <cellStyle name="Currency 2 5 3 3 5 5 3" xfId="5066" xr:uid="{00000000-0005-0000-0000-0000CA130000}"/>
    <cellStyle name="Currency 2 5 3 3 5 6" xfId="5067" xr:uid="{00000000-0005-0000-0000-0000CB130000}"/>
    <cellStyle name="Currency 2 5 3 3 5 6 2" xfId="5068" xr:uid="{00000000-0005-0000-0000-0000CC130000}"/>
    <cellStyle name="Currency 2 5 3 3 5 6 2 2" xfId="5069" xr:uid="{00000000-0005-0000-0000-0000CD130000}"/>
    <cellStyle name="Currency 2 5 3 3 5 6 3" xfId="5070" xr:uid="{00000000-0005-0000-0000-0000CE130000}"/>
    <cellStyle name="Currency 2 5 3 3 5 7" xfId="5071" xr:uid="{00000000-0005-0000-0000-0000CF130000}"/>
    <cellStyle name="Currency 2 5 3 3 5 7 2" xfId="5072" xr:uid="{00000000-0005-0000-0000-0000D0130000}"/>
    <cellStyle name="Currency 2 5 3 3 5 8" xfId="5073" xr:uid="{00000000-0005-0000-0000-0000D1130000}"/>
    <cellStyle name="Currency 2 5 3 3 5 8 2" xfId="5074" xr:uid="{00000000-0005-0000-0000-0000D2130000}"/>
    <cellStyle name="Currency 2 5 3 3 5 9" xfId="5075" xr:uid="{00000000-0005-0000-0000-0000D3130000}"/>
    <cellStyle name="Currency 2 5 3 3 6" xfId="5076" xr:uid="{00000000-0005-0000-0000-0000D4130000}"/>
    <cellStyle name="Currency 2 5 3 3 6 2" xfId="5077" xr:uid="{00000000-0005-0000-0000-0000D5130000}"/>
    <cellStyle name="Currency 2 5 3 3 6 3" xfId="5078" xr:uid="{00000000-0005-0000-0000-0000D6130000}"/>
    <cellStyle name="Currency 2 5 3 3 7" xfId="5079" xr:uid="{00000000-0005-0000-0000-0000D7130000}"/>
    <cellStyle name="Currency 2 5 3 3 8" xfId="5080" xr:uid="{00000000-0005-0000-0000-0000D8130000}"/>
    <cellStyle name="Currency 2 5 3 3 8 2" xfId="5081" xr:uid="{00000000-0005-0000-0000-0000D9130000}"/>
    <cellStyle name="Currency 2 5 3 3 8 2 2" xfId="5082" xr:uid="{00000000-0005-0000-0000-0000DA130000}"/>
    <cellStyle name="Currency 2 5 3 3 8 3" xfId="5083" xr:uid="{00000000-0005-0000-0000-0000DB130000}"/>
    <cellStyle name="Currency 2 5 3 3 8 4" xfId="5084" xr:uid="{00000000-0005-0000-0000-0000DC130000}"/>
    <cellStyle name="Currency 2 5 3 3 9" xfId="5085" xr:uid="{00000000-0005-0000-0000-0000DD130000}"/>
    <cellStyle name="Currency 2 5 3 3 9 2" xfId="5086" xr:uid="{00000000-0005-0000-0000-0000DE130000}"/>
    <cellStyle name="Currency 2 5 3 3 9 2 2" xfId="5087" xr:uid="{00000000-0005-0000-0000-0000DF130000}"/>
    <cellStyle name="Currency 2 5 3 3 9 3" xfId="5088" xr:uid="{00000000-0005-0000-0000-0000E0130000}"/>
    <cellStyle name="Currency 2 5 3 4" xfId="5089" xr:uid="{00000000-0005-0000-0000-0000E1130000}"/>
    <cellStyle name="Currency 2 5 3 4 2" xfId="5090" xr:uid="{00000000-0005-0000-0000-0000E2130000}"/>
    <cellStyle name="Currency 2 5 3 4 2 2" xfId="5091" xr:uid="{00000000-0005-0000-0000-0000E3130000}"/>
    <cellStyle name="Currency 2 5 3 4 2 3" xfId="5092" xr:uid="{00000000-0005-0000-0000-0000E4130000}"/>
    <cellStyle name="Currency 2 5 3 4 2 3 2" xfId="5093" xr:uid="{00000000-0005-0000-0000-0000E5130000}"/>
    <cellStyle name="Currency 2 5 3 4 2 3 3" xfId="5094" xr:uid="{00000000-0005-0000-0000-0000E6130000}"/>
    <cellStyle name="Currency 2 5 3 4 2 4" xfId="5095" xr:uid="{00000000-0005-0000-0000-0000E7130000}"/>
    <cellStyle name="Currency 2 5 3 4 2 4 2" xfId="5096" xr:uid="{00000000-0005-0000-0000-0000E8130000}"/>
    <cellStyle name="Currency 2 5 3 4 2 4 2 2" xfId="5097" xr:uid="{00000000-0005-0000-0000-0000E9130000}"/>
    <cellStyle name="Currency 2 5 3 4 2 4 3" xfId="5098" xr:uid="{00000000-0005-0000-0000-0000EA130000}"/>
    <cellStyle name="Currency 2 5 3 4 2 5" xfId="5099" xr:uid="{00000000-0005-0000-0000-0000EB130000}"/>
    <cellStyle name="Currency 2 5 3 4 2 5 2" xfId="5100" xr:uid="{00000000-0005-0000-0000-0000EC130000}"/>
    <cellStyle name="Currency 2 5 3 4 2 5 2 2" xfId="5101" xr:uid="{00000000-0005-0000-0000-0000ED130000}"/>
    <cellStyle name="Currency 2 5 3 4 2 5 3" xfId="5102" xr:uid="{00000000-0005-0000-0000-0000EE130000}"/>
    <cellStyle name="Currency 2 5 3 4 2 6" xfId="5103" xr:uid="{00000000-0005-0000-0000-0000EF130000}"/>
    <cellStyle name="Currency 2 5 3 4 2 6 2" xfId="5104" xr:uid="{00000000-0005-0000-0000-0000F0130000}"/>
    <cellStyle name="Currency 2 5 3 4 2 6 2 2" xfId="5105" xr:uid="{00000000-0005-0000-0000-0000F1130000}"/>
    <cellStyle name="Currency 2 5 3 4 2 6 3" xfId="5106" xr:uid="{00000000-0005-0000-0000-0000F2130000}"/>
    <cellStyle name="Currency 2 5 3 4 2 7" xfId="5107" xr:uid="{00000000-0005-0000-0000-0000F3130000}"/>
    <cellStyle name="Currency 2 5 3 4 2 7 2" xfId="5108" xr:uid="{00000000-0005-0000-0000-0000F4130000}"/>
    <cellStyle name="Currency 2 5 3 4 2 8" xfId="5109" xr:uid="{00000000-0005-0000-0000-0000F5130000}"/>
    <cellStyle name="Currency 2 5 3 4 2 8 2" xfId="5110" xr:uid="{00000000-0005-0000-0000-0000F6130000}"/>
    <cellStyle name="Currency 2 5 3 4 2 9" xfId="5111" xr:uid="{00000000-0005-0000-0000-0000F7130000}"/>
    <cellStyle name="Currency 2 5 3 4 3" xfId="5112" xr:uid="{00000000-0005-0000-0000-0000F8130000}"/>
    <cellStyle name="Currency 2 5 3 4 3 2" xfId="5113" xr:uid="{00000000-0005-0000-0000-0000F9130000}"/>
    <cellStyle name="Currency 2 5 3 4 3 3" xfId="5114" xr:uid="{00000000-0005-0000-0000-0000FA130000}"/>
    <cellStyle name="Currency 2 5 3 4 3 3 2" xfId="5115" xr:uid="{00000000-0005-0000-0000-0000FB130000}"/>
    <cellStyle name="Currency 2 5 3 4 3 3 3" xfId="5116" xr:uid="{00000000-0005-0000-0000-0000FC130000}"/>
    <cellStyle name="Currency 2 5 3 4 3 4" xfId="5117" xr:uid="{00000000-0005-0000-0000-0000FD130000}"/>
    <cellStyle name="Currency 2 5 3 4 3 4 2" xfId="5118" xr:uid="{00000000-0005-0000-0000-0000FE130000}"/>
    <cellStyle name="Currency 2 5 3 4 3 4 2 2" xfId="5119" xr:uid="{00000000-0005-0000-0000-0000FF130000}"/>
    <cellStyle name="Currency 2 5 3 4 3 4 3" xfId="5120" xr:uid="{00000000-0005-0000-0000-000000140000}"/>
    <cellStyle name="Currency 2 5 3 4 3 5" xfId="5121" xr:uid="{00000000-0005-0000-0000-000001140000}"/>
    <cellStyle name="Currency 2 5 3 4 3 5 2" xfId="5122" xr:uid="{00000000-0005-0000-0000-000002140000}"/>
    <cellStyle name="Currency 2 5 3 4 3 5 2 2" xfId="5123" xr:uid="{00000000-0005-0000-0000-000003140000}"/>
    <cellStyle name="Currency 2 5 3 4 3 5 3" xfId="5124" xr:uid="{00000000-0005-0000-0000-000004140000}"/>
    <cellStyle name="Currency 2 5 3 4 3 6" xfId="5125" xr:uid="{00000000-0005-0000-0000-000005140000}"/>
    <cellStyle name="Currency 2 5 3 4 3 6 2" xfId="5126" xr:uid="{00000000-0005-0000-0000-000006140000}"/>
    <cellStyle name="Currency 2 5 3 4 3 6 2 2" xfId="5127" xr:uid="{00000000-0005-0000-0000-000007140000}"/>
    <cellStyle name="Currency 2 5 3 4 3 6 3" xfId="5128" xr:uid="{00000000-0005-0000-0000-000008140000}"/>
    <cellStyle name="Currency 2 5 3 4 3 7" xfId="5129" xr:uid="{00000000-0005-0000-0000-000009140000}"/>
    <cellStyle name="Currency 2 5 3 4 3 7 2" xfId="5130" xr:uid="{00000000-0005-0000-0000-00000A140000}"/>
    <cellStyle name="Currency 2 5 3 4 3 8" xfId="5131" xr:uid="{00000000-0005-0000-0000-00000B140000}"/>
    <cellStyle name="Currency 2 5 3 4 3 8 2" xfId="5132" xr:uid="{00000000-0005-0000-0000-00000C140000}"/>
    <cellStyle name="Currency 2 5 3 4 3 9" xfId="5133" xr:uid="{00000000-0005-0000-0000-00000D140000}"/>
    <cellStyle name="Currency 2 5 3 4 4" xfId="5134" xr:uid="{00000000-0005-0000-0000-00000E140000}"/>
    <cellStyle name="Currency 2 5 3 4 4 2" xfId="5135" xr:uid="{00000000-0005-0000-0000-00000F140000}"/>
    <cellStyle name="Currency 2 5 3 4 4 3" xfId="5136" xr:uid="{00000000-0005-0000-0000-000010140000}"/>
    <cellStyle name="Currency 2 5 3 4 4 3 2" xfId="5137" xr:uid="{00000000-0005-0000-0000-000011140000}"/>
    <cellStyle name="Currency 2 5 3 4 4 3 2 2" xfId="5138" xr:uid="{00000000-0005-0000-0000-000012140000}"/>
    <cellStyle name="Currency 2 5 3 4 4 3 3" xfId="5139" xr:uid="{00000000-0005-0000-0000-000013140000}"/>
    <cellStyle name="Currency 2 5 3 4 4 4" xfId="5140" xr:uid="{00000000-0005-0000-0000-000014140000}"/>
    <cellStyle name="Currency 2 5 3 4 4 4 2" xfId="5141" xr:uid="{00000000-0005-0000-0000-000015140000}"/>
    <cellStyle name="Currency 2 5 3 4 4 4 2 2" xfId="5142" xr:uid="{00000000-0005-0000-0000-000016140000}"/>
    <cellStyle name="Currency 2 5 3 4 4 4 3" xfId="5143" xr:uid="{00000000-0005-0000-0000-000017140000}"/>
    <cellStyle name="Currency 2 5 3 4 4 5" xfId="5144" xr:uid="{00000000-0005-0000-0000-000018140000}"/>
    <cellStyle name="Currency 2 5 3 4 4 5 2" xfId="5145" xr:uid="{00000000-0005-0000-0000-000019140000}"/>
    <cellStyle name="Currency 2 5 3 4 4 5 2 2" xfId="5146" xr:uid="{00000000-0005-0000-0000-00001A140000}"/>
    <cellStyle name="Currency 2 5 3 4 4 5 3" xfId="5147" xr:uid="{00000000-0005-0000-0000-00001B140000}"/>
    <cellStyle name="Currency 2 5 3 4 4 6" xfId="5148" xr:uid="{00000000-0005-0000-0000-00001C140000}"/>
    <cellStyle name="Currency 2 5 3 4 4 6 2" xfId="5149" xr:uid="{00000000-0005-0000-0000-00001D140000}"/>
    <cellStyle name="Currency 2 5 3 4 4 7" xfId="5150" xr:uid="{00000000-0005-0000-0000-00001E140000}"/>
    <cellStyle name="Currency 2 5 3 4 4 7 2" xfId="5151" xr:uid="{00000000-0005-0000-0000-00001F140000}"/>
    <cellStyle name="Currency 2 5 3 4 4 8" xfId="5152" xr:uid="{00000000-0005-0000-0000-000020140000}"/>
    <cellStyle name="Currency 2 5 3 4 4 9" xfId="5153" xr:uid="{00000000-0005-0000-0000-000021140000}"/>
    <cellStyle name="Currency 2 5 3 4 5" xfId="5154" xr:uid="{00000000-0005-0000-0000-000022140000}"/>
    <cellStyle name="Currency 2 5 3 4 5 2" xfId="5155" xr:uid="{00000000-0005-0000-0000-000023140000}"/>
    <cellStyle name="Currency 2 5 3 4 5 3" xfId="5156" xr:uid="{00000000-0005-0000-0000-000024140000}"/>
    <cellStyle name="Currency 2 5 3 4 6" xfId="5157" xr:uid="{00000000-0005-0000-0000-000025140000}"/>
    <cellStyle name="Currency 2 5 3 4 6 2" xfId="5158" xr:uid="{00000000-0005-0000-0000-000026140000}"/>
    <cellStyle name="Currency 2 5 3 4 6 2 2" xfId="5159" xr:uid="{00000000-0005-0000-0000-000027140000}"/>
    <cellStyle name="Currency 2 5 3 4 6 2 2 2" xfId="5160" xr:uid="{00000000-0005-0000-0000-000028140000}"/>
    <cellStyle name="Currency 2 5 3 4 6 2 3" xfId="5161" xr:uid="{00000000-0005-0000-0000-000029140000}"/>
    <cellStyle name="Currency 2 5 3 4 6 3" xfId="5162" xr:uid="{00000000-0005-0000-0000-00002A140000}"/>
    <cellStyle name="Currency 2 5 3 4 6 3 2" xfId="5163" xr:uid="{00000000-0005-0000-0000-00002B140000}"/>
    <cellStyle name="Currency 2 5 3 4 6 3 2 2" xfId="5164" xr:uid="{00000000-0005-0000-0000-00002C140000}"/>
    <cellStyle name="Currency 2 5 3 4 6 3 3" xfId="5165" xr:uid="{00000000-0005-0000-0000-00002D140000}"/>
    <cellStyle name="Currency 2 5 3 4 6 4" xfId="5166" xr:uid="{00000000-0005-0000-0000-00002E140000}"/>
    <cellStyle name="Currency 2 5 3 4 6 4 2" xfId="5167" xr:uid="{00000000-0005-0000-0000-00002F140000}"/>
    <cellStyle name="Currency 2 5 3 4 6 4 2 2" xfId="5168" xr:uid="{00000000-0005-0000-0000-000030140000}"/>
    <cellStyle name="Currency 2 5 3 4 6 4 3" xfId="5169" xr:uid="{00000000-0005-0000-0000-000031140000}"/>
    <cellStyle name="Currency 2 5 3 4 6 5" xfId="5170" xr:uid="{00000000-0005-0000-0000-000032140000}"/>
    <cellStyle name="Currency 2 5 3 4 6 5 2" xfId="5171" xr:uid="{00000000-0005-0000-0000-000033140000}"/>
    <cellStyle name="Currency 2 5 3 4 6 6" xfId="5172" xr:uid="{00000000-0005-0000-0000-000034140000}"/>
    <cellStyle name="Currency 2 5 3 4 6 6 2" xfId="5173" xr:uid="{00000000-0005-0000-0000-000035140000}"/>
    <cellStyle name="Currency 2 5 3 4 6 7" xfId="5174" xr:uid="{00000000-0005-0000-0000-000036140000}"/>
    <cellStyle name="Currency 2 5 3 4 7" xfId="5175" xr:uid="{00000000-0005-0000-0000-000037140000}"/>
    <cellStyle name="Currency 2 5 3 4 7 2" xfId="5176" xr:uid="{00000000-0005-0000-0000-000038140000}"/>
    <cellStyle name="Currency 2 5 3 4 7 2 2" xfId="5177" xr:uid="{00000000-0005-0000-0000-000039140000}"/>
    <cellStyle name="Currency 2 5 3 4 7 3" xfId="5178" xr:uid="{00000000-0005-0000-0000-00003A140000}"/>
    <cellStyle name="Currency 2 5 3 4 8" xfId="5179" xr:uid="{00000000-0005-0000-0000-00003B140000}"/>
    <cellStyle name="Currency 2 5 3 4 8 2" xfId="5180" xr:uid="{00000000-0005-0000-0000-00003C140000}"/>
    <cellStyle name="Currency 2 5 3 4 8 2 2" xfId="5181" xr:uid="{00000000-0005-0000-0000-00003D140000}"/>
    <cellStyle name="Currency 2 5 3 4 8 3" xfId="5182" xr:uid="{00000000-0005-0000-0000-00003E140000}"/>
    <cellStyle name="Currency 2 5 3 5" xfId="5183" xr:uid="{00000000-0005-0000-0000-00003F140000}"/>
    <cellStyle name="Currency 2 5 3 5 10" xfId="5184" xr:uid="{00000000-0005-0000-0000-000040140000}"/>
    <cellStyle name="Currency 2 5 3 5 2" xfId="5185" xr:uid="{00000000-0005-0000-0000-000041140000}"/>
    <cellStyle name="Currency 2 5 3 5 2 2" xfId="5186" xr:uid="{00000000-0005-0000-0000-000042140000}"/>
    <cellStyle name="Currency 2 5 3 5 2 3" xfId="5187" xr:uid="{00000000-0005-0000-0000-000043140000}"/>
    <cellStyle name="Currency 2 5 3 5 2 3 2" xfId="5188" xr:uid="{00000000-0005-0000-0000-000044140000}"/>
    <cellStyle name="Currency 2 5 3 5 2 3 3" xfId="5189" xr:uid="{00000000-0005-0000-0000-000045140000}"/>
    <cellStyle name="Currency 2 5 3 5 2 4" xfId="5190" xr:uid="{00000000-0005-0000-0000-000046140000}"/>
    <cellStyle name="Currency 2 5 3 5 2 4 2" xfId="5191" xr:uid="{00000000-0005-0000-0000-000047140000}"/>
    <cellStyle name="Currency 2 5 3 5 2 4 2 2" xfId="5192" xr:uid="{00000000-0005-0000-0000-000048140000}"/>
    <cellStyle name="Currency 2 5 3 5 2 4 3" xfId="5193" xr:uid="{00000000-0005-0000-0000-000049140000}"/>
    <cellStyle name="Currency 2 5 3 5 2 5" xfId="5194" xr:uid="{00000000-0005-0000-0000-00004A140000}"/>
    <cellStyle name="Currency 2 5 3 5 2 5 2" xfId="5195" xr:uid="{00000000-0005-0000-0000-00004B140000}"/>
    <cellStyle name="Currency 2 5 3 5 2 5 2 2" xfId="5196" xr:uid="{00000000-0005-0000-0000-00004C140000}"/>
    <cellStyle name="Currency 2 5 3 5 2 5 3" xfId="5197" xr:uid="{00000000-0005-0000-0000-00004D140000}"/>
    <cellStyle name="Currency 2 5 3 5 2 6" xfId="5198" xr:uid="{00000000-0005-0000-0000-00004E140000}"/>
    <cellStyle name="Currency 2 5 3 5 2 6 2" xfId="5199" xr:uid="{00000000-0005-0000-0000-00004F140000}"/>
    <cellStyle name="Currency 2 5 3 5 2 6 2 2" xfId="5200" xr:uid="{00000000-0005-0000-0000-000050140000}"/>
    <cellStyle name="Currency 2 5 3 5 2 6 3" xfId="5201" xr:uid="{00000000-0005-0000-0000-000051140000}"/>
    <cellStyle name="Currency 2 5 3 5 2 7" xfId="5202" xr:uid="{00000000-0005-0000-0000-000052140000}"/>
    <cellStyle name="Currency 2 5 3 5 2 7 2" xfId="5203" xr:uid="{00000000-0005-0000-0000-000053140000}"/>
    <cellStyle name="Currency 2 5 3 5 2 8" xfId="5204" xr:uid="{00000000-0005-0000-0000-000054140000}"/>
    <cellStyle name="Currency 2 5 3 5 2 8 2" xfId="5205" xr:uid="{00000000-0005-0000-0000-000055140000}"/>
    <cellStyle name="Currency 2 5 3 5 2 9" xfId="5206" xr:uid="{00000000-0005-0000-0000-000056140000}"/>
    <cellStyle name="Currency 2 5 3 5 3" xfId="5207" xr:uid="{00000000-0005-0000-0000-000057140000}"/>
    <cellStyle name="Currency 2 5 3 5 4" xfId="5208" xr:uid="{00000000-0005-0000-0000-000058140000}"/>
    <cellStyle name="Currency 2 5 3 5 4 2" xfId="5209" xr:uid="{00000000-0005-0000-0000-000059140000}"/>
    <cellStyle name="Currency 2 5 3 5 4 3" xfId="5210" xr:uid="{00000000-0005-0000-0000-00005A140000}"/>
    <cellStyle name="Currency 2 5 3 5 5" xfId="5211" xr:uid="{00000000-0005-0000-0000-00005B140000}"/>
    <cellStyle name="Currency 2 5 3 5 5 2" xfId="5212" xr:uid="{00000000-0005-0000-0000-00005C140000}"/>
    <cellStyle name="Currency 2 5 3 5 5 2 2" xfId="5213" xr:uid="{00000000-0005-0000-0000-00005D140000}"/>
    <cellStyle name="Currency 2 5 3 5 5 3" xfId="5214" xr:uid="{00000000-0005-0000-0000-00005E140000}"/>
    <cellStyle name="Currency 2 5 3 5 6" xfId="5215" xr:uid="{00000000-0005-0000-0000-00005F140000}"/>
    <cellStyle name="Currency 2 5 3 5 6 2" xfId="5216" xr:uid="{00000000-0005-0000-0000-000060140000}"/>
    <cellStyle name="Currency 2 5 3 5 6 2 2" xfId="5217" xr:uid="{00000000-0005-0000-0000-000061140000}"/>
    <cellStyle name="Currency 2 5 3 5 6 3" xfId="5218" xr:uid="{00000000-0005-0000-0000-000062140000}"/>
    <cellStyle name="Currency 2 5 3 5 7" xfId="5219" xr:uid="{00000000-0005-0000-0000-000063140000}"/>
    <cellStyle name="Currency 2 5 3 5 7 2" xfId="5220" xr:uid="{00000000-0005-0000-0000-000064140000}"/>
    <cellStyle name="Currency 2 5 3 5 7 2 2" xfId="5221" xr:uid="{00000000-0005-0000-0000-000065140000}"/>
    <cellStyle name="Currency 2 5 3 5 7 3" xfId="5222" xr:uid="{00000000-0005-0000-0000-000066140000}"/>
    <cellStyle name="Currency 2 5 3 5 8" xfId="5223" xr:uid="{00000000-0005-0000-0000-000067140000}"/>
    <cellStyle name="Currency 2 5 3 5 8 2" xfId="5224" xr:uid="{00000000-0005-0000-0000-000068140000}"/>
    <cellStyle name="Currency 2 5 3 5 9" xfId="5225" xr:uid="{00000000-0005-0000-0000-000069140000}"/>
    <cellStyle name="Currency 2 5 3 5 9 2" xfId="5226" xr:uid="{00000000-0005-0000-0000-00006A140000}"/>
    <cellStyle name="Currency 2 5 3 6" xfId="5227" xr:uid="{00000000-0005-0000-0000-00006B140000}"/>
    <cellStyle name="Currency 2 5 3 6 2" xfId="5228" xr:uid="{00000000-0005-0000-0000-00006C140000}"/>
    <cellStyle name="Currency 2 5 3 6 2 10" xfId="5229" xr:uid="{00000000-0005-0000-0000-00006D140000}"/>
    <cellStyle name="Currency 2 5 3 6 2 2" xfId="5230" xr:uid="{00000000-0005-0000-0000-00006E140000}"/>
    <cellStyle name="Currency 2 5 3 6 2 3" xfId="5231" xr:uid="{00000000-0005-0000-0000-00006F140000}"/>
    <cellStyle name="Currency 2 5 3 6 2 4" xfId="5232" xr:uid="{00000000-0005-0000-0000-000070140000}"/>
    <cellStyle name="Currency 2 5 3 6 2 4 2" xfId="5233" xr:uid="{00000000-0005-0000-0000-000071140000}"/>
    <cellStyle name="Currency 2 5 3 6 2 4 2 2" xfId="5234" xr:uid="{00000000-0005-0000-0000-000072140000}"/>
    <cellStyle name="Currency 2 5 3 6 2 4 3" xfId="5235" xr:uid="{00000000-0005-0000-0000-000073140000}"/>
    <cellStyle name="Currency 2 5 3 6 2 5" xfId="5236" xr:uid="{00000000-0005-0000-0000-000074140000}"/>
    <cellStyle name="Currency 2 5 3 6 2 5 2" xfId="5237" xr:uid="{00000000-0005-0000-0000-000075140000}"/>
    <cellStyle name="Currency 2 5 3 6 2 5 2 2" xfId="5238" xr:uid="{00000000-0005-0000-0000-000076140000}"/>
    <cellStyle name="Currency 2 5 3 6 2 5 3" xfId="5239" xr:uid="{00000000-0005-0000-0000-000077140000}"/>
    <cellStyle name="Currency 2 5 3 6 2 6" xfId="5240" xr:uid="{00000000-0005-0000-0000-000078140000}"/>
    <cellStyle name="Currency 2 5 3 6 2 6 2" xfId="5241" xr:uid="{00000000-0005-0000-0000-000079140000}"/>
    <cellStyle name="Currency 2 5 3 6 2 6 2 2" xfId="5242" xr:uid="{00000000-0005-0000-0000-00007A140000}"/>
    <cellStyle name="Currency 2 5 3 6 2 6 3" xfId="5243" xr:uid="{00000000-0005-0000-0000-00007B140000}"/>
    <cellStyle name="Currency 2 5 3 6 2 7" xfId="5244" xr:uid="{00000000-0005-0000-0000-00007C140000}"/>
    <cellStyle name="Currency 2 5 3 6 2 7 2" xfId="5245" xr:uid="{00000000-0005-0000-0000-00007D140000}"/>
    <cellStyle name="Currency 2 5 3 6 2 8" xfId="5246" xr:uid="{00000000-0005-0000-0000-00007E140000}"/>
    <cellStyle name="Currency 2 5 3 6 2 8 2" xfId="5247" xr:uid="{00000000-0005-0000-0000-00007F140000}"/>
    <cellStyle name="Currency 2 5 3 6 2 9" xfId="5248" xr:uid="{00000000-0005-0000-0000-000080140000}"/>
    <cellStyle name="Currency 2 5 3 6 3" xfId="5249" xr:uid="{00000000-0005-0000-0000-000081140000}"/>
    <cellStyle name="Currency 2 5 3 6 4" xfId="5250" xr:uid="{00000000-0005-0000-0000-000082140000}"/>
    <cellStyle name="Currency 2 5 3 6 4 2" xfId="5251" xr:uid="{00000000-0005-0000-0000-000083140000}"/>
    <cellStyle name="Currency 2 5 3 6 4 2 2" xfId="5252" xr:uid="{00000000-0005-0000-0000-000084140000}"/>
    <cellStyle name="Currency 2 5 3 6 4 3" xfId="5253" xr:uid="{00000000-0005-0000-0000-000085140000}"/>
    <cellStyle name="Currency 2 5 3 6 5" xfId="5254" xr:uid="{00000000-0005-0000-0000-000086140000}"/>
    <cellStyle name="Currency 2 5 3 6 5 2" xfId="5255" xr:uid="{00000000-0005-0000-0000-000087140000}"/>
    <cellStyle name="Currency 2 5 3 6 5 2 2" xfId="5256" xr:uid="{00000000-0005-0000-0000-000088140000}"/>
    <cellStyle name="Currency 2 5 3 6 5 3" xfId="5257" xr:uid="{00000000-0005-0000-0000-000089140000}"/>
    <cellStyle name="Currency 2 5 3 7" xfId="5258" xr:uid="{00000000-0005-0000-0000-00008A140000}"/>
    <cellStyle name="Currency 2 5 3 7 2" xfId="5259" xr:uid="{00000000-0005-0000-0000-00008B140000}"/>
    <cellStyle name="Currency 2 5 3 7 3" xfId="5260" xr:uid="{00000000-0005-0000-0000-00008C140000}"/>
    <cellStyle name="Currency 2 5 3 7 3 2" xfId="5261" xr:uid="{00000000-0005-0000-0000-00008D140000}"/>
    <cellStyle name="Currency 2 5 3 7 3 3" xfId="5262" xr:uid="{00000000-0005-0000-0000-00008E140000}"/>
    <cellStyle name="Currency 2 5 3 7 4" xfId="5263" xr:uid="{00000000-0005-0000-0000-00008F140000}"/>
    <cellStyle name="Currency 2 5 3 7 4 2" xfId="5264" xr:uid="{00000000-0005-0000-0000-000090140000}"/>
    <cellStyle name="Currency 2 5 3 7 4 2 2" xfId="5265" xr:uid="{00000000-0005-0000-0000-000091140000}"/>
    <cellStyle name="Currency 2 5 3 7 4 3" xfId="5266" xr:uid="{00000000-0005-0000-0000-000092140000}"/>
    <cellStyle name="Currency 2 5 3 7 5" xfId="5267" xr:uid="{00000000-0005-0000-0000-000093140000}"/>
    <cellStyle name="Currency 2 5 3 7 5 2" xfId="5268" xr:uid="{00000000-0005-0000-0000-000094140000}"/>
    <cellStyle name="Currency 2 5 3 7 5 2 2" xfId="5269" xr:uid="{00000000-0005-0000-0000-000095140000}"/>
    <cellStyle name="Currency 2 5 3 7 5 3" xfId="5270" xr:uid="{00000000-0005-0000-0000-000096140000}"/>
    <cellStyle name="Currency 2 5 3 7 6" xfId="5271" xr:uid="{00000000-0005-0000-0000-000097140000}"/>
    <cellStyle name="Currency 2 5 3 7 6 2" xfId="5272" xr:uid="{00000000-0005-0000-0000-000098140000}"/>
    <cellStyle name="Currency 2 5 3 7 6 2 2" xfId="5273" xr:uid="{00000000-0005-0000-0000-000099140000}"/>
    <cellStyle name="Currency 2 5 3 7 6 3" xfId="5274" xr:uid="{00000000-0005-0000-0000-00009A140000}"/>
    <cellStyle name="Currency 2 5 3 7 7" xfId="5275" xr:uid="{00000000-0005-0000-0000-00009B140000}"/>
    <cellStyle name="Currency 2 5 3 7 7 2" xfId="5276" xr:uid="{00000000-0005-0000-0000-00009C140000}"/>
    <cellStyle name="Currency 2 5 3 7 8" xfId="5277" xr:uid="{00000000-0005-0000-0000-00009D140000}"/>
    <cellStyle name="Currency 2 5 3 7 8 2" xfId="5278" xr:uid="{00000000-0005-0000-0000-00009E140000}"/>
    <cellStyle name="Currency 2 5 3 7 9" xfId="5279" xr:uid="{00000000-0005-0000-0000-00009F140000}"/>
    <cellStyle name="Currency 2 5 3 8" xfId="5280" xr:uid="{00000000-0005-0000-0000-0000A0140000}"/>
    <cellStyle name="Currency 2 5 3 8 2" xfId="5281" xr:uid="{00000000-0005-0000-0000-0000A1140000}"/>
    <cellStyle name="Currency 2 5 3 8 3" xfId="5282" xr:uid="{00000000-0005-0000-0000-0000A2140000}"/>
    <cellStyle name="Currency 2 5 3 9" xfId="5283" xr:uid="{00000000-0005-0000-0000-0000A3140000}"/>
    <cellStyle name="Currency 2 5 4" xfId="5284" xr:uid="{00000000-0005-0000-0000-0000A4140000}"/>
    <cellStyle name="Currency 2 5 4 10" xfId="5285" xr:uid="{00000000-0005-0000-0000-0000A5140000}"/>
    <cellStyle name="Currency 2 5 4 10 2" xfId="5286" xr:uid="{00000000-0005-0000-0000-0000A6140000}"/>
    <cellStyle name="Currency 2 5 4 10 2 2" xfId="5287" xr:uid="{00000000-0005-0000-0000-0000A7140000}"/>
    <cellStyle name="Currency 2 5 4 10 3" xfId="5288" xr:uid="{00000000-0005-0000-0000-0000A8140000}"/>
    <cellStyle name="Currency 2 5 4 11" xfId="5289" xr:uid="{00000000-0005-0000-0000-0000A9140000}"/>
    <cellStyle name="Currency 2 5 4 11 2" xfId="5290" xr:uid="{00000000-0005-0000-0000-0000AA140000}"/>
    <cellStyle name="Currency 2 5 4 12" xfId="5291" xr:uid="{00000000-0005-0000-0000-0000AB140000}"/>
    <cellStyle name="Currency 2 5 4 12 2" xfId="5292" xr:uid="{00000000-0005-0000-0000-0000AC140000}"/>
    <cellStyle name="Currency 2 5 4 13" xfId="5293" xr:uid="{00000000-0005-0000-0000-0000AD140000}"/>
    <cellStyle name="Currency 2 5 4 14" xfId="5294" xr:uid="{00000000-0005-0000-0000-0000AE140000}"/>
    <cellStyle name="Currency 2 5 4 15" xfId="5295" xr:uid="{00000000-0005-0000-0000-0000AF140000}"/>
    <cellStyle name="Currency 2 5 4 2" xfId="5296" xr:uid="{00000000-0005-0000-0000-0000B0140000}"/>
    <cellStyle name="Currency 2 5 4 2 2" xfId="5297" xr:uid="{00000000-0005-0000-0000-0000B1140000}"/>
    <cellStyle name="Currency 2 5 4 2 2 2" xfId="5298" xr:uid="{00000000-0005-0000-0000-0000B2140000}"/>
    <cellStyle name="Currency 2 5 4 2 2 3" xfId="5299" xr:uid="{00000000-0005-0000-0000-0000B3140000}"/>
    <cellStyle name="Currency 2 5 4 2 2 3 2" xfId="5300" xr:uid="{00000000-0005-0000-0000-0000B4140000}"/>
    <cellStyle name="Currency 2 5 4 2 2 3 3" xfId="5301" xr:uid="{00000000-0005-0000-0000-0000B5140000}"/>
    <cellStyle name="Currency 2 5 4 2 2 4" xfId="5302" xr:uid="{00000000-0005-0000-0000-0000B6140000}"/>
    <cellStyle name="Currency 2 5 4 2 2 4 2" xfId="5303" xr:uid="{00000000-0005-0000-0000-0000B7140000}"/>
    <cellStyle name="Currency 2 5 4 2 2 4 2 2" xfId="5304" xr:uid="{00000000-0005-0000-0000-0000B8140000}"/>
    <cellStyle name="Currency 2 5 4 2 2 4 3" xfId="5305" xr:uid="{00000000-0005-0000-0000-0000B9140000}"/>
    <cellStyle name="Currency 2 5 4 2 2 5" xfId="5306" xr:uid="{00000000-0005-0000-0000-0000BA140000}"/>
    <cellStyle name="Currency 2 5 4 2 2 5 2" xfId="5307" xr:uid="{00000000-0005-0000-0000-0000BB140000}"/>
    <cellStyle name="Currency 2 5 4 2 2 5 2 2" xfId="5308" xr:uid="{00000000-0005-0000-0000-0000BC140000}"/>
    <cellStyle name="Currency 2 5 4 2 2 5 3" xfId="5309" xr:uid="{00000000-0005-0000-0000-0000BD140000}"/>
    <cellStyle name="Currency 2 5 4 2 2 6" xfId="5310" xr:uid="{00000000-0005-0000-0000-0000BE140000}"/>
    <cellStyle name="Currency 2 5 4 2 2 6 2" xfId="5311" xr:uid="{00000000-0005-0000-0000-0000BF140000}"/>
    <cellStyle name="Currency 2 5 4 2 2 6 2 2" xfId="5312" xr:uid="{00000000-0005-0000-0000-0000C0140000}"/>
    <cellStyle name="Currency 2 5 4 2 2 6 3" xfId="5313" xr:uid="{00000000-0005-0000-0000-0000C1140000}"/>
    <cellStyle name="Currency 2 5 4 2 2 7" xfId="5314" xr:uid="{00000000-0005-0000-0000-0000C2140000}"/>
    <cellStyle name="Currency 2 5 4 2 2 7 2" xfId="5315" xr:uid="{00000000-0005-0000-0000-0000C3140000}"/>
    <cellStyle name="Currency 2 5 4 2 2 8" xfId="5316" xr:uid="{00000000-0005-0000-0000-0000C4140000}"/>
    <cellStyle name="Currency 2 5 4 2 2 8 2" xfId="5317" xr:uid="{00000000-0005-0000-0000-0000C5140000}"/>
    <cellStyle name="Currency 2 5 4 2 2 9" xfId="5318" xr:uid="{00000000-0005-0000-0000-0000C6140000}"/>
    <cellStyle name="Currency 2 5 4 2 3" xfId="5319" xr:uid="{00000000-0005-0000-0000-0000C7140000}"/>
    <cellStyle name="Currency 2 5 4 2 3 2" xfId="5320" xr:uid="{00000000-0005-0000-0000-0000C8140000}"/>
    <cellStyle name="Currency 2 5 4 2 3 3" xfId="5321" xr:uid="{00000000-0005-0000-0000-0000C9140000}"/>
    <cellStyle name="Currency 2 5 4 2 3 3 2" xfId="5322" xr:uid="{00000000-0005-0000-0000-0000CA140000}"/>
    <cellStyle name="Currency 2 5 4 2 3 3 3" xfId="5323" xr:uid="{00000000-0005-0000-0000-0000CB140000}"/>
    <cellStyle name="Currency 2 5 4 2 3 4" xfId="5324" xr:uid="{00000000-0005-0000-0000-0000CC140000}"/>
    <cellStyle name="Currency 2 5 4 2 3 4 2" xfId="5325" xr:uid="{00000000-0005-0000-0000-0000CD140000}"/>
    <cellStyle name="Currency 2 5 4 2 3 4 2 2" xfId="5326" xr:uid="{00000000-0005-0000-0000-0000CE140000}"/>
    <cellStyle name="Currency 2 5 4 2 3 4 3" xfId="5327" xr:uid="{00000000-0005-0000-0000-0000CF140000}"/>
    <cellStyle name="Currency 2 5 4 2 3 5" xfId="5328" xr:uid="{00000000-0005-0000-0000-0000D0140000}"/>
    <cellStyle name="Currency 2 5 4 2 3 5 2" xfId="5329" xr:uid="{00000000-0005-0000-0000-0000D1140000}"/>
    <cellStyle name="Currency 2 5 4 2 3 5 2 2" xfId="5330" xr:uid="{00000000-0005-0000-0000-0000D2140000}"/>
    <cellStyle name="Currency 2 5 4 2 3 5 3" xfId="5331" xr:uid="{00000000-0005-0000-0000-0000D3140000}"/>
    <cellStyle name="Currency 2 5 4 2 3 6" xfId="5332" xr:uid="{00000000-0005-0000-0000-0000D4140000}"/>
    <cellStyle name="Currency 2 5 4 2 3 6 2" xfId="5333" xr:uid="{00000000-0005-0000-0000-0000D5140000}"/>
    <cellStyle name="Currency 2 5 4 2 3 6 2 2" xfId="5334" xr:uid="{00000000-0005-0000-0000-0000D6140000}"/>
    <cellStyle name="Currency 2 5 4 2 3 6 3" xfId="5335" xr:uid="{00000000-0005-0000-0000-0000D7140000}"/>
    <cellStyle name="Currency 2 5 4 2 3 7" xfId="5336" xr:uid="{00000000-0005-0000-0000-0000D8140000}"/>
    <cellStyle name="Currency 2 5 4 2 3 7 2" xfId="5337" xr:uid="{00000000-0005-0000-0000-0000D9140000}"/>
    <cellStyle name="Currency 2 5 4 2 3 8" xfId="5338" xr:uid="{00000000-0005-0000-0000-0000DA140000}"/>
    <cellStyle name="Currency 2 5 4 2 3 8 2" xfId="5339" xr:uid="{00000000-0005-0000-0000-0000DB140000}"/>
    <cellStyle name="Currency 2 5 4 2 3 9" xfId="5340" xr:uid="{00000000-0005-0000-0000-0000DC140000}"/>
    <cellStyle name="Currency 2 5 4 2 4" xfId="5341" xr:uid="{00000000-0005-0000-0000-0000DD140000}"/>
    <cellStyle name="Currency 2 5 4 2 4 2" xfId="5342" xr:uid="{00000000-0005-0000-0000-0000DE140000}"/>
    <cellStyle name="Currency 2 5 4 2 4 3" xfId="5343" xr:uid="{00000000-0005-0000-0000-0000DF140000}"/>
    <cellStyle name="Currency 2 5 4 2 4 3 2" xfId="5344" xr:uid="{00000000-0005-0000-0000-0000E0140000}"/>
    <cellStyle name="Currency 2 5 4 2 4 3 2 2" xfId="5345" xr:uid="{00000000-0005-0000-0000-0000E1140000}"/>
    <cellStyle name="Currency 2 5 4 2 4 3 3" xfId="5346" xr:uid="{00000000-0005-0000-0000-0000E2140000}"/>
    <cellStyle name="Currency 2 5 4 2 4 4" xfId="5347" xr:uid="{00000000-0005-0000-0000-0000E3140000}"/>
    <cellStyle name="Currency 2 5 4 2 4 4 2" xfId="5348" xr:uid="{00000000-0005-0000-0000-0000E4140000}"/>
    <cellStyle name="Currency 2 5 4 2 4 4 2 2" xfId="5349" xr:uid="{00000000-0005-0000-0000-0000E5140000}"/>
    <cellStyle name="Currency 2 5 4 2 4 4 3" xfId="5350" xr:uid="{00000000-0005-0000-0000-0000E6140000}"/>
    <cellStyle name="Currency 2 5 4 2 4 5" xfId="5351" xr:uid="{00000000-0005-0000-0000-0000E7140000}"/>
    <cellStyle name="Currency 2 5 4 2 4 5 2" xfId="5352" xr:uid="{00000000-0005-0000-0000-0000E8140000}"/>
    <cellStyle name="Currency 2 5 4 2 4 5 2 2" xfId="5353" xr:uid="{00000000-0005-0000-0000-0000E9140000}"/>
    <cellStyle name="Currency 2 5 4 2 4 5 3" xfId="5354" xr:uid="{00000000-0005-0000-0000-0000EA140000}"/>
    <cellStyle name="Currency 2 5 4 2 4 6" xfId="5355" xr:uid="{00000000-0005-0000-0000-0000EB140000}"/>
    <cellStyle name="Currency 2 5 4 2 4 6 2" xfId="5356" xr:uid="{00000000-0005-0000-0000-0000EC140000}"/>
    <cellStyle name="Currency 2 5 4 2 4 7" xfId="5357" xr:uid="{00000000-0005-0000-0000-0000ED140000}"/>
    <cellStyle name="Currency 2 5 4 2 4 7 2" xfId="5358" xr:uid="{00000000-0005-0000-0000-0000EE140000}"/>
    <cellStyle name="Currency 2 5 4 2 4 8" xfId="5359" xr:uid="{00000000-0005-0000-0000-0000EF140000}"/>
    <cellStyle name="Currency 2 5 4 2 4 9" xfId="5360" xr:uid="{00000000-0005-0000-0000-0000F0140000}"/>
    <cellStyle name="Currency 2 5 4 2 5" xfId="5361" xr:uid="{00000000-0005-0000-0000-0000F1140000}"/>
    <cellStyle name="Currency 2 5 4 2 5 2" xfId="5362" xr:uid="{00000000-0005-0000-0000-0000F2140000}"/>
    <cellStyle name="Currency 2 5 4 2 5 3" xfId="5363" xr:uid="{00000000-0005-0000-0000-0000F3140000}"/>
    <cellStyle name="Currency 2 5 4 2 6" xfId="5364" xr:uid="{00000000-0005-0000-0000-0000F4140000}"/>
    <cellStyle name="Currency 2 5 4 2 6 2" xfId="5365" xr:uid="{00000000-0005-0000-0000-0000F5140000}"/>
    <cellStyle name="Currency 2 5 4 2 6 2 2" xfId="5366" xr:uid="{00000000-0005-0000-0000-0000F6140000}"/>
    <cellStyle name="Currency 2 5 4 2 6 2 2 2" xfId="5367" xr:uid="{00000000-0005-0000-0000-0000F7140000}"/>
    <cellStyle name="Currency 2 5 4 2 6 2 3" xfId="5368" xr:uid="{00000000-0005-0000-0000-0000F8140000}"/>
    <cellStyle name="Currency 2 5 4 2 6 3" xfId="5369" xr:uid="{00000000-0005-0000-0000-0000F9140000}"/>
    <cellStyle name="Currency 2 5 4 2 6 3 2" xfId="5370" xr:uid="{00000000-0005-0000-0000-0000FA140000}"/>
    <cellStyle name="Currency 2 5 4 2 6 3 2 2" xfId="5371" xr:uid="{00000000-0005-0000-0000-0000FB140000}"/>
    <cellStyle name="Currency 2 5 4 2 6 3 3" xfId="5372" xr:uid="{00000000-0005-0000-0000-0000FC140000}"/>
    <cellStyle name="Currency 2 5 4 2 6 4" xfId="5373" xr:uid="{00000000-0005-0000-0000-0000FD140000}"/>
    <cellStyle name="Currency 2 5 4 2 6 4 2" xfId="5374" xr:uid="{00000000-0005-0000-0000-0000FE140000}"/>
    <cellStyle name="Currency 2 5 4 2 6 4 2 2" xfId="5375" xr:uid="{00000000-0005-0000-0000-0000FF140000}"/>
    <cellStyle name="Currency 2 5 4 2 6 4 3" xfId="5376" xr:uid="{00000000-0005-0000-0000-000000150000}"/>
    <cellStyle name="Currency 2 5 4 2 6 5" xfId="5377" xr:uid="{00000000-0005-0000-0000-000001150000}"/>
    <cellStyle name="Currency 2 5 4 2 6 5 2" xfId="5378" xr:uid="{00000000-0005-0000-0000-000002150000}"/>
    <cellStyle name="Currency 2 5 4 2 6 6" xfId="5379" xr:uid="{00000000-0005-0000-0000-000003150000}"/>
    <cellStyle name="Currency 2 5 4 2 6 6 2" xfId="5380" xr:uid="{00000000-0005-0000-0000-000004150000}"/>
    <cellStyle name="Currency 2 5 4 2 6 7" xfId="5381" xr:uid="{00000000-0005-0000-0000-000005150000}"/>
    <cellStyle name="Currency 2 5 4 2 7" xfId="5382" xr:uid="{00000000-0005-0000-0000-000006150000}"/>
    <cellStyle name="Currency 2 5 4 2 7 2" xfId="5383" xr:uid="{00000000-0005-0000-0000-000007150000}"/>
    <cellStyle name="Currency 2 5 4 2 7 2 2" xfId="5384" xr:uid="{00000000-0005-0000-0000-000008150000}"/>
    <cellStyle name="Currency 2 5 4 2 7 3" xfId="5385" xr:uid="{00000000-0005-0000-0000-000009150000}"/>
    <cellStyle name="Currency 2 5 4 2 8" xfId="5386" xr:uid="{00000000-0005-0000-0000-00000A150000}"/>
    <cellStyle name="Currency 2 5 4 2 8 2" xfId="5387" xr:uid="{00000000-0005-0000-0000-00000B150000}"/>
    <cellStyle name="Currency 2 5 4 2 8 2 2" xfId="5388" xr:uid="{00000000-0005-0000-0000-00000C150000}"/>
    <cellStyle name="Currency 2 5 4 2 8 3" xfId="5389" xr:uid="{00000000-0005-0000-0000-00000D150000}"/>
    <cellStyle name="Currency 2 5 4 3" xfId="5390" xr:uid="{00000000-0005-0000-0000-00000E150000}"/>
    <cellStyle name="Currency 2 5 4 3 10" xfId="5391" xr:uid="{00000000-0005-0000-0000-00000F150000}"/>
    <cellStyle name="Currency 2 5 4 3 2" xfId="5392" xr:uid="{00000000-0005-0000-0000-000010150000}"/>
    <cellStyle name="Currency 2 5 4 3 2 2" xfId="5393" xr:uid="{00000000-0005-0000-0000-000011150000}"/>
    <cellStyle name="Currency 2 5 4 3 2 3" xfId="5394" xr:uid="{00000000-0005-0000-0000-000012150000}"/>
    <cellStyle name="Currency 2 5 4 3 2 3 2" xfId="5395" xr:uid="{00000000-0005-0000-0000-000013150000}"/>
    <cellStyle name="Currency 2 5 4 3 2 3 3" xfId="5396" xr:uid="{00000000-0005-0000-0000-000014150000}"/>
    <cellStyle name="Currency 2 5 4 3 2 4" xfId="5397" xr:uid="{00000000-0005-0000-0000-000015150000}"/>
    <cellStyle name="Currency 2 5 4 3 2 4 2" xfId="5398" xr:uid="{00000000-0005-0000-0000-000016150000}"/>
    <cellStyle name="Currency 2 5 4 3 2 4 2 2" xfId="5399" xr:uid="{00000000-0005-0000-0000-000017150000}"/>
    <cellStyle name="Currency 2 5 4 3 2 4 3" xfId="5400" xr:uid="{00000000-0005-0000-0000-000018150000}"/>
    <cellStyle name="Currency 2 5 4 3 2 5" xfId="5401" xr:uid="{00000000-0005-0000-0000-000019150000}"/>
    <cellStyle name="Currency 2 5 4 3 2 5 2" xfId="5402" xr:uid="{00000000-0005-0000-0000-00001A150000}"/>
    <cellStyle name="Currency 2 5 4 3 2 5 2 2" xfId="5403" xr:uid="{00000000-0005-0000-0000-00001B150000}"/>
    <cellStyle name="Currency 2 5 4 3 2 5 3" xfId="5404" xr:uid="{00000000-0005-0000-0000-00001C150000}"/>
    <cellStyle name="Currency 2 5 4 3 2 6" xfId="5405" xr:uid="{00000000-0005-0000-0000-00001D150000}"/>
    <cellStyle name="Currency 2 5 4 3 2 6 2" xfId="5406" xr:uid="{00000000-0005-0000-0000-00001E150000}"/>
    <cellStyle name="Currency 2 5 4 3 2 6 2 2" xfId="5407" xr:uid="{00000000-0005-0000-0000-00001F150000}"/>
    <cellStyle name="Currency 2 5 4 3 2 6 3" xfId="5408" xr:uid="{00000000-0005-0000-0000-000020150000}"/>
    <cellStyle name="Currency 2 5 4 3 2 7" xfId="5409" xr:uid="{00000000-0005-0000-0000-000021150000}"/>
    <cellStyle name="Currency 2 5 4 3 2 7 2" xfId="5410" xr:uid="{00000000-0005-0000-0000-000022150000}"/>
    <cellStyle name="Currency 2 5 4 3 2 8" xfId="5411" xr:uid="{00000000-0005-0000-0000-000023150000}"/>
    <cellStyle name="Currency 2 5 4 3 2 8 2" xfId="5412" xr:uid="{00000000-0005-0000-0000-000024150000}"/>
    <cellStyle name="Currency 2 5 4 3 2 9" xfId="5413" xr:uid="{00000000-0005-0000-0000-000025150000}"/>
    <cellStyle name="Currency 2 5 4 3 3" xfId="5414" xr:uid="{00000000-0005-0000-0000-000026150000}"/>
    <cellStyle name="Currency 2 5 4 3 4" xfId="5415" xr:uid="{00000000-0005-0000-0000-000027150000}"/>
    <cellStyle name="Currency 2 5 4 3 4 2" xfId="5416" xr:uid="{00000000-0005-0000-0000-000028150000}"/>
    <cellStyle name="Currency 2 5 4 3 4 3" xfId="5417" xr:uid="{00000000-0005-0000-0000-000029150000}"/>
    <cellStyle name="Currency 2 5 4 3 5" xfId="5418" xr:uid="{00000000-0005-0000-0000-00002A150000}"/>
    <cellStyle name="Currency 2 5 4 3 5 2" xfId="5419" xr:uid="{00000000-0005-0000-0000-00002B150000}"/>
    <cellStyle name="Currency 2 5 4 3 5 2 2" xfId="5420" xr:uid="{00000000-0005-0000-0000-00002C150000}"/>
    <cellStyle name="Currency 2 5 4 3 5 3" xfId="5421" xr:uid="{00000000-0005-0000-0000-00002D150000}"/>
    <cellStyle name="Currency 2 5 4 3 6" xfId="5422" xr:uid="{00000000-0005-0000-0000-00002E150000}"/>
    <cellStyle name="Currency 2 5 4 3 6 2" xfId="5423" xr:uid="{00000000-0005-0000-0000-00002F150000}"/>
    <cellStyle name="Currency 2 5 4 3 6 2 2" xfId="5424" xr:uid="{00000000-0005-0000-0000-000030150000}"/>
    <cellStyle name="Currency 2 5 4 3 6 3" xfId="5425" xr:uid="{00000000-0005-0000-0000-000031150000}"/>
    <cellStyle name="Currency 2 5 4 3 7" xfId="5426" xr:uid="{00000000-0005-0000-0000-000032150000}"/>
    <cellStyle name="Currency 2 5 4 3 7 2" xfId="5427" xr:uid="{00000000-0005-0000-0000-000033150000}"/>
    <cellStyle name="Currency 2 5 4 3 7 2 2" xfId="5428" xr:uid="{00000000-0005-0000-0000-000034150000}"/>
    <cellStyle name="Currency 2 5 4 3 7 3" xfId="5429" xr:uid="{00000000-0005-0000-0000-000035150000}"/>
    <cellStyle name="Currency 2 5 4 3 8" xfId="5430" xr:uid="{00000000-0005-0000-0000-000036150000}"/>
    <cellStyle name="Currency 2 5 4 3 8 2" xfId="5431" xr:uid="{00000000-0005-0000-0000-000037150000}"/>
    <cellStyle name="Currency 2 5 4 3 9" xfId="5432" xr:uid="{00000000-0005-0000-0000-000038150000}"/>
    <cellStyle name="Currency 2 5 4 3 9 2" xfId="5433" xr:uid="{00000000-0005-0000-0000-000039150000}"/>
    <cellStyle name="Currency 2 5 4 4" xfId="5434" xr:uid="{00000000-0005-0000-0000-00003A150000}"/>
    <cellStyle name="Currency 2 5 4 4 2" xfId="5435" xr:uid="{00000000-0005-0000-0000-00003B150000}"/>
    <cellStyle name="Currency 2 5 4 4 2 10" xfId="5436" xr:uid="{00000000-0005-0000-0000-00003C150000}"/>
    <cellStyle name="Currency 2 5 4 4 2 2" xfId="5437" xr:uid="{00000000-0005-0000-0000-00003D150000}"/>
    <cellStyle name="Currency 2 5 4 4 2 3" xfId="5438" xr:uid="{00000000-0005-0000-0000-00003E150000}"/>
    <cellStyle name="Currency 2 5 4 4 2 4" xfId="5439" xr:uid="{00000000-0005-0000-0000-00003F150000}"/>
    <cellStyle name="Currency 2 5 4 4 2 4 2" xfId="5440" xr:uid="{00000000-0005-0000-0000-000040150000}"/>
    <cellStyle name="Currency 2 5 4 4 2 4 2 2" xfId="5441" xr:uid="{00000000-0005-0000-0000-000041150000}"/>
    <cellStyle name="Currency 2 5 4 4 2 4 3" xfId="5442" xr:uid="{00000000-0005-0000-0000-000042150000}"/>
    <cellStyle name="Currency 2 5 4 4 2 5" xfId="5443" xr:uid="{00000000-0005-0000-0000-000043150000}"/>
    <cellStyle name="Currency 2 5 4 4 2 5 2" xfId="5444" xr:uid="{00000000-0005-0000-0000-000044150000}"/>
    <cellStyle name="Currency 2 5 4 4 2 5 2 2" xfId="5445" xr:uid="{00000000-0005-0000-0000-000045150000}"/>
    <cellStyle name="Currency 2 5 4 4 2 5 3" xfId="5446" xr:uid="{00000000-0005-0000-0000-000046150000}"/>
    <cellStyle name="Currency 2 5 4 4 2 6" xfId="5447" xr:uid="{00000000-0005-0000-0000-000047150000}"/>
    <cellStyle name="Currency 2 5 4 4 2 6 2" xfId="5448" xr:uid="{00000000-0005-0000-0000-000048150000}"/>
    <cellStyle name="Currency 2 5 4 4 2 6 2 2" xfId="5449" xr:uid="{00000000-0005-0000-0000-000049150000}"/>
    <cellStyle name="Currency 2 5 4 4 2 6 3" xfId="5450" xr:uid="{00000000-0005-0000-0000-00004A150000}"/>
    <cellStyle name="Currency 2 5 4 4 2 7" xfId="5451" xr:uid="{00000000-0005-0000-0000-00004B150000}"/>
    <cellStyle name="Currency 2 5 4 4 2 7 2" xfId="5452" xr:uid="{00000000-0005-0000-0000-00004C150000}"/>
    <cellStyle name="Currency 2 5 4 4 2 8" xfId="5453" xr:uid="{00000000-0005-0000-0000-00004D150000}"/>
    <cellStyle name="Currency 2 5 4 4 2 8 2" xfId="5454" xr:uid="{00000000-0005-0000-0000-00004E150000}"/>
    <cellStyle name="Currency 2 5 4 4 2 9" xfId="5455" xr:uid="{00000000-0005-0000-0000-00004F150000}"/>
    <cellStyle name="Currency 2 5 4 4 3" xfId="5456" xr:uid="{00000000-0005-0000-0000-000050150000}"/>
    <cellStyle name="Currency 2 5 4 4 4" xfId="5457" xr:uid="{00000000-0005-0000-0000-000051150000}"/>
    <cellStyle name="Currency 2 5 4 4 4 2" xfId="5458" xr:uid="{00000000-0005-0000-0000-000052150000}"/>
    <cellStyle name="Currency 2 5 4 4 4 2 2" xfId="5459" xr:uid="{00000000-0005-0000-0000-000053150000}"/>
    <cellStyle name="Currency 2 5 4 4 4 3" xfId="5460" xr:uid="{00000000-0005-0000-0000-000054150000}"/>
    <cellStyle name="Currency 2 5 4 4 5" xfId="5461" xr:uid="{00000000-0005-0000-0000-000055150000}"/>
    <cellStyle name="Currency 2 5 4 4 5 2" xfId="5462" xr:uid="{00000000-0005-0000-0000-000056150000}"/>
    <cellStyle name="Currency 2 5 4 4 5 2 2" xfId="5463" xr:uid="{00000000-0005-0000-0000-000057150000}"/>
    <cellStyle name="Currency 2 5 4 4 5 3" xfId="5464" xr:uid="{00000000-0005-0000-0000-000058150000}"/>
    <cellStyle name="Currency 2 5 4 5" xfId="5465" xr:uid="{00000000-0005-0000-0000-000059150000}"/>
    <cellStyle name="Currency 2 5 4 5 2" xfId="5466" xr:uid="{00000000-0005-0000-0000-00005A150000}"/>
    <cellStyle name="Currency 2 5 4 5 3" xfId="5467" xr:uid="{00000000-0005-0000-0000-00005B150000}"/>
    <cellStyle name="Currency 2 5 4 5 3 2" xfId="5468" xr:uid="{00000000-0005-0000-0000-00005C150000}"/>
    <cellStyle name="Currency 2 5 4 5 3 3" xfId="5469" xr:uid="{00000000-0005-0000-0000-00005D150000}"/>
    <cellStyle name="Currency 2 5 4 5 4" xfId="5470" xr:uid="{00000000-0005-0000-0000-00005E150000}"/>
    <cellStyle name="Currency 2 5 4 5 4 2" xfId="5471" xr:uid="{00000000-0005-0000-0000-00005F150000}"/>
    <cellStyle name="Currency 2 5 4 5 4 2 2" xfId="5472" xr:uid="{00000000-0005-0000-0000-000060150000}"/>
    <cellStyle name="Currency 2 5 4 5 4 3" xfId="5473" xr:uid="{00000000-0005-0000-0000-000061150000}"/>
    <cellStyle name="Currency 2 5 4 5 5" xfId="5474" xr:uid="{00000000-0005-0000-0000-000062150000}"/>
    <cellStyle name="Currency 2 5 4 5 5 2" xfId="5475" xr:uid="{00000000-0005-0000-0000-000063150000}"/>
    <cellStyle name="Currency 2 5 4 5 5 2 2" xfId="5476" xr:uid="{00000000-0005-0000-0000-000064150000}"/>
    <cellStyle name="Currency 2 5 4 5 5 3" xfId="5477" xr:uid="{00000000-0005-0000-0000-000065150000}"/>
    <cellStyle name="Currency 2 5 4 5 6" xfId="5478" xr:uid="{00000000-0005-0000-0000-000066150000}"/>
    <cellStyle name="Currency 2 5 4 5 6 2" xfId="5479" xr:uid="{00000000-0005-0000-0000-000067150000}"/>
    <cellStyle name="Currency 2 5 4 5 6 2 2" xfId="5480" xr:uid="{00000000-0005-0000-0000-000068150000}"/>
    <cellStyle name="Currency 2 5 4 5 6 3" xfId="5481" xr:uid="{00000000-0005-0000-0000-000069150000}"/>
    <cellStyle name="Currency 2 5 4 5 7" xfId="5482" xr:uid="{00000000-0005-0000-0000-00006A150000}"/>
    <cellStyle name="Currency 2 5 4 5 7 2" xfId="5483" xr:uid="{00000000-0005-0000-0000-00006B150000}"/>
    <cellStyle name="Currency 2 5 4 5 8" xfId="5484" xr:uid="{00000000-0005-0000-0000-00006C150000}"/>
    <cellStyle name="Currency 2 5 4 5 8 2" xfId="5485" xr:uid="{00000000-0005-0000-0000-00006D150000}"/>
    <cellStyle name="Currency 2 5 4 5 9" xfId="5486" xr:uid="{00000000-0005-0000-0000-00006E150000}"/>
    <cellStyle name="Currency 2 5 4 6" xfId="5487" xr:uid="{00000000-0005-0000-0000-00006F150000}"/>
    <cellStyle name="Currency 2 5 4 6 2" xfId="5488" xr:uid="{00000000-0005-0000-0000-000070150000}"/>
    <cellStyle name="Currency 2 5 4 6 3" xfId="5489" xr:uid="{00000000-0005-0000-0000-000071150000}"/>
    <cellStyle name="Currency 2 5 4 7" xfId="5490" xr:uid="{00000000-0005-0000-0000-000072150000}"/>
    <cellStyle name="Currency 2 5 4 8" xfId="5491" xr:uid="{00000000-0005-0000-0000-000073150000}"/>
    <cellStyle name="Currency 2 5 4 8 2" xfId="5492" xr:uid="{00000000-0005-0000-0000-000074150000}"/>
    <cellStyle name="Currency 2 5 4 8 2 2" xfId="5493" xr:uid="{00000000-0005-0000-0000-000075150000}"/>
    <cellStyle name="Currency 2 5 4 8 3" xfId="5494" xr:uid="{00000000-0005-0000-0000-000076150000}"/>
    <cellStyle name="Currency 2 5 4 8 4" xfId="5495" xr:uid="{00000000-0005-0000-0000-000077150000}"/>
    <cellStyle name="Currency 2 5 4 9" xfId="5496" xr:uid="{00000000-0005-0000-0000-000078150000}"/>
    <cellStyle name="Currency 2 5 4 9 2" xfId="5497" xr:uid="{00000000-0005-0000-0000-000079150000}"/>
    <cellStyle name="Currency 2 5 4 9 2 2" xfId="5498" xr:uid="{00000000-0005-0000-0000-00007A150000}"/>
    <cellStyle name="Currency 2 5 4 9 3" xfId="5499" xr:uid="{00000000-0005-0000-0000-00007B150000}"/>
    <cellStyle name="Currency 2 5 5" xfId="5500" xr:uid="{00000000-0005-0000-0000-00007C150000}"/>
    <cellStyle name="Currency 2 5 5 10" xfId="5501" xr:uid="{00000000-0005-0000-0000-00007D150000}"/>
    <cellStyle name="Currency 2 5 5 10 2" xfId="5502" xr:uid="{00000000-0005-0000-0000-00007E150000}"/>
    <cellStyle name="Currency 2 5 5 10 2 2" xfId="5503" xr:uid="{00000000-0005-0000-0000-00007F150000}"/>
    <cellStyle name="Currency 2 5 5 10 3" xfId="5504" xr:uid="{00000000-0005-0000-0000-000080150000}"/>
    <cellStyle name="Currency 2 5 5 11" xfId="5505" xr:uid="{00000000-0005-0000-0000-000081150000}"/>
    <cellStyle name="Currency 2 5 5 11 2" xfId="5506" xr:uid="{00000000-0005-0000-0000-000082150000}"/>
    <cellStyle name="Currency 2 5 5 12" xfId="5507" xr:uid="{00000000-0005-0000-0000-000083150000}"/>
    <cellStyle name="Currency 2 5 5 12 2" xfId="5508" xr:uid="{00000000-0005-0000-0000-000084150000}"/>
    <cellStyle name="Currency 2 5 5 13" xfId="5509" xr:uid="{00000000-0005-0000-0000-000085150000}"/>
    <cellStyle name="Currency 2 5 5 14" xfId="5510" xr:uid="{00000000-0005-0000-0000-000086150000}"/>
    <cellStyle name="Currency 2 5 5 15" xfId="5511" xr:uid="{00000000-0005-0000-0000-000087150000}"/>
    <cellStyle name="Currency 2 5 5 2" xfId="5512" xr:uid="{00000000-0005-0000-0000-000088150000}"/>
    <cellStyle name="Currency 2 5 5 2 2" xfId="5513" xr:uid="{00000000-0005-0000-0000-000089150000}"/>
    <cellStyle name="Currency 2 5 5 2 2 2" xfId="5514" xr:uid="{00000000-0005-0000-0000-00008A150000}"/>
    <cellStyle name="Currency 2 5 5 2 2 3" xfId="5515" xr:uid="{00000000-0005-0000-0000-00008B150000}"/>
    <cellStyle name="Currency 2 5 5 2 2 3 2" xfId="5516" xr:uid="{00000000-0005-0000-0000-00008C150000}"/>
    <cellStyle name="Currency 2 5 5 2 2 3 3" xfId="5517" xr:uid="{00000000-0005-0000-0000-00008D150000}"/>
    <cellStyle name="Currency 2 5 5 2 2 4" xfId="5518" xr:uid="{00000000-0005-0000-0000-00008E150000}"/>
    <cellStyle name="Currency 2 5 5 2 2 4 2" xfId="5519" xr:uid="{00000000-0005-0000-0000-00008F150000}"/>
    <cellStyle name="Currency 2 5 5 2 2 4 2 2" xfId="5520" xr:uid="{00000000-0005-0000-0000-000090150000}"/>
    <cellStyle name="Currency 2 5 5 2 2 4 3" xfId="5521" xr:uid="{00000000-0005-0000-0000-000091150000}"/>
    <cellStyle name="Currency 2 5 5 2 2 5" xfId="5522" xr:uid="{00000000-0005-0000-0000-000092150000}"/>
    <cellStyle name="Currency 2 5 5 2 2 5 2" xfId="5523" xr:uid="{00000000-0005-0000-0000-000093150000}"/>
    <cellStyle name="Currency 2 5 5 2 2 5 2 2" xfId="5524" xr:uid="{00000000-0005-0000-0000-000094150000}"/>
    <cellStyle name="Currency 2 5 5 2 2 5 3" xfId="5525" xr:uid="{00000000-0005-0000-0000-000095150000}"/>
    <cellStyle name="Currency 2 5 5 2 2 6" xfId="5526" xr:uid="{00000000-0005-0000-0000-000096150000}"/>
    <cellStyle name="Currency 2 5 5 2 2 6 2" xfId="5527" xr:uid="{00000000-0005-0000-0000-000097150000}"/>
    <cellStyle name="Currency 2 5 5 2 2 6 2 2" xfId="5528" xr:uid="{00000000-0005-0000-0000-000098150000}"/>
    <cellStyle name="Currency 2 5 5 2 2 6 3" xfId="5529" xr:uid="{00000000-0005-0000-0000-000099150000}"/>
    <cellStyle name="Currency 2 5 5 2 2 7" xfId="5530" xr:uid="{00000000-0005-0000-0000-00009A150000}"/>
    <cellStyle name="Currency 2 5 5 2 2 7 2" xfId="5531" xr:uid="{00000000-0005-0000-0000-00009B150000}"/>
    <cellStyle name="Currency 2 5 5 2 2 8" xfId="5532" xr:uid="{00000000-0005-0000-0000-00009C150000}"/>
    <cellStyle name="Currency 2 5 5 2 2 8 2" xfId="5533" xr:uid="{00000000-0005-0000-0000-00009D150000}"/>
    <cellStyle name="Currency 2 5 5 2 2 9" xfId="5534" xr:uid="{00000000-0005-0000-0000-00009E150000}"/>
    <cellStyle name="Currency 2 5 5 2 3" xfId="5535" xr:uid="{00000000-0005-0000-0000-00009F150000}"/>
    <cellStyle name="Currency 2 5 5 2 3 2" xfId="5536" xr:uid="{00000000-0005-0000-0000-0000A0150000}"/>
    <cellStyle name="Currency 2 5 5 2 3 3" xfId="5537" xr:uid="{00000000-0005-0000-0000-0000A1150000}"/>
    <cellStyle name="Currency 2 5 5 2 3 3 2" xfId="5538" xr:uid="{00000000-0005-0000-0000-0000A2150000}"/>
    <cellStyle name="Currency 2 5 5 2 3 3 3" xfId="5539" xr:uid="{00000000-0005-0000-0000-0000A3150000}"/>
    <cellStyle name="Currency 2 5 5 2 3 4" xfId="5540" xr:uid="{00000000-0005-0000-0000-0000A4150000}"/>
    <cellStyle name="Currency 2 5 5 2 3 4 2" xfId="5541" xr:uid="{00000000-0005-0000-0000-0000A5150000}"/>
    <cellStyle name="Currency 2 5 5 2 3 4 2 2" xfId="5542" xr:uid="{00000000-0005-0000-0000-0000A6150000}"/>
    <cellStyle name="Currency 2 5 5 2 3 4 3" xfId="5543" xr:uid="{00000000-0005-0000-0000-0000A7150000}"/>
    <cellStyle name="Currency 2 5 5 2 3 5" xfId="5544" xr:uid="{00000000-0005-0000-0000-0000A8150000}"/>
    <cellStyle name="Currency 2 5 5 2 3 5 2" xfId="5545" xr:uid="{00000000-0005-0000-0000-0000A9150000}"/>
    <cellStyle name="Currency 2 5 5 2 3 5 2 2" xfId="5546" xr:uid="{00000000-0005-0000-0000-0000AA150000}"/>
    <cellStyle name="Currency 2 5 5 2 3 5 3" xfId="5547" xr:uid="{00000000-0005-0000-0000-0000AB150000}"/>
    <cellStyle name="Currency 2 5 5 2 3 6" xfId="5548" xr:uid="{00000000-0005-0000-0000-0000AC150000}"/>
    <cellStyle name="Currency 2 5 5 2 3 6 2" xfId="5549" xr:uid="{00000000-0005-0000-0000-0000AD150000}"/>
    <cellStyle name="Currency 2 5 5 2 3 6 2 2" xfId="5550" xr:uid="{00000000-0005-0000-0000-0000AE150000}"/>
    <cellStyle name="Currency 2 5 5 2 3 6 3" xfId="5551" xr:uid="{00000000-0005-0000-0000-0000AF150000}"/>
    <cellStyle name="Currency 2 5 5 2 3 7" xfId="5552" xr:uid="{00000000-0005-0000-0000-0000B0150000}"/>
    <cellStyle name="Currency 2 5 5 2 3 7 2" xfId="5553" xr:uid="{00000000-0005-0000-0000-0000B1150000}"/>
    <cellStyle name="Currency 2 5 5 2 3 8" xfId="5554" xr:uid="{00000000-0005-0000-0000-0000B2150000}"/>
    <cellStyle name="Currency 2 5 5 2 3 8 2" xfId="5555" xr:uid="{00000000-0005-0000-0000-0000B3150000}"/>
    <cellStyle name="Currency 2 5 5 2 3 9" xfId="5556" xr:uid="{00000000-0005-0000-0000-0000B4150000}"/>
    <cellStyle name="Currency 2 5 5 2 4" xfId="5557" xr:uid="{00000000-0005-0000-0000-0000B5150000}"/>
    <cellStyle name="Currency 2 5 5 2 4 2" xfId="5558" xr:uid="{00000000-0005-0000-0000-0000B6150000}"/>
    <cellStyle name="Currency 2 5 5 2 4 3" xfId="5559" xr:uid="{00000000-0005-0000-0000-0000B7150000}"/>
    <cellStyle name="Currency 2 5 5 2 4 3 2" xfId="5560" xr:uid="{00000000-0005-0000-0000-0000B8150000}"/>
    <cellStyle name="Currency 2 5 5 2 4 3 2 2" xfId="5561" xr:uid="{00000000-0005-0000-0000-0000B9150000}"/>
    <cellStyle name="Currency 2 5 5 2 4 3 3" xfId="5562" xr:uid="{00000000-0005-0000-0000-0000BA150000}"/>
    <cellStyle name="Currency 2 5 5 2 4 4" xfId="5563" xr:uid="{00000000-0005-0000-0000-0000BB150000}"/>
    <cellStyle name="Currency 2 5 5 2 4 4 2" xfId="5564" xr:uid="{00000000-0005-0000-0000-0000BC150000}"/>
    <cellStyle name="Currency 2 5 5 2 4 4 2 2" xfId="5565" xr:uid="{00000000-0005-0000-0000-0000BD150000}"/>
    <cellStyle name="Currency 2 5 5 2 4 4 3" xfId="5566" xr:uid="{00000000-0005-0000-0000-0000BE150000}"/>
    <cellStyle name="Currency 2 5 5 2 4 5" xfId="5567" xr:uid="{00000000-0005-0000-0000-0000BF150000}"/>
    <cellStyle name="Currency 2 5 5 2 4 5 2" xfId="5568" xr:uid="{00000000-0005-0000-0000-0000C0150000}"/>
    <cellStyle name="Currency 2 5 5 2 4 5 2 2" xfId="5569" xr:uid="{00000000-0005-0000-0000-0000C1150000}"/>
    <cellStyle name="Currency 2 5 5 2 4 5 3" xfId="5570" xr:uid="{00000000-0005-0000-0000-0000C2150000}"/>
    <cellStyle name="Currency 2 5 5 2 4 6" xfId="5571" xr:uid="{00000000-0005-0000-0000-0000C3150000}"/>
    <cellStyle name="Currency 2 5 5 2 4 6 2" xfId="5572" xr:uid="{00000000-0005-0000-0000-0000C4150000}"/>
    <cellStyle name="Currency 2 5 5 2 4 7" xfId="5573" xr:uid="{00000000-0005-0000-0000-0000C5150000}"/>
    <cellStyle name="Currency 2 5 5 2 4 7 2" xfId="5574" xr:uid="{00000000-0005-0000-0000-0000C6150000}"/>
    <cellStyle name="Currency 2 5 5 2 4 8" xfId="5575" xr:uid="{00000000-0005-0000-0000-0000C7150000}"/>
    <cellStyle name="Currency 2 5 5 2 4 9" xfId="5576" xr:uid="{00000000-0005-0000-0000-0000C8150000}"/>
    <cellStyle name="Currency 2 5 5 2 5" xfId="5577" xr:uid="{00000000-0005-0000-0000-0000C9150000}"/>
    <cellStyle name="Currency 2 5 5 2 5 2" xfId="5578" xr:uid="{00000000-0005-0000-0000-0000CA150000}"/>
    <cellStyle name="Currency 2 5 5 2 5 3" xfId="5579" xr:uid="{00000000-0005-0000-0000-0000CB150000}"/>
    <cellStyle name="Currency 2 5 5 2 6" xfId="5580" xr:uid="{00000000-0005-0000-0000-0000CC150000}"/>
    <cellStyle name="Currency 2 5 5 2 6 2" xfId="5581" xr:uid="{00000000-0005-0000-0000-0000CD150000}"/>
    <cellStyle name="Currency 2 5 5 2 6 2 2" xfId="5582" xr:uid="{00000000-0005-0000-0000-0000CE150000}"/>
    <cellStyle name="Currency 2 5 5 2 6 2 2 2" xfId="5583" xr:uid="{00000000-0005-0000-0000-0000CF150000}"/>
    <cellStyle name="Currency 2 5 5 2 6 2 3" xfId="5584" xr:uid="{00000000-0005-0000-0000-0000D0150000}"/>
    <cellStyle name="Currency 2 5 5 2 6 3" xfId="5585" xr:uid="{00000000-0005-0000-0000-0000D1150000}"/>
    <cellStyle name="Currency 2 5 5 2 6 3 2" xfId="5586" xr:uid="{00000000-0005-0000-0000-0000D2150000}"/>
    <cellStyle name="Currency 2 5 5 2 6 3 2 2" xfId="5587" xr:uid="{00000000-0005-0000-0000-0000D3150000}"/>
    <cellStyle name="Currency 2 5 5 2 6 3 3" xfId="5588" xr:uid="{00000000-0005-0000-0000-0000D4150000}"/>
    <cellStyle name="Currency 2 5 5 2 6 4" xfId="5589" xr:uid="{00000000-0005-0000-0000-0000D5150000}"/>
    <cellStyle name="Currency 2 5 5 2 6 4 2" xfId="5590" xr:uid="{00000000-0005-0000-0000-0000D6150000}"/>
    <cellStyle name="Currency 2 5 5 2 6 4 2 2" xfId="5591" xr:uid="{00000000-0005-0000-0000-0000D7150000}"/>
    <cellStyle name="Currency 2 5 5 2 6 4 3" xfId="5592" xr:uid="{00000000-0005-0000-0000-0000D8150000}"/>
    <cellStyle name="Currency 2 5 5 2 6 5" xfId="5593" xr:uid="{00000000-0005-0000-0000-0000D9150000}"/>
    <cellStyle name="Currency 2 5 5 2 6 5 2" xfId="5594" xr:uid="{00000000-0005-0000-0000-0000DA150000}"/>
    <cellStyle name="Currency 2 5 5 2 6 6" xfId="5595" xr:uid="{00000000-0005-0000-0000-0000DB150000}"/>
    <cellStyle name="Currency 2 5 5 2 6 6 2" xfId="5596" xr:uid="{00000000-0005-0000-0000-0000DC150000}"/>
    <cellStyle name="Currency 2 5 5 2 6 7" xfId="5597" xr:uid="{00000000-0005-0000-0000-0000DD150000}"/>
    <cellStyle name="Currency 2 5 5 2 7" xfId="5598" xr:uid="{00000000-0005-0000-0000-0000DE150000}"/>
    <cellStyle name="Currency 2 5 5 2 7 2" xfId="5599" xr:uid="{00000000-0005-0000-0000-0000DF150000}"/>
    <cellStyle name="Currency 2 5 5 2 7 2 2" xfId="5600" xr:uid="{00000000-0005-0000-0000-0000E0150000}"/>
    <cellStyle name="Currency 2 5 5 2 7 3" xfId="5601" xr:uid="{00000000-0005-0000-0000-0000E1150000}"/>
    <cellStyle name="Currency 2 5 5 2 8" xfId="5602" xr:uid="{00000000-0005-0000-0000-0000E2150000}"/>
    <cellStyle name="Currency 2 5 5 2 8 2" xfId="5603" xr:uid="{00000000-0005-0000-0000-0000E3150000}"/>
    <cellStyle name="Currency 2 5 5 2 8 2 2" xfId="5604" xr:uid="{00000000-0005-0000-0000-0000E4150000}"/>
    <cellStyle name="Currency 2 5 5 2 8 3" xfId="5605" xr:uid="{00000000-0005-0000-0000-0000E5150000}"/>
    <cellStyle name="Currency 2 5 5 3" xfId="5606" xr:uid="{00000000-0005-0000-0000-0000E6150000}"/>
    <cellStyle name="Currency 2 5 5 3 10" xfId="5607" xr:uid="{00000000-0005-0000-0000-0000E7150000}"/>
    <cellStyle name="Currency 2 5 5 3 2" xfId="5608" xr:uid="{00000000-0005-0000-0000-0000E8150000}"/>
    <cellStyle name="Currency 2 5 5 3 2 2" xfId="5609" xr:uid="{00000000-0005-0000-0000-0000E9150000}"/>
    <cellStyle name="Currency 2 5 5 3 2 3" xfId="5610" xr:uid="{00000000-0005-0000-0000-0000EA150000}"/>
    <cellStyle name="Currency 2 5 5 3 2 3 2" xfId="5611" xr:uid="{00000000-0005-0000-0000-0000EB150000}"/>
    <cellStyle name="Currency 2 5 5 3 2 3 3" xfId="5612" xr:uid="{00000000-0005-0000-0000-0000EC150000}"/>
    <cellStyle name="Currency 2 5 5 3 2 4" xfId="5613" xr:uid="{00000000-0005-0000-0000-0000ED150000}"/>
    <cellStyle name="Currency 2 5 5 3 2 4 2" xfId="5614" xr:uid="{00000000-0005-0000-0000-0000EE150000}"/>
    <cellStyle name="Currency 2 5 5 3 2 4 2 2" xfId="5615" xr:uid="{00000000-0005-0000-0000-0000EF150000}"/>
    <cellStyle name="Currency 2 5 5 3 2 4 3" xfId="5616" xr:uid="{00000000-0005-0000-0000-0000F0150000}"/>
    <cellStyle name="Currency 2 5 5 3 2 5" xfId="5617" xr:uid="{00000000-0005-0000-0000-0000F1150000}"/>
    <cellStyle name="Currency 2 5 5 3 2 5 2" xfId="5618" xr:uid="{00000000-0005-0000-0000-0000F2150000}"/>
    <cellStyle name="Currency 2 5 5 3 2 5 2 2" xfId="5619" xr:uid="{00000000-0005-0000-0000-0000F3150000}"/>
    <cellStyle name="Currency 2 5 5 3 2 5 3" xfId="5620" xr:uid="{00000000-0005-0000-0000-0000F4150000}"/>
    <cellStyle name="Currency 2 5 5 3 2 6" xfId="5621" xr:uid="{00000000-0005-0000-0000-0000F5150000}"/>
    <cellStyle name="Currency 2 5 5 3 2 6 2" xfId="5622" xr:uid="{00000000-0005-0000-0000-0000F6150000}"/>
    <cellStyle name="Currency 2 5 5 3 2 6 2 2" xfId="5623" xr:uid="{00000000-0005-0000-0000-0000F7150000}"/>
    <cellStyle name="Currency 2 5 5 3 2 6 3" xfId="5624" xr:uid="{00000000-0005-0000-0000-0000F8150000}"/>
    <cellStyle name="Currency 2 5 5 3 2 7" xfId="5625" xr:uid="{00000000-0005-0000-0000-0000F9150000}"/>
    <cellStyle name="Currency 2 5 5 3 2 7 2" xfId="5626" xr:uid="{00000000-0005-0000-0000-0000FA150000}"/>
    <cellStyle name="Currency 2 5 5 3 2 8" xfId="5627" xr:uid="{00000000-0005-0000-0000-0000FB150000}"/>
    <cellStyle name="Currency 2 5 5 3 2 8 2" xfId="5628" xr:uid="{00000000-0005-0000-0000-0000FC150000}"/>
    <cellStyle name="Currency 2 5 5 3 2 9" xfId="5629" xr:uid="{00000000-0005-0000-0000-0000FD150000}"/>
    <cellStyle name="Currency 2 5 5 3 3" xfId="5630" xr:uid="{00000000-0005-0000-0000-0000FE150000}"/>
    <cellStyle name="Currency 2 5 5 3 4" xfId="5631" xr:uid="{00000000-0005-0000-0000-0000FF150000}"/>
    <cellStyle name="Currency 2 5 5 3 4 2" xfId="5632" xr:uid="{00000000-0005-0000-0000-000000160000}"/>
    <cellStyle name="Currency 2 5 5 3 4 3" xfId="5633" xr:uid="{00000000-0005-0000-0000-000001160000}"/>
    <cellStyle name="Currency 2 5 5 3 5" xfId="5634" xr:uid="{00000000-0005-0000-0000-000002160000}"/>
    <cellStyle name="Currency 2 5 5 3 5 2" xfId="5635" xr:uid="{00000000-0005-0000-0000-000003160000}"/>
    <cellStyle name="Currency 2 5 5 3 5 2 2" xfId="5636" xr:uid="{00000000-0005-0000-0000-000004160000}"/>
    <cellStyle name="Currency 2 5 5 3 5 3" xfId="5637" xr:uid="{00000000-0005-0000-0000-000005160000}"/>
    <cellStyle name="Currency 2 5 5 3 6" xfId="5638" xr:uid="{00000000-0005-0000-0000-000006160000}"/>
    <cellStyle name="Currency 2 5 5 3 6 2" xfId="5639" xr:uid="{00000000-0005-0000-0000-000007160000}"/>
    <cellStyle name="Currency 2 5 5 3 6 2 2" xfId="5640" xr:uid="{00000000-0005-0000-0000-000008160000}"/>
    <cellStyle name="Currency 2 5 5 3 6 3" xfId="5641" xr:uid="{00000000-0005-0000-0000-000009160000}"/>
    <cellStyle name="Currency 2 5 5 3 7" xfId="5642" xr:uid="{00000000-0005-0000-0000-00000A160000}"/>
    <cellStyle name="Currency 2 5 5 3 7 2" xfId="5643" xr:uid="{00000000-0005-0000-0000-00000B160000}"/>
    <cellStyle name="Currency 2 5 5 3 7 2 2" xfId="5644" xr:uid="{00000000-0005-0000-0000-00000C160000}"/>
    <cellStyle name="Currency 2 5 5 3 7 3" xfId="5645" xr:uid="{00000000-0005-0000-0000-00000D160000}"/>
    <cellStyle name="Currency 2 5 5 3 8" xfId="5646" xr:uid="{00000000-0005-0000-0000-00000E160000}"/>
    <cellStyle name="Currency 2 5 5 3 8 2" xfId="5647" xr:uid="{00000000-0005-0000-0000-00000F160000}"/>
    <cellStyle name="Currency 2 5 5 3 9" xfId="5648" xr:uid="{00000000-0005-0000-0000-000010160000}"/>
    <cellStyle name="Currency 2 5 5 3 9 2" xfId="5649" xr:uid="{00000000-0005-0000-0000-000011160000}"/>
    <cellStyle name="Currency 2 5 5 4" xfId="5650" xr:uid="{00000000-0005-0000-0000-000012160000}"/>
    <cellStyle name="Currency 2 5 5 4 2" xfId="5651" xr:uid="{00000000-0005-0000-0000-000013160000}"/>
    <cellStyle name="Currency 2 5 5 4 2 10" xfId="5652" xr:uid="{00000000-0005-0000-0000-000014160000}"/>
    <cellStyle name="Currency 2 5 5 4 2 2" xfId="5653" xr:uid="{00000000-0005-0000-0000-000015160000}"/>
    <cellStyle name="Currency 2 5 5 4 2 3" xfId="5654" xr:uid="{00000000-0005-0000-0000-000016160000}"/>
    <cellStyle name="Currency 2 5 5 4 2 4" xfId="5655" xr:uid="{00000000-0005-0000-0000-000017160000}"/>
    <cellStyle name="Currency 2 5 5 4 2 4 2" xfId="5656" xr:uid="{00000000-0005-0000-0000-000018160000}"/>
    <cellStyle name="Currency 2 5 5 4 2 4 2 2" xfId="5657" xr:uid="{00000000-0005-0000-0000-000019160000}"/>
    <cellStyle name="Currency 2 5 5 4 2 4 3" xfId="5658" xr:uid="{00000000-0005-0000-0000-00001A160000}"/>
    <cellStyle name="Currency 2 5 5 4 2 5" xfId="5659" xr:uid="{00000000-0005-0000-0000-00001B160000}"/>
    <cellStyle name="Currency 2 5 5 4 2 5 2" xfId="5660" xr:uid="{00000000-0005-0000-0000-00001C160000}"/>
    <cellStyle name="Currency 2 5 5 4 2 5 2 2" xfId="5661" xr:uid="{00000000-0005-0000-0000-00001D160000}"/>
    <cellStyle name="Currency 2 5 5 4 2 5 3" xfId="5662" xr:uid="{00000000-0005-0000-0000-00001E160000}"/>
    <cellStyle name="Currency 2 5 5 4 2 6" xfId="5663" xr:uid="{00000000-0005-0000-0000-00001F160000}"/>
    <cellStyle name="Currency 2 5 5 4 2 6 2" xfId="5664" xr:uid="{00000000-0005-0000-0000-000020160000}"/>
    <cellStyle name="Currency 2 5 5 4 2 6 2 2" xfId="5665" xr:uid="{00000000-0005-0000-0000-000021160000}"/>
    <cellStyle name="Currency 2 5 5 4 2 6 3" xfId="5666" xr:uid="{00000000-0005-0000-0000-000022160000}"/>
    <cellStyle name="Currency 2 5 5 4 2 7" xfId="5667" xr:uid="{00000000-0005-0000-0000-000023160000}"/>
    <cellStyle name="Currency 2 5 5 4 2 7 2" xfId="5668" xr:uid="{00000000-0005-0000-0000-000024160000}"/>
    <cellStyle name="Currency 2 5 5 4 2 8" xfId="5669" xr:uid="{00000000-0005-0000-0000-000025160000}"/>
    <cellStyle name="Currency 2 5 5 4 2 8 2" xfId="5670" xr:uid="{00000000-0005-0000-0000-000026160000}"/>
    <cellStyle name="Currency 2 5 5 4 2 9" xfId="5671" xr:uid="{00000000-0005-0000-0000-000027160000}"/>
    <cellStyle name="Currency 2 5 5 4 3" xfId="5672" xr:uid="{00000000-0005-0000-0000-000028160000}"/>
    <cellStyle name="Currency 2 5 5 4 4" xfId="5673" xr:uid="{00000000-0005-0000-0000-000029160000}"/>
    <cellStyle name="Currency 2 5 5 4 4 2" xfId="5674" xr:uid="{00000000-0005-0000-0000-00002A160000}"/>
    <cellStyle name="Currency 2 5 5 4 4 2 2" xfId="5675" xr:uid="{00000000-0005-0000-0000-00002B160000}"/>
    <cellStyle name="Currency 2 5 5 4 4 3" xfId="5676" xr:uid="{00000000-0005-0000-0000-00002C160000}"/>
    <cellStyle name="Currency 2 5 5 4 5" xfId="5677" xr:uid="{00000000-0005-0000-0000-00002D160000}"/>
    <cellStyle name="Currency 2 5 5 4 5 2" xfId="5678" xr:uid="{00000000-0005-0000-0000-00002E160000}"/>
    <cellStyle name="Currency 2 5 5 4 5 2 2" xfId="5679" xr:uid="{00000000-0005-0000-0000-00002F160000}"/>
    <cellStyle name="Currency 2 5 5 4 5 3" xfId="5680" xr:uid="{00000000-0005-0000-0000-000030160000}"/>
    <cellStyle name="Currency 2 5 5 5" xfId="5681" xr:uid="{00000000-0005-0000-0000-000031160000}"/>
    <cellStyle name="Currency 2 5 5 5 2" xfId="5682" xr:uid="{00000000-0005-0000-0000-000032160000}"/>
    <cellStyle name="Currency 2 5 5 5 3" xfId="5683" xr:uid="{00000000-0005-0000-0000-000033160000}"/>
    <cellStyle name="Currency 2 5 5 5 3 2" xfId="5684" xr:uid="{00000000-0005-0000-0000-000034160000}"/>
    <cellStyle name="Currency 2 5 5 5 3 3" xfId="5685" xr:uid="{00000000-0005-0000-0000-000035160000}"/>
    <cellStyle name="Currency 2 5 5 5 4" xfId="5686" xr:uid="{00000000-0005-0000-0000-000036160000}"/>
    <cellStyle name="Currency 2 5 5 5 4 2" xfId="5687" xr:uid="{00000000-0005-0000-0000-000037160000}"/>
    <cellStyle name="Currency 2 5 5 5 4 2 2" xfId="5688" xr:uid="{00000000-0005-0000-0000-000038160000}"/>
    <cellStyle name="Currency 2 5 5 5 4 3" xfId="5689" xr:uid="{00000000-0005-0000-0000-000039160000}"/>
    <cellStyle name="Currency 2 5 5 5 5" xfId="5690" xr:uid="{00000000-0005-0000-0000-00003A160000}"/>
    <cellStyle name="Currency 2 5 5 5 5 2" xfId="5691" xr:uid="{00000000-0005-0000-0000-00003B160000}"/>
    <cellStyle name="Currency 2 5 5 5 5 2 2" xfId="5692" xr:uid="{00000000-0005-0000-0000-00003C160000}"/>
    <cellStyle name="Currency 2 5 5 5 5 3" xfId="5693" xr:uid="{00000000-0005-0000-0000-00003D160000}"/>
    <cellStyle name="Currency 2 5 5 5 6" xfId="5694" xr:uid="{00000000-0005-0000-0000-00003E160000}"/>
    <cellStyle name="Currency 2 5 5 5 6 2" xfId="5695" xr:uid="{00000000-0005-0000-0000-00003F160000}"/>
    <cellStyle name="Currency 2 5 5 5 6 2 2" xfId="5696" xr:uid="{00000000-0005-0000-0000-000040160000}"/>
    <cellStyle name="Currency 2 5 5 5 6 3" xfId="5697" xr:uid="{00000000-0005-0000-0000-000041160000}"/>
    <cellStyle name="Currency 2 5 5 5 7" xfId="5698" xr:uid="{00000000-0005-0000-0000-000042160000}"/>
    <cellStyle name="Currency 2 5 5 5 7 2" xfId="5699" xr:uid="{00000000-0005-0000-0000-000043160000}"/>
    <cellStyle name="Currency 2 5 5 5 8" xfId="5700" xr:uid="{00000000-0005-0000-0000-000044160000}"/>
    <cellStyle name="Currency 2 5 5 5 8 2" xfId="5701" xr:uid="{00000000-0005-0000-0000-000045160000}"/>
    <cellStyle name="Currency 2 5 5 5 9" xfId="5702" xr:uid="{00000000-0005-0000-0000-000046160000}"/>
    <cellStyle name="Currency 2 5 5 6" xfId="5703" xr:uid="{00000000-0005-0000-0000-000047160000}"/>
    <cellStyle name="Currency 2 5 5 6 2" xfId="5704" xr:uid="{00000000-0005-0000-0000-000048160000}"/>
    <cellStyle name="Currency 2 5 5 6 3" xfId="5705" xr:uid="{00000000-0005-0000-0000-000049160000}"/>
    <cellStyle name="Currency 2 5 5 7" xfId="5706" xr:uid="{00000000-0005-0000-0000-00004A160000}"/>
    <cellStyle name="Currency 2 5 5 8" xfId="5707" xr:uid="{00000000-0005-0000-0000-00004B160000}"/>
    <cellStyle name="Currency 2 5 5 8 2" xfId="5708" xr:uid="{00000000-0005-0000-0000-00004C160000}"/>
    <cellStyle name="Currency 2 5 5 8 2 2" xfId="5709" xr:uid="{00000000-0005-0000-0000-00004D160000}"/>
    <cellStyle name="Currency 2 5 5 8 3" xfId="5710" xr:uid="{00000000-0005-0000-0000-00004E160000}"/>
    <cellStyle name="Currency 2 5 5 8 4" xfId="5711" xr:uid="{00000000-0005-0000-0000-00004F160000}"/>
    <cellStyle name="Currency 2 5 5 9" xfId="5712" xr:uid="{00000000-0005-0000-0000-000050160000}"/>
    <cellStyle name="Currency 2 5 5 9 2" xfId="5713" xr:uid="{00000000-0005-0000-0000-000051160000}"/>
    <cellStyle name="Currency 2 5 5 9 2 2" xfId="5714" xr:uid="{00000000-0005-0000-0000-000052160000}"/>
    <cellStyle name="Currency 2 5 5 9 3" xfId="5715" xr:uid="{00000000-0005-0000-0000-000053160000}"/>
    <cellStyle name="Currency 2 5 6" xfId="5716" xr:uid="{00000000-0005-0000-0000-000054160000}"/>
    <cellStyle name="Currency 2 5 6 2" xfId="5717" xr:uid="{00000000-0005-0000-0000-000055160000}"/>
    <cellStyle name="Currency 2 5 6 2 2" xfId="5718" xr:uid="{00000000-0005-0000-0000-000056160000}"/>
    <cellStyle name="Currency 2 5 6 2 3" xfId="5719" xr:uid="{00000000-0005-0000-0000-000057160000}"/>
    <cellStyle name="Currency 2 5 6 2 3 2" xfId="5720" xr:uid="{00000000-0005-0000-0000-000058160000}"/>
    <cellStyle name="Currency 2 5 6 2 3 3" xfId="5721" xr:uid="{00000000-0005-0000-0000-000059160000}"/>
    <cellStyle name="Currency 2 5 6 2 4" xfId="5722" xr:uid="{00000000-0005-0000-0000-00005A160000}"/>
    <cellStyle name="Currency 2 5 6 2 4 2" xfId="5723" xr:uid="{00000000-0005-0000-0000-00005B160000}"/>
    <cellStyle name="Currency 2 5 6 2 4 2 2" xfId="5724" xr:uid="{00000000-0005-0000-0000-00005C160000}"/>
    <cellStyle name="Currency 2 5 6 2 4 3" xfId="5725" xr:uid="{00000000-0005-0000-0000-00005D160000}"/>
    <cellStyle name="Currency 2 5 6 2 5" xfId="5726" xr:uid="{00000000-0005-0000-0000-00005E160000}"/>
    <cellStyle name="Currency 2 5 6 2 5 2" xfId="5727" xr:uid="{00000000-0005-0000-0000-00005F160000}"/>
    <cellStyle name="Currency 2 5 6 2 5 2 2" xfId="5728" xr:uid="{00000000-0005-0000-0000-000060160000}"/>
    <cellStyle name="Currency 2 5 6 2 5 3" xfId="5729" xr:uid="{00000000-0005-0000-0000-000061160000}"/>
    <cellStyle name="Currency 2 5 6 2 6" xfId="5730" xr:uid="{00000000-0005-0000-0000-000062160000}"/>
    <cellStyle name="Currency 2 5 6 2 6 2" xfId="5731" xr:uid="{00000000-0005-0000-0000-000063160000}"/>
    <cellStyle name="Currency 2 5 6 2 6 2 2" xfId="5732" xr:uid="{00000000-0005-0000-0000-000064160000}"/>
    <cellStyle name="Currency 2 5 6 2 6 3" xfId="5733" xr:uid="{00000000-0005-0000-0000-000065160000}"/>
    <cellStyle name="Currency 2 5 6 2 7" xfId="5734" xr:uid="{00000000-0005-0000-0000-000066160000}"/>
    <cellStyle name="Currency 2 5 6 2 7 2" xfId="5735" xr:uid="{00000000-0005-0000-0000-000067160000}"/>
    <cellStyle name="Currency 2 5 6 2 8" xfId="5736" xr:uid="{00000000-0005-0000-0000-000068160000}"/>
    <cellStyle name="Currency 2 5 6 2 8 2" xfId="5737" xr:uid="{00000000-0005-0000-0000-000069160000}"/>
    <cellStyle name="Currency 2 5 6 2 9" xfId="5738" xr:uid="{00000000-0005-0000-0000-00006A160000}"/>
    <cellStyle name="Currency 2 5 6 3" xfId="5739" xr:uid="{00000000-0005-0000-0000-00006B160000}"/>
    <cellStyle name="Currency 2 5 6 3 2" xfId="5740" xr:uid="{00000000-0005-0000-0000-00006C160000}"/>
    <cellStyle name="Currency 2 5 6 3 3" xfId="5741" xr:uid="{00000000-0005-0000-0000-00006D160000}"/>
    <cellStyle name="Currency 2 5 6 3 3 2" xfId="5742" xr:uid="{00000000-0005-0000-0000-00006E160000}"/>
    <cellStyle name="Currency 2 5 6 3 3 3" xfId="5743" xr:uid="{00000000-0005-0000-0000-00006F160000}"/>
    <cellStyle name="Currency 2 5 6 3 4" xfId="5744" xr:uid="{00000000-0005-0000-0000-000070160000}"/>
    <cellStyle name="Currency 2 5 6 3 4 2" xfId="5745" xr:uid="{00000000-0005-0000-0000-000071160000}"/>
    <cellStyle name="Currency 2 5 6 3 4 2 2" xfId="5746" xr:uid="{00000000-0005-0000-0000-000072160000}"/>
    <cellStyle name="Currency 2 5 6 3 4 3" xfId="5747" xr:uid="{00000000-0005-0000-0000-000073160000}"/>
    <cellStyle name="Currency 2 5 6 3 5" xfId="5748" xr:uid="{00000000-0005-0000-0000-000074160000}"/>
    <cellStyle name="Currency 2 5 6 3 5 2" xfId="5749" xr:uid="{00000000-0005-0000-0000-000075160000}"/>
    <cellStyle name="Currency 2 5 6 3 5 2 2" xfId="5750" xr:uid="{00000000-0005-0000-0000-000076160000}"/>
    <cellStyle name="Currency 2 5 6 3 5 3" xfId="5751" xr:uid="{00000000-0005-0000-0000-000077160000}"/>
    <cellStyle name="Currency 2 5 6 3 6" xfId="5752" xr:uid="{00000000-0005-0000-0000-000078160000}"/>
    <cellStyle name="Currency 2 5 6 3 6 2" xfId="5753" xr:uid="{00000000-0005-0000-0000-000079160000}"/>
    <cellStyle name="Currency 2 5 6 3 6 2 2" xfId="5754" xr:uid="{00000000-0005-0000-0000-00007A160000}"/>
    <cellStyle name="Currency 2 5 6 3 6 3" xfId="5755" xr:uid="{00000000-0005-0000-0000-00007B160000}"/>
    <cellStyle name="Currency 2 5 6 3 7" xfId="5756" xr:uid="{00000000-0005-0000-0000-00007C160000}"/>
    <cellStyle name="Currency 2 5 6 3 7 2" xfId="5757" xr:uid="{00000000-0005-0000-0000-00007D160000}"/>
    <cellStyle name="Currency 2 5 6 3 8" xfId="5758" xr:uid="{00000000-0005-0000-0000-00007E160000}"/>
    <cellStyle name="Currency 2 5 6 3 8 2" xfId="5759" xr:uid="{00000000-0005-0000-0000-00007F160000}"/>
    <cellStyle name="Currency 2 5 6 3 9" xfId="5760" xr:uid="{00000000-0005-0000-0000-000080160000}"/>
    <cellStyle name="Currency 2 5 6 4" xfId="5761" xr:uid="{00000000-0005-0000-0000-000081160000}"/>
    <cellStyle name="Currency 2 5 6 4 2" xfId="5762" xr:uid="{00000000-0005-0000-0000-000082160000}"/>
    <cellStyle name="Currency 2 5 6 4 3" xfId="5763" xr:uid="{00000000-0005-0000-0000-000083160000}"/>
    <cellStyle name="Currency 2 5 6 4 3 2" xfId="5764" xr:uid="{00000000-0005-0000-0000-000084160000}"/>
    <cellStyle name="Currency 2 5 6 4 3 2 2" xfId="5765" xr:uid="{00000000-0005-0000-0000-000085160000}"/>
    <cellStyle name="Currency 2 5 6 4 3 3" xfId="5766" xr:uid="{00000000-0005-0000-0000-000086160000}"/>
    <cellStyle name="Currency 2 5 6 4 4" xfId="5767" xr:uid="{00000000-0005-0000-0000-000087160000}"/>
    <cellStyle name="Currency 2 5 6 4 4 2" xfId="5768" xr:uid="{00000000-0005-0000-0000-000088160000}"/>
    <cellStyle name="Currency 2 5 6 4 4 2 2" xfId="5769" xr:uid="{00000000-0005-0000-0000-000089160000}"/>
    <cellStyle name="Currency 2 5 6 4 4 3" xfId="5770" xr:uid="{00000000-0005-0000-0000-00008A160000}"/>
    <cellStyle name="Currency 2 5 6 4 5" xfId="5771" xr:uid="{00000000-0005-0000-0000-00008B160000}"/>
    <cellStyle name="Currency 2 5 6 4 5 2" xfId="5772" xr:uid="{00000000-0005-0000-0000-00008C160000}"/>
    <cellStyle name="Currency 2 5 6 4 5 2 2" xfId="5773" xr:uid="{00000000-0005-0000-0000-00008D160000}"/>
    <cellStyle name="Currency 2 5 6 4 5 3" xfId="5774" xr:uid="{00000000-0005-0000-0000-00008E160000}"/>
    <cellStyle name="Currency 2 5 6 4 6" xfId="5775" xr:uid="{00000000-0005-0000-0000-00008F160000}"/>
    <cellStyle name="Currency 2 5 6 4 6 2" xfId="5776" xr:uid="{00000000-0005-0000-0000-000090160000}"/>
    <cellStyle name="Currency 2 5 6 4 7" xfId="5777" xr:uid="{00000000-0005-0000-0000-000091160000}"/>
    <cellStyle name="Currency 2 5 6 4 7 2" xfId="5778" xr:uid="{00000000-0005-0000-0000-000092160000}"/>
    <cellStyle name="Currency 2 5 6 4 8" xfId="5779" xr:uid="{00000000-0005-0000-0000-000093160000}"/>
    <cellStyle name="Currency 2 5 6 4 9" xfId="5780" xr:uid="{00000000-0005-0000-0000-000094160000}"/>
    <cellStyle name="Currency 2 5 6 5" xfId="5781" xr:uid="{00000000-0005-0000-0000-000095160000}"/>
    <cellStyle name="Currency 2 5 6 5 2" xfId="5782" xr:uid="{00000000-0005-0000-0000-000096160000}"/>
    <cellStyle name="Currency 2 5 6 5 3" xfId="5783" xr:uid="{00000000-0005-0000-0000-000097160000}"/>
    <cellStyle name="Currency 2 5 6 6" xfId="5784" xr:uid="{00000000-0005-0000-0000-000098160000}"/>
    <cellStyle name="Currency 2 5 6 6 2" xfId="5785" xr:uid="{00000000-0005-0000-0000-000099160000}"/>
    <cellStyle name="Currency 2 5 6 6 2 2" xfId="5786" xr:uid="{00000000-0005-0000-0000-00009A160000}"/>
    <cellStyle name="Currency 2 5 6 6 2 2 2" xfId="5787" xr:uid="{00000000-0005-0000-0000-00009B160000}"/>
    <cellStyle name="Currency 2 5 6 6 2 3" xfId="5788" xr:uid="{00000000-0005-0000-0000-00009C160000}"/>
    <cellStyle name="Currency 2 5 6 6 3" xfId="5789" xr:uid="{00000000-0005-0000-0000-00009D160000}"/>
    <cellStyle name="Currency 2 5 6 6 3 2" xfId="5790" xr:uid="{00000000-0005-0000-0000-00009E160000}"/>
    <cellStyle name="Currency 2 5 6 6 3 2 2" xfId="5791" xr:uid="{00000000-0005-0000-0000-00009F160000}"/>
    <cellStyle name="Currency 2 5 6 6 3 3" xfId="5792" xr:uid="{00000000-0005-0000-0000-0000A0160000}"/>
    <cellStyle name="Currency 2 5 6 6 4" xfId="5793" xr:uid="{00000000-0005-0000-0000-0000A1160000}"/>
    <cellStyle name="Currency 2 5 6 6 4 2" xfId="5794" xr:uid="{00000000-0005-0000-0000-0000A2160000}"/>
    <cellStyle name="Currency 2 5 6 6 4 2 2" xfId="5795" xr:uid="{00000000-0005-0000-0000-0000A3160000}"/>
    <cellStyle name="Currency 2 5 6 6 4 3" xfId="5796" xr:uid="{00000000-0005-0000-0000-0000A4160000}"/>
    <cellStyle name="Currency 2 5 6 6 5" xfId="5797" xr:uid="{00000000-0005-0000-0000-0000A5160000}"/>
    <cellStyle name="Currency 2 5 6 6 5 2" xfId="5798" xr:uid="{00000000-0005-0000-0000-0000A6160000}"/>
    <cellStyle name="Currency 2 5 6 6 6" xfId="5799" xr:uid="{00000000-0005-0000-0000-0000A7160000}"/>
    <cellStyle name="Currency 2 5 6 6 6 2" xfId="5800" xr:uid="{00000000-0005-0000-0000-0000A8160000}"/>
    <cellStyle name="Currency 2 5 6 6 7" xfId="5801" xr:uid="{00000000-0005-0000-0000-0000A9160000}"/>
    <cellStyle name="Currency 2 5 6 7" xfId="5802" xr:uid="{00000000-0005-0000-0000-0000AA160000}"/>
    <cellStyle name="Currency 2 5 6 7 2" xfId="5803" xr:uid="{00000000-0005-0000-0000-0000AB160000}"/>
    <cellStyle name="Currency 2 5 6 7 2 2" xfId="5804" xr:uid="{00000000-0005-0000-0000-0000AC160000}"/>
    <cellStyle name="Currency 2 5 6 7 3" xfId="5805" xr:uid="{00000000-0005-0000-0000-0000AD160000}"/>
    <cellStyle name="Currency 2 5 6 8" xfId="5806" xr:uid="{00000000-0005-0000-0000-0000AE160000}"/>
    <cellStyle name="Currency 2 5 6 8 2" xfId="5807" xr:uid="{00000000-0005-0000-0000-0000AF160000}"/>
    <cellStyle name="Currency 2 5 6 8 2 2" xfId="5808" xr:uid="{00000000-0005-0000-0000-0000B0160000}"/>
    <cellStyle name="Currency 2 5 6 8 3" xfId="5809" xr:uid="{00000000-0005-0000-0000-0000B1160000}"/>
    <cellStyle name="Currency 2 5 7" xfId="5810" xr:uid="{00000000-0005-0000-0000-0000B2160000}"/>
    <cellStyle name="Currency 2 5 7 10" xfId="5811" xr:uid="{00000000-0005-0000-0000-0000B3160000}"/>
    <cellStyle name="Currency 2 5 7 2" xfId="5812" xr:uid="{00000000-0005-0000-0000-0000B4160000}"/>
    <cellStyle name="Currency 2 5 7 2 2" xfId="5813" xr:uid="{00000000-0005-0000-0000-0000B5160000}"/>
    <cellStyle name="Currency 2 5 7 2 3" xfId="5814" xr:uid="{00000000-0005-0000-0000-0000B6160000}"/>
    <cellStyle name="Currency 2 5 7 2 3 2" xfId="5815" xr:uid="{00000000-0005-0000-0000-0000B7160000}"/>
    <cellStyle name="Currency 2 5 7 2 3 3" xfId="5816" xr:uid="{00000000-0005-0000-0000-0000B8160000}"/>
    <cellStyle name="Currency 2 5 7 2 4" xfId="5817" xr:uid="{00000000-0005-0000-0000-0000B9160000}"/>
    <cellStyle name="Currency 2 5 7 2 4 2" xfId="5818" xr:uid="{00000000-0005-0000-0000-0000BA160000}"/>
    <cellStyle name="Currency 2 5 7 2 4 2 2" xfId="5819" xr:uid="{00000000-0005-0000-0000-0000BB160000}"/>
    <cellStyle name="Currency 2 5 7 2 4 3" xfId="5820" xr:uid="{00000000-0005-0000-0000-0000BC160000}"/>
    <cellStyle name="Currency 2 5 7 2 5" xfId="5821" xr:uid="{00000000-0005-0000-0000-0000BD160000}"/>
    <cellStyle name="Currency 2 5 7 2 5 2" xfId="5822" xr:uid="{00000000-0005-0000-0000-0000BE160000}"/>
    <cellStyle name="Currency 2 5 7 2 5 2 2" xfId="5823" xr:uid="{00000000-0005-0000-0000-0000BF160000}"/>
    <cellStyle name="Currency 2 5 7 2 5 3" xfId="5824" xr:uid="{00000000-0005-0000-0000-0000C0160000}"/>
    <cellStyle name="Currency 2 5 7 2 6" xfId="5825" xr:uid="{00000000-0005-0000-0000-0000C1160000}"/>
    <cellStyle name="Currency 2 5 7 2 6 2" xfId="5826" xr:uid="{00000000-0005-0000-0000-0000C2160000}"/>
    <cellStyle name="Currency 2 5 7 2 6 2 2" xfId="5827" xr:uid="{00000000-0005-0000-0000-0000C3160000}"/>
    <cellStyle name="Currency 2 5 7 2 6 3" xfId="5828" xr:uid="{00000000-0005-0000-0000-0000C4160000}"/>
    <cellStyle name="Currency 2 5 7 2 7" xfId="5829" xr:uid="{00000000-0005-0000-0000-0000C5160000}"/>
    <cellStyle name="Currency 2 5 7 2 7 2" xfId="5830" xr:uid="{00000000-0005-0000-0000-0000C6160000}"/>
    <cellStyle name="Currency 2 5 7 2 8" xfId="5831" xr:uid="{00000000-0005-0000-0000-0000C7160000}"/>
    <cellStyle name="Currency 2 5 7 2 8 2" xfId="5832" xr:uid="{00000000-0005-0000-0000-0000C8160000}"/>
    <cellStyle name="Currency 2 5 7 2 9" xfId="5833" xr:uid="{00000000-0005-0000-0000-0000C9160000}"/>
    <cellStyle name="Currency 2 5 7 3" xfId="5834" xr:uid="{00000000-0005-0000-0000-0000CA160000}"/>
    <cellStyle name="Currency 2 5 7 4" xfId="5835" xr:uid="{00000000-0005-0000-0000-0000CB160000}"/>
    <cellStyle name="Currency 2 5 7 4 2" xfId="5836" xr:uid="{00000000-0005-0000-0000-0000CC160000}"/>
    <cellStyle name="Currency 2 5 7 4 3" xfId="5837" xr:uid="{00000000-0005-0000-0000-0000CD160000}"/>
    <cellStyle name="Currency 2 5 7 5" xfId="5838" xr:uid="{00000000-0005-0000-0000-0000CE160000}"/>
    <cellStyle name="Currency 2 5 7 5 2" xfId="5839" xr:uid="{00000000-0005-0000-0000-0000CF160000}"/>
    <cellStyle name="Currency 2 5 7 5 2 2" xfId="5840" xr:uid="{00000000-0005-0000-0000-0000D0160000}"/>
    <cellStyle name="Currency 2 5 7 5 3" xfId="5841" xr:uid="{00000000-0005-0000-0000-0000D1160000}"/>
    <cellStyle name="Currency 2 5 7 6" xfId="5842" xr:uid="{00000000-0005-0000-0000-0000D2160000}"/>
    <cellStyle name="Currency 2 5 7 6 2" xfId="5843" xr:uid="{00000000-0005-0000-0000-0000D3160000}"/>
    <cellStyle name="Currency 2 5 7 6 2 2" xfId="5844" xr:uid="{00000000-0005-0000-0000-0000D4160000}"/>
    <cellStyle name="Currency 2 5 7 6 3" xfId="5845" xr:uid="{00000000-0005-0000-0000-0000D5160000}"/>
    <cellStyle name="Currency 2 5 7 7" xfId="5846" xr:uid="{00000000-0005-0000-0000-0000D6160000}"/>
    <cellStyle name="Currency 2 5 7 7 2" xfId="5847" xr:uid="{00000000-0005-0000-0000-0000D7160000}"/>
    <cellStyle name="Currency 2 5 7 7 2 2" xfId="5848" xr:uid="{00000000-0005-0000-0000-0000D8160000}"/>
    <cellStyle name="Currency 2 5 7 7 3" xfId="5849" xr:uid="{00000000-0005-0000-0000-0000D9160000}"/>
    <cellStyle name="Currency 2 5 7 8" xfId="5850" xr:uid="{00000000-0005-0000-0000-0000DA160000}"/>
    <cellStyle name="Currency 2 5 7 8 2" xfId="5851" xr:uid="{00000000-0005-0000-0000-0000DB160000}"/>
    <cellStyle name="Currency 2 5 7 9" xfId="5852" xr:uid="{00000000-0005-0000-0000-0000DC160000}"/>
    <cellStyle name="Currency 2 5 7 9 2" xfId="5853" xr:uid="{00000000-0005-0000-0000-0000DD160000}"/>
    <cellStyle name="Currency 2 5 8" xfId="5854" xr:uid="{00000000-0005-0000-0000-0000DE160000}"/>
    <cellStyle name="Currency 2 5 8 2" xfId="5855" xr:uid="{00000000-0005-0000-0000-0000DF160000}"/>
    <cellStyle name="Currency 2 5 8 2 10" xfId="5856" xr:uid="{00000000-0005-0000-0000-0000E0160000}"/>
    <cellStyle name="Currency 2 5 8 2 2" xfId="5857" xr:uid="{00000000-0005-0000-0000-0000E1160000}"/>
    <cellStyle name="Currency 2 5 8 2 3" xfId="5858" xr:uid="{00000000-0005-0000-0000-0000E2160000}"/>
    <cellStyle name="Currency 2 5 8 2 4" xfId="5859" xr:uid="{00000000-0005-0000-0000-0000E3160000}"/>
    <cellStyle name="Currency 2 5 8 2 4 2" xfId="5860" xr:uid="{00000000-0005-0000-0000-0000E4160000}"/>
    <cellStyle name="Currency 2 5 8 2 4 2 2" xfId="5861" xr:uid="{00000000-0005-0000-0000-0000E5160000}"/>
    <cellStyle name="Currency 2 5 8 2 4 3" xfId="5862" xr:uid="{00000000-0005-0000-0000-0000E6160000}"/>
    <cellStyle name="Currency 2 5 8 2 5" xfId="5863" xr:uid="{00000000-0005-0000-0000-0000E7160000}"/>
    <cellStyle name="Currency 2 5 8 2 5 2" xfId="5864" xr:uid="{00000000-0005-0000-0000-0000E8160000}"/>
    <cellStyle name="Currency 2 5 8 2 5 2 2" xfId="5865" xr:uid="{00000000-0005-0000-0000-0000E9160000}"/>
    <cellStyle name="Currency 2 5 8 2 5 3" xfId="5866" xr:uid="{00000000-0005-0000-0000-0000EA160000}"/>
    <cellStyle name="Currency 2 5 8 2 6" xfId="5867" xr:uid="{00000000-0005-0000-0000-0000EB160000}"/>
    <cellStyle name="Currency 2 5 8 2 6 2" xfId="5868" xr:uid="{00000000-0005-0000-0000-0000EC160000}"/>
    <cellStyle name="Currency 2 5 8 2 6 2 2" xfId="5869" xr:uid="{00000000-0005-0000-0000-0000ED160000}"/>
    <cellStyle name="Currency 2 5 8 2 6 3" xfId="5870" xr:uid="{00000000-0005-0000-0000-0000EE160000}"/>
    <cellStyle name="Currency 2 5 8 2 7" xfId="5871" xr:uid="{00000000-0005-0000-0000-0000EF160000}"/>
    <cellStyle name="Currency 2 5 8 2 7 2" xfId="5872" xr:uid="{00000000-0005-0000-0000-0000F0160000}"/>
    <cellStyle name="Currency 2 5 8 2 8" xfId="5873" xr:uid="{00000000-0005-0000-0000-0000F1160000}"/>
    <cellStyle name="Currency 2 5 8 2 8 2" xfId="5874" xr:uid="{00000000-0005-0000-0000-0000F2160000}"/>
    <cellStyle name="Currency 2 5 8 2 9" xfId="5875" xr:uid="{00000000-0005-0000-0000-0000F3160000}"/>
    <cellStyle name="Currency 2 5 8 3" xfId="5876" xr:uid="{00000000-0005-0000-0000-0000F4160000}"/>
    <cellStyle name="Currency 2 5 8 4" xfId="5877" xr:uid="{00000000-0005-0000-0000-0000F5160000}"/>
    <cellStyle name="Currency 2 5 8 4 2" xfId="5878" xr:uid="{00000000-0005-0000-0000-0000F6160000}"/>
    <cellStyle name="Currency 2 5 8 4 2 2" xfId="5879" xr:uid="{00000000-0005-0000-0000-0000F7160000}"/>
    <cellStyle name="Currency 2 5 8 4 3" xfId="5880" xr:uid="{00000000-0005-0000-0000-0000F8160000}"/>
    <cellStyle name="Currency 2 5 8 5" xfId="5881" xr:uid="{00000000-0005-0000-0000-0000F9160000}"/>
    <cellStyle name="Currency 2 5 8 5 2" xfId="5882" xr:uid="{00000000-0005-0000-0000-0000FA160000}"/>
    <cellStyle name="Currency 2 5 8 5 2 2" xfId="5883" xr:uid="{00000000-0005-0000-0000-0000FB160000}"/>
    <cellStyle name="Currency 2 5 8 5 3" xfId="5884" xr:uid="{00000000-0005-0000-0000-0000FC160000}"/>
    <cellStyle name="Currency 2 5 9" xfId="5885" xr:uid="{00000000-0005-0000-0000-0000FD160000}"/>
    <cellStyle name="Currency 2 5 9 2" xfId="5886" xr:uid="{00000000-0005-0000-0000-0000FE160000}"/>
    <cellStyle name="Currency 2 5 9 3" xfId="5887" xr:uid="{00000000-0005-0000-0000-0000FF160000}"/>
    <cellStyle name="Currency 2 5 9 3 2" xfId="5888" xr:uid="{00000000-0005-0000-0000-000000170000}"/>
    <cellStyle name="Currency 2 5 9 3 3" xfId="5889" xr:uid="{00000000-0005-0000-0000-000001170000}"/>
    <cellStyle name="Currency 2 5 9 4" xfId="5890" xr:uid="{00000000-0005-0000-0000-000002170000}"/>
    <cellStyle name="Currency 2 5 9 4 2" xfId="5891" xr:uid="{00000000-0005-0000-0000-000003170000}"/>
    <cellStyle name="Currency 2 5 9 4 2 2" xfId="5892" xr:uid="{00000000-0005-0000-0000-000004170000}"/>
    <cellStyle name="Currency 2 5 9 4 3" xfId="5893" xr:uid="{00000000-0005-0000-0000-000005170000}"/>
    <cellStyle name="Currency 2 5 9 5" xfId="5894" xr:uid="{00000000-0005-0000-0000-000006170000}"/>
    <cellStyle name="Currency 2 5 9 5 2" xfId="5895" xr:uid="{00000000-0005-0000-0000-000007170000}"/>
    <cellStyle name="Currency 2 5 9 5 2 2" xfId="5896" xr:uid="{00000000-0005-0000-0000-000008170000}"/>
    <cellStyle name="Currency 2 5 9 5 3" xfId="5897" xr:uid="{00000000-0005-0000-0000-000009170000}"/>
    <cellStyle name="Currency 2 5 9 6" xfId="5898" xr:uid="{00000000-0005-0000-0000-00000A170000}"/>
    <cellStyle name="Currency 2 5 9 6 2" xfId="5899" xr:uid="{00000000-0005-0000-0000-00000B170000}"/>
    <cellStyle name="Currency 2 5 9 6 2 2" xfId="5900" xr:uid="{00000000-0005-0000-0000-00000C170000}"/>
    <cellStyle name="Currency 2 5 9 6 3" xfId="5901" xr:uid="{00000000-0005-0000-0000-00000D170000}"/>
    <cellStyle name="Currency 2 5 9 7" xfId="5902" xr:uid="{00000000-0005-0000-0000-00000E170000}"/>
    <cellStyle name="Currency 2 5 9 7 2" xfId="5903" xr:uid="{00000000-0005-0000-0000-00000F170000}"/>
    <cellStyle name="Currency 2 5 9 8" xfId="5904" xr:uid="{00000000-0005-0000-0000-000010170000}"/>
    <cellStyle name="Currency 2 5 9 8 2" xfId="5905" xr:uid="{00000000-0005-0000-0000-000011170000}"/>
    <cellStyle name="Currency 2 5 9 9" xfId="5906" xr:uid="{00000000-0005-0000-0000-000012170000}"/>
    <cellStyle name="Currency 2 6" xfId="5907" xr:uid="{00000000-0005-0000-0000-000013170000}"/>
    <cellStyle name="Currency 2 6 10" xfId="5908" xr:uid="{00000000-0005-0000-0000-000014170000}"/>
    <cellStyle name="Currency 2 6 10 10" xfId="5909" xr:uid="{00000000-0005-0000-0000-000015170000}"/>
    <cellStyle name="Currency 2 6 10 11" xfId="5910" xr:uid="{00000000-0005-0000-0000-000016170000}"/>
    <cellStyle name="Currency 2 6 10 12" xfId="5911" xr:uid="{00000000-0005-0000-0000-000017170000}"/>
    <cellStyle name="Currency 2 6 10 2" xfId="5912" xr:uid="{00000000-0005-0000-0000-000018170000}"/>
    <cellStyle name="Currency 2 6 10 2 2" xfId="5913" xr:uid="{00000000-0005-0000-0000-000019170000}"/>
    <cellStyle name="Currency 2 6 10 2 3" xfId="5914" xr:uid="{00000000-0005-0000-0000-00001A170000}"/>
    <cellStyle name="Currency 2 6 10 3" xfId="5915" xr:uid="{00000000-0005-0000-0000-00001B170000}"/>
    <cellStyle name="Currency 2 6 10 3 2" xfId="5916" xr:uid="{00000000-0005-0000-0000-00001C170000}"/>
    <cellStyle name="Currency 2 6 10 3 3" xfId="5917" xr:uid="{00000000-0005-0000-0000-00001D170000}"/>
    <cellStyle name="Currency 2 6 10 4" xfId="5918" xr:uid="{00000000-0005-0000-0000-00001E170000}"/>
    <cellStyle name="Currency 2 6 10 5" xfId="5919" xr:uid="{00000000-0005-0000-0000-00001F170000}"/>
    <cellStyle name="Currency 2 6 10 5 2" xfId="5920" xr:uid="{00000000-0005-0000-0000-000020170000}"/>
    <cellStyle name="Currency 2 6 10 5 2 2" xfId="5921" xr:uid="{00000000-0005-0000-0000-000021170000}"/>
    <cellStyle name="Currency 2 6 10 5 3" xfId="5922" xr:uid="{00000000-0005-0000-0000-000022170000}"/>
    <cellStyle name="Currency 2 6 10 6" xfId="5923" xr:uid="{00000000-0005-0000-0000-000023170000}"/>
    <cellStyle name="Currency 2 6 10 6 2" xfId="5924" xr:uid="{00000000-0005-0000-0000-000024170000}"/>
    <cellStyle name="Currency 2 6 10 6 2 2" xfId="5925" xr:uid="{00000000-0005-0000-0000-000025170000}"/>
    <cellStyle name="Currency 2 6 10 6 3" xfId="5926" xr:uid="{00000000-0005-0000-0000-000026170000}"/>
    <cellStyle name="Currency 2 6 10 7" xfId="5927" xr:uid="{00000000-0005-0000-0000-000027170000}"/>
    <cellStyle name="Currency 2 6 10 7 2" xfId="5928" xr:uid="{00000000-0005-0000-0000-000028170000}"/>
    <cellStyle name="Currency 2 6 10 7 2 2" xfId="5929" xr:uid="{00000000-0005-0000-0000-000029170000}"/>
    <cellStyle name="Currency 2 6 10 7 3" xfId="5930" xr:uid="{00000000-0005-0000-0000-00002A170000}"/>
    <cellStyle name="Currency 2 6 10 8" xfId="5931" xr:uid="{00000000-0005-0000-0000-00002B170000}"/>
    <cellStyle name="Currency 2 6 10 8 2" xfId="5932" xr:uid="{00000000-0005-0000-0000-00002C170000}"/>
    <cellStyle name="Currency 2 6 10 9" xfId="5933" xr:uid="{00000000-0005-0000-0000-00002D170000}"/>
    <cellStyle name="Currency 2 6 10 9 2" xfId="5934" xr:uid="{00000000-0005-0000-0000-00002E170000}"/>
    <cellStyle name="Currency 2 6 11" xfId="5935" xr:uid="{00000000-0005-0000-0000-00002F170000}"/>
    <cellStyle name="Currency 2 6 11 2" xfId="5936" xr:uid="{00000000-0005-0000-0000-000030170000}"/>
    <cellStyle name="Currency 2 6 11 3" xfId="5937" xr:uid="{00000000-0005-0000-0000-000031170000}"/>
    <cellStyle name="Currency 2 6 12" xfId="5938" xr:uid="{00000000-0005-0000-0000-000032170000}"/>
    <cellStyle name="Currency 2 6 12 2" xfId="5939" xr:uid="{00000000-0005-0000-0000-000033170000}"/>
    <cellStyle name="Currency 2 6 12 2 2" xfId="5940" xr:uid="{00000000-0005-0000-0000-000034170000}"/>
    <cellStyle name="Currency 2 6 12 3" xfId="5941" xr:uid="{00000000-0005-0000-0000-000035170000}"/>
    <cellStyle name="Currency 2 6 12 4" xfId="5942" xr:uid="{00000000-0005-0000-0000-000036170000}"/>
    <cellStyle name="Currency 2 6 13" xfId="5943" xr:uid="{00000000-0005-0000-0000-000037170000}"/>
    <cellStyle name="Currency 2 6 13 2" xfId="5944" xr:uid="{00000000-0005-0000-0000-000038170000}"/>
    <cellStyle name="Currency 2 6 13 2 2" xfId="5945" xr:uid="{00000000-0005-0000-0000-000039170000}"/>
    <cellStyle name="Currency 2 6 13 3" xfId="5946" xr:uid="{00000000-0005-0000-0000-00003A170000}"/>
    <cellStyle name="Currency 2 6 14" xfId="5947" xr:uid="{00000000-0005-0000-0000-00003B170000}"/>
    <cellStyle name="Currency 2 6 14 2" xfId="5948" xr:uid="{00000000-0005-0000-0000-00003C170000}"/>
    <cellStyle name="Currency 2 6 14 2 2" xfId="5949" xr:uid="{00000000-0005-0000-0000-00003D170000}"/>
    <cellStyle name="Currency 2 6 14 3" xfId="5950" xr:uid="{00000000-0005-0000-0000-00003E170000}"/>
    <cellStyle name="Currency 2 6 15" xfId="5951" xr:uid="{00000000-0005-0000-0000-00003F170000}"/>
    <cellStyle name="Currency 2 6 15 2" xfId="5952" xr:uid="{00000000-0005-0000-0000-000040170000}"/>
    <cellStyle name="Currency 2 6 16" xfId="5953" xr:uid="{00000000-0005-0000-0000-000041170000}"/>
    <cellStyle name="Currency 2 6 16 2" xfId="5954" xr:uid="{00000000-0005-0000-0000-000042170000}"/>
    <cellStyle name="Currency 2 6 17" xfId="5955" xr:uid="{00000000-0005-0000-0000-000043170000}"/>
    <cellStyle name="Currency 2 6 18" xfId="5956" xr:uid="{00000000-0005-0000-0000-000044170000}"/>
    <cellStyle name="Currency 2 6 19" xfId="5957" xr:uid="{00000000-0005-0000-0000-000045170000}"/>
    <cellStyle name="Currency 2 6 2" xfId="5958" xr:uid="{00000000-0005-0000-0000-000046170000}"/>
    <cellStyle name="Currency 2 6 2 10" xfId="5959" xr:uid="{00000000-0005-0000-0000-000047170000}"/>
    <cellStyle name="Currency 2 6 2 10 2" xfId="5960" xr:uid="{00000000-0005-0000-0000-000048170000}"/>
    <cellStyle name="Currency 2 6 2 10 2 2" xfId="5961" xr:uid="{00000000-0005-0000-0000-000049170000}"/>
    <cellStyle name="Currency 2 6 2 10 3" xfId="5962" xr:uid="{00000000-0005-0000-0000-00004A170000}"/>
    <cellStyle name="Currency 2 6 2 10 4" xfId="5963" xr:uid="{00000000-0005-0000-0000-00004B170000}"/>
    <cellStyle name="Currency 2 6 2 11" xfId="5964" xr:uid="{00000000-0005-0000-0000-00004C170000}"/>
    <cellStyle name="Currency 2 6 2 11 2" xfId="5965" xr:uid="{00000000-0005-0000-0000-00004D170000}"/>
    <cellStyle name="Currency 2 6 2 11 2 2" xfId="5966" xr:uid="{00000000-0005-0000-0000-00004E170000}"/>
    <cellStyle name="Currency 2 6 2 11 3" xfId="5967" xr:uid="{00000000-0005-0000-0000-00004F170000}"/>
    <cellStyle name="Currency 2 6 2 12" xfId="5968" xr:uid="{00000000-0005-0000-0000-000050170000}"/>
    <cellStyle name="Currency 2 6 2 12 2" xfId="5969" xr:uid="{00000000-0005-0000-0000-000051170000}"/>
    <cellStyle name="Currency 2 6 2 12 2 2" xfId="5970" xr:uid="{00000000-0005-0000-0000-000052170000}"/>
    <cellStyle name="Currency 2 6 2 12 3" xfId="5971" xr:uid="{00000000-0005-0000-0000-000053170000}"/>
    <cellStyle name="Currency 2 6 2 13" xfId="5972" xr:uid="{00000000-0005-0000-0000-000054170000}"/>
    <cellStyle name="Currency 2 6 2 13 2" xfId="5973" xr:uid="{00000000-0005-0000-0000-000055170000}"/>
    <cellStyle name="Currency 2 6 2 14" xfId="5974" xr:uid="{00000000-0005-0000-0000-000056170000}"/>
    <cellStyle name="Currency 2 6 2 14 2" xfId="5975" xr:uid="{00000000-0005-0000-0000-000057170000}"/>
    <cellStyle name="Currency 2 6 2 15" xfId="5976" xr:uid="{00000000-0005-0000-0000-000058170000}"/>
    <cellStyle name="Currency 2 6 2 16" xfId="5977" xr:uid="{00000000-0005-0000-0000-000059170000}"/>
    <cellStyle name="Currency 2 6 2 17" xfId="5978" xr:uid="{00000000-0005-0000-0000-00005A170000}"/>
    <cellStyle name="Currency 2 6 2 18" xfId="5979" xr:uid="{00000000-0005-0000-0000-00005B170000}"/>
    <cellStyle name="Currency 2 6 2 2" xfId="5980" xr:uid="{00000000-0005-0000-0000-00005C170000}"/>
    <cellStyle name="Currency 2 6 2 2 10" xfId="5981" xr:uid="{00000000-0005-0000-0000-00005D170000}"/>
    <cellStyle name="Currency 2 6 2 2 10 2" xfId="5982" xr:uid="{00000000-0005-0000-0000-00005E170000}"/>
    <cellStyle name="Currency 2 6 2 2 10 2 2" xfId="5983" xr:uid="{00000000-0005-0000-0000-00005F170000}"/>
    <cellStyle name="Currency 2 6 2 2 10 3" xfId="5984" xr:uid="{00000000-0005-0000-0000-000060170000}"/>
    <cellStyle name="Currency 2 6 2 2 11" xfId="5985" xr:uid="{00000000-0005-0000-0000-000061170000}"/>
    <cellStyle name="Currency 2 6 2 2 11 2" xfId="5986" xr:uid="{00000000-0005-0000-0000-000062170000}"/>
    <cellStyle name="Currency 2 6 2 2 12" xfId="5987" xr:uid="{00000000-0005-0000-0000-000063170000}"/>
    <cellStyle name="Currency 2 6 2 2 12 2" xfId="5988" xr:uid="{00000000-0005-0000-0000-000064170000}"/>
    <cellStyle name="Currency 2 6 2 2 13" xfId="5989" xr:uid="{00000000-0005-0000-0000-000065170000}"/>
    <cellStyle name="Currency 2 6 2 2 14" xfId="5990" xr:uid="{00000000-0005-0000-0000-000066170000}"/>
    <cellStyle name="Currency 2 6 2 2 15" xfId="5991" xr:uid="{00000000-0005-0000-0000-000067170000}"/>
    <cellStyle name="Currency 2 6 2 2 16" xfId="5992" xr:uid="{00000000-0005-0000-0000-000068170000}"/>
    <cellStyle name="Currency 2 6 2 2 2" xfId="5993" xr:uid="{00000000-0005-0000-0000-000069170000}"/>
    <cellStyle name="Currency 2 6 2 2 2 2" xfId="5994" xr:uid="{00000000-0005-0000-0000-00006A170000}"/>
    <cellStyle name="Currency 2 6 2 2 2 2 10" xfId="5995" xr:uid="{00000000-0005-0000-0000-00006B170000}"/>
    <cellStyle name="Currency 2 6 2 2 2 2 2" xfId="5996" xr:uid="{00000000-0005-0000-0000-00006C170000}"/>
    <cellStyle name="Currency 2 6 2 2 2 2 2 2" xfId="5997" xr:uid="{00000000-0005-0000-0000-00006D170000}"/>
    <cellStyle name="Currency 2 6 2 2 2 2 2 3" xfId="5998" xr:uid="{00000000-0005-0000-0000-00006E170000}"/>
    <cellStyle name="Currency 2 6 2 2 2 2 3" xfId="5999" xr:uid="{00000000-0005-0000-0000-00006F170000}"/>
    <cellStyle name="Currency 2 6 2 2 2 2 3 2" xfId="6000" xr:uid="{00000000-0005-0000-0000-000070170000}"/>
    <cellStyle name="Currency 2 6 2 2 2 2 3 3" xfId="6001" xr:uid="{00000000-0005-0000-0000-000071170000}"/>
    <cellStyle name="Currency 2 6 2 2 2 2 4" xfId="6002" xr:uid="{00000000-0005-0000-0000-000072170000}"/>
    <cellStyle name="Currency 2 6 2 2 2 2 4 2" xfId="6003" xr:uid="{00000000-0005-0000-0000-000073170000}"/>
    <cellStyle name="Currency 2 6 2 2 2 2 4 2 2" xfId="6004" xr:uid="{00000000-0005-0000-0000-000074170000}"/>
    <cellStyle name="Currency 2 6 2 2 2 2 4 3" xfId="6005" xr:uid="{00000000-0005-0000-0000-000075170000}"/>
    <cellStyle name="Currency 2 6 2 2 2 2 5" xfId="6006" xr:uid="{00000000-0005-0000-0000-000076170000}"/>
    <cellStyle name="Currency 2 6 2 2 2 2 5 2" xfId="6007" xr:uid="{00000000-0005-0000-0000-000077170000}"/>
    <cellStyle name="Currency 2 6 2 2 2 2 5 2 2" xfId="6008" xr:uid="{00000000-0005-0000-0000-000078170000}"/>
    <cellStyle name="Currency 2 6 2 2 2 2 5 3" xfId="6009" xr:uid="{00000000-0005-0000-0000-000079170000}"/>
    <cellStyle name="Currency 2 6 2 2 2 2 6" xfId="6010" xr:uid="{00000000-0005-0000-0000-00007A170000}"/>
    <cellStyle name="Currency 2 6 2 2 2 2 6 2" xfId="6011" xr:uid="{00000000-0005-0000-0000-00007B170000}"/>
    <cellStyle name="Currency 2 6 2 2 2 2 6 2 2" xfId="6012" xr:uid="{00000000-0005-0000-0000-00007C170000}"/>
    <cellStyle name="Currency 2 6 2 2 2 2 6 3" xfId="6013" xr:uid="{00000000-0005-0000-0000-00007D170000}"/>
    <cellStyle name="Currency 2 6 2 2 2 2 7" xfId="6014" xr:uid="{00000000-0005-0000-0000-00007E170000}"/>
    <cellStyle name="Currency 2 6 2 2 2 2 7 2" xfId="6015" xr:uid="{00000000-0005-0000-0000-00007F170000}"/>
    <cellStyle name="Currency 2 6 2 2 2 2 8" xfId="6016" xr:uid="{00000000-0005-0000-0000-000080170000}"/>
    <cellStyle name="Currency 2 6 2 2 2 2 8 2" xfId="6017" xr:uid="{00000000-0005-0000-0000-000081170000}"/>
    <cellStyle name="Currency 2 6 2 2 2 2 9" xfId="6018" xr:uid="{00000000-0005-0000-0000-000082170000}"/>
    <cellStyle name="Currency 2 6 2 2 2 3" xfId="6019" xr:uid="{00000000-0005-0000-0000-000083170000}"/>
    <cellStyle name="Currency 2 6 2 2 2 3 10" xfId="6020" xr:uid="{00000000-0005-0000-0000-000084170000}"/>
    <cellStyle name="Currency 2 6 2 2 2 3 2" xfId="6021" xr:uid="{00000000-0005-0000-0000-000085170000}"/>
    <cellStyle name="Currency 2 6 2 2 2 3 2 2" xfId="6022" xr:uid="{00000000-0005-0000-0000-000086170000}"/>
    <cellStyle name="Currency 2 6 2 2 2 3 2 3" xfId="6023" xr:uid="{00000000-0005-0000-0000-000087170000}"/>
    <cellStyle name="Currency 2 6 2 2 2 3 3" xfId="6024" xr:uid="{00000000-0005-0000-0000-000088170000}"/>
    <cellStyle name="Currency 2 6 2 2 2 3 3 2" xfId="6025" xr:uid="{00000000-0005-0000-0000-000089170000}"/>
    <cellStyle name="Currency 2 6 2 2 2 3 3 3" xfId="6026" xr:uid="{00000000-0005-0000-0000-00008A170000}"/>
    <cellStyle name="Currency 2 6 2 2 2 3 4" xfId="6027" xr:uid="{00000000-0005-0000-0000-00008B170000}"/>
    <cellStyle name="Currency 2 6 2 2 2 3 4 2" xfId="6028" xr:uid="{00000000-0005-0000-0000-00008C170000}"/>
    <cellStyle name="Currency 2 6 2 2 2 3 4 2 2" xfId="6029" xr:uid="{00000000-0005-0000-0000-00008D170000}"/>
    <cellStyle name="Currency 2 6 2 2 2 3 4 3" xfId="6030" xr:uid="{00000000-0005-0000-0000-00008E170000}"/>
    <cellStyle name="Currency 2 6 2 2 2 3 5" xfId="6031" xr:uid="{00000000-0005-0000-0000-00008F170000}"/>
    <cellStyle name="Currency 2 6 2 2 2 3 5 2" xfId="6032" xr:uid="{00000000-0005-0000-0000-000090170000}"/>
    <cellStyle name="Currency 2 6 2 2 2 3 5 2 2" xfId="6033" xr:uid="{00000000-0005-0000-0000-000091170000}"/>
    <cellStyle name="Currency 2 6 2 2 2 3 5 3" xfId="6034" xr:uid="{00000000-0005-0000-0000-000092170000}"/>
    <cellStyle name="Currency 2 6 2 2 2 3 6" xfId="6035" xr:uid="{00000000-0005-0000-0000-000093170000}"/>
    <cellStyle name="Currency 2 6 2 2 2 3 6 2" xfId="6036" xr:uid="{00000000-0005-0000-0000-000094170000}"/>
    <cellStyle name="Currency 2 6 2 2 2 3 6 2 2" xfId="6037" xr:uid="{00000000-0005-0000-0000-000095170000}"/>
    <cellStyle name="Currency 2 6 2 2 2 3 6 3" xfId="6038" xr:uid="{00000000-0005-0000-0000-000096170000}"/>
    <cellStyle name="Currency 2 6 2 2 2 3 7" xfId="6039" xr:uid="{00000000-0005-0000-0000-000097170000}"/>
    <cellStyle name="Currency 2 6 2 2 2 3 7 2" xfId="6040" xr:uid="{00000000-0005-0000-0000-000098170000}"/>
    <cellStyle name="Currency 2 6 2 2 2 3 8" xfId="6041" xr:uid="{00000000-0005-0000-0000-000099170000}"/>
    <cellStyle name="Currency 2 6 2 2 2 3 8 2" xfId="6042" xr:uid="{00000000-0005-0000-0000-00009A170000}"/>
    <cellStyle name="Currency 2 6 2 2 2 3 9" xfId="6043" xr:uid="{00000000-0005-0000-0000-00009B170000}"/>
    <cellStyle name="Currency 2 6 2 2 2 4" xfId="6044" xr:uid="{00000000-0005-0000-0000-00009C170000}"/>
    <cellStyle name="Currency 2 6 2 2 2 4 10" xfId="6045" xr:uid="{00000000-0005-0000-0000-00009D170000}"/>
    <cellStyle name="Currency 2 6 2 2 2 4 2" xfId="6046" xr:uid="{00000000-0005-0000-0000-00009E170000}"/>
    <cellStyle name="Currency 2 6 2 2 2 4 3" xfId="6047" xr:uid="{00000000-0005-0000-0000-00009F170000}"/>
    <cellStyle name="Currency 2 6 2 2 2 4 3 2" xfId="6048" xr:uid="{00000000-0005-0000-0000-0000A0170000}"/>
    <cellStyle name="Currency 2 6 2 2 2 4 3 2 2" xfId="6049" xr:uid="{00000000-0005-0000-0000-0000A1170000}"/>
    <cellStyle name="Currency 2 6 2 2 2 4 3 3" xfId="6050" xr:uid="{00000000-0005-0000-0000-0000A2170000}"/>
    <cellStyle name="Currency 2 6 2 2 2 4 4" xfId="6051" xr:uid="{00000000-0005-0000-0000-0000A3170000}"/>
    <cellStyle name="Currency 2 6 2 2 2 4 4 2" xfId="6052" xr:uid="{00000000-0005-0000-0000-0000A4170000}"/>
    <cellStyle name="Currency 2 6 2 2 2 4 4 2 2" xfId="6053" xr:uid="{00000000-0005-0000-0000-0000A5170000}"/>
    <cellStyle name="Currency 2 6 2 2 2 4 4 3" xfId="6054" xr:uid="{00000000-0005-0000-0000-0000A6170000}"/>
    <cellStyle name="Currency 2 6 2 2 2 4 5" xfId="6055" xr:uid="{00000000-0005-0000-0000-0000A7170000}"/>
    <cellStyle name="Currency 2 6 2 2 2 4 5 2" xfId="6056" xr:uid="{00000000-0005-0000-0000-0000A8170000}"/>
    <cellStyle name="Currency 2 6 2 2 2 4 5 2 2" xfId="6057" xr:uid="{00000000-0005-0000-0000-0000A9170000}"/>
    <cellStyle name="Currency 2 6 2 2 2 4 5 3" xfId="6058" xr:uid="{00000000-0005-0000-0000-0000AA170000}"/>
    <cellStyle name="Currency 2 6 2 2 2 4 6" xfId="6059" xr:uid="{00000000-0005-0000-0000-0000AB170000}"/>
    <cellStyle name="Currency 2 6 2 2 2 4 6 2" xfId="6060" xr:uid="{00000000-0005-0000-0000-0000AC170000}"/>
    <cellStyle name="Currency 2 6 2 2 2 4 7" xfId="6061" xr:uid="{00000000-0005-0000-0000-0000AD170000}"/>
    <cellStyle name="Currency 2 6 2 2 2 4 7 2" xfId="6062" xr:uid="{00000000-0005-0000-0000-0000AE170000}"/>
    <cellStyle name="Currency 2 6 2 2 2 4 8" xfId="6063" xr:uid="{00000000-0005-0000-0000-0000AF170000}"/>
    <cellStyle name="Currency 2 6 2 2 2 4 9" xfId="6064" xr:uid="{00000000-0005-0000-0000-0000B0170000}"/>
    <cellStyle name="Currency 2 6 2 2 2 5" xfId="6065" xr:uid="{00000000-0005-0000-0000-0000B1170000}"/>
    <cellStyle name="Currency 2 6 2 2 2 5 2" xfId="6066" xr:uid="{00000000-0005-0000-0000-0000B2170000}"/>
    <cellStyle name="Currency 2 6 2 2 2 5 3" xfId="6067" xr:uid="{00000000-0005-0000-0000-0000B3170000}"/>
    <cellStyle name="Currency 2 6 2 2 2 5 4" xfId="6068" xr:uid="{00000000-0005-0000-0000-0000B4170000}"/>
    <cellStyle name="Currency 2 6 2 2 2 6" xfId="6069" xr:uid="{00000000-0005-0000-0000-0000B5170000}"/>
    <cellStyle name="Currency 2 6 2 2 2 6 2" xfId="6070" xr:uid="{00000000-0005-0000-0000-0000B6170000}"/>
    <cellStyle name="Currency 2 6 2 2 2 6 2 2" xfId="6071" xr:uid="{00000000-0005-0000-0000-0000B7170000}"/>
    <cellStyle name="Currency 2 6 2 2 2 6 2 2 2" xfId="6072" xr:uid="{00000000-0005-0000-0000-0000B8170000}"/>
    <cellStyle name="Currency 2 6 2 2 2 6 2 3" xfId="6073" xr:uid="{00000000-0005-0000-0000-0000B9170000}"/>
    <cellStyle name="Currency 2 6 2 2 2 6 3" xfId="6074" xr:uid="{00000000-0005-0000-0000-0000BA170000}"/>
    <cellStyle name="Currency 2 6 2 2 2 6 3 2" xfId="6075" xr:uid="{00000000-0005-0000-0000-0000BB170000}"/>
    <cellStyle name="Currency 2 6 2 2 2 6 3 2 2" xfId="6076" xr:uid="{00000000-0005-0000-0000-0000BC170000}"/>
    <cellStyle name="Currency 2 6 2 2 2 6 3 3" xfId="6077" xr:uid="{00000000-0005-0000-0000-0000BD170000}"/>
    <cellStyle name="Currency 2 6 2 2 2 6 4" xfId="6078" xr:uid="{00000000-0005-0000-0000-0000BE170000}"/>
    <cellStyle name="Currency 2 6 2 2 2 6 4 2" xfId="6079" xr:uid="{00000000-0005-0000-0000-0000BF170000}"/>
    <cellStyle name="Currency 2 6 2 2 2 6 4 2 2" xfId="6080" xr:uid="{00000000-0005-0000-0000-0000C0170000}"/>
    <cellStyle name="Currency 2 6 2 2 2 6 4 3" xfId="6081" xr:uid="{00000000-0005-0000-0000-0000C1170000}"/>
    <cellStyle name="Currency 2 6 2 2 2 6 5" xfId="6082" xr:uid="{00000000-0005-0000-0000-0000C2170000}"/>
    <cellStyle name="Currency 2 6 2 2 2 6 5 2" xfId="6083" xr:uid="{00000000-0005-0000-0000-0000C3170000}"/>
    <cellStyle name="Currency 2 6 2 2 2 6 6" xfId="6084" xr:uid="{00000000-0005-0000-0000-0000C4170000}"/>
    <cellStyle name="Currency 2 6 2 2 2 6 6 2" xfId="6085" xr:uid="{00000000-0005-0000-0000-0000C5170000}"/>
    <cellStyle name="Currency 2 6 2 2 2 6 7" xfId="6086" xr:uid="{00000000-0005-0000-0000-0000C6170000}"/>
    <cellStyle name="Currency 2 6 2 2 2 7" xfId="6087" xr:uid="{00000000-0005-0000-0000-0000C7170000}"/>
    <cellStyle name="Currency 2 6 2 2 2 7 2" xfId="6088" xr:uid="{00000000-0005-0000-0000-0000C8170000}"/>
    <cellStyle name="Currency 2 6 2 2 2 7 2 2" xfId="6089" xr:uid="{00000000-0005-0000-0000-0000C9170000}"/>
    <cellStyle name="Currency 2 6 2 2 2 7 3" xfId="6090" xr:uid="{00000000-0005-0000-0000-0000CA170000}"/>
    <cellStyle name="Currency 2 6 2 2 2 8" xfId="6091" xr:uid="{00000000-0005-0000-0000-0000CB170000}"/>
    <cellStyle name="Currency 2 6 2 2 2 8 2" xfId="6092" xr:uid="{00000000-0005-0000-0000-0000CC170000}"/>
    <cellStyle name="Currency 2 6 2 2 2 8 2 2" xfId="6093" xr:uid="{00000000-0005-0000-0000-0000CD170000}"/>
    <cellStyle name="Currency 2 6 2 2 2 8 3" xfId="6094" xr:uid="{00000000-0005-0000-0000-0000CE170000}"/>
    <cellStyle name="Currency 2 6 2 2 2 9" xfId="6095" xr:uid="{00000000-0005-0000-0000-0000CF170000}"/>
    <cellStyle name="Currency 2 6 2 2 3" xfId="6096" xr:uid="{00000000-0005-0000-0000-0000D0170000}"/>
    <cellStyle name="Currency 2 6 2 2 3 10" xfId="6097" xr:uid="{00000000-0005-0000-0000-0000D1170000}"/>
    <cellStyle name="Currency 2 6 2 2 3 11" xfId="6098" xr:uid="{00000000-0005-0000-0000-0000D2170000}"/>
    <cellStyle name="Currency 2 6 2 2 3 12" xfId="6099" xr:uid="{00000000-0005-0000-0000-0000D3170000}"/>
    <cellStyle name="Currency 2 6 2 2 3 13" xfId="6100" xr:uid="{00000000-0005-0000-0000-0000D4170000}"/>
    <cellStyle name="Currency 2 6 2 2 3 2" xfId="6101" xr:uid="{00000000-0005-0000-0000-0000D5170000}"/>
    <cellStyle name="Currency 2 6 2 2 3 2 10" xfId="6102" xr:uid="{00000000-0005-0000-0000-0000D6170000}"/>
    <cellStyle name="Currency 2 6 2 2 3 2 2" xfId="6103" xr:uid="{00000000-0005-0000-0000-0000D7170000}"/>
    <cellStyle name="Currency 2 6 2 2 3 2 2 2" xfId="6104" xr:uid="{00000000-0005-0000-0000-0000D8170000}"/>
    <cellStyle name="Currency 2 6 2 2 3 2 2 3" xfId="6105" xr:uid="{00000000-0005-0000-0000-0000D9170000}"/>
    <cellStyle name="Currency 2 6 2 2 3 2 3" xfId="6106" xr:uid="{00000000-0005-0000-0000-0000DA170000}"/>
    <cellStyle name="Currency 2 6 2 2 3 2 3 2" xfId="6107" xr:uid="{00000000-0005-0000-0000-0000DB170000}"/>
    <cellStyle name="Currency 2 6 2 2 3 2 3 3" xfId="6108" xr:uid="{00000000-0005-0000-0000-0000DC170000}"/>
    <cellStyle name="Currency 2 6 2 2 3 2 3 4" xfId="6109" xr:uid="{00000000-0005-0000-0000-0000DD170000}"/>
    <cellStyle name="Currency 2 6 2 2 3 2 4" xfId="6110" xr:uid="{00000000-0005-0000-0000-0000DE170000}"/>
    <cellStyle name="Currency 2 6 2 2 3 2 4 2" xfId="6111" xr:uid="{00000000-0005-0000-0000-0000DF170000}"/>
    <cellStyle name="Currency 2 6 2 2 3 2 4 2 2" xfId="6112" xr:uid="{00000000-0005-0000-0000-0000E0170000}"/>
    <cellStyle name="Currency 2 6 2 2 3 2 4 3" xfId="6113" xr:uid="{00000000-0005-0000-0000-0000E1170000}"/>
    <cellStyle name="Currency 2 6 2 2 3 2 5" xfId="6114" xr:uid="{00000000-0005-0000-0000-0000E2170000}"/>
    <cellStyle name="Currency 2 6 2 2 3 2 5 2" xfId="6115" xr:uid="{00000000-0005-0000-0000-0000E3170000}"/>
    <cellStyle name="Currency 2 6 2 2 3 2 5 2 2" xfId="6116" xr:uid="{00000000-0005-0000-0000-0000E4170000}"/>
    <cellStyle name="Currency 2 6 2 2 3 2 5 3" xfId="6117" xr:uid="{00000000-0005-0000-0000-0000E5170000}"/>
    <cellStyle name="Currency 2 6 2 2 3 2 6" xfId="6118" xr:uid="{00000000-0005-0000-0000-0000E6170000}"/>
    <cellStyle name="Currency 2 6 2 2 3 2 6 2" xfId="6119" xr:uid="{00000000-0005-0000-0000-0000E7170000}"/>
    <cellStyle name="Currency 2 6 2 2 3 2 6 2 2" xfId="6120" xr:uid="{00000000-0005-0000-0000-0000E8170000}"/>
    <cellStyle name="Currency 2 6 2 2 3 2 6 3" xfId="6121" xr:uid="{00000000-0005-0000-0000-0000E9170000}"/>
    <cellStyle name="Currency 2 6 2 2 3 2 7" xfId="6122" xr:uid="{00000000-0005-0000-0000-0000EA170000}"/>
    <cellStyle name="Currency 2 6 2 2 3 2 7 2" xfId="6123" xr:uid="{00000000-0005-0000-0000-0000EB170000}"/>
    <cellStyle name="Currency 2 6 2 2 3 2 8" xfId="6124" xr:uid="{00000000-0005-0000-0000-0000EC170000}"/>
    <cellStyle name="Currency 2 6 2 2 3 2 8 2" xfId="6125" xr:uid="{00000000-0005-0000-0000-0000ED170000}"/>
    <cellStyle name="Currency 2 6 2 2 3 2 9" xfId="6126" xr:uid="{00000000-0005-0000-0000-0000EE170000}"/>
    <cellStyle name="Currency 2 6 2 2 3 3" xfId="6127" xr:uid="{00000000-0005-0000-0000-0000EF170000}"/>
    <cellStyle name="Currency 2 6 2 2 3 3 2" xfId="6128" xr:uid="{00000000-0005-0000-0000-0000F0170000}"/>
    <cellStyle name="Currency 2 6 2 2 3 3 2 2" xfId="6129" xr:uid="{00000000-0005-0000-0000-0000F1170000}"/>
    <cellStyle name="Currency 2 6 2 2 3 3 2 3" xfId="6130" xr:uid="{00000000-0005-0000-0000-0000F2170000}"/>
    <cellStyle name="Currency 2 6 2 2 3 3 3" xfId="6131" xr:uid="{00000000-0005-0000-0000-0000F3170000}"/>
    <cellStyle name="Currency 2 6 2 2 3 4" xfId="6132" xr:uid="{00000000-0005-0000-0000-0000F4170000}"/>
    <cellStyle name="Currency 2 6 2 2 3 4 2" xfId="6133" xr:uid="{00000000-0005-0000-0000-0000F5170000}"/>
    <cellStyle name="Currency 2 6 2 2 3 4 3" xfId="6134" xr:uid="{00000000-0005-0000-0000-0000F6170000}"/>
    <cellStyle name="Currency 2 6 2 2 3 4 4" xfId="6135" xr:uid="{00000000-0005-0000-0000-0000F7170000}"/>
    <cellStyle name="Currency 2 6 2 2 3 5" xfId="6136" xr:uid="{00000000-0005-0000-0000-0000F8170000}"/>
    <cellStyle name="Currency 2 6 2 2 3 5 2" xfId="6137" xr:uid="{00000000-0005-0000-0000-0000F9170000}"/>
    <cellStyle name="Currency 2 6 2 2 3 5 2 2" xfId="6138" xr:uid="{00000000-0005-0000-0000-0000FA170000}"/>
    <cellStyle name="Currency 2 6 2 2 3 5 3" xfId="6139" xr:uid="{00000000-0005-0000-0000-0000FB170000}"/>
    <cellStyle name="Currency 2 6 2 2 3 6" xfId="6140" xr:uid="{00000000-0005-0000-0000-0000FC170000}"/>
    <cellStyle name="Currency 2 6 2 2 3 6 2" xfId="6141" xr:uid="{00000000-0005-0000-0000-0000FD170000}"/>
    <cellStyle name="Currency 2 6 2 2 3 6 2 2" xfId="6142" xr:uid="{00000000-0005-0000-0000-0000FE170000}"/>
    <cellStyle name="Currency 2 6 2 2 3 6 3" xfId="6143" xr:uid="{00000000-0005-0000-0000-0000FF170000}"/>
    <cellStyle name="Currency 2 6 2 2 3 7" xfId="6144" xr:uid="{00000000-0005-0000-0000-000000180000}"/>
    <cellStyle name="Currency 2 6 2 2 3 7 2" xfId="6145" xr:uid="{00000000-0005-0000-0000-000001180000}"/>
    <cellStyle name="Currency 2 6 2 2 3 7 2 2" xfId="6146" xr:uid="{00000000-0005-0000-0000-000002180000}"/>
    <cellStyle name="Currency 2 6 2 2 3 7 3" xfId="6147" xr:uid="{00000000-0005-0000-0000-000003180000}"/>
    <cellStyle name="Currency 2 6 2 2 3 8" xfId="6148" xr:uid="{00000000-0005-0000-0000-000004180000}"/>
    <cellStyle name="Currency 2 6 2 2 3 8 2" xfId="6149" xr:uid="{00000000-0005-0000-0000-000005180000}"/>
    <cellStyle name="Currency 2 6 2 2 3 9" xfId="6150" xr:uid="{00000000-0005-0000-0000-000006180000}"/>
    <cellStyle name="Currency 2 6 2 2 3 9 2" xfId="6151" xr:uid="{00000000-0005-0000-0000-000007180000}"/>
    <cellStyle name="Currency 2 6 2 2 4" xfId="6152" xr:uid="{00000000-0005-0000-0000-000008180000}"/>
    <cellStyle name="Currency 2 6 2 2 4 2" xfId="6153" xr:uid="{00000000-0005-0000-0000-000009180000}"/>
    <cellStyle name="Currency 2 6 2 2 4 2 10" xfId="6154" xr:uid="{00000000-0005-0000-0000-00000A180000}"/>
    <cellStyle name="Currency 2 6 2 2 4 2 11" xfId="6155" xr:uid="{00000000-0005-0000-0000-00000B180000}"/>
    <cellStyle name="Currency 2 6 2 2 4 2 2" xfId="6156" xr:uid="{00000000-0005-0000-0000-00000C180000}"/>
    <cellStyle name="Currency 2 6 2 2 4 2 2 2" xfId="6157" xr:uid="{00000000-0005-0000-0000-00000D180000}"/>
    <cellStyle name="Currency 2 6 2 2 4 2 2 3" xfId="6158" xr:uid="{00000000-0005-0000-0000-00000E180000}"/>
    <cellStyle name="Currency 2 6 2 2 4 2 3" xfId="6159" xr:uid="{00000000-0005-0000-0000-00000F180000}"/>
    <cellStyle name="Currency 2 6 2 2 4 2 3 2" xfId="6160" xr:uid="{00000000-0005-0000-0000-000010180000}"/>
    <cellStyle name="Currency 2 6 2 2 4 2 3 3" xfId="6161" xr:uid="{00000000-0005-0000-0000-000011180000}"/>
    <cellStyle name="Currency 2 6 2 2 4 2 4" xfId="6162" xr:uid="{00000000-0005-0000-0000-000012180000}"/>
    <cellStyle name="Currency 2 6 2 2 4 2 4 2" xfId="6163" xr:uid="{00000000-0005-0000-0000-000013180000}"/>
    <cellStyle name="Currency 2 6 2 2 4 2 4 2 2" xfId="6164" xr:uid="{00000000-0005-0000-0000-000014180000}"/>
    <cellStyle name="Currency 2 6 2 2 4 2 4 3" xfId="6165" xr:uid="{00000000-0005-0000-0000-000015180000}"/>
    <cellStyle name="Currency 2 6 2 2 4 2 5" xfId="6166" xr:uid="{00000000-0005-0000-0000-000016180000}"/>
    <cellStyle name="Currency 2 6 2 2 4 2 5 2" xfId="6167" xr:uid="{00000000-0005-0000-0000-000017180000}"/>
    <cellStyle name="Currency 2 6 2 2 4 2 5 2 2" xfId="6168" xr:uid="{00000000-0005-0000-0000-000018180000}"/>
    <cellStyle name="Currency 2 6 2 2 4 2 5 3" xfId="6169" xr:uid="{00000000-0005-0000-0000-000019180000}"/>
    <cellStyle name="Currency 2 6 2 2 4 2 6" xfId="6170" xr:uid="{00000000-0005-0000-0000-00001A180000}"/>
    <cellStyle name="Currency 2 6 2 2 4 2 6 2" xfId="6171" xr:uid="{00000000-0005-0000-0000-00001B180000}"/>
    <cellStyle name="Currency 2 6 2 2 4 2 6 2 2" xfId="6172" xr:uid="{00000000-0005-0000-0000-00001C180000}"/>
    <cellStyle name="Currency 2 6 2 2 4 2 6 3" xfId="6173" xr:uid="{00000000-0005-0000-0000-00001D180000}"/>
    <cellStyle name="Currency 2 6 2 2 4 2 7" xfId="6174" xr:uid="{00000000-0005-0000-0000-00001E180000}"/>
    <cellStyle name="Currency 2 6 2 2 4 2 7 2" xfId="6175" xr:uid="{00000000-0005-0000-0000-00001F180000}"/>
    <cellStyle name="Currency 2 6 2 2 4 2 8" xfId="6176" xr:uid="{00000000-0005-0000-0000-000020180000}"/>
    <cellStyle name="Currency 2 6 2 2 4 2 8 2" xfId="6177" xr:uid="{00000000-0005-0000-0000-000021180000}"/>
    <cellStyle name="Currency 2 6 2 2 4 2 9" xfId="6178" xr:uid="{00000000-0005-0000-0000-000022180000}"/>
    <cellStyle name="Currency 2 6 2 2 4 3" xfId="6179" xr:uid="{00000000-0005-0000-0000-000023180000}"/>
    <cellStyle name="Currency 2 6 2 2 4 3 2" xfId="6180" xr:uid="{00000000-0005-0000-0000-000024180000}"/>
    <cellStyle name="Currency 2 6 2 2 4 3 2 2" xfId="6181" xr:uid="{00000000-0005-0000-0000-000025180000}"/>
    <cellStyle name="Currency 2 6 2 2 4 3 2 3" xfId="6182" xr:uid="{00000000-0005-0000-0000-000026180000}"/>
    <cellStyle name="Currency 2 6 2 2 4 3 3" xfId="6183" xr:uid="{00000000-0005-0000-0000-000027180000}"/>
    <cellStyle name="Currency 2 6 2 2 4 4" xfId="6184" xr:uid="{00000000-0005-0000-0000-000028180000}"/>
    <cellStyle name="Currency 2 6 2 2 4 4 2" xfId="6185" xr:uid="{00000000-0005-0000-0000-000029180000}"/>
    <cellStyle name="Currency 2 6 2 2 4 4 2 2" xfId="6186" xr:uid="{00000000-0005-0000-0000-00002A180000}"/>
    <cellStyle name="Currency 2 6 2 2 4 4 3" xfId="6187" xr:uid="{00000000-0005-0000-0000-00002B180000}"/>
    <cellStyle name="Currency 2 6 2 2 4 4 4" xfId="6188" xr:uid="{00000000-0005-0000-0000-00002C180000}"/>
    <cellStyle name="Currency 2 6 2 2 4 5" xfId="6189" xr:uid="{00000000-0005-0000-0000-00002D180000}"/>
    <cellStyle name="Currency 2 6 2 2 4 5 2" xfId="6190" xr:uid="{00000000-0005-0000-0000-00002E180000}"/>
    <cellStyle name="Currency 2 6 2 2 4 5 2 2" xfId="6191" xr:uid="{00000000-0005-0000-0000-00002F180000}"/>
    <cellStyle name="Currency 2 6 2 2 4 5 3" xfId="6192" xr:uid="{00000000-0005-0000-0000-000030180000}"/>
    <cellStyle name="Currency 2 6 2 2 4 6" xfId="6193" xr:uid="{00000000-0005-0000-0000-000031180000}"/>
    <cellStyle name="Currency 2 6 2 2 4 7" xfId="6194" xr:uid="{00000000-0005-0000-0000-000032180000}"/>
    <cellStyle name="Currency 2 6 2 2 5" xfId="6195" xr:uid="{00000000-0005-0000-0000-000033180000}"/>
    <cellStyle name="Currency 2 6 2 2 5 10" xfId="6196" xr:uid="{00000000-0005-0000-0000-000034180000}"/>
    <cellStyle name="Currency 2 6 2 2 5 2" xfId="6197" xr:uid="{00000000-0005-0000-0000-000035180000}"/>
    <cellStyle name="Currency 2 6 2 2 5 2 2" xfId="6198" xr:uid="{00000000-0005-0000-0000-000036180000}"/>
    <cellStyle name="Currency 2 6 2 2 5 2 3" xfId="6199" xr:uid="{00000000-0005-0000-0000-000037180000}"/>
    <cellStyle name="Currency 2 6 2 2 5 3" xfId="6200" xr:uid="{00000000-0005-0000-0000-000038180000}"/>
    <cellStyle name="Currency 2 6 2 2 5 3 2" xfId="6201" xr:uid="{00000000-0005-0000-0000-000039180000}"/>
    <cellStyle name="Currency 2 6 2 2 5 3 3" xfId="6202" xr:uid="{00000000-0005-0000-0000-00003A180000}"/>
    <cellStyle name="Currency 2 6 2 2 5 4" xfId="6203" xr:uid="{00000000-0005-0000-0000-00003B180000}"/>
    <cellStyle name="Currency 2 6 2 2 5 4 2" xfId="6204" xr:uid="{00000000-0005-0000-0000-00003C180000}"/>
    <cellStyle name="Currency 2 6 2 2 5 4 2 2" xfId="6205" xr:uid="{00000000-0005-0000-0000-00003D180000}"/>
    <cellStyle name="Currency 2 6 2 2 5 4 3" xfId="6206" xr:uid="{00000000-0005-0000-0000-00003E180000}"/>
    <cellStyle name="Currency 2 6 2 2 5 5" xfId="6207" xr:uid="{00000000-0005-0000-0000-00003F180000}"/>
    <cellStyle name="Currency 2 6 2 2 5 5 2" xfId="6208" xr:uid="{00000000-0005-0000-0000-000040180000}"/>
    <cellStyle name="Currency 2 6 2 2 5 5 2 2" xfId="6209" xr:uid="{00000000-0005-0000-0000-000041180000}"/>
    <cellStyle name="Currency 2 6 2 2 5 5 3" xfId="6210" xr:uid="{00000000-0005-0000-0000-000042180000}"/>
    <cellStyle name="Currency 2 6 2 2 5 6" xfId="6211" xr:uid="{00000000-0005-0000-0000-000043180000}"/>
    <cellStyle name="Currency 2 6 2 2 5 6 2" xfId="6212" xr:uid="{00000000-0005-0000-0000-000044180000}"/>
    <cellStyle name="Currency 2 6 2 2 5 6 2 2" xfId="6213" xr:uid="{00000000-0005-0000-0000-000045180000}"/>
    <cellStyle name="Currency 2 6 2 2 5 6 3" xfId="6214" xr:uid="{00000000-0005-0000-0000-000046180000}"/>
    <cellStyle name="Currency 2 6 2 2 5 7" xfId="6215" xr:uid="{00000000-0005-0000-0000-000047180000}"/>
    <cellStyle name="Currency 2 6 2 2 5 7 2" xfId="6216" xr:uid="{00000000-0005-0000-0000-000048180000}"/>
    <cellStyle name="Currency 2 6 2 2 5 8" xfId="6217" xr:uid="{00000000-0005-0000-0000-000049180000}"/>
    <cellStyle name="Currency 2 6 2 2 5 8 2" xfId="6218" xr:uid="{00000000-0005-0000-0000-00004A180000}"/>
    <cellStyle name="Currency 2 6 2 2 5 9" xfId="6219" xr:uid="{00000000-0005-0000-0000-00004B180000}"/>
    <cellStyle name="Currency 2 6 2 2 6" xfId="6220" xr:uid="{00000000-0005-0000-0000-00004C180000}"/>
    <cellStyle name="Currency 2 6 2 2 6 10" xfId="6221" xr:uid="{00000000-0005-0000-0000-00004D180000}"/>
    <cellStyle name="Currency 2 6 2 2 6 11" xfId="6222" xr:uid="{00000000-0005-0000-0000-00004E180000}"/>
    <cellStyle name="Currency 2 6 2 2 6 12" xfId="6223" xr:uid="{00000000-0005-0000-0000-00004F180000}"/>
    <cellStyle name="Currency 2 6 2 2 6 2" xfId="6224" xr:uid="{00000000-0005-0000-0000-000050180000}"/>
    <cellStyle name="Currency 2 6 2 2 6 2 2" xfId="6225" xr:uid="{00000000-0005-0000-0000-000051180000}"/>
    <cellStyle name="Currency 2 6 2 2 6 2 3" xfId="6226" xr:uid="{00000000-0005-0000-0000-000052180000}"/>
    <cellStyle name="Currency 2 6 2 2 6 3" xfId="6227" xr:uid="{00000000-0005-0000-0000-000053180000}"/>
    <cellStyle name="Currency 2 6 2 2 6 3 2" xfId="6228" xr:uid="{00000000-0005-0000-0000-000054180000}"/>
    <cellStyle name="Currency 2 6 2 2 6 3 3" xfId="6229" xr:uid="{00000000-0005-0000-0000-000055180000}"/>
    <cellStyle name="Currency 2 6 2 2 6 4" xfId="6230" xr:uid="{00000000-0005-0000-0000-000056180000}"/>
    <cellStyle name="Currency 2 6 2 2 6 5" xfId="6231" xr:uid="{00000000-0005-0000-0000-000057180000}"/>
    <cellStyle name="Currency 2 6 2 2 6 5 2" xfId="6232" xr:uid="{00000000-0005-0000-0000-000058180000}"/>
    <cellStyle name="Currency 2 6 2 2 6 5 2 2" xfId="6233" xr:uid="{00000000-0005-0000-0000-000059180000}"/>
    <cellStyle name="Currency 2 6 2 2 6 5 3" xfId="6234" xr:uid="{00000000-0005-0000-0000-00005A180000}"/>
    <cellStyle name="Currency 2 6 2 2 6 6" xfId="6235" xr:uid="{00000000-0005-0000-0000-00005B180000}"/>
    <cellStyle name="Currency 2 6 2 2 6 6 2" xfId="6236" xr:uid="{00000000-0005-0000-0000-00005C180000}"/>
    <cellStyle name="Currency 2 6 2 2 6 6 2 2" xfId="6237" xr:uid="{00000000-0005-0000-0000-00005D180000}"/>
    <cellStyle name="Currency 2 6 2 2 6 6 3" xfId="6238" xr:uid="{00000000-0005-0000-0000-00005E180000}"/>
    <cellStyle name="Currency 2 6 2 2 6 7" xfId="6239" xr:uid="{00000000-0005-0000-0000-00005F180000}"/>
    <cellStyle name="Currency 2 6 2 2 6 7 2" xfId="6240" xr:uid="{00000000-0005-0000-0000-000060180000}"/>
    <cellStyle name="Currency 2 6 2 2 6 7 2 2" xfId="6241" xr:uid="{00000000-0005-0000-0000-000061180000}"/>
    <cellStyle name="Currency 2 6 2 2 6 7 3" xfId="6242" xr:uid="{00000000-0005-0000-0000-000062180000}"/>
    <cellStyle name="Currency 2 6 2 2 6 8" xfId="6243" xr:uid="{00000000-0005-0000-0000-000063180000}"/>
    <cellStyle name="Currency 2 6 2 2 6 8 2" xfId="6244" xr:uid="{00000000-0005-0000-0000-000064180000}"/>
    <cellStyle name="Currency 2 6 2 2 6 9" xfId="6245" xr:uid="{00000000-0005-0000-0000-000065180000}"/>
    <cellStyle name="Currency 2 6 2 2 6 9 2" xfId="6246" xr:uid="{00000000-0005-0000-0000-000066180000}"/>
    <cellStyle name="Currency 2 6 2 2 7" xfId="6247" xr:uid="{00000000-0005-0000-0000-000067180000}"/>
    <cellStyle name="Currency 2 6 2 2 7 2" xfId="6248" xr:uid="{00000000-0005-0000-0000-000068180000}"/>
    <cellStyle name="Currency 2 6 2 2 7 3" xfId="6249" xr:uid="{00000000-0005-0000-0000-000069180000}"/>
    <cellStyle name="Currency 2 6 2 2 8" xfId="6250" xr:uid="{00000000-0005-0000-0000-00006A180000}"/>
    <cellStyle name="Currency 2 6 2 2 8 2" xfId="6251" xr:uid="{00000000-0005-0000-0000-00006B180000}"/>
    <cellStyle name="Currency 2 6 2 2 8 2 2" xfId="6252" xr:uid="{00000000-0005-0000-0000-00006C180000}"/>
    <cellStyle name="Currency 2 6 2 2 8 3" xfId="6253" xr:uid="{00000000-0005-0000-0000-00006D180000}"/>
    <cellStyle name="Currency 2 6 2 2 8 4" xfId="6254" xr:uid="{00000000-0005-0000-0000-00006E180000}"/>
    <cellStyle name="Currency 2 6 2 2 9" xfId="6255" xr:uid="{00000000-0005-0000-0000-00006F180000}"/>
    <cellStyle name="Currency 2 6 2 2 9 2" xfId="6256" xr:uid="{00000000-0005-0000-0000-000070180000}"/>
    <cellStyle name="Currency 2 6 2 2 9 2 2" xfId="6257" xr:uid="{00000000-0005-0000-0000-000071180000}"/>
    <cellStyle name="Currency 2 6 2 2 9 3" xfId="6258" xr:uid="{00000000-0005-0000-0000-000072180000}"/>
    <cellStyle name="Currency 2 6 2 3" xfId="6259" xr:uid="{00000000-0005-0000-0000-000073180000}"/>
    <cellStyle name="Currency 2 6 2 3 10" xfId="6260" xr:uid="{00000000-0005-0000-0000-000074180000}"/>
    <cellStyle name="Currency 2 6 2 3 10 2" xfId="6261" xr:uid="{00000000-0005-0000-0000-000075180000}"/>
    <cellStyle name="Currency 2 6 2 3 10 2 2" xfId="6262" xr:uid="{00000000-0005-0000-0000-000076180000}"/>
    <cellStyle name="Currency 2 6 2 3 10 3" xfId="6263" xr:uid="{00000000-0005-0000-0000-000077180000}"/>
    <cellStyle name="Currency 2 6 2 3 11" xfId="6264" xr:uid="{00000000-0005-0000-0000-000078180000}"/>
    <cellStyle name="Currency 2 6 2 3 11 2" xfId="6265" xr:uid="{00000000-0005-0000-0000-000079180000}"/>
    <cellStyle name="Currency 2 6 2 3 12" xfId="6266" xr:uid="{00000000-0005-0000-0000-00007A180000}"/>
    <cellStyle name="Currency 2 6 2 3 12 2" xfId="6267" xr:uid="{00000000-0005-0000-0000-00007B180000}"/>
    <cellStyle name="Currency 2 6 2 3 13" xfId="6268" xr:uid="{00000000-0005-0000-0000-00007C180000}"/>
    <cellStyle name="Currency 2 6 2 3 14" xfId="6269" xr:uid="{00000000-0005-0000-0000-00007D180000}"/>
    <cellStyle name="Currency 2 6 2 3 15" xfId="6270" xr:uid="{00000000-0005-0000-0000-00007E180000}"/>
    <cellStyle name="Currency 2 6 2 3 16" xfId="6271" xr:uid="{00000000-0005-0000-0000-00007F180000}"/>
    <cellStyle name="Currency 2 6 2 3 2" xfId="6272" xr:uid="{00000000-0005-0000-0000-000080180000}"/>
    <cellStyle name="Currency 2 6 2 3 2 2" xfId="6273" xr:uid="{00000000-0005-0000-0000-000081180000}"/>
    <cellStyle name="Currency 2 6 2 3 2 2 10" xfId="6274" xr:uid="{00000000-0005-0000-0000-000082180000}"/>
    <cellStyle name="Currency 2 6 2 3 2 2 2" xfId="6275" xr:uid="{00000000-0005-0000-0000-000083180000}"/>
    <cellStyle name="Currency 2 6 2 3 2 2 2 2" xfId="6276" xr:uid="{00000000-0005-0000-0000-000084180000}"/>
    <cellStyle name="Currency 2 6 2 3 2 2 2 3" xfId="6277" xr:uid="{00000000-0005-0000-0000-000085180000}"/>
    <cellStyle name="Currency 2 6 2 3 2 2 3" xfId="6278" xr:uid="{00000000-0005-0000-0000-000086180000}"/>
    <cellStyle name="Currency 2 6 2 3 2 2 3 2" xfId="6279" xr:uid="{00000000-0005-0000-0000-000087180000}"/>
    <cellStyle name="Currency 2 6 2 3 2 2 3 3" xfId="6280" xr:uid="{00000000-0005-0000-0000-000088180000}"/>
    <cellStyle name="Currency 2 6 2 3 2 2 4" xfId="6281" xr:uid="{00000000-0005-0000-0000-000089180000}"/>
    <cellStyle name="Currency 2 6 2 3 2 2 4 2" xfId="6282" xr:uid="{00000000-0005-0000-0000-00008A180000}"/>
    <cellStyle name="Currency 2 6 2 3 2 2 4 2 2" xfId="6283" xr:uid="{00000000-0005-0000-0000-00008B180000}"/>
    <cellStyle name="Currency 2 6 2 3 2 2 4 3" xfId="6284" xr:uid="{00000000-0005-0000-0000-00008C180000}"/>
    <cellStyle name="Currency 2 6 2 3 2 2 5" xfId="6285" xr:uid="{00000000-0005-0000-0000-00008D180000}"/>
    <cellStyle name="Currency 2 6 2 3 2 2 5 2" xfId="6286" xr:uid="{00000000-0005-0000-0000-00008E180000}"/>
    <cellStyle name="Currency 2 6 2 3 2 2 5 2 2" xfId="6287" xr:uid="{00000000-0005-0000-0000-00008F180000}"/>
    <cellStyle name="Currency 2 6 2 3 2 2 5 3" xfId="6288" xr:uid="{00000000-0005-0000-0000-000090180000}"/>
    <cellStyle name="Currency 2 6 2 3 2 2 6" xfId="6289" xr:uid="{00000000-0005-0000-0000-000091180000}"/>
    <cellStyle name="Currency 2 6 2 3 2 2 6 2" xfId="6290" xr:uid="{00000000-0005-0000-0000-000092180000}"/>
    <cellStyle name="Currency 2 6 2 3 2 2 6 2 2" xfId="6291" xr:uid="{00000000-0005-0000-0000-000093180000}"/>
    <cellStyle name="Currency 2 6 2 3 2 2 6 3" xfId="6292" xr:uid="{00000000-0005-0000-0000-000094180000}"/>
    <cellStyle name="Currency 2 6 2 3 2 2 7" xfId="6293" xr:uid="{00000000-0005-0000-0000-000095180000}"/>
    <cellStyle name="Currency 2 6 2 3 2 2 7 2" xfId="6294" xr:uid="{00000000-0005-0000-0000-000096180000}"/>
    <cellStyle name="Currency 2 6 2 3 2 2 8" xfId="6295" xr:uid="{00000000-0005-0000-0000-000097180000}"/>
    <cellStyle name="Currency 2 6 2 3 2 2 8 2" xfId="6296" xr:uid="{00000000-0005-0000-0000-000098180000}"/>
    <cellStyle name="Currency 2 6 2 3 2 2 9" xfId="6297" xr:uid="{00000000-0005-0000-0000-000099180000}"/>
    <cellStyle name="Currency 2 6 2 3 2 3" xfId="6298" xr:uid="{00000000-0005-0000-0000-00009A180000}"/>
    <cellStyle name="Currency 2 6 2 3 2 3 10" xfId="6299" xr:uid="{00000000-0005-0000-0000-00009B180000}"/>
    <cellStyle name="Currency 2 6 2 3 2 3 2" xfId="6300" xr:uid="{00000000-0005-0000-0000-00009C180000}"/>
    <cellStyle name="Currency 2 6 2 3 2 3 2 2" xfId="6301" xr:uid="{00000000-0005-0000-0000-00009D180000}"/>
    <cellStyle name="Currency 2 6 2 3 2 3 2 3" xfId="6302" xr:uid="{00000000-0005-0000-0000-00009E180000}"/>
    <cellStyle name="Currency 2 6 2 3 2 3 3" xfId="6303" xr:uid="{00000000-0005-0000-0000-00009F180000}"/>
    <cellStyle name="Currency 2 6 2 3 2 3 3 2" xfId="6304" xr:uid="{00000000-0005-0000-0000-0000A0180000}"/>
    <cellStyle name="Currency 2 6 2 3 2 3 3 3" xfId="6305" xr:uid="{00000000-0005-0000-0000-0000A1180000}"/>
    <cellStyle name="Currency 2 6 2 3 2 3 4" xfId="6306" xr:uid="{00000000-0005-0000-0000-0000A2180000}"/>
    <cellStyle name="Currency 2 6 2 3 2 3 4 2" xfId="6307" xr:uid="{00000000-0005-0000-0000-0000A3180000}"/>
    <cellStyle name="Currency 2 6 2 3 2 3 4 2 2" xfId="6308" xr:uid="{00000000-0005-0000-0000-0000A4180000}"/>
    <cellStyle name="Currency 2 6 2 3 2 3 4 3" xfId="6309" xr:uid="{00000000-0005-0000-0000-0000A5180000}"/>
    <cellStyle name="Currency 2 6 2 3 2 3 5" xfId="6310" xr:uid="{00000000-0005-0000-0000-0000A6180000}"/>
    <cellStyle name="Currency 2 6 2 3 2 3 5 2" xfId="6311" xr:uid="{00000000-0005-0000-0000-0000A7180000}"/>
    <cellStyle name="Currency 2 6 2 3 2 3 5 2 2" xfId="6312" xr:uid="{00000000-0005-0000-0000-0000A8180000}"/>
    <cellStyle name="Currency 2 6 2 3 2 3 5 3" xfId="6313" xr:uid="{00000000-0005-0000-0000-0000A9180000}"/>
    <cellStyle name="Currency 2 6 2 3 2 3 6" xfId="6314" xr:uid="{00000000-0005-0000-0000-0000AA180000}"/>
    <cellStyle name="Currency 2 6 2 3 2 3 6 2" xfId="6315" xr:uid="{00000000-0005-0000-0000-0000AB180000}"/>
    <cellStyle name="Currency 2 6 2 3 2 3 6 2 2" xfId="6316" xr:uid="{00000000-0005-0000-0000-0000AC180000}"/>
    <cellStyle name="Currency 2 6 2 3 2 3 6 3" xfId="6317" xr:uid="{00000000-0005-0000-0000-0000AD180000}"/>
    <cellStyle name="Currency 2 6 2 3 2 3 7" xfId="6318" xr:uid="{00000000-0005-0000-0000-0000AE180000}"/>
    <cellStyle name="Currency 2 6 2 3 2 3 7 2" xfId="6319" xr:uid="{00000000-0005-0000-0000-0000AF180000}"/>
    <cellStyle name="Currency 2 6 2 3 2 3 8" xfId="6320" xr:uid="{00000000-0005-0000-0000-0000B0180000}"/>
    <cellStyle name="Currency 2 6 2 3 2 3 8 2" xfId="6321" xr:uid="{00000000-0005-0000-0000-0000B1180000}"/>
    <cellStyle name="Currency 2 6 2 3 2 3 9" xfId="6322" xr:uid="{00000000-0005-0000-0000-0000B2180000}"/>
    <cellStyle name="Currency 2 6 2 3 2 4" xfId="6323" xr:uid="{00000000-0005-0000-0000-0000B3180000}"/>
    <cellStyle name="Currency 2 6 2 3 2 4 10" xfId="6324" xr:uid="{00000000-0005-0000-0000-0000B4180000}"/>
    <cellStyle name="Currency 2 6 2 3 2 4 2" xfId="6325" xr:uid="{00000000-0005-0000-0000-0000B5180000}"/>
    <cellStyle name="Currency 2 6 2 3 2 4 3" xfId="6326" xr:uid="{00000000-0005-0000-0000-0000B6180000}"/>
    <cellStyle name="Currency 2 6 2 3 2 4 3 2" xfId="6327" xr:uid="{00000000-0005-0000-0000-0000B7180000}"/>
    <cellStyle name="Currency 2 6 2 3 2 4 3 2 2" xfId="6328" xr:uid="{00000000-0005-0000-0000-0000B8180000}"/>
    <cellStyle name="Currency 2 6 2 3 2 4 3 3" xfId="6329" xr:uid="{00000000-0005-0000-0000-0000B9180000}"/>
    <cellStyle name="Currency 2 6 2 3 2 4 4" xfId="6330" xr:uid="{00000000-0005-0000-0000-0000BA180000}"/>
    <cellStyle name="Currency 2 6 2 3 2 4 4 2" xfId="6331" xr:uid="{00000000-0005-0000-0000-0000BB180000}"/>
    <cellStyle name="Currency 2 6 2 3 2 4 4 2 2" xfId="6332" xr:uid="{00000000-0005-0000-0000-0000BC180000}"/>
    <cellStyle name="Currency 2 6 2 3 2 4 4 3" xfId="6333" xr:uid="{00000000-0005-0000-0000-0000BD180000}"/>
    <cellStyle name="Currency 2 6 2 3 2 4 5" xfId="6334" xr:uid="{00000000-0005-0000-0000-0000BE180000}"/>
    <cellStyle name="Currency 2 6 2 3 2 4 5 2" xfId="6335" xr:uid="{00000000-0005-0000-0000-0000BF180000}"/>
    <cellStyle name="Currency 2 6 2 3 2 4 5 2 2" xfId="6336" xr:uid="{00000000-0005-0000-0000-0000C0180000}"/>
    <cellStyle name="Currency 2 6 2 3 2 4 5 3" xfId="6337" xr:uid="{00000000-0005-0000-0000-0000C1180000}"/>
    <cellStyle name="Currency 2 6 2 3 2 4 6" xfId="6338" xr:uid="{00000000-0005-0000-0000-0000C2180000}"/>
    <cellStyle name="Currency 2 6 2 3 2 4 6 2" xfId="6339" xr:uid="{00000000-0005-0000-0000-0000C3180000}"/>
    <cellStyle name="Currency 2 6 2 3 2 4 7" xfId="6340" xr:uid="{00000000-0005-0000-0000-0000C4180000}"/>
    <cellStyle name="Currency 2 6 2 3 2 4 7 2" xfId="6341" xr:uid="{00000000-0005-0000-0000-0000C5180000}"/>
    <cellStyle name="Currency 2 6 2 3 2 4 8" xfId="6342" xr:uid="{00000000-0005-0000-0000-0000C6180000}"/>
    <cellStyle name="Currency 2 6 2 3 2 4 9" xfId="6343" xr:uid="{00000000-0005-0000-0000-0000C7180000}"/>
    <cellStyle name="Currency 2 6 2 3 2 5" xfId="6344" xr:uid="{00000000-0005-0000-0000-0000C8180000}"/>
    <cellStyle name="Currency 2 6 2 3 2 5 2" xfId="6345" xr:uid="{00000000-0005-0000-0000-0000C9180000}"/>
    <cellStyle name="Currency 2 6 2 3 2 5 3" xfId="6346" xr:uid="{00000000-0005-0000-0000-0000CA180000}"/>
    <cellStyle name="Currency 2 6 2 3 2 5 4" xfId="6347" xr:uid="{00000000-0005-0000-0000-0000CB180000}"/>
    <cellStyle name="Currency 2 6 2 3 2 6" xfId="6348" xr:uid="{00000000-0005-0000-0000-0000CC180000}"/>
    <cellStyle name="Currency 2 6 2 3 2 6 2" xfId="6349" xr:uid="{00000000-0005-0000-0000-0000CD180000}"/>
    <cellStyle name="Currency 2 6 2 3 2 6 2 2" xfId="6350" xr:uid="{00000000-0005-0000-0000-0000CE180000}"/>
    <cellStyle name="Currency 2 6 2 3 2 6 2 2 2" xfId="6351" xr:uid="{00000000-0005-0000-0000-0000CF180000}"/>
    <cellStyle name="Currency 2 6 2 3 2 6 2 3" xfId="6352" xr:uid="{00000000-0005-0000-0000-0000D0180000}"/>
    <cellStyle name="Currency 2 6 2 3 2 6 3" xfId="6353" xr:uid="{00000000-0005-0000-0000-0000D1180000}"/>
    <cellStyle name="Currency 2 6 2 3 2 6 3 2" xfId="6354" xr:uid="{00000000-0005-0000-0000-0000D2180000}"/>
    <cellStyle name="Currency 2 6 2 3 2 6 3 2 2" xfId="6355" xr:uid="{00000000-0005-0000-0000-0000D3180000}"/>
    <cellStyle name="Currency 2 6 2 3 2 6 3 3" xfId="6356" xr:uid="{00000000-0005-0000-0000-0000D4180000}"/>
    <cellStyle name="Currency 2 6 2 3 2 6 4" xfId="6357" xr:uid="{00000000-0005-0000-0000-0000D5180000}"/>
    <cellStyle name="Currency 2 6 2 3 2 6 4 2" xfId="6358" xr:uid="{00000000-0005-0000-0000-0000D6180000}"/>
    <cellStyle name="Currency 2 6 2 3 2 6 4 2 2" xfId="6359" xr:uid="{00000000-0005-0000-0000-0000D7180000}"/>
    <cellStyle name="Currency 2 6 2 3 2 6 4 3" xfId="6360" xr:uid="{00000000-0005-0000-0000-0000D8180000}"/>
    <cellStyle name="Currency 2 6 2 3 2 6 5" xfId="6361" xr:uid="{00000000-0005-0000-0000-0000D9180000}"/>
    <cellStyle name="Currency 2 6 2 3 2 6 5 2" xfId="6362" xr:uid="{00000000-0005-0000-0000-0000DA180000}"/>
    <cellStyle name="Currency 2 6 2 3 2 6 6" xfId="6363" xr:uid="{00000000-0005-0000-0000-0000DB180000}"/>
    <cellStyle name="Currency 2 6 2 3 2 6 6 2" xfId="6364" xr:uid="{00000000-0005-0000-0000-0000DC180000}"/>
    <cellStyle name="Currency 2 6 2 3 2 6 7" xfId="6365" xr:uid="{00000000-0005-0000-0000-0000DD180000}"/>
    <cellStyle name="Currency 2 6 2 3 2 7" xfId="6366" xr:uid="{00000000-0005-0000-0000-0000DE180000}"/>
    <cellStyle name="Currency 2 6 2 3 2 7 2" xfId="6367" xr:uid="{00000000-0005-0000-0000-0000DF180000}"/>
    <cellStyle name="Currency 2 6 2 3 2 7 2 2" xfId="6368" xr:uid="{00000000-0005-0000-0000-0000E0180000}"/>
    <cellStyle name="Currency 2 6 2 3 2 7 3" xfId="6369" xr:uid="{00000000-0005-0000-0000-0000E1180000}"/>
    <cellStyle name="Currency 2 6 2 3 2 8" xfId="6370" xr:uid="{00000000-0005-0000-0000-0000E2180000}"/>
    <cellStyle name="Currency 2 6 2 3 2 8 2" xfId="6371" xr:uid="{00000000-0005-0000-0000-0000E3180000}"/>
    <cellStyle name="Currency 2 6 2 3 2 8 2 2" xfId="6372" xr:uid="{00000000-0005-0000-0000-0000E4180000}"/>
    <cellStyle name="Currency 2 6 2 3 2 8 3" xfId="6373" xr:uid="{00000000-0005-0000-0000-0000E5180000}"/>
    <cellStyle name="Currency 2 6 2 3 2 9" xfId="6374" xr:uid="{00000000-0005-0000-0000-0000E6180000}"/>
    <cellStyle name="Currency 2 6 2 3 3" xfId="6375" xr:uid="{00000000-0005-0000-0000-0000E7180000}"/>
    <cellStyle name="Currency 2 6 2 3 3 10" xfId="6376" xr:uid="{00000000-0005-0000-0000-0000E8180000}"/>
    <cellStyle name="Currency 2 6 2 3 3 11" xfId="6377" xr:uid="{00000000-0005-0000-0000-0000E9180000}"/>
    <cellStyle name="Currency 2 6 2 3 3 12" xfId="6378" xr:uid="{00000000-0005-0000-0000-0000EA180000}"/>
    <cellStyle name="Currency 2 6 2 3 3 13" xfId="6379" xr:uid="{00000000-0005-0000-0000-0000EB180000}"/>
    <cellStyle name="Currency 2 6 2 3 3 2" xfId="6380" xr:uid="{00000000-0005-0000-0000-0000EC180000}"/>
    <cellStyle name="Currency 2 6 2 3 3 2 10" xfId="6381" xr:uid="{00000000-0005-0000-0000-0000ED180000}"/>
    <cellStyle name="Currency 2 6 2 3 3 2 2" xfId="6382" xr:uid="{00000000-0005-0000-0000-0000EE180000}"/>
    <cellStyle name="Currency 2 6 2 3 3 2 2 2" xfId="6383" xr:uid="{00000000-0005-0000-0000-0000EF180000}"/>
    <cellStyle name="Currency 2 6 2 3 3 2 2 3" xfId="6384" xr:uid="{00000000-0005-0000-0000-0000F0180000}"/>
    <cellStyle name="Currency 2 6 2 3 3 2 3" xfId="6385" xr:uid="{00000000-0005-0000-0000-0000F1180000}"/>
    <cellStyle name="Currency 2 6 2 3 3 2 3 2" xfId="6386" xr:uid="{00000000-0005-0000-0000-0000F2180000}"/>
    <cellStyle name="Currency 2 6 2 3 3 2 3 3" xfId="6387" xr:uid="{00000000-0005-0000-0000-0000F3180000}"/>
    <cellStyle name="Currency 2 6 2 3 3 2 3 4" xfId="6388" xr:uid="{00000000-0005-0000-0000-0000F4180000}"/>
    <cellStyle name="Currency 2 6 2 3 3 2 4" xfId="6389" xr:uid="{00000000-0005-0000-0000-0000F5180000}"/>
    <cellStyle name="Currency 2 6 2 3 3 2 4 2" xfId="6390" xr:uid="{00000000-0005-0000-0000-0000F6180000}"/>
    <cellStyle name="Currency 2 6 2 3 3 2 4 2 2" xfId="6391" xr:uid="{00000000-0005-0000-0000-0000F7180000}"/>
    <cellStyle name="Currency 2 6 2 3 3 2 4 3" xfId="6392" xr:uid="{00000000-0005-0000-0000-0000F8180000}"/>
    <cellStyle name="Currency 2 6 2 3 3 2 5" xfId="6393" xr:uid="{00000000-0005-0000-0000-0000F9180000}"/>
    <cellStyle name="Currency 2 6 2 3 3 2 5 2" xfId="6394" xr:uid="{00000000-0005-0000-0000-0000FA180000}"/>
    <cellStyle name="Currency 2 6 2 3 3 2 5 2 2" xfId="6395" xr:uid="{00000000-0005-0000-0000-0000FB180000}"/>
    <cellStyle name="Currency 2 6 2 3 3 2 5 3" xfId="6396" xr:uid="{00000000-0005-0000-0000-0000FC180000}"/>
    <cellStyle name="Currency 2 6 2 3 3 2 6" xfId="6397" xr:uid="{00000000-0005-0000-0000-0000FD180000}"/>
    <cellStyle name="Currency 2 6 2 3 3 2 6 2" xfId="6398" xr:uid="{00000000-0005-0000-0000-0000FE180000}"/>
    <cellStyle name="Currency 2 6 2 3 3 2 6 2 2" xfId="6399" xr:uid="{00000000-0005-0000-0000-0000FF180000}"/>
    <cellStyle name="Currency 2 6 2 3 3 2 6 3" xfId="6400" xr:uid="{00000000-0005-0000-0000-000000190000}"/>
    <cellStyle name="Currency 2 6 2 3 3 2 7" xfId="6401" xr:uid="{00000000-0005-0000-0000-000001190000}"/>
    <cellStyle name="Currency 2 6 2 3 3 2 7 2" xfId="6402" xr:uid="{00000000-0005-0000-0000-000002190000}"/>
    <cellStyle name="Currency 2 6 2 3 3 2 8" xfId="6403" xr:uid="{00000000-0005-0000-0000-000003190000}"/>
    <cellStyle name="Currency 2 6 2 3 3 2 8 2" xfId="6404" xr:uid="{00000000-0005-0000-0000-000004190000}"/>
    <cellStyle name="Currency 2 6 2 3 3 2 9" xfId="6405" xr:uid="{00000000-0005-0000-0000-000005190000}"/>
    <cellStyle name="Currency 2 6 2 3 3 3" xfId="6406" xr:uid="{00000000-0005-0000-0000-000006190000}"/>
    <cellStyle name="Currency 2 6 2 3 3 3 2" xfId="6407" xr:uid="{00000000-0005-0000-0000-000007190000}"/>
    <cellStyle name="Currency 2 6 2 3 3 3 2 2" xfId="6408" xr:uid="{00000000-0005-0000-0000-000008190000}"/>
    <cellStyle name="Currency 2 6 2 3 3 3 2 3" xfId="6409" xr:uid="{00000000-0005-0000-0000-000009190000}"/>
    <cellStyle name="Currency 2 6 2 3 3 3 3" xfId="6410" xr:uid="{00000000-0005-0000-0000-00000A190000}"/>
    <cellStyle name="Currency 2 6 2 3 3 4" xfId="6411" xr:uid="{00000000-0005-0000-0000-00000B190000}"/>
    <cellStyle name="Currency 2 6 2 3 3 4 2" xfId="6412" xr:uid="{00000000-0005-0000-0000-00000C190000}"/>
    <cellStyle name="Currency 2 6 2 3 3 4 3" xfId="6413" xr:uid="{00000000-0005-0000-0000-00000D190000}"/>
    <cellStyle name="Currency 2 6 2 3 3 4 4" xfId="6414" xr:uid="{00000000-0005-0000-0000-00000E190000}"/>
    <cellStyle name="Currency 2 6 2 3 3 5" xfId="6415" xr:uid="{00000000-0005-0000-0000-00000F190000}"/>
    <cellStyle name="Currency 2 6 2 3 3 5 2" xfId="6416" xr:uid="{00000000-0005-0000-0000-000010190000}"/>
    <cellStyle name="Currency 2 6 2 3 3 5 2 2" xfId="6417" xr:uid="{00000000-0005-0000-0000-000011190000}"/>
    <cellStyle name="Currency 2 6 2 3 3 5 3" xfId="6418" xr:uid="{00000000-0005-0000-0000-000012190000}"/>
    <cellStyle name="Currency 2 6 2 3 3 6" xfId="6419" xr:uid="{00000000-0005-0000-0000-000013190000}"/>
    <cellStyle name="Currency 2 6 2 3 3 6 2" xfId="6420" xr:uid="{00000000-0005-0000-0000-000014190000}"/>
    <cellStyle name="Currency 2 6 2 3 3 6 2 2" xfId="6421" xr:uid="{00000000-0005-0000-0000-000015190000}"/>
    <cellStyle name="Currency 2 6 2 3 3 6 3" xfId="6422" xr:uid="{00000000-0005-0000-0000-000016190000}"/>
    <cellStyle name="Currency 2 6 2 3 3 7" xfId="6423" xr:uid="{00000000-0005-0000-0000-000017190000}"/>
    <cellStyle name="Currency 2 6 2 3 3 7 2" xfId="6424" xr:uid="{00000000-0005-0000-0000-000018190000}"/>
    <cellStyle name="Currency 2 6 2 3 3 7 2 2" xfId="6425" xr:uid="{00000000-0005-0000-0000-000019190000}"/>
    <cellStyle name="Currency 2 6 2 3 3 7 3" xfId="6426" xr:uid="{00000000-0005-0000-0000-00001A190000}"/>
    <cellStyle name="Currency 2 6 2 3 3 8" xfId="6427" xr:uid="{00000000-0005-0000-0000-00001B190000}"/>
    <cellStyle name="Currency 2 6 2 3 3 8 2" xfId="6428" xr:uid="{00000000-0005-0000-0000-00001C190000}"/>
    <cellStyle name="Currency 2 6 2 3 3 9" xfId="6429" xr:uid="{00000000-0005-0000-0000-00001D190000}"/>
    <cellStyle name="Currency 2 6 2 3 3 9 2" xfId="6430" xr:uid="{00000000-0005-0000-0000-00001E190000}"/>
    <cellStyle name="Currency 2 6 2 3 4" xfId="6431" xr:uid="{00000000-0005-0000-0000-00001F190000}"/>
    <cellStyle name="Currency 2 6 2 3 4 2" xfId="6432" xr:uid="{00000000-0005-0000-0000-000020190000}"/>
    <cellStyle name="Currency 2 6 2 3 4 2 10" xfId="6433" xr:uid="{00000000-0005-0000-0000-000021190000}"/>
    <cellStyle name="Currency 2 6 2 3 4 2 11" xfId="6434" xr:uid="{00000000-0005-0000-0000-000022190000}"/>
    <cellStyle name="Currency 2 6 2 3 4 2 2" xfId="6435" xr:uid="{00000000-0005-0000-0000-000023190000}"/>
    <cellStyle name="Currency 2 6 2 3 4 2 2 2" xfId="6436" xr:uid="{00000000-0005-0000-0000-000024190000}"/>
    <cellStyle name="Currency 2 6 2 3 4 2 2 3" xfId="6437" xr:uid="{00000000-0005-0000-0000-000025190000}"/>
    <cellStyle name="Currency 2 6 2 3 4 2 3" xfId="6438" xr:uid="{00000000-0005-0000-0000-000026190000}"/>
    <cellStyle name="Currency 2 6 2 3 4 2 3 2" xfId="6439" xr:uid="{00000000-0005-0000-0000-000027190000}"/>
    <cellStyle name="Currency 2 6 2 3 4 2 3 3" xfId="6440" xr:uid="{00000000-0005-0000-0000-000028190000}"/>
    <cellStyle name="Currency 2 6 2 3 4 2 4" xfId="6441" xr:uid="{00000000-0005-0000-0000-000029190000}"/>
    <cellStyle name="Currency 2 6 2 3 4 2 4 2" xfId="6442" xr:uid="{00000000-0005-0000-0000-00002A190000}"/>
    <cellStyle name="Currency 2 6 2 3 4 2 4 2 2" xfId="6443" xr:uid="{00000000-0005-0000-0000-00002B190000}"/>
    <cellStyle name="Currency 2 6 2 3 4 2 4 3" xfId="6444" xr:uid="{00000000-0005-0000-0000-00002C190000}"/>
    <cellStyle name="Currency 2 6 2 3 4 2 5" xfId="6445" xr:uid="{00000000-0005-0000-0000-00002D190000}"/>
    <cellStyle name="Currency 2 6 2 3 4 2 5 2" xfId="6446" xr:uid="{00000000-0005-0000-0000-00002E190000}"/>
    <cellStyle name="Currency 2 6 2 3 4 2 5 2 2" xfId="6447" xr:uid="{00000000-0005-0000-0000-00002F190000}"/>
    <cellStyle name="Currency 2 6 2 3 4 2 5 3" xfId="6448" xr:uid="{00000000-0005-0000-0000-000030190000}"/>
    <cellStyle name="Currency 2 6 2 3 4 2 6" xfId="6449" xr:uid="{00000000-0005-0000-0000-000031190000}"/>
    <cellStyle name="Currency 2 6 2 3 4 2 6 2" xfId="6450" xr:uid="{00000000-0005-0000-0000-000032190000}"/>
    <cellStyle name="Currency 2 6 2 3 4 2 6 2 2" xfId="6451" xr:uid="{00000000-0005-0000-0000-000033190000}"/>
    <cellStyle name="Currency 2 6 2 3 4 2 6 3" xfId="6452" xr:uid="{00000000-0005-0000-0000-000034190000}"/>
    <cellStyle name="Currency 2 6 2 3 4 2 7" xfId="6453" xr:uid="{00000000-0005-0000-0000-000035190000}"/>
    <cellStyle name="Currency 2 6 2 3 4 2 7 2" xfId="6454" xr:uid="{00000000-0005-0000-0000-000036190000}"/>
    <cellStyle name="Currency 2 6 2 3 4 2 8" xfId="6455" xr:uid="{00000000-0005-0000-0000-000037190000}"/>
    <cellStyle name="Currency 2 6 2 3 4 2 8 2" xfId="6456" xr:uid="{00000000-0005-0000-0000-000038190000}"/>
    <cellStyle name="Currency 2 6 2 3 4 2 9" xfId="6457" xr:uid="{00000000-0005-0000-0000-000039190000}"/>
    <cellStyle name="Currency 2 6 2 3 4 3" xfId="6458" xr:uid="{00000000-0005-0000-0000-00003A190000}"/>
    <cellStyle name="Currency 2 6 2 3 4 3 2" xfId="6459" xr:uid="{00000000-0005-0000-0000-00003B190000}"/>
    <cellStyle name="Currency 2 6 2 3 4 3 2 2" xfId="6460" xr:uid="{00000000-0005-0000-0000-00003C190000}"/>
    <cellStyle name="Currency 2 6 2 3 4 3 2 3" xfId="6461" xr:uid="{00000000-0005-0000-0000-00003D190000}"/>
    <cellStyle name="Currency 2 6 2 3 4 3 3" xfId="6462" xr:uid="{00000000-0005-0000-0000-00003E190000}"/>
    <cellStyle name="Currency 2 6 2 3 4 4" xfId="6463" xr:uid="{00000000-0005-0000-0000-00003F190000}"/>
    <cellStyle name="Currency 2 6 2 3 4 4 2" xfId="6464" xr:uid="{00000000-0005-0000-0000-000040190000}"/>
    <cellStyle name="Currency 2 6 2 3 4 4 2 2" xfId="6465" xr:uid="{00000000-0005-0000-0000-000041190000}"/>
    <cellStyle name="Currency 2 6 2 3 4 4 3" xfId="6466" xr:uid="{00000000-0005-0000-0000-000042190000}"/>
    <cellStyle name="Currency 2 6 2 3 4 4 4" xfId="6467" xr:uid="{00000000-0005-0000-0000-000043190000}"/>
    <cellStyle name="Currency 2 6 2 3 4 5" xfId="6468" xr:uid="{00000000-0005-0000-0000-000044190000}"/>
    <cellStyle name="Currency 2 6 2 3 4 5 2" xfId="6469" xr:uid="{00000000-0005-0000-0000-000045190000}"/>
    <cellStyle name="Currency 2 6 2 3 4 5 2 2" xfId="6470" xr:uid="{00000000-0005-0000-0000-000046190000}"/>
    <cellStyle name="Currency 2 6 2 3 4 5 3" xfId="6471" xr:uid="{00000000-0005-0000-0000-000047190000}"/>
    <cellStyle name="Currency 2 6 2 3 4 6" xfId="6472" xr:uid="{00000000-0005-0000-0000-000048190000}"/>
    <cellStyle name="Currency 2 6 2 3 4 7" xfId="6473" xr:uid="{00000000-0005-0000-0000-000049190000}"/>
    <cellStyle name="Currency 2 6 2 3 5" xfId="6474" xr:uid="{00000000-0005-0000-0000-00004A190000}"/>
    <cellStyle name="Currency 2 6 2 3 5 10" xfId="6475" xr:uid="{00000000-0005-0000-0000-00004B190000}"/>
    <cellStyle name="Currency 2 6 2 3 5 2" xfId="6476" xr:uid="{00000000-0005-0000-0000-00004C190000}"/>
    <cellStyle name="Currency 2 6 2 3 5 2 2" xfId="6477" xr:uid="{00000000-0005-0000-0000-00004D190000}"/>
    <cellStyle name="Currency 2 6 2 3 5 2 3" xfId="6478" xr:uid="{00000000-0005-0000-0000-00004E190000}"/>
    <cellStyle name="Currency 2 6 2 3 5 3" xfId="6479" xr:uid="{00000000-0005-0000-0000-00004F190000}"/>
    <cellStyle name="Currency 2 6 2 3 5 3 2" xfId="6480" xr:uid="{00000000-0005-0000-0000-000050190000}"/>
    <cellStyle name="Currency 2 6 2 3 5 3 3" xfId="6481" xr:uid="{00000000-0005-0000-0000-000051190000}"/>
    <cellStyle name="Currency 2 6 2 3 5 4" xfId="6482" xr:uid="{00000000-0005-0000-0000-000052190000}"/>
    <cellStyle name="Currency 2 6 2 3 5 4 2" xfId="6483" xr:uid="{00000000-0005-0000-0000-000053190000}"/>
    <cellStyle name="Currency 2 6 2 3 5 4 2 2" xfId="6484" xr:uid="{00000000-0005-0000-0000-000054190000}"/>
    <cellStyle name="Currency 2 6 2 3 5 4 3" xfId="6485" xr:uid="{00000000-0005-0000-0000-000055190000}"/>
    <cellStyle name="Currency 2 6 2 3 5 5" xfId="6486" xr:uid="{00000000-0005-0000-0000-000056190000}"/>
    <cellStyle name="Currency 2 6 2 3 5 5 2" xfId="6487" xr:uid="{00000000-0005-0000-0000-000057190000}"/>
    <cellStyle name="Currency 2 6 2 3 5 5 2 2" xfId="6488" xr:uid="{00000000-0005-0000-0000-000058190000}"/>
    <cellStyle name="Currency 2 6 2 3 5 5 3" xfId="6489" xr:uid="{00000000-0005-0000-0000-000059190000}"/>
    <cellStyle name="Currency 2 6 2 3 5 6" xfId="6490" xr:uid="{00000000-0005-0000-0000-00005A190000}"/>
    <cellStyle name="Currency 2 6 2 3 5 6 2" xfId="6491" xr:uid="{00000000-0005-0000-0000-00005B190000}"/>
    <cellStyle name="Currency 2 6 2 3 5 6 2 2" xfId="6492" xr:uid="{00000000-0005-0000-0000-00005C190000}"/>
    <cellStyle name="Currency 2 6 2 3 5 6 3" xfId="6493" xr:uid="{00000000-0005-0000-0000-00005D190000}"/>
    <cellStyle name="Currency 2 6 2 3 5 7" xfId="6494" xr:uid="{00000000-0005-0000-0000-00005E190000}"/>
    <cellStyle name="Currency 2 6 2 3 5 7 2" xfId="6495" xr:uid="{00000000-0005-0000-0000-00005F190000}"/>
    <cellStyle name="Currency 2 6 2 3 5 8" xfId="6496" xr:uid="{00000000-0005-0000-0000-000060190000}"/>
    <cellStyle name="Currency 2 6 2 3 5 8 2" xfId="6497" xr:uid="{00000000-0005-0000-0000-000061190000}"/>
    <cellStyle name="Currency 2 6 2 3 5 9" xfId="6498" xr:uid="{00000000-0005-0000-0000-000062190000}"/>
    <cellStyle name="Currency 2 6 2 3 6" xfId="6499" xr:uid="{00000000-0005-0000-0000-000063190000}"/>
    <cellStyle name="Currency 2 6 2 3 6 10" xfId="6500" xr:uid="{00000000-0005-0000-0000-000064190000}"/>
    <cellStyle name="Currency 2 6 2 3 6 11" xfId="6501" xr:uid="{00000000-0005-0000-0000-000065190000}"/>
    <cellStyle name="Currency 2 6 2 3 6 12" xfId="6502" xr:uid="{00000000-0005-0000-0000-000066190000}"/>
    <cellStyle name="Currency 2 6 2 3 6 2" xfId="6503" xr:uid="{00000000-0005-0000-0000-000067190000}"/>
    <cellStyle name="Currency 2 6 2 3 6 2 2" xfId="6504" xr:uid="{00000000-0005-0000-0000-000068190000}"/>
    <cellStyle name="Currency 2 6 2 3 6 2 3" xfId="6505" xr:uid="{00000000-0005-0000-0000-000069190000}"/>
    <cellStyle name="Currency 2 6 2 3 6 3" xfId="6506" xr:uid="{00000000-0005-0000-0000-00006A190000}"/>
    <cellStyle name="Currency 2 6 2 3 6 3 2" xfId="6507" xr:uid="{00000000-0005-0000-0000-00006B190000}"/>
    <cellStyle name="Currency 2 6 2 3 6 3 3" xfId="6508" xr:uid="{00000000-0005-0000-0000-00006C190000}"/>
    <cellStyle name="Currency 2 6 2 3 6 4" xfId="6509" xr:uid="{00000000-0005-0000-0000-00006D190000}"/>
    <cellStyle name="Currency 2 6 2 3 6 5" xfId="6510" xr:uid="{00000000-0005-0000-0000-00006E190000}"/>
    <cellStyle name="Currency 2 6 2 3 6 5 2" xfId="6511" xr:uid="{00000000-0005-0000-0000-00006F190000}"/>
    <cellStyle name="Currency 2 6 2 3 6 5 2 2" xfId="6512" xr:uid="{00000000-0005-0000-0000-000070190000}"/>
    <cellStyle name="Currency 2 6 2 3 6 5 3" xfId="6513" xr:uid="{00000000-0005-0000-0000-000071190000}"/>
    <cellStyle name="Currency 2 6 2 3 6 6" xfId="6514" xr:uid="{00000000-0005-0000-0000-000072190000}"/>
    <cellStyle name="Currency 2 6 2 3 6 6 2" xfId="6515" xr:uid="{00000000-0005-0000-0000-000073190000}"/>
    <cellStyle name="Currency 2 6 2 3 6 6 2 2" xfId="6516" xr:uid="{00000000-0005-0000-0000-000074190000}"/>
    <cellStyle name="Currency 2 6 2 3 6 6 3" xfId="6517" xr:uid="{00000000-0005-0000-0000-000075190000}"/>
    <cellStyle name="Currency 2 6 2 3 6 7" xfId="6518" xr:uid="{00000000-0005-0000-0000-000076190000}"/>
    <cellStyle name="Currency 2 6 2 3 6 7 2" xfId="6519" xr:uid="{00000000-0005-0000-0000-000077190000}"/>
    <cellStyle name="Currency 2 6 2 3 6 7 2 2" xfId="6520" xr:uid="{00000000-0005-0000-0000-000078190000}"/>
    <cellStyle name="Currency 2 6 2 3 6 7 3" xfId="6521" xr:uid="{00000000-0005-0000-0000-000079190000}"/>
    <cellStyle name="Currency 2 6 2 3 6 8" xfId="6522" xr:uid="{00000000-0005-0000-0000-00007A190000}"/>
    <cellStyle name="Currency 2 6 2 3 6 8 2" xfId="6523" xr:uid="{00000000-0005-0000-0000-00007B190000}"/>
    <cellStyle name="Currency 2 6 2 3 6 9" xfId="6524" xr:uid="{00000000-0005-0000-0000-00007C190000}"/>
    <cellStyle name="Currency 2 6 2 3 6 9 2" xfId="6525" xr:uid="{00000000-0005-0000-0000-00007D190000}"/>
    <cellStyle name="Currency 2 6 2 3 7" xfId="6526" xr:uid="{00000000-0005-0000-0000-00007E190000}"/>
    <cellStyle name="Currency 2 6 2 3 7 2" xfId="6527" xr:uid="{00000000-0005-0000-0000-00007F190000}"/>
    <cellStyle name="Currency 2 6 2 3 7 3" xfId="6528" xr:uid="{00000000-0005-0000-0000-000080190000}"/>
    <cellStyle name="Currency 2 6 2 3 8" xfId="6529" xr:uid="{00000000-0005-0000-0000-000081190000}"/>
    <cellStyle name="Currency 2 6 2 3 8 2" xfId="6530" xr:uid="{00000000-0005-0000-0000-000082190000}"/>
    <cellStyle name="Currency 2 6 2 3 8 2 2" xfId="6531" xr:uid="{00000000-0005-0000-0000-000083190000}"/>
    <cellStyle name="Currency 2 6 2 3 8 3" xfId="6532" xr:uid="{00000000-0005-0000-0000-000084190000}"/>
    <cellStyle name="Currency 2 6 2 3 8 4" xfId="6533" xr:uid="{00000000-0005-0000-0000-000085190000}"/>
    <cellStyle name="Currency 2 6 2 3 9" xfId="6534" xr:uid="{00000000-0005-0000-0000-000086190000}"/>
    <cellStyle name="Currency 2 6 2 3 9 2" xfId="6535" xr:uid="{00000000-0005-0000-0000-000087190000}"/>
    <cellStyle name="Currency 2 6 2 3 9 2 2" xfId="6536" xr:uid="{00000000-0005-0000-0000-000088190000}"/>
    <cellStyle name="Currency 2 6 2 3 9 3" xfId="6537" xr:uid="{00000000-0005-0000-0000-000089190000}"/>
    <cellStyle name="Currency 2 6 2 4" xfId="6538" xr:uid="{00000000-0005-0000-0000-00008A190000}"/>
    <cellStyle name="Currency 2 6 2 4 2" xfId="6539" xr:uid="{00000000-0005-0000-0000-00008B190000}"/>
    <cellStyle name="Currency 2 6 2 4 2 10" xfId="6540" xr:uid="{00000000-0005-0000-0000-00008C190000}"/>
    <cellStyle name="Currency 2 6 2 4 2 2" xfId="6541" xr:uid="{00000000-0005-0000-0000-00008D190000}"/>
    <cellStyle name="Currency 2 6 2 4 2 2 2" xfId="6542" xr:uid="{00000000-0005-0000-0000-00008E190000}"/>
    <cellStyle name="Currency 2 6 2 4 2 2 3" xfId="6543" xr:uid="{00000000-0005-0000-0000-00008F190000}"/>
    <cellStyle name="Currency 2 6 2 4 2 3" xfId="6544" xr:uid="{00000000-0005-0000-0000-000090190000}"/>
    <cellStyle name="Currency 2 6 2 4 2 3 2" xfId="6545" xr:uid="{00000000-0005-0000-0000-000091190000}"/>
    <cellStyle name="Currency 2 6 2 4 2 3 3" xfId="6546" xr:uid="{00000000-0005-0000-0000-000092190000}"/>
    <cellStyle name="Currency 2 6 2 4 2 4" xfId="6547" xr:uid="{00000000-0005-0000-0000-000093190000}"/>
    <cellStyle name="Currency 2 6 2 4 2 4 2" xfId="6548" xr:uid="{00000000-0005-0000-0000-000094190000}"/>
    <cellStyle name="Currency 2 6 2 4 2 4 2 2" xfId="6549" xr:uid="{00000000-0005-0000-0000-000095190000}"/>
    <cellStyle name="Currency 2 6 2 4 2 4 3" xfId="6550" xr:uid="{00000000-0005-0000-0000-000096190000}"/>
    <cellStyle name="Currency 2 6 2 4 2 5" xfId="6551" xr:uid="{00000000-0005-0000-0000-000097190000}"/>
    <cellStyle name="Currency 2 6 2 4 2 5 2" xfId="6552" xr:uid="{00000000-0005-0000-0000-000098190000}"/>
    <cellStyle name="Currency 2 6 2 4 2 5 2 2" xfId="6553" xr:uid="{00000000-0005-0000-0000-000099190000}"/>
    <cellStyle name="Currency 2 6 2 4 2 5 3" xfId="6554" xr:uid="{00000000-0005-0000-0000-00009A190000}"/>
    <cellStyle name="Currency 2 6 2 4 2 6" xfId="6555" xr:uid="{00000000-0005-0000-0000-00009B190000}"/>
    <cellStyle name="Currency 2 6 2 4 2 6 2" xfId="6556" xr:uid="{00000000-0005-0000-0000-00009C190000}"/>
    <cellStyle name="Currency 2 6 2 4 2 6 2 2" xfId="6557" xr:uid="{00000000-0005-0000-0000-00009D190000}"/>
    <cellStyle name="Currency 2 6 2 4 2 6 3" xfId="6558" xr:uid="{00000000-0005-0000-0000-00009E190000}"/>
    <cellStyle name="Currency 2 6 2 4 2 7" xfId="6559" xr:uid="{00000000-0005-0000-0000-00009F190000}"/>
    <cellStyle name="Currency 2 6 2 4 2 7 2" xfId="6560" xr:uid="{00000000-0005-0000-0000-0000A0190000}"/>
    <cellStyle name="Currency 2 6 2 4 2 8" xfId="6561" xr:uid="{00000000-0005-0000-0000-0000A1190000}"/>
    <cellStyle name="Currency 2 6 2 4 2 8 2" xfId="6562" xr:uid="{00000000-0005-0000-0000-0000A2190000}"/>
    <cellStyle name="Currency 2 6 2 4 2 9" xfId="6563" xr:uid="{00000000-0005-0000-0000-0000A3190000}"/>
    <cellStyle name="Currency 2 6 2 4 3" xfId="6564" xr:uid="{00000000-0005-0000-0000-0000A4190000}"/>
    <cellStyle name="Currency 2 6 2 4 3 10" xfId="6565" xr:uid="{00000000-0005-0000-0000-0000A5190000}"/>
    <cellStyle name="Currency 2 6 2 4 3 2" xfId="6566" xr:uid="{00000000-0005-0000-0000-0000A6190000}"/>
    <cellStyle name="Currency 2 6 2 4 3 2 2" xfId="6567" xr:uid="{00000000-0005-0000-0000-0000A7190000}"/>
    <cellStyle name="Currency 2 6 2 4 3 2 3" xfId="6568" xr:uid="{00000000-0005-0000-0000-0000A8190000}"/>
    <cellStyle name="Currency 2 6 2 4 3 3" xfId="6569" xr:uid="{00000000-0005-0000-0000-0000A9190000}"/>
    <cellStyle name="Currency 2 6 2 4 3 3 2" xfId="6570" xr:uid="{00000000-0005-0000-0000-0000AA190000}"/>
    <cellStyle name="Currency 2 6 2 4 3 3 3" xfId="6571" xr:uid="{00000000-0005-0000-0000-0000AB190000}"/>
    <cellStyle name="Currency 2 6 2 4 3 4" xfId="6572" xr:uid="{00000000-0005-0000-0000-0000AC190000}"/>
    <cellStyle name="Currency 2 6 2 4 3 4 2" xfId="6573" xr:uid="{00000000-0005-0000-0000-0000AD190000}"/>
    <cellStyle name="Currency 2 6 2 4 3 4 2 2" xfId="6574" xr:uid="{00000000-0005-0000-0000-0000AE190000}"/>
    <cellStyle name="Currency 2 6 2 4 3 4 3" xfId="6575" xr:uid="{00000000-0005-0000-0000-0000AF190000}"/>
    <cellStyle name="Currency 2 6 2 4 3 5" xfId="6576" xr:uid="{00000000-0005-0000-0000-0000B0190000}"/>
    <cellStyle name="Currency 2 6 2 4 3 5 2" xfId="6577" xr:uid="{00000000-0005-0000-0000-0000B1190000}"/>
    <cellStyle name="Currency 2 6 2 4 3 5 2 2" xfId="6578" xr:uid="{00000000-0005-0000-0000-0000B2190000}"/>
    <cellStyle name="Currency 2 6 2 4 3 5 3" xfId="6579" xr:uid="{00000000-0005-0000-0000-0000B3190000}"/>
    <cellStyle name="Currency 2 6 2 4 3 6" xfId="6580" xr:uid="{00000000-0005-0000-0000-0000B4190000}"/>
    <cellStyle name="Currency 2 6 2 4 3 6 2" xfId="6581" xr:uid="{00000000-0005-0000-0000-0000B5190000}"/>
    <cellStyle name="Currency 2 6 2 4 3 6 2 2" xfId="6582" xr:uid="{00000000-0005-0000-0000-0000B6190000}"/>
    <cellStyle name="Currency 2 6 2 4 3 6 3" xfId="6583" xr:uid="{00000000-0005-0000-0000-0000B7190000}"/>
    <cellStyle name="Currency 2 6 2 4 3 7" xfId="6584" xr:uid="{00000000-0005-0000-0000-0000B8190000}"/>
    <cellStyle name="Currency 2 6 2 4 3 7 2" xfId="6585" xr:uid="{00000000-0005-0000-0000-0000B9190000}"/>
    <cellStyle name="Currency 2 6 2 4 3 8" xfId="6586" xr:uid="{00000000-0005-0000-0000-0000BA190000}"/>
    <cellStyle name="Currency 2 6 2 4 3 8 2" xfId="6587" xr:uid="{00000000-0005-0000-0000-0000BB190000}"/>
    <cellStyle name="Currency 2 6 2 4 3 9" xfId="6588" xr:uid="{00000000-0005-0000-0000-0000BC190000}"/>
    <cellStyle name="Currency 2 6 2 4 4" xfId="6589" xr:uid="{00000000-0005-0000-0000-0000BD190000}"/>
    <cellStyle name="Currency 2 6 2 4 4 10" xfId="6590" xr:uid="{00000000-0005-0000-0000-0000BE190000}"/>
    <cellStyle name="Currency 2 6 2 4 4 2" xfId="6591" xr:uid="{00000000-0005-0000-0000-0000BF190000}"/>
    <cellStyle name="Currency 2 6 2 4 4 3" xfId="6592" xr:uid="{00000000-0005-0000-0000-0000C0190000}"/>
    <cellStyle name="Currency 2 6 2 4 4 3 2" xfId="6593" xr:uid="{00000000-0005-0000-0000-0000C1190000}"/>
    <cellStyle name="Currency 2 6 2 4 4 3 2 2" xfId="6594" xr:uid="{00000000-0005-0000-0000-0000C2190000}"/>
    <cellStyle name="Currency 2 6 2 4 4 3 3" xfId="6595" xr:uid="{00000000-0005-0000-0000-0000C3190000}"/>
    <cellStyle name="Currency 2 6 2 4 4 4" xfId="6596" xr:uid="{00000000-0005-0000-0000-0000C4190000}"/>
    <cellStyle name="Currency 2 6 2 4 4 4 2" xfId="6597" xr:uid="{00000000-0005-0000-0000-0000C5190000}"/>
    <cellStyle name="Currency 2 6 2 4 4 4 2 2" xfId="6598" xr:uid="{00000000-0005-0000-0000-0000C6190000}"/>
    <cellStyle name="Currency 2 6 2 4 4 4 3" xfId="6599" xr:uid="{00000000-0005-0000-0000-0000C7190000}"/>
    <cellStyle name="Currency 2 6 2 4 4 5" xfId="6600" xr:uid="{00000000-0005-0000-0000-0000C8190000}"/>
    <cellStyle name="Currency 2 6 2 4 4 5 2" xfId="6601" xr:uid="{00000000-0005-0000-0000-0000C9190000}"/>
    <cellStyle name="Currency 2 6 2 4 4 5 2 2" xfId="6602" xr:uid="{00000000-0005-0000-0000-0000CA190000}"/>
    <cellStyle name="Currency 2 6 2 4 4 5 3" xfId="6603" xr:uid="{00000000-0005-0000-0000-0000CB190000}"/>
    <cellStyle name="Currency 2 6 2 4 4 6" xfId="6604" xr:uid="{00000000-0005-0000-0000-0000CC190000}"/>
    <cellStyle name="Currency 2 6 2 4 4 6 2" xfId="6605" xr:uid="{00000000-0005-0000-0000-0000CD190000}"/>
    <cellStyle name="Currency 2 6 2 4 4 7" xfId="6606" xr:uid="{00000000-0005-0000-0000-0000CE190000}"/>
    <cellStyle name="Currency 2 6 2 4 4 7 2" xfId="6607" xr:uid="{00000000-0005-0000-0000-0000CF190000}"/>
    <cellStyle name="Currency 2 6 2 4 4 8" xfId="6608" xr:uid="{00000000-0005-0000-0000-0000D0190000}"/>
    <cellStyle name="Currency 2 6 2 4 4 9" xfId="6609" xr:uid="{00000000-0005-0000-0000-0000D1190000}"/>
    <cellStyle name="Currency 2 6 2 4 5" xfId="6610" xr:uid="{00000000-0005-0000-0000-0000D2190000}"/>
    <cellStyle name="Currency 2 6 2 4 5 2" xfId="6611" xr:uid="{00000000-0005-0000-0000-0000D3190000}"/>
    <cellStyle name="Currency 2 6 2 4 5 3" xfId="6612" xr:uid="{00000000-0005-0000-0000-0000D4190000}"/>
    <cellStyle name="Currency 2 6 2 4 5 4" xfId="6613" xr:uid="{00000000-0005-0000-0000-0000D5190000}"/>
    <cellStyle name="Currency 2 6 2 4 6" xfId="6614" xr:uid="{00000000-0005-0000-0000-0000D6190000}"/>
    <cellStyle name="Currency 2 6 2 4 6 2" xfId="6615" xr:uid="{00000000-0005-0000-0000-0000D7190000}"/>
    <cellStyle name="Currency 2 6 2 4 6 2 2" xfId="6616" xr:uid="{00000000-0005-0000-0000-0000D8190000}"/>
    <cellStyle name="Currency 2 6 2 4 6 2 2 2" xfId="6617" xr:uid="{00000000-0005-0000-0000-0000D9190000}"/>
    <cellStyle name="Currency 2 6 2 4 6 2 3" xfId="6618" xr:uid="{00000000-0005-0000-0000-0000DA190000}"/>
    <cellStyle name="Currency 2 6 2 4 6 3" xfId="6619" xr:uid="{00000000-0005-0000-0000-0000DB190000}"/>
    <cellStyle name="Currency 2 6 2 4 6 3 2" xfId="6620" xr:uid="{00000000-0005-0000-0000-0000DC190000}"/>
    <cellStyle name="Currency 2 6 2 4 6 3 2 2" xfId="6621" xr:uid="{00000000-0005-0000-0000-0000DD190000}"/>
    <cellStyle name="Currency 2 6 2 4 6 3 3" xfId="6622" xr:uid="{00000000-0005-0000-0000-0000DE190000}"/>
    <cellStyle name="Currency 2 6 2 4 6 4" xfId="6623" xr:uid="{00000000-0005-0000-0000-0000DF190000}"/>
    <cellStyle name="Currency 2 6 2 4 6 4 2" xfId="6624" xr:uid="{00000000-0005-0000-0000-0000E0190000}"/>
    <cellStyle name="Currency 2 6 2 4 6 4 2 2" xfId="6625" xr:uid="{00000000-0005-0000-0000-0000E1190000}"/>
    <cellStyle name="Currency 2 6 2 4 6 4 3" xfId="6626" xr:uid="{00000000-0005-0000-0000-0000E2190000}"/>
    <cellStyle name="Currency 2 6 2 4 6 5" xfId="6627" xr:uid="{00000000-0005-0000-0000-0000E3190000}"/>
    <cellStyle name="Currency 2 6 2 4 6 5 2" xfId="6628" xr:uid="{00000000-0005-0000-0000-0000E4190000}"/>
    <cellStyle name="Currency 2 6 2 4 6 6" xfId="6629" xr:uid="{00000000-0005-0000-0000-0000E5190000}"/>
    <cellStyle name="Currency 2 6 2 4 6 6 2" xfId="6630" xr:uid="{00000000-0005-0000-0000-0000E6190000}"/>
    <cellStyle name="Currency 2 6 2 4 6 7" xfId="6631" xr:uid="{00000000-0005-0000-0000-0000E7190000}"/>
    <cellStyle name="Currency 2 6 2 4 7" xfId="6632" xr:uid="{00000000-0005-0000-0000-0000E8190000}"/>
    <cellStyle name="Currency 2 6 2 4 7 2" xfId="6633" xr:uid="{00000000-0005-0000-0000-0000E9190000}"/>
    <cellStyle name="Currency 2 6 2 4 7 2 2" xfId="6634" xr:uid="{00000000-0005-0000-0000-0000EA190000}"/>
    <cellStyle name="Currency 2 6 2 4 7 3" xfId="6635" xr:uid="{00000000-0005-0000-0000-0000EB190000}"/>
    <cellStyle name="Currency 2 6 2 4 8" xfId="6636" xr:uid="{00000000-0005-0000-0000-0000EC190000}"/>
    <cellStyle name="Currency 2 6 2 4 8 2" xfId="6637" xr:uid="{00000000-0005-0000-0000-0000ED190000}"/>
    <cellStyle name="Currency 2 6 2 4 8 2 2" xfId="6638" xr:uid="{00000000-0005-0000-0000-0000EE190000}"/>
    <cellStyle name="Currency 2 6 2 4 8 3" xfId="6639" xr:uid="{00000000-0005-0000-0000-0000EF190000}"/>
    <cellStyle name="Currency 2 6 2 4 9" xfId="6640" xr:uid="{00000000-0005-0000-0000-0000F0190000}"/>
    <cellStyle name="Currency 2 6 2 5" xfId="6641" xr:uid="{00000000-0005-0000-0000-0000F1190000}"/>
    <cellStyle name="Currency 2 6 2 5 10" xfId="6642" xr:uid="{00000000-0005-0000-0000-0000F2190000}"/>
    <cellStyle name="Currency 2 6 2 5 11" xfId="6643" xr:uid="{00000000-0005-0000-0000-0000F3190000}"/>
    <cellStyle name="Currency 2 6 2 5 12" xfId="6644" xr:uid="{00000000-0005-0000-0000-0000F4190000}"/>
    <cellStyle name="Currency 2 6 2 5 13" xfId="6645" xr:uid="{00000000-0005-0000-0000-0000F5190000}"/>
    <cellStyle name="Currency 2 6 2 5 2" xfId="6646" xr:uid="{00000000-0005-0000-0000-0000F6190000}"/>
    <cellStyle name="Currency 2 6 2 5 2 10" xfId="6647" xr:uid="{00000000-0005-0000-0000-0000F7190000}"/>
    <cellStyle name="Currency 2 6 2 5 2 2" xfId="6648" xr:uid="{00000000-0005-0000-0000-0000F8190000}"/>
    <cellStyle name="Currency 2 6 2 5 2 2 2" xfId="6649" xr:uid="{00000000-0005-0000-0000-0000F9190000}"/>
    <cellStyle name="Currency 2 6 2 5 2 2 3" xfId="6650" xr:uid="{00000000-0005-0000-0000-0000FA190000}"/>
    <cellStyle name="Currency 2 6 2 5 2 3" xfId="6651" xr:uid="{00000000-0005-0000-0000-0000FB190000}"/>
    <cellStyle name="Currency 2 6 2 5 2 3 2" xfId="6652" xr:uid="{00000000-0005-0000-0000-0000FC190000}"/>
    <cellStyle name="Currency 2 6 2 5 2 3 3" xfId="6653" xr:uid="{00000000-0005-0000-0000-0000FD190000}"/>
    <cellStyle name="Currency 2 6 2 5 2 3 4" xfId="6654" xr:uid="{00000000-0005-0000-0000-0000FE190000}"/>
    <cellStyle name="Currency 2 6 2 5 2 4" xfId="6655" xr:uid="{00000000-0005-0000-0000-0000FF190000}"/>
    <cellStyle name="Currency 2 6 2 5 2 4 2" xfId="6656" xr:uid="{00000000-0005-0000-0000-0000001A0000}"/>
    <cellStyle name="Currency 2 6 2 5 2 4 2 2" xfId="6657" xr:uid="{00000000-0005-0000-0000-0000011A0000}"/>
    <cellStyle name="Currency 2 6 2 5 2 4 3" xfId="6658" xr:uid="{00000000-0005-0000-0000-0000021A0000}"/>
    <cellStyle name="Currency 2 6 2 5 2 5" xfId="6659" xr:uid="{00000000-0005-0000-0000-0000031A0000}"/>
    <cellStyle name="Currency 2 6 2 5 2 5 2" xfId="6660" xr:uid="{00000000-0005-0000-0000-0000041A0000}"/>
    <cellStyle name="Currency 2 6 2 5 2 5 2 2" xfId="6661" xr:uid="{00000000-0005-0000-0000-0000051A0000}"/>
    <cellStyle name="Currency 2 6 2 5 2 5 3" xfId="6662" xr:uid="{00000000-0005-0000-0000-0000061A0000}"/>
    <cellStyle name="Currency 2 6 2 5 2 6" xfId="6663" xr:uid="{00000000-0005-0000-0000-0000071A0000}"/>
    <cellStyle name="Currency 2 6 2 5 2 6 2" xfId="6664" xr:uid="{00000000-0005-0000-0000-0000081A0000}"/>
    <cellStyle name="Currency 2 6 2 5 2 6 2 2" xfId="6665" xr:uid="{00000000-0005-0000-0000-0000091A0000}"/>
    <cellStyle name="Currency 2 6 2 5 2 6 3" xfId="6666" xr:uid="{00000000-0005-0000-0000-00000A1A0000}"/>
    <cellStyle name="Currency 2 6 2 5 2 7" xfId="6667" xr:uid="{00000000-0005-0000-0000-00000B1A0000}"/>
    <cellStyle name="Currency 2 6 2 5 2 7 2" xfId="6668" xr:uid="{00000000-0005-0000-0000-00000C1A0000}"/>
    <cellStyle name="Currency 2 6 2 5 2 8" xfId="6669" xr:uid="{00000000-0005-0000-0000-00000D1A0000}"/>
    <cellStyle name="Currency 2 6 2 5 2 8 2" xfId="6670" xr:uid="{00000000-0005-0000-0000-00000E1A0000}"/>
    <cellStyle name="Currency 2 6 2 5 2 9" xfId="6671" xr:uid="{00000000-0005-0000-0000-00000F1A0000}"/>
    <cellStyle name="Currency 2 6 2 5 3" xfId="6672" xr:uid="{00000000-0005-0000-0000-0000101A0000}"/>
    <cellStyle name="Currency 2 6 2 5 3 2" xfId="6673" xr:uid="{00000000-0005-0000-0000-0000111A0000}"/>
    <cellStyle name="Currency 2 6 2 5 3 2 2" xfId="6674" xr:uid="{00000000-0005-0000-0000-0000121A0000}"/>
    <cellStyle name="Currency 2 6 2 5 3 2 3" xfId="6675" xr:uid="{00000000-0005-0000-0000-0000131A0000}"/>
    <cellStyle name="Currency 2 6 2 5 3 3" xfId="6676" xr:uid="{00000000-0005-0000-0000-0000141A0000}"/>
    <cellStyle name="Currency 2 6 2 5 4" xfId="6677" xr:uid="{00000000-0005-0000-0000-0000151A0000}"/>
    <cellStyle name="Currency 2 6 2 5 4 2" xfId="6678" xr:uid="{00000000-0005-0000-0000-0000161A0000}"/>
    <cellStyle name="Currency 2 6 2 5 4 3" xfId="6679" xr:uid="{00000000-0005-0000-0000-0000171A0000}"/>
    <cellStyle name="Currency 2 6 2 5 4 4" xfId="6680" xr:uid="{00000000-0005-0000-0000-0000181A0000}"/>
    <cellStyle name="Currency 2 6 2 5 5" xfId="6681" xr:uid="{00000000-0005-0000-0000-0000191A0000}"/>
    <cellStyle name="Currency 2 6 2 5 5 2" xfId="6682" xr:uid="{00000000-0005-0000-0000-00001A1A0000}"/>
    <cellStyle name="Currency 2 6 2 5 5 2 2" xfId="6683" xr:uid="{00000000-0005-0000-0000-00001B1A0000}"/>
    <cellStyle name="Currency 2 6 2 5 5 3" xfId="6684" xr:uid="{00000000-0005-0000-0000-00001C1A0000}"/>
    <cellStyle name="Currency 2 6 2 5 6" xfId="6685" xr:uid="{00000000-0005-0000-0000-00001D1A0000}"/>
    <cellStyle name="Currency 2 6 2 5 6 2" xfId="6686" xr:uid="{00000000-0005-0000-0000-00001E1A0000}"/>
    <cellStyle name="Currency 2 6 2 5 6 2 2" xfId="6687" xr:uid="{00000000-0005-0000-0000-00001F1A0000}"/>
    <cellStyle name="Currency 2 6 2 5 6 3" xfId="6688" xr:uid="{00000000-0005-0000-0000-0000201A0000}"/>
    <cellStyle name="Currency 2 6 2 5 7" xfId="6689" xr:uid="{00000000-0005-0000-0000-0000211A0000}"/>
    <cellStyle name="Currency 2 6 2 5 7 2" xfId="6690" xr:uid="{00000000-0005-0000-0000-0000221A0000}"/>
    <cellStyle name="Currency 2 6 2 5 7 2 2" xfId="6691" xr:uid="{00000000-0005-0000-0000-0000231A0000}"/>
    <cellStyle name="Currency 2 6 2 5 7 3" xfId="6692" xr:uid="{00000000-0005-0000-0000-0000241A0000}"/>
    <cellStyle name="Currency 2 6 2 5 8" xfId="6693" xr:uid="{00000000-0005-0000-0000-0000251A0000}"/>
    <cellStyle name="Currency 2 6 2 5 8 2" xfId="6694" xr:uid="{00000000-0005-0000-0000-0000261A0000}"/>
    <cellStyle name="Currency 2 6 2 5 9" xfId="6695" xr:uid="{00000000-0005-0000-0000-0000271A0000}"/>
    <cellStyle name="Currency 2 6 2 5 9 2" xfId="6696" xr:uid="{00000000-0005-0000-0000-0000281A0000}"/>
    <cellStyle name="Currency 2 6 2 6" xfId="6697" xr:uid="{00000000-0005-0000-0000-0000291A0000}"/>
    <cellStyle name="Currency 2 6 2 6 2" xfId="6698" xr:uid="{00000000-0005-0000-0000-00002A1A0000}"/>
    <cellStyle name="Currency 2 6 2 6 2 10" xfId="6699" xr:uid="{00000000-0005-0000-0000-00002B1A0000}"/>
    <cellStyle name="Currency 2 6 2 6 2 11" xfId="6700" xr:uid="{00000000-0005-0000-0000-00002C1A0000}"/>
    <cellStyle name="Currency 2 6 2 6 2 2" xfId="6701" xr:uid="{00000000-0005-0000-0000-00002D1A0000}"/>
    <cellStyle name="Currency 2 6 2 6 2 2 2" xfId="6702" xr:uid="{00000000-0005-0000-0000-00002E1A0000}"/>
    <cellStyle name="Currency 2 6 2 6 2 2 3" xfId="6703" xr:uid="{00000000-0005-0000-0000-00002F1A0000}"/>
    <cellStyle name="Currency 2 6 2 6 2 3" xfId="6704" xr:uid="{00000000-0005-0000-0000-0000301A0000}"/>
    <cellStyle name="Currency 2 6 2 6 2 3 2" xfId="6705" xr:uid="{00000000-0005-0000-0000-0000311A0000}"/>
    <cellStyle name="Currency 2 6 2 6 2 3 3" xfId="6706" xr:uid="{00000000-0005-0000-0000-0000321A0000}"/>
    <cellStyle name="Currency 2 6 2 6 2 4" xfId="6707" xr:uid="{00000000-0005-0000-0000-0000331A0000}"/>
    <cellStyle name="Currency 2 6 2 6 2 4 2" xfId="6708" xr:uid="{00000000-0005-0000-0000-0000341A0000}"/>
    <cellStyle name="Currency 2 6 2 6 2 4 2 2" xfId="6709" xr:uid="{00000000-0005-0000-0000-0000351A0000}"/>
    <cellStyle name="Currency 2 6 2 6 2 4 3" xfId="6710" xr:uid="{00000000-0005-0000-0000-0000361A0000}"/>
    <cellStyle name="Currency 2 6 2 6 2 5" xfId="6711" xr:uid="{00000000-0005-0000-0000-0000371A0000}"/>
    <cellStyle name="Currency 2 6 2 6 2 5 2" xfId="6712" xr:uid="{00000000-0005-0000-0000-0000381A0000}"/>
    <cellStyle name="Currency 2 6 2 6 2 5 2 2" xfId="6713" xr:uid="{00000000-0005-0000-0000-0000391A0000}"/>
    <cellStyle name="Currency 2 6 2 6 2 5 3" xfId="6714" xr:uid="{00000000-0005-0000-0000-00003A1A0000}"/>
    <cellStyle name="Currency 2 6 2 6 2 6" xfId="6715" xr:uid="{00000000-0005-0000-0000-00003B1A0000}"/>
    <cellStyle name="Currency 2 6 2 6 2 6 2" xfId="6716" xr:uid="{00000000-0005-0000-0000-00003C1A0000}"/>
    <cellStyle name="Currency 2 6 2 6 2 6 2 2" xfId="6717" xr:uid="{00000000-0005-0000-0000-00003D1A0000}"/>
    <cellStyle name="Currency 2 6 2 6 2 6 3" xfId="6718" xr:uid="{00000000-0005-0000-0000-00003E1A0000}"/>
    <cellStyle name="Currency 2 6 2 6 2 7" xfId="6719" xr:uid="{00000000-0005-0000-0000-00003F1A0000}"/>
    <cellStyle name="Currency 2 6 2 6 2 7 2" xfId="6720" xr:uid="{00000000-0005-0000-0000-0000401A0000}"/>
    <cellStyle name="Currency 2 6 2 6 2 8" xfId="6721" xr:uid="{00000000-0005-0000-0000-0000411A0000}"/>
    <cellStyle name="Currency 2 6 2 6 2 8 2" xfId="6722" xr:uid="{00000000-0005-0000-0000-0000421A0000}"/>
    <cellStyle name="Currency 2 6 2 6 2 9" xfId="6723" xr:uid="{00000000-0005-0000-0000-0000431A0000}"/>
    <cellStyle name="Currency 2 6 2 6 3" xfId="6724" xr:uid="{00000000-0005-0000-0000-0000441A0000}"/>
    <cellStyle name="Currency 2 6 2 6 3 2" xfId="6725" xr:uid="{00000000-0005-0000-0000-0000451A0000}"/>
    <cellStyle name="Currency 2 6 2 6 3 2 2" xfId="6726" xr:uid="{00000000-0005-0000-0000-0000461A0000}"/>
    <cellStyle name="Currency 2 6 2 6 3 2 3" xfId="6727" xr:uid="{00000000-0005-0000-0000-0000471A0000}"/>
    <cellStyle name="Currency 2 6 2 6 3 3" xfId="6728" xr:uid="{00000000-0005-0000-0000-0000481A0000}"/>
    <cellStyle name="Currency 2 6 2 6 4" xfId="6729" xr:uid="{00000000-0005-0000-0000-0000491A0000}"/>
    <cellStyle name="Currency 2 6 2 6 4 2" xfId="6730" xr:uid="{00000000-0005-0000-0000-00004A1A0000}"/>
    <cellStyle name="Currency 2 6 2 6 4 2 2" xfId="6731" xr:uid="{00000000-0005-0000-0000-00004B1A0000}"/>
    <cellStyle name="Currency 2 6 2 6 4 3" xfId="6732" xr:uid="{00000000-0005-0000-0000-00004C1A0000}"/>
    <cellStyle name="Currency 2 6 2 6 4 4" xfId="6733" xr:uid="{00000000-0005-0000-0000-00004D1A0000}"/>
    <cellStyle name="Currency 2 6 2 6 5" xfId="6734" xr:uid="{00000000-0005-0000-0000-00004E1A0000}"/>
    <cellStyle name="Currency 2 6 2 6 5 2" xfId="6735" xr:uid="{00000000-0005-0000-0000-00004F1A0000}"/>
    <cellStyle name="Currency 2 6 2 6 5 2 2" xfId="6736" xr:uid="{00000000-0005-0000-0000-0000501A0000}"/>
    <cellStyle name="Currency 2 6 2 6 5 3" xfId="6737" xr:uid="{00000000-0005-0000-0000-0000511A0000}"/>
    <cellStyle name="Currency 2 6 2 6 6" xfId="6738" xr:uid="{00000000-0005-0000-0000-0000521A0000}"/>
    <cellStyle name="Currency 2 6 2 6 7" xfId="6739" xr:uid="{00000000-0005-0000-0000-0000531A0000}"/>
    <cellStyle name="Currency 2 6 2 7" xfId="6740" xr:uid="{00000000-0005-0000-0000-0000541A0000}"/>
    <cellStyle name="Currency 2 6 2 7 10" xfId="6741" xr:uid="{00000000-0005-0000-0000-0000551A0000}"/>
    <cellStyle name="Currency 2 6 2 7 2" xfId="6742" xr:uid="{00000000-0005-0000-0000-0000561A0000}"/>
    <cellStyle name="Currency 2 6 2 7 2 2" xfId="6743" xr:uid="{00000000-0005-0000-0000-0000571A0000}"/>
    <cellStyle name="Currency 2 6 2 7 2 3" xfId="6744" xr:uid="{00000000-0005-0000-0000-0000581A0000}"/>
    <cellStyle name="Currency 2 6 2 7 3" xfId="6745" xr:uid="{00000000-0005-0000-0000-0000591A0000}"/>
    <cellStyle name="Currency 2 6 2 7 3 2" xfId="6746" xr:uid="{00000000-0005-0000-0000-00005A1A0000}"/>
    <cellStyle name="Currency 2 6 2 7 3 3" xfId="6747" xr:uid="{00000000-0005-0000-0000-00005B1A0000}"/>
    <cellStyle name="Currency 2 6 2 7 4" xfId="6748" xr:uid="{00000000-0005-0000-0000-00005C1A0000}"/>
    <cellStyle name="Currency 2 6 2 7 4 2" xfId="6749" xr:uid="{00000000-0005-0000-0000-00005D1A0000}"/>
    <cellStyle name="Currency 2 6 2 7 4 2 2" xfId="6750" xr:uid="{00000000-0005-0000-0000-00005E1A0000}"/>
    <cellStyle name="Currency 2 6 2 7 4 3" xfId="6751" xr:uid="{00000000-0005-0000-0000-00005F1A0000}"/>
    <cellStyle name="Currency 2 6 2 7 5" xfId="6752" xr:uid="{00000000-0005-0000-0000-0000601A0000}"/>
    <cellStyle name="Currency 2 6 2 7 5 2" xfId="6753" xr:uid="{00000000-0005-0000-0000-0000611A0000}"/>
    <cellStyle name="Currency 2 6 2 7 5 2 2" xfId="6754" xr:uid="{00000000-0005-0000-0000-0000621A0000}"/>
    <cellStyle name="Currency 2 6 2 7 5 3" xfId="6755" xr:uid="{00000000-0005-0000-0000-0000631A0000}"/>
    <cellStyle name="Currency 2 6 2 7 6" xfId="6756" xr:uid="{00000000-0005-0000-0000-0000641A0000}"/>
    <cellStyle name="Currency 2 6 2 7 6 2" xfId="6757" xr:uid="{00000000-0005-0000-0000-0000651A0000}"/>
    <cellStyle name="Currency 2 6 2 7 6 2 2" xfId="6758" xr:uid="{00000000-0005-0000-0000-0000661A0000}"/>
    <cellStyle name="Currency 2 6 2 7 6 3" xfId="6759" xr:uid="{00000000-0005-0000-0000-0000671A0000}"/>
    <cellStyle name="Currency 2 6 2 7 7" xfId="6760" xr:uid="{00000000-0005-0000-0000-0000681A0000}"/>
    <cellStyle name="Currency 2 6 2 7 7 2" xfId="6761" xr:uid="{00000000-0005-0000-0000-0000691A0000}"/>
    <cellStyle name="Currency 2 6 2 7 8" xfId="6762" xr:uid="{00000000-0005-0000-0000-00006A1A0000}"/>
    <cellStyle name="Currency 2 6 2 7 8 2" xfId="6763" xr:uid="{00000000-0005-0000-0000-00006B1A0000}"/>
    <cellStyle name="Currency 2 6 2 7 9" xfId="6764" xr:uid="{00000000-0005-0000-0000-00006C1A0000}"/>
    <cellStyle name="Currency 2 6 2 8" xfId="6765" xr:uid="{00000000-0005-0000-0000-00006D1A0000}"/>
    <cellStyle name="Currency 2 6 2 8 10" xfId="6766" xr:uid="{00000000-0005-0000-0000-00006E1A0000}"/>
    <cellStyle name="Currency 2 6 2 8 11" xfId="6767" xr:uid="{00000000-0005-0000-0000-00006F1A0000}"/>
    <cellStyle name="Currency 2 6 2 8 12" xfId="6768" xr:uid="{00000000-0005-0000-0000-0000701A0000}"/>
    <cellStyle name="Currency 2 6 2 8 2" xfId="6769" xr:uid="{00000000-0005-0000-0000-0000711A0000}"/>
    <cellStyle name="Currency 2 6 2 8 2 2" xfId="6770" xr:uid="{00000000-0005-0000-0000-0000721A0000}"/>
    <cellStyle name="Currency 2 6 2 8 2 3" xfId="6771" xr:uid="{00000000-0005-0000-0000-0000731A0000}"/>
    <cellStyle name="Currency 2 6 2 8 3" xfId="6772" xr:uid="{00000000-0005-0000-0000-0000741A0000}"/>
    <cellStyle name="Currency 2 6 2 8 3 2" xfId="6773" xr:uid="{00000000-0005-0000-0000-0000751A0000}"/>
    <cellStyle name="Currency 2 6 2 8 3 3" xfId="6774" xr:uid="{00000000-0005-0000-0000-0000761A0000}"/>
    <cellStyle name="Currency 2 6 2 8 4" xfId="6775" xr:uid="{00000000-0005-0000-0000-0000771A0000}"/>
    <cellStyle name="Currency 2 6 2 8 5" xfId="6776" xr:uid="{00000000-0005-0000-0000-0000781A0000}"/>
    <cellStyle name="Currency 2 6 2 8 5 2" xfId="6777" xr:uid="{00000000-0005-0000-0000-0000791A0000}"/>
    <cellStyle name="Currency 2 6 2 8 5 2 2" xfId="6778" xr:uid="{00000000-0005-0000-0000-00007A1A0000}"/>
    <cellStyle name="Currency 2 6 2 8 5 3" xfId="6779" xr:uid="{00000000-0005-0000-0000-00007B1A0000}"/>
    <cellStyle name="Currency 2 6 2 8 6" xfId="6780" xr:uid="{00000000-0005-0000-0000-00007C1A0000}"/>
    <cellStyle name="Currency 2 6 2 8 6 2" xfId="6781" xr:uid="{00000000-0005-0000-0000-00007D1A0000}"/>
    <cellStyle name="Currency 2 6 2 8 6 2 2" xfId="6782" xr:uid="{00000000-0005-0000-0000-00007E1A0000}"/>
    <cellStyle name="Currency 2 6 2 8 6 3" xfId="6783" xr:uid="{00000000-0005-0000-0000-00007F1A0000}"/>
    <cellStyle name="Currency 2 6 2 8 7" xfId="6784" xr:uid="{00000000-0005-0000-0000-0000801A0000}"/>
    <cellStyle name="Currency 2 6 2 8 7 2" xfId="6785" xr:uid="{00000000-0005-0000-0000-0000811A0000}"/>
    <cellStyle name="Currency 2 6 2 8 7 2 2" xfId="6786" xr:uid="{00000000-0005-0000-0000-0000821A0000}"/>
    <cellStyle name="Currency 2 6 2 8 7 3" xfId="6787" xr:uid="{00000000-0005-0000-0000-0000831A0000}"/>
    <cellStyle name="Currency 2 6 2 8 8" xfId="6788" xr:uid="{00000000-0005-0000-0000-0000841A0000}"/>
    <cellStyle name="Currency 2 6 2 8 8 2" xfId="6789" xr:uid="{00000000-0005-0000-0000-0000851A0000}"/>
    <cellStyle name="Currency 2 6 2 8 9" xfId="6790" xr:uid="{00000000-0005-0000-0000-0000861A0000}"/>
    <cellStyle name="Currency 2 6 2 8 9 2" xfId="6791" xr:uid="{00000000-0005-0000-0000-0000871A0000}"/>
    <cellStyle name="Currency 2 6 2 9" xfId="6792" xr:uid="{00000000-0005-0000-0000-0000881A0000}"/>
    <cellStyle name="Currency 2 6 2 9 2" xfId="6793" xr:uid="{00000000-0005-0000-0000-0000891A0000}"/>
    <cellStyle name="Currency 2 6 2 9 3" xfId="6794" xr:uid="{00000000-0005-0000-0000-00008A1A0000}"/>
    <cellStyle name="Currency 2 6 20" xfId="6795" xr:uid="{00000000-0005-0000-0000-00008B1A0000}"/>
    <cellStyle name="Currency 2 6 3" xfId="6796" xr:uid="{00000000-0005-0000-0000-00008C1A0000}"/>
    <cellStyle name="Currency 2 6 3 10" xfId="6797" xr:uid="{00000000-0005-0000-0000-00008D1A0000}"/>
    <cellStyle name="Currency 2 6 3 10 2" xfId="6798" xr:uid="{00000000-0005-0000-0000-00008E1A0000}"/>
    <cellStyle name="Currency 2 6 3 10 2 2" xfId="6799" xr:uid="{00000000-0005-0000-0000-00008F1A0000}"/>
    <cellStyle name="Currency 2 6 3 10 3" xfId="6800" xr:uid="{00000000-0005-0000-0000-0000901A0000}"/>
    <cellStyle name="Currency 2 6 3 10 4" xfId="6801" xr:uid="{00000000-0005-0000-0000-0000911A0000}"/>
    <cellStyle name="Currency 2 6 3 11" xfId="6802" xr:uid="{00000000-0005-0000-0000-0000921A0000}"/>
    <cellStyle name="Currency 2 6 3 11 2" xfId="6803" xr:uid="{00000000-0005-0000-0000-0000931A0000}"/>
    <cellStyle name="Currency 2 6 3 11 2 2" xfId="6804" xr:uid="{00000000-0005-0000-0000-0000941A0000}"/>
    <cellStyle name="Currency 2 6 3 11 3" xfId="6805" xr:uid="{00000000-0005-0000-0000-0000951A0000}"/>
    <cellStyle name="Currency 2 6 3 12" xfId="6806" xr:uid="{00000000-0005-0000-0000-0000961A0000}"/>
    <cellStyle name="Currency 2 6 3 12 2" xfId="6807" xr:uid="{00000000-0005-0000-0000-0000971A0000}"/>
    <cellStyle name="Currency 2 6 3 12 2 2" xfId="6808" xr:uid="{00000000-0005-0000-0000-0000981A0000}"/>
    <cellStyle name="Currency 2 6 3 12 3" xfId="6809" xr:uid="{00000000-0005-0000-0000-0000991A0000}"/>
    <cellStyle name="Currency 2 6 3 13" xfId="6810" xr:uid="{00000000-0005-0000-0000-00009A1A0000}"/>
    <cellStyle name="Currency 2 6 3 13 2" xfId="6811" xr:uid="{00000000-0005-0000-0000-00009B1A0000}"/>
    <cellStyle name="Currency 2 6 3 14" xfId="6812" xr:uid="{00000000-0005-0000-0000-00009C1A0000}"/>
    <cellStyle name="Currency 2 6 3 14 2" xfId="6813" xr:uid="{00000000-0005-0000-0000-00009D1A0000}"/>
    <cellStyle name="Currency 2 6 3 15" xfId="6814" xr:uid="{00000000-0005-0000-0000-00009E1A0000}"/>
    <cellStyle name="Currency 2 6 3 16" xfId="6815" xr:uid="{00000000-0005-0000-0000-00009F1A0000}"/>
    <cellStyle name="Currency 2 6 3 17" xfId="6816" xr:uid="{00000000-0005-0000-0000-0000A01A0000}"/>
    <cellStyle name="Currency 2 6 3 18" xfId="6817" xr:uid="{00000000-0005-0000-0000-0000A11A0000}"/>
    <cellStyle name="Currency 2 6 3 2" xfId="6818" xr:uid="{00000000-0005-0000-0000-0000A21A0000}"/>
    <cellStyle name="Currency 2 6 3 2 10" xfId="6819" xr:uid="{00000000-0005-0000-0000-0000A31A0000}"/>
    <cellStyle name="Currency 2 6 3 2 10 2" xfId="6820" xr:uid="{00000000-0005-0000-0000-0000A41A0000}"/>
    <cellStyle name="Currency 2 6 3 2 10 2 2" xfId="6821" xr:uid="{00000000-0005-0000-0000-0000A51A0000}"/>
    <cellStyle name="Currency 2 6 3 2 10 3" xfId="6822" xr:uid="{00000000-0005-0000-0000-0000A61A0000}"/>
    <cellStyle name="Currency 2 6 3 2 11" xfId="6823" xr:uid="{00000000-0005-0000-0000-0000A71A0000}"/>
    <cellStyle name="Currency 2 6 3 2 11 2" xfId="6824" xr:uid="{00000000-0005-0000-0000-0000A81A0000}"/>
    <cellStyle name="Currency 2 6 3 2 12" xfId="6825" xr:uid="{00000000-0005-0000-0000-0000A91A0000}"/>
    <cellStyle name="Currency 2 6 3 2 12 2" xfId="6826" xr:uid="{00000000-0005-0000-0000-0000AA1A0000}"/>
    <cellStyle name="Currency 2 6 3 2 13" xfId="6827" xr:uid="{00000000-0005-0000-0000-0000AB1A0000}"/>
    <cellStyle name="Currency 2 6 3 2 14" xfId="6828" xr:uid="{00000000-0005-0000-0000-0000AC1A0000}"/>
    <cellStyle name="Currency 2 6 3 2 15" xfId="6829" xr:uid="{00000000-0005-0000-0000-0000AD1A0000}"/>
    <cellStyle name="Currency 2 6 3 2 16" xfId="6830" xr:uid="{00000000-0005-0000-0000-0000AE1A0000}"/>
    <cellStyle name="Currency 2 6 3 2 2" xfId="6831" xr:uid="{00000000-0005-0000-0000-0000AF1A0000}"/>
    <cellStyle name="Currency 2 6 3 2 2 2" xfId="6832" xr:uid="{00000000-0005-0000-0000-0000B01A0000}"/>
    <cellStyle name="Currency 2 6 3 2 2 2 10" xfId="6833" xr:uid="{00000000-0005-0000-0000-0000B11A0000}"/>
    <cellStyle name="Currency 2 6 3 2 2 2 2" xfId="6834" xr:uid="{00000000-0005-0000-0000-0000B21A0000}"/>
    <cellStyle name="Currency 2 6 3 2 2 2 2 2" xfId="6835" xr:uid="{00000000-0005-0000-0000-0000B31A0000}"/>
    <cellStyle name="Currency 2 6 3 2 2 2 2 3" xfId="6836" xr:uid="{00000000-0005-0000-0000-0000B41A0000}"/>
    <cellStyle name="Currency 2 6 3 2 2 2 3" xfId="6837" xr:uid="{00000000-0005-0000-0000-0000B51A0000}"/>
    <cellStyle name="Currency 2 6 3 2 2 2 3 2" xfId="6838" xr:uid="{00000000-0005-0000-0000-0000B61A0000}"/>
    <cellStyle name="Currency 2 6 3 2 2 2 3 3" xfId="6839" xr:uid="{00000000-0005-0000-0000-0000B71A0000}"/>
    <cellStyle name="Currency 2 6 3 2 2 2 4" xfId="6840" xr:uid="{00000000-0005-0000-0000-0000B81A0000}"/>
    <cellStyle name="Currency 2 6 3 2 2 2 4 2" xfId="6841" xr:uid="{00000000-0005-0000-0000-0000B91A0000}"/>
    <cellStyle name="Currency 2 6 3 2 2 2 4 2 2" xfId="6842" xr:uid="{00000000-0005-0000-0000-0000BA1A0000}"/>
    <cellStyle name="Currency 2 6 3 2 2 2 4 3" xfId="6843" xr:uid="{00000000-0005-0000-0000-0000BB1A0000}"/>
    <cellStyle name="Currency 2 6 3 2 2 2 5" xfId="6844" xr:uid="{00000000-0005-0000-0000-0000BC1A0000}"/>
    <cellStyle name="Currency 2 6 3 2 2 2 5 2" xfId="6845" xr:uid="{00000000-0005-0000-0000-0000BD1A0000}"/>
    <cellStyle name="Currency 2 6 3 2 2 2 5 2 2" xfId="6846" xr:uid="{00000000-0005-0000-0000-0000BE1A0000}"/>
    <cellStyle name="Currency 2 6 3 2 2 2 5 3" xfId="6847" xr:uid="{00000000-0005-0000-0000-0000BF1A0000}"/>
    <cellStyle name="Currency 2 6 3 2 2 2 6" xfId="6848" xr:uid="{00000000-0005-0000-0000-0000C01A0000}"/>
    <cellStyle name="Currency 2 6 3 2 2 2 6 2" xfId="6849" xr:uid="{00000000-0005-0000-0000-0000C11A0000}"/>
    <cellStyle name="Currency 2 6 3 2 2 2 6 2 2" xfId="6850" xr:uid="{00000000-0005-0000-0000-0000C21A0000}"/>
    <cellStyle name="Currency 2 6 3 2 2 2 6 3" xfId="6851" xr:uid="{00000000-0005-0000-0000-0000C31A0000}"/>
    <cellStyle name="Currency 2 6 3 2 2 2 7" xfId="6852" xr:uid="{00000000-0005-0000-0000-0000C41A0000}"/>
    <cellStyle name="Currency 2 6 3 2 2 2 7 2" xfId="6853" xr:uid="{00000000-0005-0000-0000-0000C51A0000}"/>
    <cellStyle name="Currency 2 6 3 2 2 2 8" xfId="6854" xr:uid="{00000000-0005-0000-0000-0000C61A0000}"/>
    <cellStyle name="Currency 2 6 3 2 2 2 8 2" xfId="6855" xr:uid="{00000000-0005-0000-0000-0000C71A0000}"/>
    <cellStyle name="Currency 2 6 3 2 2 2 9" xfId="6856" xr:uid="{00000000-0005-0000-0000-0000C81A0000}"/>
    <cellStyle name="Currency 2 6 3 2 2 3" xfId="6857" xr:uid="{00000000-0005-0000-0000-0000C91A0000}"/>
    <cellStyle name="Currency 2 6 3 2 2 3 10" xfId="6858" xr:uid="{00000000-0005-0000-0000-0000CA1A0000}"/>
    <cellStyle name="Currency 2 6 3 2 2 3 2" xfId="6859" xr:uid="{00000000-0005-0000-0000-0000CB1A0000}"/>
    <cellStyle name="Currency 2 6 3 2 2 3 2 2" xfId="6860" xr:uid="{00000000-0005-0000-0000-0000CC1A0000}"/>
    <cellStyle name="Currency 2 6 3 2 2 3 2 3" xfId="6861" xr:uid="{00000000-0005-0000-0000-0000CD1A0000}"/>
    <cellStyle name="Currency 2 6 3 2 2 3 3" xfId="6862" xr:uid="{00000000-0005-0000-0000-0000CE1A0000}"/>
    <cellStyle name="Currency 2 6 3 2 2 3 3 2" xfId="6863" xr:uid="{00000000-0005-0000-0000-0000CF1A0000}"/>
    <cellStyle name="Currency 2 6 3 2 2 3 3 3" xfId="6864" xr:uid="{00000000-0005-0000-0000-0000D01A0000}"/>
    <cellStyle name="Currency 2 6 3 2 2 3 4" xfId="6865" xr:uid="{00000000-0005-0000-0000-0000D11A0000}"/>
    <cellStyle name="Currency 2 6 3 2 2 3 4 2" xfId="6866" xr:uid="{00000000-0005-0000-0000-0000D21A0000}"/>
    <cellStyle name="Currency 2 6 3 2 2 3 4 2 2" xfId="6867" xr:uid="{00000000-0005-0000-0000-0000D31A0000}"/>
    <cellStyle name="Currency 2 6 3 2 2 3 4 3" xfId="6868" xr:uid="{00000000-0005-0000-0000-0000D41A0000}"/>
    <cellStyle name="Currency 2 6 3 2 2 3 5" xfId="6869" xr:uid="{00000000-0005-0000-0000-0000D51A0000}"/>
    <cellStyle name="Currency 2 6 3 2 2 3 5 2" xfId="6870" xr:uid="{00000000-0005-0000-0000-0000D61A0000}"/>
    <cellStyle name="Currency 2 6 3 2 2 3 5 2 2" xfId="6871" xr:uid="{00000000-0005-0000-0000-0000D71A0000}"/>
    <cellStyle name="Currency 2 6 3 2 2 3 5 3" xfId="6872" xr:uid="{00000000-0005-0000-0000-0000D81A0000}"/>
    <cellStyle name="Currency 2 6 3 2 2 3 6" xfId="6873" xr:uid="{00000000-0005-0000-0000-0000D91A0000}"/>
    <cellStyle name="Currency 2 6 3 2 2 3 6 2" xfId="6874" xr:uid="{00000000-0005-0000-0000-0000DA1A0000}"/>
    <cellStyle name="Currency 2 6 3 2 2 3 6 2 2" xfId="6875" xr:uid="{00000000-0005-0000-0000-0000DB1A0000}"/>
    <cellStyle name="Currency 2 6 3 2 2 3 6 3" xfId="6876" xr:uid="{00000000-0005-0000-0000-0000DC1A0000}"/>
    <cellStyle name="Currency 2 6 3 2 2 3 7" xfId="6877" xr:uid="{00000000-0005-0000-0000-0000DD1A0000}"/>
    <cellStyle name="Currency 2 6 3 2 2 3 7 2" xfId="6878" xr:uid="{00000000-0005-0000-0000-0000DE1A0000}"/>
    <cellStyle name="Currency 2 6 3 2 2 3 8" xfId="6879" xr:uid="{00000000-0005-0000-0000-0000DF1A0000}"/>
    <cellStyle name="Currency 2 6 3 2 2 3 8 2" xfId="6880" xr:uid="{00000000-0005-0000-0000-0000E01A0000}"/>
    <cellStyle name="Currency 2 6 3 2 2 3 9" xfId="6881" xr:uid="{00000000-0005-0000-0000-0000E11A0000}"/>
    <cellStyle name="Currency 2 6 3 2 2 4" xfId="6882" xr:uid="{00000000-0005-0000-0000-0000E21A0000}"/>
    <cellStyle name="Currency 2 6 3 2 2 4 10" xfId="6883" xr:uid="{00000000-0005-0000-0000-0000E31A0000}"/>
    <cellStyle name="Currency 2 6 3 2 2 4 2" xfId="6884" xr:uid="{00000000-0005-0000-0000-0000E41A0000}"/>
    <cellStyle name="Currency 2 6 3 2 2 4 3" xfId="6885" xr:uid="{00000000-0005-0000-0000-0000E51A0000}"/>
    <cellStyle name="Currency 2 6 3 2 2 4 3 2" xfId="6886" xr:uid="{00000000-0005-0000-0000-0000E61A0000}"/>
    <cellStyle name="Currency 2 6 3 2 2 4 3 2 2" xfId="6887" xr:uid="{00000000-0005-0000-0000-0000E71A0000}"/>
    <cellStyle name="Currency 2 6 3 2 2 4 3 3" xfId="6888" xr:uid="{00000000-0005-0000-0000-0000E81A0000}"/>
    <cellStyle name="Currency 2 6 3 2 2 4 4" xfId="6889" xr:uid="{00000000-0005-0000-0000-0000E91A0000}"/>
    <cellStyle name="Currency 2 6 3 2 2 4 4 2" xfId="6890" xr:uid="{00000000-0005-0000-0000-0000EA1A0000}"/>
    <cellStyle name="Currency 2 6 3 2 2 4 4 2 2" xfId="6891" xr:uid="{00000000-0005-0000-0000-0000EB1A0000}"/>
    <cellStyle name="Currency 2 6 3 2 2 4 4 3" xfId="6892" xr:uid="{00000000-0005-0000-0000-0000EC1A0000}"/>
    <cellStyle name="Currency 2 6 3 2 2 4 5" xfId="6893" xr:uid="{00000000-0005-0000-0000-0000ED1A0000}"/>
    <cellStyle name="Currency 2 6 3 2 2 4 5 2" xfId="6894" xr:uid="{00000000-0005-0000-0000-0000EE1A0000}"/>
    <cellStyle name="Currency 2 6 3 2 2 4 5 2 2" xfId="6895" xr:uid="{00000000-0005-0000-0000-0000EF1A0000}"/>
    <cellStyle name="Currency 2 6 3 2 2 4 5 3" xfId="6896" xr:uid="{00000000-0005-0000-0000-0000F01A0000}"/>
    <cellStyle name="Currency 2 6 3 2 2 4 6" xfId="6897" xr:uid="{00000000-0005-0000-0000-0000F11A0000}"/>
    <cellStyle name="Currency 2 6 3 2 2 4 6 2" xfId="6898" xr:uid="{00000000-0005-0000-0000-0000F21A0000}"/>
    <cellStyle name="Currency 2 6 3 2 2 4 7" xfId="6899" xr:uid="{00000000-0005-0000-0000-0000F31A0000}"/>
    <cellStyle name="Currency 2 6 3 2 2 4 7 2" xfId="6900" xr:uid="{00000000-0005-0000-0000-0000F41A0000}"/>
    <cellStyle name="Currency 2 6 3 2 2 4 8" xfId="6901" xr:uid="{00000000-0005-0000-0000-0000F51A0000}"/>
    <cellStyle name="Currency 2 6 3 2 2 4 9" xfId="6902" xr:uid="{00000000-0005-0000-0000-0000F61A0000}"/>
    <cellStyle name="Currency 2 6 3 2 2 5" xfId="6903" xr:uid="{00000000-0005-0000-0000-0000F71A0000}"/>
    <cellStyle name="Currency 2 6 3 2 2 5 2" xfId="6904" xr:uid="{00000000-0005-0000-0000-0000F81A0000}"/>
    <cellStyle name="Currency 2 6 3 2 2 5 3" xfId="6905" xr:uid="{00000000-0005-0000-0000-0000F91A0000}"/>
    <cellStyle name="Currency 2 6 3 2 2 5 4" xfId="6906" xr:uid="{00000000-0005-0000-0000-0000FA1A0000}"/>
    <cellStyle name="Currency 2 6 3 2 2 6" xfId="6907" xr:uid="{00000000-0005-0000-0000-0000FB1A0000}"/>
    <cellStyle name="Currency 2 6 3 2 2 6 2" xfId="6908" xr:uid="{00000000-0005-0000-0000-0000FC1A0000}"/>
    <cellStyle name="Currency 2 6 3 2 2 6 2 2" xfId="6909" xr:uid="{00000000-0005-0000-0000-0000FD1A0000}"/>
    <cellStyle name="Currency 2 6 3 2 2 6 2 2 2" xfId="6910" xr:uid="{00000000-0005-0000-0000-0000FE1A0000}"/>
    <cellStyle name="Currency 2 6 3 2 2 6 2 3" xfId="6911" xr:uid="{00000000-0005-0000-0000-0000FF1A0000}"/>
    <cellStyle name="Currency 2 6 3 2 2 6 3" xfId="6912" xr:uid="{00000000-0005-0000-0000-0000001B0000}"/>
    <cellStyle name="Currency 2 6 3 2 2 6 3 2" xfId="6913" xr:uid="{00000000-0005-0000-0000-0000011B0000}"/>
    <cellStyle name="Currency 2 6 3 2 2 6 3 2 2" xfId="6914" xr:uid="{00000000-0005-0000-0000-0000021B0000}"/>
    <cellStyle name="Currency 2 6 3 2 2 6 3 3" xfId="6915" xr:uid="{00000000-0005-0000-0000-0000031B0000}"/>
    <cellStyle name="Currency 2 6 3 2 2 6 4" xfId="6916" xr:uid="{00000000-0005-0000-0000-0000041B0000}"/>
    <cellStyle name="Currency 2 6 3 2 2 6 4 2" xfId="6917" xr:uid="{00000000-0005-0000-0000-0000051B0000}"/>
    <cellStyle name="Currency 2 6 3 2 2 6 4 2 2" xfId="6918" xr:uid="{00000000-0005-0000-0000-0000061B0000}"/>
    <cellStyle name="Currency 2 6 3 2 2 6 4 3" xfId="6919" xr:uid="{00000000-0005-0000-0000-0000071B0000}"/>
    <cellStyle name="Currency 2 6 3 2 2 6 5" xfId="6920" xr:uid="{00000000-0005-0000-0000-0000081B0000}"/>
    <cellStyle name="Currency 2 6 3 2 2 6 5 2" xfId="6921" xr:uid="{00000000-0005-0000-0000-0000091B0000}"/>
    <cellStyle name="Currency 2 6 3 2 2 6 6" xfId="6922" xr:uid="{00000000-0005-0000-0000-00000A1B0000}"/>
    <cellStyle name="Currency 2 6 3 2 2 6 6 2" xfId="6923" xr:uid="{00000000-0005-0000-0000-00000B1B0000}"/>
    <cellStyle name="Currency 2 6 3 2 2 6 7" xfId="6924" xr:uid="{00000000-0005-0000-0000-00000C1B0000}"/>
    <cellStyle name="Currency 2 6 3 2 2 7" xfId="6925" xr:uid="{00000000-0005-0000-0000-00000D1B0000}"/>
    <cellStyle name="Currency 2 6 3 2 2 7 2" xfId="6926" xr:uid="{00000000-0005-0000-0000-00000E1B0000}"/>
    <cellStyle name="Currency 2 6 3 2 2 7 2 2" xfId="6927" xr:uid="{00000000-0005-0000-0000-00000F1B0000}"/>
    <cellStyle name="Currency 2 6 3 2 2 7 3" xfId="6928" xr:uid="{00000000-0005-0000-0000-0000101B0000}"/>
    <cellStyle name="Currency 2 6 3 2 2 8" xfId="6929" xr:uid="{00000000-0005-0000-0000-0000111B0000}"/>
    <cellStyle name="Currency 2 6 3 2 2 8 2" xfId="6930" xr:uid="{00000000-0005-0000-0000-0000121B0000}"/>
    <cellStyle name="Currency 2 6 3 2 2 8 2 2" xfId="6931" xr:uid="{00000000-0005-0000-0000-0000131B0000}"/>
    <cellStyle name="Currency 2 6 3 2 2 8 3" xfId="6932" xr:uid="{00000000-0005-0000-0000-0000141B0000}"/>
    <cellStyle name="Currency 2 6 3 2 2 9" xfId="6933" xr:uid="{00000000-0005-0000-0000-0000151B0000}"/>
    <cellStyle name="Currency 2 6 3 2 3" xfId="6934" xr:uid="{00000000-0005-0000-0000-0000161B0000}"/>
    <cellStyle name="Currency 2 6 3 2 3 10" xfId="6935" xr:uid="{00000000-0005-0000-0000-0000171B0000}"/>
    <cellStyle name="Currency 2 6 3 2 3 11" xfId="6936" xr:uid="{00000000-0005-0000-0000-0000181B0000}"/>
    <cellStyle name="Currency 2 6 3 2 3 12" xfId="6937" xr:uid="{00000000-0005-0000-0000-0000191B0000}"/>
    <cellStyle name="Currency 2 6 3 2 3 13" xfId="6938" xr:uid="{00000000-0005-0000-0000-00001A1B0000}"/>
    <cellStyle name="Currency 2 6 3 2 3 2" xfId="6939" xr:uid="{00000000-0005-0000-0000-00001B1B0000}"/>
    <cellStyle name="Currency 2 6 3 2 3 2 10" xfId="6940" xr:uid="{00000000-0005-0000-0000-00001C1B0000}"/>
    <cellStyle name="Currency 2 6 3 2 3 2 2" xfId="6941" xr:uid="{00000000-0005-0000-0000-00001D1B0000}"/>
    <cellStyle name="Currency 2 6 3 2 3 2 2 2" xfId="6942" xr:uid="{00000000-0005-0000-0000-00001E1B0000}"/>
    <cellStyle name="Currency 2 6 3 2 3 2 2 3" xfId="6943" xr:uid="{00000000-0005-0000-0000-00001F1B0000}"/>
    <cellStyle name="Currency 2 6 3 2 3 2 3" xfId="6944" xr:uid="{00000000-0005-0000-0000-0000201B0000}"/>
    <cellStyle name="Currency 2 6 3 2 3 2 3 2" xfId="6945" xr:uid="{00000000-0005-0000-0000-0000211B0000}"/>
    <cellStyle name="Currency 2 6 3 2 3 2 3 3" xfId="6946" xr:uid="{00000000-0005-0000-0000-0000221B0000}"/>
    <cellStyle name="Currency 2 6 3 2 3 2 3 4" xfId="6947" xr:uid="{00000000-0005-0000-0000-0000231B0000}"/>
    <cellStyle name="Currency 2 6 3 2 3 2 4" xfId="6948" xr:uid="{00000000-0005-0000-0000-0000241B0000}"/>
    <cellStyle name="Currency 2 6 3 2 3 2 4 2" xfId="6949" xr:uid="{00000000-0005-0000-0000-0000251B0000}"/>
    <cellStyle name="Currency 2 6 3 2 3 2 4 2 2" xfId="6950" xr:uid="{00000000-0005-0000-0000-0000261B0000}"/>
    <cellStyle name="Currency 2 6 3 2 3 2 4 3" xfId="6951" xr:uid="{00000000-0005-0000-0000-0000271B0000}"/>
    <cellStyle name="Currency 2 6 3 2 3 2 5" xfId="6952" xr:uid="{00000000-0005-0000-0000-0000281B0000}"/>
    <cellStyle name="Currency 2 6 3 2 3 2 5 2" xfId="6953" xr:uid="{00000000-0005-0000-0000-0000291B0000}"/>
    <cellStyle name="Currency 2 6 3 2 3 2 5 2 2" xfId="6954" xr:uid="{00000000-0005-0000-0000-00002A1B0000}"/>
    <cellStyle name="Currency 2 6 3 2 3 2 5 3" xfId="6955" xr:uid="{00000000-0005-0000-0000-00002B1B0000}"/>
    <cellStyle name="Currency 2 6 3 2 3 2 6" xfId="6956" xr:uid="{00000000-0005-0000-0000-00002C1B0000}"/>
    <cellStyle name="Currency 2 6 3 2 3 2 6 2" xfId="6957" xr:uid="{00000000-0005-0000-0000-00002D1B0000}"/>
    <cellStyle name="Currency 2 6 3 2 3 2 6 2 2" xfId="6958" xr:uid="{00000000-0005-0000-0000-00002E1B0000}"/>
    <cellStyle name="Currency 2 6 3 2 3 2 6 3" xfId="6959" xr:uid="{00000000-0005-0000-0000-00002F1B0000}"/>
    <cellStyle name="Currency 2 6 3 2 3 2 7" xfId="6960" xr:uid="{00000000-0005-0000-0000-0000301B0000}"/>
    <cellStyle name="Currency 2 6 3 2 3 2 7 2" xfId="6961" xr:uid="{00000000-0005-0000-0000-0000311B0000}"/>
    <cellStyle name="Currency 2 6 3 2 3 2 8" xfId="6962" xr:uid="{00000000-0005-0000-0000-0000321B0000}"/>
    <cellStyle name="Currency 2 6 3 2 3 2 8 2" xfId="6963" xr:uid="{00000000-0005-0000-0000-0000331B0000}"/>
    <cellStyle name="Currency 2 6 3 2 3 2 9" xfId="6964" xr:uid="{00000000-0005-0000-0000-0000341B0000}"/>
    <cellStyle name="Currency 2 6 3 2 3 3" xfId="6965" xr:uid="{00000000-0005-0000-0000-0000351B0000}"/>
    <cellStyle name="Currency 2 6 3 2 3 3 2" xfId="6966" xr:uid="{00000000-0005-0000-0000-0000361B0000}"/>
    <cellStyle name="Currency 2 6 3 2 3 3 2 2" xfId="6967" xr:uid="{00000000-0005-0000-0000-0000371B0000}"/>
    <cellStyle name="Currency 2 6 3 2 3 3 2 3" xfId="6968" xr:uid="{00000000-0005-0000-0000-0000381B0000}"/>
    <cellStyle name="Currency 2 6 3 2 3 3 3" xfId="6969" xr:uid="{00000000-0005-0000-0000-0000391B0000}"/>
    <cellStyle name="Currency 2 6 3 2 3 4" xfId="6970" xr:uid="{00000000-0005-0000-0000-00003A1B0000}"/>
    <cellStyle name="Currency 2 6 3 2 3 4 2" xfId="6971" xr:uid="{00000000-0005-0000-0000-00003B1B0000}"/>
    <cellStyle name="Currency 2 6 3 2 3 4 3" xfId="6972" xr:uid="{00000000-0005-0000-0000-00003C1B0000}"/>
    <cellStyle name="Currency 2 6 3 2 3 4 4" xfId="6973" xr:uid="{00000000-0005-0000-0000-00003D1B0000}"/>
    <cellStyle name="Currency 2 6 3 2 3 5" xfId="6974" xr:uid="{00000000-0005-0000-0000-00003E1B0000}"/>
    <cellStyle name="Currency 2 6 3 2 3 5 2" xfId="6975" xr:uid="{00000000-0005-0000-0000-00003F1B0000}"/>
    <cellStyle name="Currency 2 6 3 2 3 5 2 2" xfId="6976" xr:uid="{00000000-0005-0000-0000-0000401B0000}"/>
    <cellStyle name="Currency 2 6 3 2 3 5 3" xfId="6977" xr:uid="{00000000-0005-0000-0000-0000411B0000}"/>
    <cellStyle name="Currency 2 6 3 2 3 6" xfId="6978" xr:uid="{00000000-0005-0000-0000-0000421B0000}"/>
    <cellStyle name="Currency 2 6 3 2 3 6 2" xfId="6979" xr:uid="{00000000-0005-0000-0000-0000431B0000}"/>
    <cellStyle name="Currency 2 6 3 2 3 6 2 2" xfId="6980" xr:uid="{00000000-0005-0000-0000-0000441B0000}"/>
    <cellStyle name="Currency 2 6 3 2 3 6 3" xfId="6981" xr:uid="{00000000-0005-0000-0000-0000451B0000}"/>
    <cellStyle name="Currency 2 6 3 2 3 7" xfId="6982" xr:uid="{00000000-0005-0000-0000-0000461B0000}"/>
    <cellStyle name="Currency 2 6 3 2 3 7 2" xfId="6983" xr:uid="{00000000-0005-0000-0000-0000471B0000}"/>
    <cellStyle name="Currency 2 6 3 2 3 7 2 2" xfId="6984" xr:uid="{00000000-0005-0000-0000-0000481B0000}"/>
    <cellStyle name="Currency 2 6 3 2 3 7 3" xfId="6985" xr:uid="{00000000-0005-0000-0000-0000491B0000}"/>
    <cellStyle name="Currency 2 6 3 2 3 8" xfId="6986" xr:uid="{00000000-0005-0000-0000-00004A1B0000}"/>
    <cellStyle name="Currency 2 6 3 2 3 8 2" xfId="6987" xr:uid="{00000000-0005-0000-0000-00004B1B0000}"/>
    <cellStyle name="Currency 2 6 3 2 3 9" xfId="6988" xr:uid="{00000000-0005-0000-0000-00004C1B0000}"/>
    <cellStyle name="Currency 2 6 3 2 3 9 2" xfId="6989" xr:uid="{00000000-0005-0000-0000-00004D1B0000}"/>
    <cellStyle name="Currency 2 6 3 2 4" xfId="6990" xr:uid="{00000000-0005-0000-0000-00004E1B0000}"/>
    <cellStyle name="Currency 2 6 3 2 4 2" xfId="6991" xr:uid="{00000000-0005-0000-0000-00004F1B0000}"/>
    <cellStyle name="Currency 2 6 3 2 4 2 10" xfId="6992" xr:uid="{00000000-0005-0000-0000-0000501B0000}"/>
    <cellStyle name="Currency 2 6 3 2 4 2 11" xfId="6993" xr:uid="{00000000-0005-0000-0000-0000511B0000}"/>
    <cellStyle name="Currency 2 6 3 2 4 2 2" xfId="6994" xr:uid="{00000000-0005-0000-0000-0000521B0000}"/>
    <cellStyle name="Currency 2 6 3 2 4 2 2 2" xfId="6995" xr:uid="{00000000-0005-0000-0000-0000531B0000}"/>
    <cellStyle name="Currency 2 6 3 2 4 2 2 3" xfId="6996" xr:uid="{00000000-0005-0000-0000-0000541B0000}"/>
    <cellStyle name="Currency 2 6 3 2 4 2 3" xfId="6997" xr:uid="{00000000-0005-0000-0000-0000551B0000}"/>
    <cellStyle name="Currency 2 6 3 2 4 2 3 2" xfId="6998" xr:uid="{00000000-0005-0000-0000-0000561B0000}"/>
    <cellStyle name="Currency 2 6 3 2 4 2 3 3" xfId="6999" xr:uid="{00000000-0005-0000-0000-0000571B0000}"/>
    <cellStyle name="Currency 2 6 3 2 4 2 4" xfId="7000" xr:uid="{00000000-0005-0000-0000-0000581B0000}"/>
    <cellStyle name="Currency 2 6 3 2 4 2 4 2" xfId="7001" xr:uid="{00000000-0005-0000-0000-0000591B0000}"/>
    <cellStyle name="Currency 2 6 3 2 4 2 4 2 2" xfId="7002" xr:uid="{00000000-0005-0000-0000-00005A1B0000}"/>
    <cellStyle name="Currency 2 6 3 2 4 2 4 3" xfId="7003" xr:uid="{00000000-0005-0000-0000-00005B1B0000}"/>
    <cellStyle name="Currency 2 6 3 2 4 2 5" xfId="7004" xr:uid="{00000000-0005-0000-0000-00005C1B0000}"/>
    <cellStyle name="Currency 2 6 3 2 4 2 5 2" xfId="7005" xr:uid="{00000000-0005-0000-0000-00005D1B0000}"/>
    <cellStyle name="Currency 2 6 3 2 4 2 5 2 2" xfId="7006" xr:uid="{00000000-0005-0000-0000-00005E1B0000}"/>
    <cellStyle name="Currency 2 6 3 2 4 2 5 3" xfId="7007" xr:uid="{00000000-0005-0000-0000-00005F1B0000}"/>
    <cellStyle name="Currency 2 6 3 2 4 2 6" xfId="7008" xr:uid="{00000000-0005-0000-0000-0000601B0000}"/>
    <cellStyle name="Currency 2 6 3 2 4 2 6 2" xfId="7009" xr:uid="{00000000-0005-0000-0000-0000611B0000}"/>
    <cellStyle name="Currency 2 6 3 2 4 2 6 2 2" xfId="7010" xr:uid="{00000000-0005-0000-0000-0000621B0000}"/>
    <cellStyle name="Currency 2 6 3 2 4 2 6 3" xfId="7011" xr:uid="{00000000-0005-0000-0000-0000631B0000}"/>
    <cellStyle name="Currency 2 6 3 2 4 2 7" xfId="7012" xr:uid="{00000000-0005-0000-0000-0000641B0000}"/>
    <cellStyle name="Currency 2 6 3 2 4 2 7 2" xfId="7013" xr:uid="{00000000-0005-0000-0000-0000651B0000}"/>
    <cellStyle name="Currency 2 6 3 2 4 2 8" xfId="7014" xr:uid="{00000000-0005-0000-0000-0000661B0000}"/>
    <cellStyle name="Currency 2 6 3 2 4 2 8 2" xfId="7015" xr:uid="{00000000-0005-0000-0000-0000671B0000}"/>
    <cellStyle name="Currency 2 6 3 2 4 2 9" xfId="7016" xr:uid="{00000000-0005-0000-0000-0000681B0000}"/>
    <cellStyle name="Currency 2 6 3 2 4 3" xfId="7017" xr:uid="{00000000-0005-0000-0000-0000691B0000}"/>
    <cellStyle name="Currency 2 6 3 2 4 3 2" xfId="7018" xr:uid="{00000000-0005-0000-0000-00006A1B0000}"/>
    <cellStyle name="Currency 2 6 3 2 4 3 2 2" xfId="7019" xr:uid="{00000000-0005-0000-0000-00006B1B0000}"/>
    <cellStyle name="Currency 2 6 3 2 4 3 2 3" xfId="7020" xr:uid="{00000000-0005-0000-0000-00006C1B0000}"/>
    <cellStyle name="Currency 2 6 3 2 4 3 3" xfId="7021" xr:uid="{00000000-0005-0000-0000-00006D1B0000}"/>
    <cellStyle name="Currency 2 6 3 2 4 4" xfId="7022" xr:uid="{00000000-0005-0000-0000-00006E1B0000}"/>
    <cellStyle name="Currency 2 6 3 2 4 4 2" xfId="7023" xr:uid="{00000000-0005-0000-0000-00006F1B0000}"/>
    <cellStyle name="Currency 2 6 3 2 4 4 2 2" xfId="7024" xr:uid="{00000000-0005-0000-0000-0000701B0000}"/>
    <cellStyle name="Currency 2 6 3 2 4 4 3" xfId="7025" xr:uid="{00000000-0005-0000-0000-0000711B0000}"/>
    <cellStyle name="Currency 2 6 3 2 4 4 4" xfId="7026" xr:uid="{00000000-0005-0000-0000-0000721B0000}"/>
    <cellStyle name="Currency 2 6 3 2 4 5" xfId="7027" xr:uid="{00000000-0005-0000-0000-0000731B0000}"/>
    <cellStyle name="Currency 2 6 3 2 4 5 2" xfId="7028" xr:uid="{00000000-0005-0000-0000-0000741B0000}"/>
    <cellStyle name="Currency 2 6 3 2 4 5 2 2" xfId="7029" xr:uid="{00000000-0005-0000-0000-0000751B0000}"/>
    <cellStyle name="Currency 2 6 3 2 4 5 3" xfId="7030" xr:uid="{00000000-0005-0000-0000-0000761B0000}"/>
    <cellStyle name="Currency 2 6 3 2 4 6" xfId="7031" xr:uid="{00000000-0005-0000-0000-0000771B0000}"/>
    <cellStyle name="Currency 2 6 3 2 4 7" xfId="7032" xr:uid="{00000000-0005-0000-0000-0000781B0000}"/>
    <cellStyle name="Currency 2 6 3 2 5" xfId="7033" xr:uid="{00000000-0005-0000-0000-0000791B0000}"/>
    <cellStyle name="Currency 2 6 3 2 5 10" xfId="7034" xr:uid="{00000000-0005-0000-0000-00007A1B0000}"/>
    <cellStyle name="Currency 2 6 3 2 5 2" xfId="7035" xr:uid="{00000000-0005-0000-0000-00007B1B0000}"/>
    <cellStyle name="Currency 2 6 3 2 5 2 2" xfId="7036" xr:uid="{00000000-0005-0000-0000-00007C1B0000}"/>
    <cellStyle name="Currency 2 6 3 2 5 2 3" xfId="7037" xr:uid="{00000000-0005-0000-0000-00007D1B0000}"/>
    <cellStyle name="Currency 2 6 3 2 5 3" xfId="7038" xr:uid="{00000000-0005-0000-0000-00007E1B0000}"/>
    <cellStyle name="Currency 2 6 3 2 5 3 2" xfId="7039" xr:uid="{00000000-0005-0000-0000-00007F1B0000}"/>
    <cellStyle name="Currency 2 6 3 2 5 3 3" xfId="7040" xr:uid="{00000000-0005-0000-0000-0000801B0000}"/>
    <cellStyle name="Currency 2 6 3 2 5 4" xfId="7041" xr:uid="{00000000-0005-0000-0000-0000811B0000}"/>
    <cellStyle name="Currency 2 6 3 2 5 4 2" xfId="7042" xr:uid="{00000000-0005-0000-0000-0000821B0000}"/>
    <cellStyle name="Currency 2 6 3 2 5 4 2 2" xfId="7043" xr:uid="{00000000-0005-0000-0000-0000831B0000}"/>
    <cellStyle name="Currency 2 6 3 2 5 4 3" xfId="7044" xr:uid="{00000000-0005-0000-0000-0000841B0000}"/>
    <cellStyle name="Currency 2 6 3 2 5 5" xfId="7045" xr:uid="{00000000-0005-0000-0000-0000851B0000}"/>
    <cellStyle name="Currency 2 6 3 2 5 5 2" xfId="7046" xr:uid="{00000000-0005-0000-0000-0000861B0000}"/>
    <cellStyle name="Currency 2 6 3 2 5 5 2 2" xfId="7047" xr:uid="{00000000-0005-0000-0000-0000871B0000}"/>
    <cellStyle name="Currency 2 6 3 2 5 5 3" xfId="7048" xr:uid="{00000000-0005-0000-0000-0000881B0000}"/>
    <cellStyle name="Currency 2 6 3 2 5 6" xfId="7049" xr:uid="{00000000-0005-0000-0000-0000891B0000}"/>
    <cellStyle name="Currency 2 6 3 2 5 6 2" xfId="7050" xr:uid="{00000000-0005-0000-0000-00008A1B0000}"/>
    <cellStyle name="Currency 2 6 3 2 5 6 2 2" xfId="7051" xr:uid="{00000000-0005-0000-0000-00008B1B0000}"/>
    <cellStyle name="Currency 2 6 3 2 5 6 3" xfId="7052" xr:uid="{00000000-0005-0000-0000-00008C1B0000}"/>
    <cellStyle name="Currency 2 6 3 2 5 7" xfId="7053" xr:uid="{00000000-0005-0000-0000-00008D1B0000}"/>
    <cellStyle name="Currency 2 6 3 2 5 7 2" xfId="7054" xr:uid="{00000000-0005-0000-0000-00008E1B0000}"/>
    <cellStyle name="Currency 2 6 3 2 5 8" xfId="7055" xr:uid="{00000000-0005-0000-0000-00008F1B0000}"/>
    <cellStyle name="Currency 2 6 3 2 5 8 2" xfId="7056" xr:uid="{00000000-0005-0000-0000-0000901B0000}"/>
    <cellStyle name="Currency 2 6 3 2 5 9" xfId="7057" xr:uid="{00000000-0005-0000-0000-0000911B0000}"/>
    <cellStyle name="Currency 2 6 3 2 6" xfId="7058" xr:uid="{00000000-0005-0000-0000-0000921B0000}"/>
    <cellStyle name="Currency 2 6 3 2 6 10" xfId="7059" xr:uid="{00000000-0005-0000-0000-0000931B0000}"/>
    <cellStyle name="Currency 2 6 3 2 6 11" xfId="7060" xr:uid="{00000000-0005-0000-0000-0000941B0000}"/>
    <cellStyle name="Currency 2 6 3 2 6 12" xfId="7061" xr:uid="{00000000-0005-0000-0000-0000951B0000}"/>
    <cellStyle name="Currency 2 6 3 2 6 2" xfId="7062" xr:uid="{00000000-0005-0000-0000-0000961B0000}"/>
    <cellStyle name="Currency 2 6 3 2 6 2 2" xfId="7063" xr:uid="{00000000-0005-0000-0000-0000971B0000}"/>
    <cellStyle name="Currency 2 6 3 2 6 2 3" xfId="7064" xr:uid="{00000000-0005-0000-0000-0000981B0000}"/>
    <cellStyle name="Currency 2 6 3 2 6 3" xfId="7065" xr:uid="{00000000-0005-0000-0000-0000991B0000}"/>
    <cellStyle name="Currency 2 6 3 2 6 3 2" xfId="7066" xr:uid="{00000000-0005-0000-0000-00009A1B0000}"/>
    <cellStyle name="Currency 2 6 3 2 6 3 3" xfId="7067" xr:uid="{00000000-0005-0000-0000-00009B1B0000}"/>
    <cellStyle name="Currency 2 6 3 2 6 4" xfId="7068" xr:uid="{00000000-0005-0000-0000-00009C1B0000}"/>
    <cellStyle name="Currency 2 6 3 2 6 5" xfId="7069" xr:uid="{00000000-0005-0000-0000-00009D1B0000}"/>
    <cellStyle name="Currency 2 6 3 2 6 5 2" xfId="7070" xr:uid="{00000000-0005-0000-0000-00009E1B0000}"/>
    <cellStyle name="Currency 2 6 3 2 6 5 2 2" xfId="7071" xr:uid="{00000000-0005-0000-0000-00009F1B0000}"/>
    <cellStyle name="Currency 2 6 3 2 6 5 3" xfId="7072" xr:uid="{00000000-0005-0000-0000-0000A01B0000}"/>
    <cellStyle name="Currency 2 6 3 2 6 6" xfId="7073" xr:uid="{00000000-0005-0000-0000-0000A11B0000}"/>
    <cellStyle name="Currency 2 6 3 2 6 6 2" xfId="7074" xr:uid="{00000000-0005-0000-0000-0000A21B0000}"/>
    <cellStyle name="Currency 2 6 3 2 6 6 2 2" xfId="7075" xr:uid="{00000000-0005-0000-0000-0000A31B0000}"/>
    <cellStyle name="Currency 2 6 3 2 6 6 3" xfId="7076" xr:uid="{00000000-0005-0000-0000-0000A41B0000}"/>
    <cellStyle name="Currency 2 6 3 2 6 7" xfId="7077" xr:uid="{00000000-0005-0000-0000-0000A51B0000}"/>
    <cellStyle name="Currency 2 6 3 2 6 7 2" xfId="7078" xr:uid="{00000000-0005-0000-0000-0000A61B0000}"/>
    <cellStyle name="Currency 2 6 3 2 6 7 2 2" xfId="7079" xr:uid="{00000000-0005-0000-0000-0000A71B0000}"/>
    <cellStyle name="Currency 2 6 3 2 6 7 3" xfId="7080" xr:uid="{00000000-0005-0000-0000-0000A81B0000}"/>
    <cellStyle name="Currency 2 6 3 2 6 8" xfId="7081" xr:uid="{00000000-0005-0000-0000-0000A91B0000}"/>
    <cellStyle name="Currency 2 6 3 2 6 8 2" xfId="7082" xr:uid="{00000000-0005-0000-0000-0000AA1B0000}"/>
    <cellStyle name="Currency 2 6 3 2 6 9" xfId="7083" xr:uid="{00000000-0005-0000-0000-0000AB1B0000}"/>
    <cellStyle name="Currency 2 6 3 2 6 9 2" xfId="7084" xr:uid="{00000000-0005-0000-0000-0000AC1B0000}"/>
    <cellStyle name="Currency 2 6 3 2 7" xfId="7085" xr:uid="{00000000-0005-0000-0000-0000AD1B0000}"/>
    <cellStyle name="Currency 2 6 3 2 7 2" xfId="7086" xr:uid="{00000000-0005-0000-0000-0000AE1B0000}"/>
    <cellStyle name="Currency 2 6 3 2 7 3" xfId="7087" xr:uid="{00000000-0005-0000-0000-0000AF1B0000}"/>
    <cellStyle name="Currency 2 6 3 2 8" xfId="7088" xr:uid="{00000000-0005-0000-0000-0000B01B0000}"/>
    <cellStyle name="Currency 2 6 3 2 8 2" xfId="7089" xr:uid="{00000000-0005-0000-0000-0000B11B0000}"/>
    <cellStyle name="Currency 2 6 3 2 8 2 2" xfId="7090" xr:uid="{00000000-0005-0000-0000-0000B21B0000}"/>
    <cellStyle name="Currency 2 6 3 2 8 3" xfId="7091" xr:uid="{00000000-0005-0000-0000-0000B31B0000}"/>
    <cellStyle name="Currency 2 6 3 2 8 4" xfId="7092" xr:uid="{00000000-0005-0000-0000-0000B41B0000}"/>
    <cellStyle name="Currency 2 6 3 2 9" xfId="7093" xr:uid="{00000000-0005-0000-0000-0000B51B0000}"/>
    <cellStyle name="Currency 2 6 3 2 9 2" xfId="7094" xr:uid="{00000000-0005-0000-0000-0000B61B0000}"/>
    <cellStyle name="Currency 2 6 3 2 9 2 2" xfId="7095" xr:uid="{00000000-0005-0000-0000-0000B71B0000}"/>
    <cellStyle name="Currency 2 6 3 2 9 3" xfId="7096" xr:uid="{00000000-0005-0000-0000-0000B81B0000}"/>
    <cellStyle name="Currency 2 6 3 3" xfId="7097" xr:uid="{00000000-0005-0000-0000-0000B91B0000}"/>
    <cellStyle name="Currency 2 6 3 3 10" xfId="7098" xr:uid="{00000000-0005-0000-0000-0000BA1B0000}"/>
    <cellStyle name="Currency 2 6 3 3 10 2" xfId="7099" xr:uid="{00000000-0005-0000-0000-0000BB1B0000}"/>
    <cellStyle name="Currency 2 6 3 3 10 2 2" xfId="7100" xr:uid="{00000000-0005-0000-0000-0000BC1B0000}"/>
    <cellStyle name="Currency 2 6 3 3 10 3" xfId="7101" xr:uid="{00000000-0005-0000-0000-0000BD1B0000}"/>
    <cellStyle name="Currency 2 6 3 3 11" xfId="7102" xr:uid="{00000000-0005-0000-0000-0000BE1B0000}"/>
    <cellStyle name="Currency 2 6 3 3 11 2" xfId="7103" xr:uid="{00000000-0005-0000-0000-0000BF1B0000}"/>
    <cellStyle name="Currency 2 6 3 3 12" xfId="7104" xr:uid="{00000000-0005-0000-0000-0000C01B0000}"/>
    <cellStyle name="Currency 2 6 3 3 12 2" xfId="7105" xr:uid="{00000000-0005-0000-0000-0000C11B0000}"/>
    <cellStyle name="Currency 2 6 3 3 13" xfId="7106" xr:uid="{00000000-0005-0000-0000-0000C21B0000}"/>
    <cellStyle name="Currency 2 6 3 3 14" xfId="7107" xr:uid="{00000000-0005-0000-0000-0000C31B0000}"/>
    <cellStyle name="Currency 2 6 3 3 15" xfId="7108" xr:uid="{00000000-0005-0000-0000-0000C41B0000}"/>
    <cellStyle name="Currency 2 6 3 3 16" xfId="7109" xr:uid="{00000000-0005-0000-0000-0000C51B0000}"/>
    <cellStyle name="Currency 2 6 3 3 2" xfId="7110" xr:uid="{00000000-0005-0000-0000-0000C61B0000}"/>
    <cellStyle name="Currency 2 6 3 3 2 2" xfId="7111" xr:uid="{00000000-0005-0000-0000-0000C71B0000}"/>
    <cellStyle name="Currency 2 6 3 3 2 2 10" xfId="7112" xr:uid="{00000000-0005-0000-0000-0000C81B0000}"/>
    <cellStyle name="Currency 2 6 3 3 2 2 2" xfId="7113" xr:uid="{00000000-0005-0000-0000-0000C91B0000}"/>
    <cellStyle name="Currency 2 6 3 3 2 2 2 2" xfId="7114" xr:uid="{00000000-0005-0000-0000-0000CA1B0000}"/>
    <cellStyle name="Currency 2 6 3 3 2 2 2 3" xfId="7115" xr:uid="{00000000-0005-0000-0000-0000CB1B0000}"/>
    <cellStyle name="Currency 2 6 3 3 2 2 3" xfId="7116" xr:uid="{00000000-0005-0000-0000-0000CC1B0000}"/>
    <cellStyle name="Currency 2 6 3 3 2 2 3 2" xfId="7117" xr:uid="{00000000-0005-0000-0000-0000CD1B0000}"/>
    <cellStyle name="Currency 2 6 3 3 2 2 3 3" xfId="7118" xr:uid="{00000000-0005-0000-0000-0000CE1B0000}"/>
    <cellStyle name="Currency 2 6 3 3 2 2 4" xfId="7119" xr:uid="{00000000-0005-0000-0000-0000CF1B0000}"/>
    <cellStyle name="Currency 2 6 3 3 2 2 4 2" xfId="7120" xr:uid="{00000000-0005-0000-0000-0000D01B0000}"/>
    <cellStyle name="Currency 2 6 3 3 2 2 4 2 2" xfId="7121" xr:uid="{00000000-0005-0000-0000-0000D11B0000}"/>
    <cellStyle name="Currency 2 6 3 3 2 2 4 3" xfId="7122" xr:uid="{00000000-0005-0000-0000-0000D21B0000}"/>
    <cellStyle name="Currency 2 6 3 3 2 2 5" xfId="7123" xr:uid="{00000000-0005-0000-0000-0000D31B0000}"/>
    <cellStyle name="Currency 2 6 3 3 2 2 5 2" xfId="7124" xr:uid="{00000000-0005-0000-0000-0000D41B0000}"/>
    <cellStyle name="Currency 2 6 3 3 2 2 5 2 2" xfId="7125" xr:uid="{00000000-0005-0000-0000-0000D51B0000}"/>
    <cellStyle name="Currency 2 6 3 3 2 2 5 3" xfId="7126" xr:uid="{00000000-0005-0000-0000-0000D61B0000}"/>
    <cellStyle name="Currency 2 6 3 3 2 2 6" xfId="7127" xr:uid="{00000000-0005-0000-0000-0000D71B0000}"/>
    <cellStyle name="Currency 2 6 3 3 2 2 6 2" xfId="7128" xr:uid="{00000000-0005-0000-0000-0000D81B0000}"/>
    <cellStyle name="Currency 2 6 3 3 2 2 6 2 2" xfId="7129" xr:uid="{00000000-0005-0000-0000-0000D91B0000}"/>
    <cellStyle name="Currency 2 6 3 3 2 2 6 3" xfId="7130" xr:uid="{00000000-0005-0000-0000-0000DA1B0000}"/>
    <cellStyle name="Currency 2 6 3 3 2 2 7" xfId="7131" xr:uid="{00000000-0005-0000-0000-0000DB1B0000}"/>
    <cellStyle name="Currency 2 6 3 3 2 2 7 2" xfId="7132" xr:uid="{00000000-0005-0000-0000-0000DC1B0000}"/>
    <cellStyle name="Currency 2 6 3 3 2 2 8" xfId="7133" xr:uid="{00000000-0005-0000-0000-0000DD1B0000}"/>
    <cellStyle name="Currency 2 6 3 3 2 2 8 2" xfId="7134" xr:uid="{00000000-0005-0000-0000-0000DE1B0000}"/>
    <cellStyle name="Currency 2 6 3 3 2 2 9" xfId="7135" xr:uid="{00000000-0005-0000-0000-0000DF1B0000}"/>
    <cellStyle name="Currency 2 6 3 3 2 3" xfId="7136" xr:uid="{00000000-0005-0000-0000-0000E01B0000}"/>
    <cellStyle name="Currency 2 6 3 3 2 3 10" xfId="7137" xr:uid="{00000000-0005-0000-0000-0000E11B0000}"/>
    <cellStyle name="Currency 2 6 3 3 2 3 2" xfId="7138" xr:uid="{00000000-0005-0000-0000-0000E21B0000}"/>
    <cellStyle name="Currency 2 6 3 3 2 3 2 2" xfId="7139" xr:uid="{00000000-0005-0000-0000-0000E31B0000}"/>
    <cellStyle name="Currency 2 6 3 3 2 3 2 3" xfId="7140" xr:uid="{00000000-0005-0000-0000-0000E41B0000}"/>
    <cellStyle name="Currency 2 6 3 3 2 3 3" xfId="7141" xr:uid="{00000000-0005-0000-0000-0000E51B0000}"/>
    <cellStyle name="Currency 2 6 3 3 2 3 3 2" xfId="7142" xr:uid="{00000000-0005-0000-0000-0000E61B0000}"/>
    <cellStyle name="Currency 2 6 3 3 2 3 3 3" xfId="7143" xr:uid="{00000000-0005-0000-0000-0000E71B0000}"/>
    <cellStyle name="Currency 2 6 3 3 2 3 4" xfId="7144" xr:uid="{00000000-0005-0000-0000-0000E81B0000}"/>
    <cellStyle name="Currency 2 6 3 3 2 3 4 2" xfId="7145" xr:uid="{00000000-0005-0000-0000-0000E91B0000}"/>
    <cellStyle name="Currency 2 6 3 3 2 3 4 2 2" xfId="7146" xr:uid="{00000000-0005-0000-0000-0000EA1B0000}"/>
    <cellStyle name="Currency 2 6 3 3 2 3 4 3" xfId="7147" xr:uid="{00000000-0005-0000-0000-0000EB1B0000}"/>
    <cellStyle name="Currency 2 6 3 3 2 3 5" xfId="7148" xr:uid="{00000000-0005-0000-0000-0000EC1B0000}"/>
    <cellStyle name="Currency 2 6 3 3 2 3 5 2" xfId="7149" xr:uid="{00000000-0005-0000-0000-0000ED1B0000}"/>
    <cellStyle name="Currency 2 6 3 3 2 3 5 2 2" xfId="7150" xr:uid="{00000000-0005-0000-0000-0000EE1B0000}"/>
    <cellStyle name="Currency 2 6 3 3 2 3 5 3" xfId="7151" xr:uid="{00000000-0005-0000-0000-0000EF1B0000}"/>
    <cellStyle name="Currency 2 6 3 3 2 3 6" xfId="7152" xr:uid="{00000000-0005-0000-0000-0000F01B0000}"/>
    <cellStyle name="Currency 2 6 3 3 2 3 6 2" xfId="7153" xr:uid="{00000000-0005-0000-0000-0000F11B0000}"/>
    <cellStyle name="Currency 2 6 3 3 2 3 6 2 2" xfId="7154" xr:uid="{00000000-0005-0000-0000-0000F21B0000}"/>
    <cellStyle name="Currency 2 6 3 3 2 3 6 3" xfId="7155" xr:uid="{00000000-0005-0000-0000-0000F31B0000}"/>
    <cellStyle name="Currency 2 6 3 3 2 3 7" xfId="7156" xr:uid="{00000000-0005-0000-0000-0000F41B0000}"/>
    <cellStyle name="Currency 2 6 3 3 2 3 7 2" xfId="7157" xr:uid="{00000000-0005-0000-0000-0000F51B0000}"/>
    <cellStyle name="Currency 2 6 3 3 2 3 8" xfId="7158" xr:uid="{00000000-0005-0000-0000-0000F61B0000}"/>
    <cellStyle name="Currency 2 6 3 3 2 3 8 2" xfId="7159" xr:uid="{00000000-0005-0000-0000-0000F71B0000}"/>
    <cellStyle name="Currency 2 6 3 3 2 3 9" xfId="7160" xr:uid="{00000000-0005-0000-0000-0000F81B0000}"/>
    <cellStyle name="Currency 2 6 3 3 2 4" xfId="7161" xr:uid="{00000000-0005-0000-0000-0000F91B0000}"/>
    <cellStyle name="Currency 2 6 3 3 2 4 10" xfId="7162" xr:uid="{00000000-0005-0000-0000-0000FA1B0000}"/>
    <cellStyle name="Currency 2 6 3 3 2 4 2" xfId="7163" xr:uid="{00000000-0005-0000-0000-0000FB1B0000}"/>
    <cellStyle name="Currency 2 6 3 3 2 4 3" xfId="7164" xr:uid="{00000000-0005-0000-0000-0000FC1B0000}"/>
    <cellStyle name="Currency 2 6 3 3 2 4 3 2" xfId="7165" xr:uid="{00000000-0005-0000-0000-0000FD1B0000}"/>
    <cellStyle name="Currency 2 6 3 3 2 4 3 2 2" xfId="7166" xr:uid="{00000000-0005-0000-0000-0000FE1B0000}"/>
    <cellStyle name="Currency 2 6 3 3 2 4 3 3" xfId="7167" xr:uid="{00000000-0005-0000-0000-0000FF1B0000}"/>
    <cellStyle name="Currency 2 6 3 3 2 4 4" xfId="7168" xr:uid="{00000000-0005-0000-0000-0000001C0000}"/>
    <cellStyle name="Currency 2 6 3 3 2 4 4 2" xfId="7169" xr:uid="{00000000-0005-0000-0000-0000011C0000}"/>
    <cellStyle name="Currency 2 6 3 3 2 4 4 2 2" xfId="7170" xr:uid="{00000000-0005-0000-0000-0000021C0000}"/>
    <cellStyle name="Currency 2 6 3 3 2 4 4 3" xfId="7171" xr:uid="{00000000-0005-0000-0000-0000031C0000}"/>
    <cellStyle name="Currency 2 6 3 3 2 4 5" xfId="7172" xr:uid="{00000000-0005-0000-0000-0000041C0000}"/>
    <cellStyle name="Currency 2 6 3 3 2 4 5 2" xfId="7173" xr:uid="{00000000-0005-0000-0000-0000051C0000}"/>
    <cellStyle name="Currency 2 6 3 3 2 4 5 2 2" xfId="7174" xr:uid="{00000000-0005-0000-0000-0000061C0000}"/>
    <cellStyle name="Currency 2 6 3 3 2 4 5 3" xfId="7175" xr:uid="{00000000-0005-0000-0000-0000071C0000}"/>
    <cellStyle name="Currency 2 6 3 3 2 4 6" xfId="7176" xr:uid="{00000000-0005-0000-0000-0000081C0000}"/>
    <cellStyle name="Currency 2 6 3 3 2 4 6 2" xfId="7177" xr:uid="{00000000-0005-0000-0000-0000091C0000}"/>
    <cellStyle name="Currency 2 6 3 3 2 4 7" xfId="7178" xr:uid="{00000000-0005-0000-0000-00000A1C0000}"/>
    <cellStyle name="Currency 2 6 3 3 2 4 7 2" xfId="7179" xr:uid="{00000000-0005-0000-0000-00000B1C0000}"/>
    <cellStyle name="Currency 2 6 3 3 2 4 8" xfId="7180" xr:uid="{00000000-0005-0000-0000-00000C1C0000}"/>
    <cellStyle name="Currency 2 6 3 3 2 4 9" xfId="7181" xr:uid="{00000000-0005-0000-0000-00000D1C0000}"/>
    <cellStyle name="Currency 2 6 3 3 2 5" xfId="7182" xr:uid="{00000000-0005-0000-0000-00000E1C0000}"/>
    <cellStyle name="Currency 2 6 3 3 2 5 2" xfId="7183" xr:uid="{00000000-0005-0000-0000-00000F1C0000}"/>
    <cellStyle name="Currency 2 6 3 3 2 5 3" xfId="7184" xr:uid="{00000000-0005-0000-0000-0000101C0000}"/>
    <cellStyle name="Currency 2 6 3 3 2 5 4" xfId="7185" xr:uid="{00000000-0005-0000-0000-0000111C0000}"/>
    <cellStyle name="Currency 2 6 3 3 2 6" xfId="7186" xr:uid="{00000000-0005-0000-0000-0000121C0000}"/>
    <cellStyle name="Currency 2 6 3 3 2 6 2" xfId="7187" xr:uid="{00000000-0005-0000-0000-0000131C0000}"/>
    <cellStyle name="Currency 2 6 3 3 2 6 2 2" xfId="7188" xr:uid="{00000000-0005-0000-0000-0000141C0000}"/>
    <cellStyle name="Currency 2 6 3 3 2 6 2 2 2" xfId="7189" xr:uid="{00000000-0005-0000-0000-0000151C0000}"/>
    <cellStyle name="Currency 2 6 3 3 2 6 2 3" xfId="7190" xr:uid="{00000000-0005-0000-0000-0000161C0000}"/>
    <cellStyle name="Currency 2 6 3 3 2 6 3" xfId="7191" xr:uid="{00000000-0005-0000-0000-0000171C0000}"/>
    <cellStyle name="Currency 2 6 3 3 2 6 3 2" xfId="7192" xr:uid="{00000000-0005-0000-0000-0000181C0000}"/>
    <cellStyle name="Currency 2 6 3 3 2 6 3 2 2" xfId="7193" xr:uid="{00000000-0005-0000-0000-0000191C0000}"/>
    <cellStyle name="Currency 2 6 3 3 2 6 3 3" xfId="7194" xr:uid="{00000000-0005-0000-0000-00001A1C0000}"/>
    <cellStyle name="Currency 2 6 3 3 2 6 4" xfId="7195" xr:uid="{00000000-0005-0000-0000-00001B1C0000}"/>
    <cellStyle name="Currency 2 6 3 3 2 6 4 2" xfId="7196" xr:uid="{00000000-0005-0000-0000-00001C1C0000}"/>
    <cellStyle name="Currency 2 6 3 3 2 6 4 2 2" xfId="7197" xr:uid="{00000000-0005-0000-0000-00001D1C0000}"/>
    <cellStyle name="Currency 2 6 3 3 2 6 4 3" xfId="7198" xr:uid="{00000000-0005-0000-0000-00001E1C0000}"/>
    <cellStyle name="Currency 2 6 3 3 2 6 5" xfId="7199" xr:uid="{00000000-0005-0000-0000-00001F1C0000}"/>
    <cellStyle name="Currency 2 6 3 3 2 6 5 2" xfId="7200" xr:uid="{00000000-0005-0000-0000-0000201C0000}"/>
    <cellStyle name="Currency 2 6 3 3 2 6 6" xfId="7201" xr:uid="{00000000-0005-0000-0000-0000211C0000}"/>
    <cellStyle name="Currency 2 6 3 3 2 6 6 2" xfId="7202" xr:uid="{00000000-0005-0000-0000-0000221C0000}"/>
    <cellStyle name="Currency 2 6 3 3 2 6 7" xfId="7203" xr:uid="{00000000-0005-0000-0000-0000231C0000}"/>
    <cellStyle name="Currency 2 6 3 3 2 7" xfId="7204" xr:uid="{00000000-0005-0000-0000-0000241C0000}"/>
    <cellStyle name="Currency 2 6 3 3 2 7 2" xfId="7205" xr:uid="{00000000-0005-0000-0000-0000251C0000}"/>
    <cellStyle name="Currency 2 6 3 3 2 7 2 2" xfId="7206" xr:uid="{00000000-0005-0000-0000-0000261C0000}"/>
    <cellStyle name="Currency 2 6 3 3 2 7 3" xfId="7207" xr:uid="{00000000-0005-0000-0000-0000271C0000}"/>
    <cellStyle name="Currency 2 6 3 3 2 8" xfId="7208" xr:uid="{00000000-0005-0000-0000-0000281C0000}"/>
    <cellStyle name="Currency 2 6 3 3 2 8 2" xfId="7209" xr:uid="{00000000-0005-0000-0000-0000291C0000}"/>
    <cellStyle name="Currency 2 6 3 3 2 8 2 2" xfId="7210" xr:uid="{00000000-0005-0000-0000-00002A1C0000}"/>
    <cellStyle name="Currency 2 6 3 3 2 8 3" xfId="7211" xr:uid="{00000000-0005-0000-0000-00002B1C0000}"/>
    <cellStyle name="Currency 2 6 3 3 2 9" xfId="7212" xr:uid="{00000000-0005-0000-0000-00002C1C0000}"/>
    <cellStyle name="Currency 2 6 3 3 3" xfId="7213" xr:uid="{00000000-0005-0000-0000-00002D1C0000}"/>
    <cellStyle name="Currency 2 6 3 3 3 10" xfId="7214" xr:uid="{00000000-0005-0000-0000-00002E1C0000}"/>
    <cellStyle name="Currency 2 6 3 3 3 11" xfId="7215" xr:uid="{00000000-0005-0000-0000-00002F1C0000}"/>
    <cellStyle name="Currency 2 6 3 3 3 12" xfId="7216" xr:uid="{00000000-0005-0000-0000-0000301C0000}"/>
    <cellStyle name="Currency 2 6 3 3 3 13" xfId="7217" xr:uid="{00000000-0005-0000-0000-0000311C0000}"/>
    <cellStyle name="Currency 2 6 3 3 3 2" xfId="7218" xr:uid="{00000000-0005-0000-0000-0000321C0000}"/>
    <cellStyle name="Currency 2 6 3 3 3 2 10" xfId="7219" xr:uid="{00000000-0005-0000-0000-0000331C0000}"/>
    <cellStyle name="Currency 2 6 3 3 3 2 2" xfId="7220" xr:uid="{00000000-0005-0000-0000-0000341C0000}"/>
    <cellStyle name="Currency 2 6 3 3 3 2 2 2" xfId="7221" xr:uid="{00000000-0005-0000-0000-0000351C0000}"/>
    <cellStyle name="Currency 2 6 3 3 3 2 2 3" xfId="7222" xr:uid="{00000000-0005-0000-0000-0000361C0000}"/>
    <cellStyle name="Currency 2 6 3 3 3 2 3" xfId="7223" xr:uid="{00000000-0005-0000-0000-0000371C0000}"/>
    <cellStyle name="Currency 2 6 3 3 3 2 3 2" xfId="7224" xr:uid="{00000000-0005-0000-0000-0000381C0000}"/>
    <cellStyle name="Currency 2 6 3 3 3 2 3 3" xfId="7225" xr:uid="{00000000-0005-0000-0000-0000391C0000}"/>
    <cellStyle name="Currency 2 6 3 3 3 2 3 4" xfId="7226" xr:uid="{00000000-0005-0000-0000-00003A1C0000}"/>
    <cellStyle name="Currency 2 6 3 3 3 2 4" xfId="7227" xr:uid="{00000000-0005-0000-0000-00003B1C0000}"/>
    <cellStyle name="Currency 2 6 3 3 3 2 4 2" xfId="7228" xr:uid="{00000000-0005-0000-0000-00003C1C0000}"/>
    <cellStyle name="Currency 2 6 3 3 3 2 4 2 2" xfId="7229" xr:uid="{00000000-0005-0000-0000-00003D1C0000}"/>
    <cellStyle name="Currency 2 6 3 3 3 2 4 3" xfId="7230" xr:uid="{00000000-0005-0000-0000-00003E1C0000}"/>
    <cellStyle name="Currency 2 6 3 3 3 2 5" xfId="7231" xr:uid="{00000000-0005-0000-0000-00003F1C0000}"/>
    <cellStyle name="Currency 2 6 3 3 3 2 5 2" xfId="7232" xr:uid="{00000000-0005-0000-0000-0000401C0000}"/>
    <cellStyle name="Currency 2 6 3 3 3 2 5 2 2" xfId="7233" xr:uid="{00000000-0005-0000-0000-0000411C0000}"/>
    <cellStyle name="Currency 2 6 3 3 3 2 5 3" xfId="7234" xr:uid="{00000000-0005-0000-0000-0000421C0000}"/>
    <cellStyle name="Currency 2 6 3 3 3 2 6" xfId="7235" xr:uid="{00000000-0005-0000-0000-0000431C0000}"/>
    <cellStyle name="Currency 2 6 3 3 3 2 6 2" xfId="7236" xr:uid="{00000000-0005-0000-0000-0000441C0000}"/>
    <cellStyle name="Currency 2 6 3 3 3 2 6 2 2" xfId="7237" xr:uid="{00000000-0005-0000-0000-0000451C0000}"/>
    <cellStyle name="Currency 2 6 3 3 3 2 6 3" xfId="7238" xr:uid="{00000000-0005-0000-0000-0000461C0000}"/>
    <cellStyle name="Currency 2 6 3 3 3 2 7" xfId="7239" xr:uid="{00000000-0005-0000-0000-0000471C0000}"/>
    <cellStyle name="Currency 2 6 3 3 3 2 7 2" xfId="7240" xr:uid="{00000000-0005-0000-0000-0000481C0000}"/>
    <cellStyle name="Currency 2 6 3 3 3 2 8" xfId="7241" xr:uid="{00000000-0005-0000-0000-0000491C0000}"/>
    <cellStyle name="Currency 2 6 3 3 3 2 8 2" xfId="7242" xr:uid="{00000000-0005-0000-0000-00004A1C0000}"/>
    <cellStyle name="Currency 2 6 3 3 3 2 9" xfId="7243" xr:uid="{00000000-0005-0000-0000-00004B1C0000}"/>
    <cellStyle name="Currency 2 6 3 3 3 3" xfId="7244" xr:uid="{00000000-0005-0000-0000-00004C1C0000}"/>
    <cellStyle name="Currency 2 6 3 3 3 3 2" xfId="7245" xr:uid="{00000000-0005-0000-0000-00004D1C0000}"/>
    <cellStyle name="Currency 2 6 3 3 3 3 2 2" xfId="7246" xr:uid="{00000000-0005-0000-0000-00004E1C0000}"/>
    <cellStyle name="Currency 2 6 3 3 3 3 2 3" xfId="7247" xr:uid="{00000000-0005-0000-0000-00004F1C0000}"/>
    <cellStyle name="Currency 2 6 3 3 3 3 3" xfId="7248" xr:uid="{00000000-0005-0000-0000-0000501C0000}"/>
    <cellStyle name="Currency 2 6 3 3 3 4" xfId="7249" xr:uid="{00000000-0005-0000-0000-0000511C0000}"/>
    <cellStyle name="Currency 2 6 3 3 3 4 2" xfId="7250" xr:uid="{00000000-0005-0000-0000-0000521C0000}"/>
    <cellStyle name="Currency 2 6 3 3 3 4 3" xfId="7251" xr:uid="{00000000-0005-0000-0000-0000531C0000}"/>
    <cellStyle name="Currency 2 6 3 3 3 4 4" xfId="7252" xr:uid="{00000000-0005-0000-0000-0000541C0000}"/>
    <cellStyle name="Currency 2 6 3 3 3 5" xfId="7253" xr:uid="{00000000-0005-0000-0000-0000551C0000}"/>
    <cellStyle name="Currency 2 6 3 3 3 5 2" xfId="7254" xr:uid="{00000000-0005-0000-0000-0000561C0000}"/>
    <cellStyle name="Currency 2 6 3 3 3 5 2 2" xfId="7255" xr:uid="{00000000-0005-0000-0000-0000571C0000}"/>
    <cellStyle name="Currency 2 6 3 3 3 5 3" xfId="7256" xr:uid="{00000000-0005-0000-0000-0000581C0000}"/>
    <cellStyle name="Currency 2 6 3 3 3 6" xfId="7257" xr:uid="{00000000-0005-0000-0000-0000591C0000}"/>
    <cellStyle name="Currency 2 6 3 3 3 6 2" xfId="7258" xr:uid="{00000000-0005-0000-0000-00005A1C0000}"/>
    <cellStyle name="Currency 2 6 3 3 3 6 2 2" xfId="7259" xr:uid="{00000000-0005-0000-0000-00005B1C0000}"/>
    <cellStyle name="Currency 2 6 3 3 3 6 3" xfId="7260" xr:uid="{00000000-0005-0000-0000-00005C1C0000}"/>
    <cellStyle name="Currency 2 6 3 3 3 7" xfId="7261" xr:uid="{00000000-0005-0000-0000-00005D1C0000}"/>
    <cellStyle name="Currency 2 6 3 3 3 7 2" xfId="7262" xr:uid="{00000000-0005-0000-0000-00005E1C0000}"/>
    <cellStyle name="Currency 2 6 3 3 3 7 2 2" xfId="7263" xr:uid="{00000000-0005-0000-0000-00005F1C0000}"/>
    <cellStyle name="Currency 2 6 3 3 3 7 3" xfId="7264" xr:uid="{00000000-0005-0000-0000-0000601C0000}"/>
    <cellStyle name="Currency 2 6 3 3 3 8" xfId="7265" xr:uid="{00000000-0005-0000-0000-0000611C0000}"/>
    <cellStyle name="Currency 2 6 3 3 3 8 2" xfId="7266" xr:uid="{00000000-0005-0000-0000-0000621C0000}"/>
    <cellStyle name="Currency 2 6 3 3 3 9" xfId="7267" xr:uid="{00000000-0005-0000-0000-0000631C0000}"/>
    <cellStyle name="Currency 2 6 3 3 3 9 2" xfId="7268" xr:uid="{00000000-0005-0000-0000-0000641C0000}"/>
    <cellStyle name="Currency 2 6 3 3 4" xfId="7269" xr:uid="{00000000-0005-0000-0000-0000651C0000}"/>
    <cellStyle name="Currency 2 6 3 3 4 2" xfId="7270" xr:uid="{00000000-0005-0000-0000-0000661C0000}"/>
    <cellStyle name="Currency 2 6 3 3 4 2 10" xfId="7271" xr:uid="{00000000-0005-0000-0000-0000671C0000}"/>
    <cellStyle name="Currency 2 6 3 3 4 2 11" xfId="7272" xr:uid="{00000000-0005-0000-0000-0000681C0000}"/>
    <cellStyle name="Currency 2 6 3 3 4 2 2" xfId="7273" xr:uid="{00000000-0005-0000-0000-0000691C0000}"/>
    <cellStyle name="Currency 2 6 3 3 4 2 2 2" xfId="7274" xr:uid="{00000000-0005-0000-0000-00006A1C0000}"/>
    <cellStyle name="Currency 2 6 3 3 4 2 2 3" xfId="7275" xr:uid="{00000000-0005-0000-0000-00006B1C0000}"/>
    <cellStyle name="Currency 2 6 3 3 4 2 3" xfId="7276" xr:uid="{00000000-0005-0000-0000-00006C1C0000}"/>
    <cellStyle name="Currency 2 6 3 3 4 2 3 2" xfId="7277" xr:uid="{00000000-0005-0000-0000-00006D1C0000}"/>
    <cellStyle name="Currency 2 6 3 3 4 2 3 3" xfId="7278" xr:uid="{00000000-0005-0000-0000-00006E1C0000}"/>
    <cellStyle name="Currency 2 6 3 3 4 2 4" xfId="7279" xr:uid="{00000000-0005-0000-0000-00006F1C0000}"/>
    <cellStyle name="Currency 2 6 3 3 4 2 4 2" xfId="7280" xr:uid="{00000000-0005-0000-0000-0000701C0000}"/>
    <cellStyle name="Currency 2 6 3 3 4 2 4 2 2" xfId="7281" xr:uid="{00000000-0005-0000-0000-0000711C0000}"/>
    <cellStyle name="Currency 2 6 3 3 4 2 4 3" xfId="7282" xr:uid="{00000000-0005-0000-0000-0000721C0000}"/>
    <cellStyle name="Currency 2 6 3 3 4 2 5" xfId="7283" xr:uid="{00000000-0005-0000-0000-0000731C0000}"/>
    <cellStyle name="Currency 2 6 3 3 4 2 5 2" xfId="7284" xr:uid="{00000000-0005-0000-0000-0000741C0000}"/>
    <cellStyle name="Currency 2 6 3 3 4 2 5 2 2" xfId="7285" xr:uid="{00000000-0005-0000-0000-0000751C0000}"/>
    <cellStyle name="Currency 2 6 3 3 4 2 5 3" xfId="7286" xr:uid="{00000000-0005-0000-0000-0000761C0000}"/>
    <cellStyle name="Currency 2 6 3 3 4 2 6" xfId="7287" xr:uid="{00000000-0005-0000-0000-0000771C0000}"/>
    <cellStyle name="Currency 2 6 3 3 4 2 6 2" xfId="7288" xr:uid="{00000000-0005-0000-0000-0000781C0000}"/>
    <cellStyle name="Currency 2 6 3 3 4 2 6 2 2" xfId="7289" xr:uid="{00000000-0005-0000-0000-0000791C0000}"/>
    <cellStyle name="Currency 2 6 3 3 4 2 6 3" xfId="7290" xr:uid="{00000000-0005-0000-0000-00007A1C0000}"/>
    <cellStyle name="Currency 2 6 3 3 4 2 7" xfId="7291" xr:uid="{00000000-0005-0000-0000-00007B1C0000}"/>
    <cellStyle name="Currency 2 6 3 3 4 2 7 2" xfId="7292" xr:uid="{00000000-0005-0000-0000-00007C1C0000}"/>
    <cellStyle name="Currency 2 6 3 3 4 2 8" xfId="7293" xr:uid="{00000000-0005-0000-0000-00007D1C0000}"/>
    <cellStyle name="Currency 2 6 3 3 4 2 8 2" xfId="7294" xr:uid="{00000000-0005-0000-0000-00007E1C0000}"/>
    <cellStyle name="Currency 2 6 3 3 4 2 9" xfId="7295" xr:uid="{00000000-0005-0000-0000-00007F1C0000}"/>
    <cellStyle name="Currency 2 6 3 3 4 3" xfId="7296" xr:uid="{00000000-0005-0000-0000-0000801C0000}"/>
    <cellStyle name="Currency 2 6 3 3 4 3 2" xfId="7297" xr:uid="{00000000-0005-0000-0000-0000811C0000}"/>
    <cellStyle name="Currency 2 6 3 3 4 3 2 2" xfId="7298" xr:uid="{00000000-0005-0000-0000-0000821C0000}"/>
    <cellStyle name="Currency 2 6 3 3 4 3 2 3" xfId="7299" xr:uid="{00000000-0005-0000-0000-0000831C0000}"/>
    <cellStyle name="Currency 2 6 3 3 4 3 3" xfId="7300" xr:uid="{00000000-0005-0000-0000-0000841C0000}"/>
    <cellStyle name="Currency 2 6 3 3 4 4" xfId="7301" xr:uid="{00000000-0005-0000-0000-0000851C0000}"/>
    <cellStyle name="Currency 2 6 3 3 4 4 2" xfId="7302" xr:uid="{00000000-0005-0000-0000-0000861C0000}"/>
    <cellStyle name="Currency 2 6 3 3 4 4 2 2" xfId="7303" xr:uid="{00000000-0005-0000-0000-0000871C0000}"/>
    <cellStyle name="Currency 2 6 3 3 4 4 3" xfId="7304" xr:uid="{00000000-0005-0000-0000-0000881C0000}"/>
    <cellStyle name="Currency 2 6 3 3 4 4 4" xfId="7305" xr:uid="{00000000-0005-0000-0000-0000891C0000}"/>
    <cellStyle name="Currency 2 6 3 3 4 5" xfId="7306" xr:uid="{00000000-0005-0000-0000-00008A1C0000}"/>
    <cellStyle name="Currency 2 6 3 3 4 5 2" xfId="7307" xr:uid="{00000000-0005-0000-0000-00008B1C0000}"/>
    <cellStyle name="Currency 2 6 3 3 4 5 2 2" xfId="7308" xr:uid="{00000000-0005-0000-0000-00008C1C0000}"/>
    <cellStyle name="Currency 2 6 3 3 4 5 3" xfId="7309" xr:uid="{00000000-0005-0000-0000-00008D1C0000}"/>
    <cellStyle name="Currency 2 6 3 3 4 6" xfId="7310" xr:uid="{00000000-0005-0000-0000-00008E1C0000}"/>
    <cellStyle name="Currency 2 6 3 3 4 7" xfId="7311" xr:uid="{00000000-0005-0000-0000-00008F1C0000}"/>
    <cellStyle name="Currency 2 6 3 3 5" xfId="7312" xr:uid="{00000000-0005-0000-0000-0000901C0000}"/>
    <cellStyle name="Currency 2 6 3 3 5 10" xfId="7313" xr:uid="{00000000-0005-0000-0000-0000911C0000}"/>
    <cellStyle name="Currency 2 6 3 3 5 2" xfId="7314" xr:uid="{00000000-0005-0000-0000-0000921C0000}"/>
    <cellStyle name="Currency 2 6 3 3 5 2 2" xfId="7315" xr:uid="{00000000-0005-0000-0000-0000931C0000}"/>
    <cellStyle name="Currency 2 6 3 3 5 2 3" xfId="7316" xr:uid="{00000000-0005-0000-0000-0000941C0000}"/>
    <cellStyle name="Currency 2 6 3 3 5 3" xfId="7317" xr:uid="{00000000-0005-0000-0000-0000951C0000}"/>
    <cellStyle name="Currency 2 6 3 3 5 3 2" xfId="7318" xr:uid="{00000000-0005-0000-0000-0000961C0000}"/>
    <cellStyle name="Currency 2 6 3 3 5 3 3" xfId="7319" xr:uid="{00000000-0005-0000-0000-0000971C0000}"/>
    <cellStyle name="Currency 2 6 3 3 5 4" xfId="7320" xr:uid="{00000000-0005-0000-0000-0000981C0000}"/>
    <cellStyle name="Currency 2 6 3 3 5 4 2" xfId="7321" xr:uid="{00000000-0005-0000-0000-0000991C0000}"/>
    <cellStyle name="Currency 2 6 3 3 5 4 2 2" xfId="7322" xr:uid="{00000000-0005-0000-0000-00009A1C0000}"/>
    <cellStyle name="Currency 2 6 3 3 5 4 3" xfId="7323" xr:uid="{00000000-0005-0000-0000-00009B1C0000}"/>
    <cellStyle name="Currency 2 6 3 3 5 5" xfId="7324" xr:uid="{00000000-0005-0000-0000-00009C1C0000}"/>
    <cellStyle name="Currency 2 6 3 3 5 5 2" xfId="7325" xr:uid="{00000000-0005-0000-0000-00009D1C0000}"/>
    <cellStyle name="Currency 2 6 3 3 5 5 2 2" xfId="7326" xr:uid="{00000000-0005-0000-0000-00009E1C0000}"/>
    <cellStyle name="Currency 2 6 3 3 5 5 3" xfId="7327" xr:uid="{00000000-0005-0000-0000-00009F1C0000}"/>
    <cellStyle name="Currency 2 6 3 3 5 6" xfId="7328" xr:uid="{00000000-0005-0000-0000-0000A01C0000}"/>
    <cellStyle name="Currency 2 6 3 3 5 6 2" xfId="7329" xr:uid="{00000000-0005-0000-0000-0000A11C0000}"/>
    <cellStyle name="Currency 2 6 3 3 5 6 2 2" xfId="7330" xr:uid="{00000000-0005-0000-0000-0000A21C0000}"/>
    <cellStyle name="Currency 2 6 3 3 5 6 3" xfId="7331" xr:uid="{00000000-0005-0000-0000-0000A31C0000}"/>
    <cellStyle name="Currency 2 6 3 3 5 7" xfId="7332" xr:uid="{00000000-0005-0000-0000-0000A41C0000}"/>
    <cellStyle name="Currency 2 6 3 3 5 7 2" xfId="7333" xr:uid="{00000000-0005-0000-0000-0000A51C0000}"/>
    <cellStyle name="Currency 2 6 3 3 5 8" xfId="7334" xr:uid="{00000000-0005-0000-0000-0000A61C0000}"/>
    <cellStyle name="Currency 2 6 3 3 5 8 2" xfId="7335" xr:uid="{00000000-0005-0000-0000-0000A71C0000}"/>
    <cellStyle name="Currency 2 6 3 3 5 9" xfId="7336" xr:uid="{00000000-0005-0000-0000-0000A81C0000}"/>
    <cellStyle name="Currency 2 6 3 3 6" xfId="7337" xr:uid="{00000000-0005-0000-0000-0000A91C0000}"/>
    <cellStyle name="Currency 2 6 3 3 6 10" xfId="7338" xr:uid="{00000000-0005-0000-0000-0000AA1C0000}"/>
    <cellStyle name="Currency 2 6 3 3 6 11" xfId="7339" xr:uid="{00000000-0005-0000-0000-0000AB1C0000}"/>
    <cellStyle name="Currency 2 6 3 3 6 12" xfId="7340" xr:uid="{00000000-0005-0000-0000-0000AC1C0000}"/>
    <cellStyle name="Currency 2 6 3 3 6 2" xfId="7341" xr:uid="{00000000-0005-0000-0000-0000AD1C0000}"/>
    <cellStyle name="Currency 2 6 3 3 6 2 2" xfId="7342" xr:uid="{00000000-0005-0000-0000-0000AE1C0000}"/>
    <cellStyle name="Currency 2 6 3 3 6 2 3" xfId="7343" xr:uid="{00000000-0005-0000-0000-0000AF1C0000}"/>
    <cellStyle name="Currency 2 6 3 3 6 3" xfId="7344" xr:uid="{00000000-0005-0000-0000-0000B01C0000}"/>
    <cellStyle name="Currency 2 6 3 3 6 3 2" xfId="7345" xr:uid="{00000000-0005-0000-0000-0000B11C0000}"/>
    <cellStyle name="Currency 2 6 3 3 6 3 3" xfId="7346" xr:uid="{00000000-0005-0000-0000-0000B21C0000}"/>
    <cellStyle name="Currency 2 6 3 3 6 4" xfId="7347" xr:uid="{00000000-0005-0000-0000-0000B31C0000}"/>
    <cellStyle name="Currency 2 6 3 3 6 5" xfId="7348" xr:uid="{00000000-0005-0000-0000-0000B41C0000}"/>
    <cellStyle name="Currency 2 6 3 3 6 5 2" xfId="7349" xr:uid="{00000000-0005-0000-0000-0000B51C0000}"/>
    <cellStyle name="Currency 2 6 3 3 6 5 2 2" xfId="7350" xr:uid="{00000000-0005-0000-0000-0000B61C0000}"/>
    <cellStyle name="Currency 2 6 3 3 6 5 3" xfId="7351" xr:uid="{00000000-0005-0000-0000-0000B71C0000}"/>
    <cellStyle name="Currency 2 6 3 3 6 6" xfId="7352" xr:uid="{00000000-0005-0000-0000-0000B81C0000}"/>
    <cellStyle name="Currency 2 6 3 3 6 6 2" xfId="7353" xr:uid="{00000000-0005-0000-0000-0000B91C0000}"/>
    <cellStyle name="Currency 2 6 3 3 6 6 2 2" xfId="7354" xr:uid="{00000000-0005-0000-0000-0000BA1C0000}"/>
    <cellStyle name="Currency 2 6 3 3 6 6 3" xfId="7355" xr:uid="{00000000-0005-0000-0000-0000BB1C0000}"/>
    <cellStyle name="Currency 2 6 3 3 6 7" xfId="7356" xr:uid="{00000000-0005-0000-0000-0000BC1C0000}"/>
    <cellStyle name="Currency 2 6 3 3 6 7 2" xfId="7357" xr:uid="{00000000-0005-0000-0000-0000BD1C0000}"/>
    <cellStyle name="Currency 2 6 3 3 6 7 2 2" xfId="7358" xr:uid="{00000000-0005-0000-0000-0000BE1C0000}"/>
    <cellStyle name="Currency 2 6 3 3 6 7 3" xfId="7359" xr:uid="{00000000-0005-0000-0000-0000BF1C0000}"/>
    <cellStyle name="Currency 2 6 3 3 6 8" xfId="7360" xr:uid="{00000000-0005-0000-0000-0000C01C0000}"/>
    <cellStyle name="Currency 2 6 3 3 6 8 2" xfId="7361" xr:uid="{00000000-0005-0000-0000-0000C11C0000}"/>
    <cellStyle name="Currency 2 6 3 3 6 9" xfId="7362" xr:uid="{00000000-0005-0000-0000-0000C21C0000}"/>
    <cellStyle name="Currency 2 6 3 3 6 9 2" xfId="7363" xr:uid="{00000000-0005-0000-0000-0000C31C0000}"/>
    <cellStyle name="Currency 2 6 3 3 7" xfId="7364" xr:uid="{00000000-0005-0000-0000-0000C41C0000}"/>
    <cellStyle name="Currency 2 6 3 3 7 2" xfId="7365" xr:uid="{00000000-0005-0000-0000-0000C51C0000}"/>
    <cellStyle name="Currency 2 6 3 3 7 3" xfId="7366" xr:uid="{00000000-0005-0000-0000-0000C61C0000}"/>
    <cellStyle name="Currency 2 6 3 3 8" xfId="7367" xr:uid="{00000000-0005-0000-0000-0000C71C0000}"/>
    <cellStyle name="Currency 2 6 3 3 8 2" xfId="7368" xr:uid="{00000000-0005-0000-0000-0000C81C0000}"/>
    <cellStyle name="Currency 2 6 3 3 8 2 2" xfId="7369" xr:uid="{00000000-0005-0000-0000-0000C91C0000}"/>
    <cellStyle name="Currency 2 6 3 3 8 3" xfId="7370" xr:uid="{00000000-0005-0000-0000-0000CA1C0000}"/>
    <cellStyle name="Currency 2 6 3 3 8 4" xfId="7371" xr:uid="{00000000-0005-0000-0000-0000CB1C0000}"/>
    <cellStyle name="Currency 2 6 3 3 9" xfId="7372" xr:uid="{00000000-0005-0000-0000-0000CC1C0000}"/>
    <cellStyle name="Currency 2 6 3 3 9 2" xfId="7373" xr:uid="{00000000-0005-0000-0000-0000CD1C0000}"/>
    <cellStyle name="Currency 2 6 3 3 9 2 2" xfId="7374" xr:uid="{00000000-0005-0000-0000-0000CE1C0000}"/>
    <cellStyle name="Currency 2 6 3 3 9 3" xfId="7375" xr:uid="{00000000-0005-0000-0000-0000CF1C0000}"/>
    <cellStyle name="Currency 2 6 3 4" xfId="7376" xr:uid="{00000000-0005-0000-0000-0000D01C0000}"/>
    <cellStyle name="Currency 2 6 3 4 2" xfId="7377" xr:uid="{00000000-0005-0000-0000-0000D11C0000}"/>
    <cellStyle name="Currency 2 6 3 4 2 10" xfId="7378" xr:uid="{00000000-0005-0000-0000-0000D21C0000}"/>
    <cellStyle name="Currency 2 6 3 4 2 2" xfId="7379" xr:uid="{00000000-0005-0000-0000-0000D31C0000}"/>
    <cellStyle name="Currency 2 6 3 4 2 2 2" xfId="7380" xr:uid="{00000000-0005-0000-0000-0000D41C0000}"/>
    <cellStyle name="Currency 2 6 3 4 2 2 3" xfId="7381" xr:uid="{00000000-0005-0000-0000-0000D51C0000}"/>
    <cellStyle name="Currency 2 6 3 4 2 3" xfId="7382" xr:uid="{00000000-0005-0000-0000-0000D61C0000}"/>
    <cellStyle name="Currency 2 6 3 4 2 3 2" xfId="7383" xr:uid="{00000000-0005-0000-0000-0000D71C0000}"/>
    <cellStyle name="Currency 2 6 3 4 2 3 3" xfId="7384" xr:uid="{00000000-0005-0000-0000-0000D81C0000}"/>
    <cellStyle name="Currency 2 6 3 4 2 4" xfId="7385" xr:uid="{00000000-0005-0000-0000-0000D91C0000}"/>
    <cellStyle name="Currency 2 6 3 4 2 4 2" xfId="7386" xr:uid="{00000000-0005-0000-0000-0000DA1C0000}"/>
    <cellStyle name="Currency 2 6 3 4 2 4 2 2" xfId="7387" xr:uid="{00000000-0005-0000-0000-0000DB1C0000}"/>
    <cellStyle name="Currency 2 6 3 4 2 4 3" xfId="7388" xr:uid="{00000000-0005-0000-0000-0000DC1C0000}"/>
    <cellStyle name="Currency 2 6 3 4 2 5" xfId="7389" xr:uid="{00000000-0005-0000-0000-0000DD1C0000}"/>
    <cellStyle name="Currency 2 6 3 4 2 5 2" xfId="7390" xr:uid="{00000000-0005-0000-0000-0000DE1C0000}"/>
    <cellStyle name="Currency 2 6 3 4 2 5 2 2" xfId="7391" xr:uid="{00000000-0005-0000-0000-0000DF1C0000}"/>
    <cellStyle name="Currency 2 6 3 4 2 5 3" xfId="7392" xr:uid="{00000000-0005-0000-0000-0000E01C0000}"/>
    <cellStyle name="Currency 2 6 3 4 2 6" xfId="7393" xr:uid="{00000000-0005-0000-0000-0000E11C0000}"/>
    <cellStyle name="Currency 2 6 3 4 2 6 2" xfId="7394" xr:uid="{00000000-0005-0000-0000-0000E21C0000}"/>
    <cellStyle name="Currency 2 6 3 4 2 6 2 2" xfId="7395" xr:uid="{00000000-0005-0000-0000-0000E31C0000}"/>
    <cellStyle name="Currency 2 6 3 4 2 6 3" xfId="7396" xr:uid="{00000000-0005-0000-0000-0000E41C0000}"/>
    <cellStyle name="Currency 2 6 3 4 2 7" xfId="7397" xr:uid="{00000000-0005-0000-0000-0000E51C0000}"/>
    <cellStyle name="Currency 2 6 3 4 2 7 2" xfId="7398" xr:uid="{00000000-0005-0000-0000-0000E61C0000}"/>
    <cellStyle name="Currency 2 6 3 4 2 8" xfId="7399" xr:uid="{00000000-0005-0000-0000-0000E71C0000}"/>
    <cellStyle name="Currency 2 6 3 4 2 8 2" xfId="7400" xr:uid="{00000000-0005-0000-0000-0000E81C0000}"/>
    <cellStyle name="Currency 2 6 3 4 2 9" xfId="7401" xr:uid="{00000000-0005-0000-0000-0000E91C0000}"/>
    <cellStyle name="Currency 2 6 3 4 3" xfId="7402" xr:uid="{00000000-0005-0000-0000-0000EA1C0000}"/>
    <cellStyle name="Currency 2 6 3 4 3 10" xfId="7403" xr:uid="{00000000-0005-0000-0000-0000EB1C0000}"/>
    <cellStyle name="Currency 2 6 3 4 3 2" xfId="7404" xr:uid="{00000000-0005-0000-0000-0000EC1C0000}"/>
    <cellStyle name="Currency 2 6 3 4 3 2 2" xfId="7405" xr:uid="{00000000-0005-0000-0000-0000ED1C0000}"/>
    <cellStyle name="Currency 2 6 3 4 3 2 3" xfId="7406" xr:uid="{00000000-0005-0000-0000-0000EE1C0000}"/>
    <cellStyle name="Currency 2 6 3 4 3 3" xfId="7407" xr:uid="{00000000-0005-0000-0000-0000EF1C0000}"/>
    <cellStyle name="Currency 2 6 3 4 3 3 2" xfId="7408" xr:uid="{00000000-0005-0000-0000-0000F01C0000}"/>
    <cellStyle name="Currency 2 6 3 4 3 3 3" xfId="7409" xr:uid="{00000000-0005-0000-0000-0000F11C0000}"/>
    <cellStyle name="Currency 2 6 3 4 3 4" xfId="7410" xr:uid="{00000000-0005-0000-0000-0000F21C0000}"/>
    <cellStyle name="Currency 2 6 3 4 3 4 2" xfId="7411" xr:uid="{00000000-0005-0000-0000-0000F31C0000}"/>
    <cellStyle name="Currency 2 6 3 4 3 4 2 2" xfId="7412" xr:uid="{00000000-0005-0000-0000-0000F41C0000}"/>
    <cellStyle name="Currency 2 6 3 4 3 4 3" xfId="7413" xr:uid="{00000000-0005-0000-0000-0000F51C0000}"/>
    <cellStyle name="Currency 2 6 3 4 3 5" xfId="7414" xr:uid="{00000000-0005-0000-0000-0000F61C0000}"/>
    <cellStyle name="Currency 2 6 3 4 3 5 2" xfId="7415" xr:uid="{00000000-0005-0000-0000-0000F71C0000}"/>
    <cellStyle name="Currency 2 6 3 4 3 5 2 2" xfId="7416" xr:uid="{00000000-0005-0000-0000-0000F81C0000}"/>
    <cellStyle name="Currency 2 6 3 4 3 5 3" xfId="7417" xr:uid="{00000000-0005-0000-0000-0000F91C0000}"/>
    <cellStyle name="Currency 2 6 3 4 3 6" xfId="7418" xr:uid="{00000000-0005-0000-0000-0000FA1C0000}"/>
    <cellStyle name="Currency 2 6 3 4 3 6 2" xfId="7419" xr:uid="{00000000-0005-0000-0000-0000FB1C0000}"/>
    <cellStyle name="Currency 2 6 3 4 3 6 2 2" xfId="7420" xr:uid="{00000000-0005-0000-0000-0000FC1C0000}"/>
    <cellStyle name="Currency 2 6 3 4 3 6 3" xfId="7421" xr:uid="{00000000-0005-0000-0000-0000FD1C0000}"/>
    <cellStyle name="Currency 2 6 3 4 3 7" xfId="7422" xr:uid="{00000000-0005-0000-0000-0000FE1C0000}"/>
    <cellStyle name="Currency 2 6 3 4 3 7 2" xfId="7423" xr:uid="{00000000-0005-0000-0000-0000FF1C0000}"/>
    <cellStyle name="Currency 2 6 3 4 3 8" xfId="7424" xr:uid="{00000000-0005-0000-0000-0000001D0000}"/>
    <cellStyle name="Currency 2 6 3 4 3 8 2" xfId="7425" xr:uid="{00000000-0005-0000-0000-0000011D0000}"/>
    <cellStyle name="Currency 2 6 3 4 3 9" xfId="7426" xr:uid="{00000000-0005-0000-0000-0000021D0000}"/>
    <cellStyle name="Currency 2 6 3 4 4" xfId="7427" xr:uid="{00000000-0005-0000-0000-0000031D0000}"/>
    <cellStyle name="Currency 2 6 3 4 4 10" xfId="7428" xr:uid="{00000000-0005-0000-0000-0000041D0000}"/>
    <cellStyle name="Currency 2 6 3 4 4 2" xfId="7429" xr:uid="{00000000-0005-0000-0000-0000051D0000}"/>
    <cellStyle name="Currency 2 6 3 4 4 3" xfId="7430" xr:uid="{00000000-0005-0000-0000-0000061D0000}"/>
    <cellStyle name="Currency 2 6 3 4 4 3 2" xfId="7431" xr:uid="{00000000-0005-0000-0000-0000071D0000}"/>
    <cellStyle name="Currency 2 6 3 4 4 3 2 2" xfId="7432" xr:uid="{00000000-0005-0000-0000-0000081D0000}"/>
    <cellStyle name="Currency 2 6 3 4 4 3 3" xfId="7433" xr:uid="{00000000-0005-0000-0000-0000091D0000}"/>
    <cellStyle name="Currency 2 6 3 4 4 4" xfId="7434" xr:uid="{00000000-0005-0000-0000-00000A1D0000}"/>
    <cellStyle name="Currency 2 6 3 4 4 4 2" xfId="7435" xr:uid="{00000000-0005-0000-0000-00000B1D0000}"/>
    <cellStyle name="Currency 2 6 3 4 4 4 2 2" xfId="7436" xr:uid="{00000000-0005-0000-0000-00000C1D0000}"/>
    <cellStyle name="Currency 2 6 3 4 4 4 3" xfId="7437" xr:uid="{00000000-0005-0000-0000-00000D1D0000}"/>
    <cellStyle name="Currency 2 6 3 4 4 5" xfId="7438" xr:uid="{00000000-0005-0000-0000-00000E1D0000}"/>
    <cellStyle name="Currency 2 6 3 4 4 5 2" xfId="7439" xr:uid="{00000000-0005-0000-0000-00000F1D0000}"/>
    <cellStyle name="Currency 2 6 3 4 4 5 2 2" xfId="7440" xr:uid="{00000000-0005-0000-0000-0000101D0000}"/>
    <cellStyle name="Currency 2 6 3 4 4 5 3" xfId="7441" xr:uid="{00000000-0005-0000-0000-0000111D0000}"/>
    <cellStyle name="Currency 2 6 3 4 4 6" xfId="7442" xr:uid="{00000000-0005-0000-0000-0000121D0000}"/>
    <cellStyle name="Currency 2 6 3 4 4 6 2" xfId="7443" xr:uid="{00000000-0005-0000-0000-0000131D0000}"/>
    <cellStyle name="Currency 2 6 3 4 4 7" xfId="7444" xr:uid="{00000000-0005-0000-0000-0000141D0000}"/>
    <cellStyle name="Currency 2 6 3 4 4 7 2" xfId="7445" xr:uid="{00000000-0005-0000-0000-0000151D0000}"/>
    <cellStyle name="Currency 2 6 3 4 4 8" xfId="7446" xr:uid="{00000000-0005-0000-0000-0000161D0000}"/>
    <cellStyle name="Currency 2 6 3 4 4 9" xfId="7447" xr:uid="{00000000-0005-0000-0000-0000171D0000}"/>
    <cellStyle name="Currency 2 6 3 4 5" xfId="7448" xr:uid="{00000000-0005-0000-0000-0000181D0000}"/>
    <cellStyle name="Currency 2 6 3 4 5 2" xfId="7449" xr:uid="{00000000-0005-0000-0000-0000191D0000}"/>
    <cellStyle name="Currency 2 6 3 4 5 3" xfId="7450" xr:uid="{00000000-0005-0000-0000-00001A1D0000}"/>
    <cellStyle name="Currency 2 6 3 4 5 4" xfId="7451" xr:uid="{00000000-0005-0000-0000-00001B1D0000}"/>
    <cellStyle name="Currency 2 6 3 4 6" xfId="7452" xr:uid="{00000000-0005-0000-0000-00001C1D0000}"/>
    <cellStyle name="Currency 2 6 3 4 6 2" xfId="7453" xr:uid="{00000000-0005-0000-0000-00001D1D0000}"/>
    <cellStyle name="Currency 2 6 3 4 6 2 2" xfId="7454" xr:uid="{00000000-0005-0000-0000-00001E1D0000}"/>
    <cellStyle name="Currency 2 6 3 4 6 2 2 2" xfId="7455" xr:uid="{00000000-0005-0000-0000-00001F1D0000}"/>
    <cellStyle name="Currency 2 6 3 4 6 2 3" xfId="7456" xr:uid="{00000000-0005-0000-0000-0000201D0000}"/>
    <cellStyle name="Currency 2 6 3 4 6 3" xfId="7457" xr:uid="{00000000-0005-0000-0000-0000211D0000}"/>
    <cellStyle name="Currency 2 6 3 4 6 3 2" xfId="7458" xr:uid="{00000000-0005-0000-0000-0000221D0000}"/>
    <cellStyle name="Currency 2 6 3 4 6 3 2 2" xfId="7459" xr:uid="{00000000-0005-0000-0000-0000231D0000}"/>
    <cellStyle name="Currency 2 6 3 4 6 3 3" xfId="7460" xr:uid="{00000000-0005-0000-0000-0000241D0000}"/>
    <cellStyle name="Currency 2 6 3 4 6 4" xfId="7461" xr:uid="{00000000-0005-0000-0000-0000251D0000}"/>
    <cellStyle name="Currency 2 6 3 4 6 4 2" xfId="7462" xr:uid="{00000000-0005-0000-0000-0000261D0000}"/>
    <cellStyle name="Currency 2 6 3 4 6 4 2 2" xfId="7463" xr:uid="{00000000-0005-0000-0000-0000271D0000}"/>
    <cellStyle name="Currency 2 6 3 4 6 4 3" xfId="7464" xr:uid="{00000000-0005-0000-0000-0000281D0000}"/>
    <cellStyle name="Currency 2 6 3 4 6 5" xfId="7465" xr:uid="{00000000-0005-0000-0000-0000291D0000}"/>
    <cellStyle name="Currency 2 6 3 4 6 5 2" xfId="7466" xr:uid="{00000000-0005-0000-0000-00002A1D0000}"/>
    <cellStyle name="Currency 2 6 3 4 6 6" xfId="7467" xr:uid="{00000000-0005-0000-0000-00002B1D0000}"/>
    <cellStyle name="Currency 2 6 3 4 6 6 2" xfId="7468" xr:uid="{00000000-0005-0000-0000-00002C1D0000}"/>
    <cellStyle name="Currency 2 6 3 4 6 7" xfId="7469" xr:uid="{00000000-0005-0000-0000-00002D1D0000}"/>
    <cellStyle name="Currency 2 6 3 4 7" xfId="7470" xr:uid="{00000000-0005-0000-0000-00002E1D0000}"/>
    <cellStyle name="Currency 2 6 3 4 7 2" xfId="7471" xr:uid="{00000000-0005-0000-0000-00002F1D0000}"/>
    <cellStyle name="Currency 2 6 3 4 7 2 2" xfId="7472" xr:uid="{00000000-0005-0000-0000-0000301D0000}"/>
    <cellStyle name="Currency 2 6 3 4 7 3" xfId="7473" xr:uid="{00000000-0005-0000-0000-0000311D0000}"/>
    <cellStyle name="Currency 2 6 3 4 8" xfId="7474" xr:uid="{00000000-0005-0000-0000-0000321D0000}"/>
    <cellStyle name="Currency 2 6 3 4 8 2" xfId="7475" xr:uid="{00000000-0005-0000-0000-0000331D0000}"/>
    <cellStyle name="Currency 2 6 3 4 8 2 2" xfId="7476" xr:uid="{00000000-0005-0000-0000-0000341D0000}"/>
    <cellStyle name="Currency 2 6 3 4 8 3" xfId="7477" xr:uid="{00000000-0005-0000-0000-0000351D0000}"/>
    <cellStyle name="Currency 2 6 3 4 9" xfId="7478" xr:uid="{00000000-0005-0000-0000-0000361D0000}"/>
    <cellStyle name="Currency 2 6 3 5" xfId="7479" xr:uid="{00000000-0005-0000-0000-0000371D0000}"/>
    <cellStyle name="Currency 2 6 3 5 10" xfId="7480" xr:uid="{00000000-0005-0000-0000-0000381D0000}"/>
    <cellStyle name="Currency 2 6 3 5 11" xfId="7481" xr:uid="{00000000-0005-0000-0000-0000391D0000}"/>
    <cellStyle name="Currency 2 6 3 5 12" xfId="7482" xr:uid="{00000000-0005-0000-0000-00003A1D0000}"/>
    <cellStyle name="Currency 2 6 3 5 13" xfId="7483" xr:uid="{00000000-0005-0000-0000-00003B1D0000}"/>
    <cellStyle name="Currency 2 6 3 5 2" xfId="7484" xr:uid="{00000000-0005-0000-0000-00003C1D0000}"/>
    <cellStyle name="Currency 2 6 3 5 2 10" xfId="7485" xr:uid="{00000000-0005-0000-0000-00003D1D0000}"/>
    <cellStyle name="Currency 2 6 3 5 2 2" xfId="7486" xr:uid="{00000000-0005-0000-0000-00003E1D0000}"/>
    <cellStyle name="Currency 2 6 3 5 2 2 2" xfId="7487" xr:uid="{00000000-0005-0000-0000-00003F1D0000}"/>
    <cellStyle name="Currency 2 6 3 5 2 2 3" xfId="7488" xr:uid="{00000000-0005-0000-0000-0000401D0000}"/>
    <cellStyle name="Currency 2 6 3 5 2 3" xfId="7489" xr:uid="{00000000-0005-0000-0000-0000411D0000}"/>
    <cellStyle name="Currency 2 6 3 5 2 3 2" xfId="7490" xr:uid="{00000000-0005-0000-0000-0000421D0000}"/>
    <cellStyle name="Currency 2 6 3 5 2 3 3" xfId="7491" xr:uid="{00000000-0005-0000-0000-0000431D0000}"/>
    <cellStyle name="Currency 2 6 3 5 2 3 4" xfId="7492" xr:uid="{00000000-0005-0000-0000-0000441D0000}"/>
    <cellStyle name="Currency 2 6 3 5 2 4" xfId="7493" xr:uid="{00000000-0005-0000-0000-0000451D0000}"/>
    <cellStyle name="Currency 2 6 3 5 2 4 2" xfId="7494" xr:uid="{00000000-0005-0000-0000-0000461D0000}"/>
    <cellStyle name="Currency 2 6 3 5 2 4 2 2" xfId="7495" xr:uid="{00000000-0005-0000-0000-0000471D0000}"/>
    <cellStyle name="Currency 2 6 3 5 2 4 3" xfId="7496" xr:uid="{00000000-0005-0000-0000-0000481D0000}"/>
    <cellStyle name="Currency 2 6 3 5 2 5" xfId="7497" xr:uid="{00000000-0005-0000-0000-0000491D0000}"/>
    <cellStyle name="Currency 2 6 3 5 2 5 2" xfId="7498" xr:uid="{00000000-0005-0000-0000-00004A1D0000}"/>
    <cellStyle name="Currency 2 6 3 5 2 5 2 2" xfId="7499" xr:uid="{00000000-0005-0000-0000-00004B1D0000}"/>
    <cellStyle name="Currency 2 6 3 5 2 5 3" xfId="7500" xr:uid="{00000000-0005-0000-0000-00004C1D0000}"/>
    <cellStyle name="Currency 2 6 3 5 2 6" xfId="7501" xr:uid="{00000000-0005-0000-0000-00004D1D0000}"/>
    <cellStyle name="Currency 2 6 3 5 2 6 2" xfId="7502" xr:uid="{00000000-0005-0000-0000-00004E1D0000}"/>
    <cellStyle name="Currency 2 6 3 5 2 6 2 2" xfId="7503" xr:uid="{00000000-0005-0000-0000-00004F1D0000}"/>
    <cellStyle name="Currency 2 6 3 5 2 6 3" xfId="7504" xr:uid="{00000000-0005-0000-0000-0000501D0000}"/>
    <cellStyle name="Currency 2 6 3 5 2 7" xfId="7505" xr:uid="{00000000-0005-0000-0000-0000511D0000}"/>
    <cellStyle name="Currency 2 6 3 5 2 7 2" xfId="7506" xr:uid="{00000000-0005-0000-0000-0000521D0000}"/>
    <cellStyle name="Currency 2 6 3 5 2 8" xfId="7507" xr:uid="{00000000-0005-0000-0000-0000531D0000}"/>
    <cellStyle name="Currency 2 6 3 5 2 8 2" xfId="7508" xr:uid="{00000000-0005-0000-0000-0000541D0000}"/>
    <cellStyle name="Currency 2 6 3 5 2 9" xfId="7509" xr:uid="{00000000-0005-0000-0000-0000551D0000}"/>
    <cellStyle name="Currency 2 6 3 5 3" xfId="7510" xr:uid="{00000000-0005-0000-0000-0000561D0000}"/>
    <cellStyle name="Currency 2 6 3 5 3 2" xfId="7511" xr:uid="{00000000-0005-0000-0000-0000571D0000}"/>
    <cellStyle name="Currency 2 6 3 5 3 2 2" xfId="7512" xr:uid="{00000000-0005-0000-0000-0000581D0000}"/>
    <cellStyle name="Currency 2 6 3 5 3 2 3" xfId="7513" xr:uid="{00000000-0005-0000-0000-0000591D0000}"/>
    <cellStyle name="Currency 2 6 3 5 3 3" xfId="7514" xr:uid="{00000000-0005-0000-0000-00005A1D0000}"/>
    <cellStyle name="Currency 2 6 3 5 4" xfId="7515" xr:uid="{00000000-0005-0000-0000-00005B1D0000}"/>
    <cellStyle name="Currency 2 6 3 5 4 2" xfId="7516" xr:uid="{00000000-0005-0000-0000-00005C1D0000}"/>
    <cellStyle name="Currency 2 6 3 5 4 3" xfId="7517" xr:uid="{00000000-0005-0000-0000-00005D1D0000}"/>
    <cellStyle name="Currency 2 6 3 5 4 4" xfId="7518" xr:uid="{00000000-0005-0000-0000-00005E1D0000}"/>
    <cellStyle name="Currency 2 6 3 5 5" xfId="7519" xr:uid="{00000000-0005-0000-0000-00005F1D0000}"/>
    <cellStyle name="Currency 2 6 3 5 5 2" xfId="7520" xr:uid="{00000000-0005-0000-0000-0000601D0000}"/>
    <cellStyle name="Currency 2 6 3 5 5 2 2" xfId="7521" xr:uid="{00000000-0005-0000-0000-0000611D0000}"/>
    <cellStyle name="Currency 2 6 3 5 5 3" xfId="7522" xr:uid="{00000000-0005-0000-0000-0000621D0000}"/>
    <cellStyle name="Currency 2 6 3 5 6" xfId="7523" xr:uid="{00000000-0005-0000-0000-0000631D0000}"/>
    <cellStyle name="Currency 2 6 3 5 6 2" xfId="7524" xr:uid="{00000000-0005-0000-0000-0000641D0000}"/>
    <cellStyle name="Currency 2 6 3 5 6 2 2" xfId="7525" xr:uid="{00000000-0005-0000-0000-0000651D0000}"/>
    <cellStyle name="Currency 2 6 3 5 6 3" xfId="7526" xr:uid="{00000000-0005-0000-0000-0000661D0000}"/>
    <cellStyle name="Currency 2 6 3 5 7" xfId="7527" xr:uid="{00000000-0005-0000-0000-0000671D0000}"/>
    <cellStyle name="Currency 2 6 3 5 7 2" xfId="7528" xr:uid="{00000000-0005-0000-0000-0000681D0000}"/>
    <cellStyle name="Currency 2 6 3 5 7 2 2" xfId="7529" xr:uid="{00000000-0005-0000-0000-0000691D0000}"/>
    <cellStyle name="Currency 2 6 3 5 7 3" xfId="7530" xr:uid="{00000000-0005-0000-0000-00006A1D0000}"/>
    <cellStyle name="Currency 2 6 3 5 8" xfId="7531" xr:uid="{00000000-0005-0000-0000-00006B1D0000}"/>
    <cellStyle name="Currency 2 6 3 5 8 2" xfId="7532" xr:uid="{00000000-0005-0000-0000-00006C1D0000}"/>
    <cellStyle name="Currency 2 6 3 5 9" xfId="7533" xr:uid="{00000000-0005-0000-0000-00006D1D0000}"/>
    <cellStyle name="Currency 2 6 3 5 9 2" xfId="7534" xr:uid="{00000000-0005-0000-0000-00006E1D0000}"/>
    <cellStyle name="Currency 2 6 3 6" xfId="7535" xr:uid="{00000000-0005-0000-0000-00006F1D0000}"/>
    <cellStyle name="Currency 2 6 3 6 2" xfId="7536" xr:uid="{00000000-0005-0000-0000-0000701D0000}"/>
    <cellStyle name="Currency 2 6 3 6 2 10" xfId="7537" xr:uid="{00000000-0005-0000-0000-0000711D0000}"/>
    <cellStyle name="Currency 2 6 3 6 2 11" xfId="7538" xr:uid="{00000000-0005-0000-0000-0000721D0000}"/>
    <cellStyle name="Currency 2 6 3 6 2 2" xfId="7539" xr:uid="{00000000-0005-0000-0000-0000731D0000}"/>
    <cellStyle name="Currency 2 6 3 6 2 2 2" xfId="7540" xr:uid="{00000000-0005-0000-0000-0000741D0000}"/>
    <cellStyle name="Currency 2 6 3 6 2 2 3" xfId="7541" xr:uid="{00000000-0005-0000-0000-0000751D0000}"/>
    <cellStyle name="Currency 2 6 3 6 2 3" xfId="7542" xr:uid="{00000000-0005-0000-0000-0000761D0000}"/>
    <cellStyle name="Currency 2 6 3 6 2 3 2" xfId="7543" xr:uid="{00000000-0005-0000-0000-0000771D0000}"/>
    <cellStyle name="Currency 2 6 3 6 2 3 3" xfId="7544" xr:uid="{00000000-0005-0000-0000-0000781D0000}"/>
    <cellStyle name="Currency 2 6 3 6 2 4" xfId="7545" xr:uid="{00000000-0005-0000-0000-0000791D0000}"/>
    <cellStyle name="Currency 2 6 3 6 2 4 2" xfId="7546" xr:uid="{00000000-0005-0000-0000-00007A1D0000}"/>
    <cellStyle name="Currency 2 6 3 6 2 4 2 2" xfId="7547" xr:uid="{00000000-0005-0000-0000-00007B1D0000}"/>
    <cellStyle name="Currency 2 6 3 6 2 4 3" xfId="7548" xr:uid="{00000000-0005-0000-0000-00007C1D0000}"/>
    <cellStyle name="Currency 2 6 3 6 2 5" xfId="7549" xr:uid="{00000000-0005-0000-0000-00007D1D0000}"/>
    <cellStyle name="Currency 2 6 3 6 2 5 2" xfId="7550" xr:uid="{00000000-0005-0000-0000-00007E1D0000}"/>
    <cellStyle name="Currency 2 6 3 6 2 5 2 2" xfId="7551" xr:uid="{00000000-0005-0000-0000-00007F1D0000}"/>
    <cellStyle name="Currency 2 6 3 6 2 5 3" xfId="7552" xr:uid="{00000000-0005-0000-0000-0000801D0000}"/>
    <cellStyle name="Currency 2 6 3 6 2 6" xfId="7553" xr:uid="{00000000-0005-0000-0000-0000811D0000}"/>
    <cellStyle name="Currency 2 6 3 6 2 6 2" xfId="7554" xr:uid="{00000000-0005-0000-0000-0000821D0000}"/>
    <cellStyle name="Currency 2 6 3 6 2 6 2 2" xfId="7555" xr:uid="{00000000-0005-0000-0000-0000831D0000}"/>
    <cellStyle name="Currency 2 6 3 6 2 6 3" xfId="7556" xr:uid="{00000000-0005-0000-0000-0000841D0000}"/>
    <cellStyle name="Currency 2 6 3 6 2 7" xfId="7557" xr:uid="{00000000-0005-0000-0000-0000851D0000}"/>
    <cellStyle name="Currency 2 6 3 6 2 7 2" xfId="7558" xr:uid="{00000000-0005-0000-0000-0000861D0000}"/>
    <cellStyle name="Currency 2 6 3 6 2 8" xfId="7559" xr:uid="{00000000-0005-0000-0000-0000871D0000}"/>
    <cellStyle name="Currency 2 6 3 6 2 8 2" xfId="7560" xr:uid="{00000000-0005-0000-0000-0000881D0000}"/>
    <cellStyle name="Currency 2 6 3 6 2 9" xfId="7561" xr:uid="{00000000-0005-0000-0000-0000891D0000}"/>
    <cellStyle name="Currency 2 6 3 6 3" xfId="7562" xr:uid="{00000000-0005-0000-0000-00008A1D0000}"/>
    <cellStyle name="Currency 2 6 3 6 3 2" xfId="7563" xr:uid="{00000000-0005-0000-0000-00008B1D0000}"/>
    <cellStyle name="Currency 2 6 3 6 3 2 2" xfId="7564" xr:uid="{00000000-0005-0000-0000-00008C1D0000}"/>
    <cellStyle name="Currency 2 6 3 6 3 2 3" xfId="7565" xr:uid="{00000000-0005-0000-0000-00008D1D0000}"/>
    <cellStyle name="Currency 2 6 3 6 3 3" xfId="7566" xr:uid="{00000000-0005-0000-0000-00008E1D0000}"/>
    <cellStyle name="Currency 2 6 3 6 4" xfId="7567" xr:uid="{00000000-0005-0000-0000-00008F1D0000}"/>
    <cellStyle name="Currency 2 6 3 6 4 2" xfId="7568" xr:uid="{00000000-0005-0000-0000-0000901D0000}"/>
    <cellStyle name="Currency 2 6 3 6 4 2 2" xfId="7569" xr:uid="{00000000-0005-0000-0000-0000911D0000}"/>
    <cellStyle name="Currency 2 6 3 6 4 3" xfId="7570" xr:uid="{00000000-0005-0000-0000-0000921D0000}"/>
    <cellStyle name="Currency 2 6 3 6 4 4" xfId="7571" xr:uid="{00000000-0005-0000-0000-0000931D0000}"/>
    <cellStyle name="Currency 2 6 3 6 5" xfId="7572" xr:uid="{00000000-0005-0000-0000-0000941D0000}"/>
    <cellStyle name="Currency 2 6 3 6 5 2" xfId="7573" xr:uid="{00000000-0005-0000-0000-0000951D0000}"/>
    <cellStyle name="Currency 2 6 3 6 5 2 2" xfId="7574" xr:uid="{00000000-0005-0000-0000-0000961D0000}"/>
    <cellStyle name="Currency 2 6 3 6 5 3" xfId="7575" xr:uid="{00000000-0005-0000-0000-0000971D0000}"/>
    <cellStyle name="Currency 2 6 3 6 6" xfId="7576" xr:uid="{00000000-0005-0000-0000-0000981D0000}"/>
    <cellStyle name="Currency 2 6 3 6 7" xfId="7577" xr:uid="{00000000-0005-0000-0000-0000991D0000}"/>
    <cellStyle name="Currency 2 6 3 7" xfId="7578" xr:uid="{00000000-0005-0000-0000-00009A1D0000}"/>
    <cellStyle name="Currency 2 6 3 7 10" xfId="7579" xr:uid="{00000000-0005-0000-0000-00009B1D0000}"/>
    <cellStyle name="Currency 2 6 3 7 2" xfId="7580" xr:uid="{00000000-0005-0000-0000-00009C1D0000}"/>
    <cellStyle name="Currency 2 6 3 7 2 2" xfId="7581" xr:uid="{00000000-0005-0000-0000-00009D1D0000}"/>
    <cellStyle name="Currency 2 6 3 7 2 3" xfId="7582" xr:uid="{00000000-0005-0000-0000-00009E1D0000}"/>
    <cellStyle name="Currency 2 6 3 7 3" xfId="7583" xr:uid="{00000000-0005-0000-0000-00009F1D0000}"/>
    <cellStyle name="Currency 2 6 3 7 3 2" xfId="7584" xr:uid="{00000000-0005-0000-0000-0000A01D0000}"/>
    <cellStyle name="Currency 2 6 3 7 3 3" xfId="7585" xr:uid="{00000000-0005-0000-0000-0000A11D0000}"/>
    <cellStyle name="Currency 2 6 3 7 4" xfId="7586" xr:uid="{00000000-0005-0000-0000-0000A21D0000}"/>
    <cellStyle name="Currency 2 6 3 7 4 2" xfId="7587" xr:uid="{00000000-0005-0000-0000-0000A31D0000}"/>
    <cellStyle name="Currency 2 6 3 7 4 2 2" xfId="7588" xr:uid="{00000000-0005-0000-0000-0000A41D0000}"/>
    <cellStyle name="Currency 2 6 3 7 4 3" xfId="7589" xr:uid="{00000000-0005-0000-0000-0000A51D0000}"/>
    <cellStyle name="Currency 2 6 3 7 5" xfId="7590" xr:uid="{00000000-0005-0000-0000-0000A61D0000}"/>
    <cellStyle name="Currency 2 6 3 7 5 2" xfId="7591" xr:uid="{00000000-0005-0000-0000-0000A71D0000}"/>
    <cellStyle name="Currency 2 6 3 7 5 2 2" xfId="7592" xr:uid="{00000000-0005-0000-0000-0000A81D0000}"/>
    <cellStyle name="Currency 2 6 3 7 5 3" xfId="7593" xr:uid="{00000000-0005-0000-0000-0000A91D0000}"/>
    <cellStyle name="Currency 2 6 3 7 6" xfId="7594" xr:uid="{00000000-0005-0000-0000-0000AA1D0000}"/>
    <cellStyle name="Currency 2 6 3 7 6 2" xfId="7595" xr:uid="{00000000-0005-0000-0000-0000AB1D0000}"/>
    <cellStyle name="Currency 2 6 3 7 6 2 2" xfId="7596" xr:uid="{00000000-0005-0000-0000-0000AC1D0000}"/>
    <cellStyle name="Currency 2 6 3 7 6 3" xfId="7597" xr:uid="{00000000-0005-0000-0000-0000AD1D0000}"/>
    <cellStyle name="Currency 2 6 3 7 7" xfId="7598" xr:uid="{00000000-0005-0000-0000-0000AE1D0000}"/>
    <cellStyle name="Currency 2 6 3 7 7 2" xfId="7599" xr:uid="{00000000-0005-0000-0000-0000AF1D0000}"/>
    <cellStyle name="Currency 2 6 3 7 8" xfId="7600" xr:uid="{00000000-0005-0000-0000-0000B01D0000}"/>
    <cellStyle name="Currency 2 6 3 7 8 2" xfId="7601" xr:uid="{00000000-0005-0000-0000-0000B11D0000}"/>
    <cellStyle name="Currency 2 6 3 7 9" xfId="7602" xr:uid="{00000000-0005-0000-0000-0000B21D0000}"/>
    <cellStyle name="Currency 2 6 3 8" xfId="7603" xr:uid="{00000000-0005-0000-0000-0000B31D0000}"/>
    <cellStyle name="Currency 2 6 3 8 10" xfId="7604" xr:uid="{00000000-0005-0000-0000-0000B41D0000}"/>
    <cellStyle name="Currency 2 6 3 8 11" xfId="7605" xr:uid="{00000000-0005-0000-0000-0000B51D0000}"/>
    <cellStyle name="Currency 2 6 3 8 12" xfId="7606" xr:uid="{00000000-0005-0000-0000-0000B61D0000}"/>
    <cellStyle name="Currency 2 6 3 8 2" xfId="7607" xr:uid="{00000000-0005-0000-0000-0000B71D0000}"/>
    <cellStyle name="Currency 2 6 3 8 2 2" xfId="7608" xr:uid="{00000000-0005-0000-0000-0000B81D0000}"/>
    <cellStyle name="Currency 2 6 3 8 2 3" xfId="7609" xr:uid="{00000000-0005-0000-0000-0000B91D0000}"/>
    <cellStyle name="Currency 2 6 3 8 3" xfId="7610" xr:uid="{00000000-0005-0000-0000-0000BA1D0000}"/>
    <cellStyle name="Currency 2 6 3 8 3 2" xfId="7611" xr:uid="{00000000-0005-0000-0000-0000BB1D0000}"/>
    <cellStyle name="Currency 2 6 3 8 3 3" xfId="7612" xr:uid="{00000000-0005-0000-0000-0000BC1D0000}"/>
    <cellStyle name="Currency 2 6 3 8 4" xfId="7613" xr:uid="{00000000-0005-0000-0000-0000BD1D0000}"/>
    <cellStyle name="Currency 2 6 3 8 5" xfId="7614" xr:uid="{00000000-0005-0000-0000-0000BE1D0000}"/>
    <cellStyle name="Currency 2 6 3 8 5 2" xfId="7615" xr:uid="{00000000-0005-0000-0000-0000BF1D0000}"/>
    <cellStyle name="Currency 2 6 3 8 5 2 2" xfId="7616" xr:uid="{00000000-0005-0000-0000-0000C01D0000}"/>
    <cellStyle name="Currency 2 6 3 8 5 3" xfId="7617" xr:uid="{00000000-0005-0000-0000-0000C11D0000}"/>
    <cellStyle name="Currency 2 6 3 8 6" xfId="7618" xr:uid="{00000000-0005-0000-0000-0000C21D0000}"/>
    <cellStyle name="Currency 2 6 3 8 6 2" xfId="7619" xr:uid="{00000000-0005-0000-0000-0000C31D0000}"/>
    <cellStyle name="Currency 2 6 3 8 6 2 2" xfId="7620" xr:uid="{00000000-0005-0000-0000-0000C41D0000}"/>
    <cellStyle name="Currency 2 6 3 8 6 3" xfId="7621" xr:uid="{00000000-0005-0000-0000-0000C51D0000}"/>
    <cellStyle name="Currency 2 6 3 8 7" xfId="7622" xr:uid="{00000000-0005-0000-0000-0000C61D0000}"/>
    <cellStyle name="Currency 2 6 3 8 7 2" xfId="7623" xr:uid="{00000000-0005-0000-0000-0000C71D0000}"/>
    <cellStyle name="Currency 2 6 3 8 7 2 2" xfId="7624" xr:uid="{00000000-0005-0000-0000-0000C81D0000}"/>
    <cellStyle name="Currency 2 6 3 8 7 3" xfId="7625" xr:uid="{00000000-0005-0000-0000-0000C91D0000}"/>
    <cellStyle name="Currency 2 6 3 8 8" xfId="7626" xr:uid="{00000000-0005-0000-0000-0000CA1D0000}"/>
    <cellStyle name="Currency 2 6 3 8 8 2" xfId="7627" xr:uid="{00000000-0005-0000-0000-0000CB1D0000}"/>
    <cellStyle name="Currency 2 6 3 8 9" xfId="7628" xr:uid="{00000000-0005-0000-0000-0000CC1D0000}"/>
    <cellStyle name="Currency 2 6 3 8 9 2" xfId="7629" xr:uid="{00000000-0005-0000-0000-0000CD1D0000}"/>
    <cellStyle name="Currency 2 6 3 9" xfId="7630" xr:uid="{00000000-0005-0000-0000-0000CE1D0000}"/>
    <cellStyle name="Currency 2 6 3 9 2" xfId="7631" xr:uid="{00000000-0005-0000-0000-0000CF1D0000}"/>
    <cellStyle name="Currency 2 6 3 9 3" xfId="7632" xr:uid="{00000000-0005-0000-0000-0000D01D0000}"/>
    <cellStyle name="Currency 2 6 4" xfId="7633" xr:uid="{00000000-0005-0000-0000-0000D11D0000}"/>
    <cellStyle name="Currency 2 6 4 10" xfId="7634" xr:uid="{00000000-0005-0000-0000-0000D21D0000}"/>
    <cellStyle name="Currency 2 6 4 10 2" xfId="7635" xr:uid="{00000000-0005-0000-0000-0000D31D0000}"/>
    <cellStyle name="Currency 2 6 4 10 2 2" xfId="7636" xr:uid="{00000000-0005-0000-0000-0000D41D0000}"/>
    <cellStyle name="Currency 2 6 4 10 3" xfId="7637" xr:uid="{00000000-0005-0000-0000-0000D51D0000}"/>
    <cellStyle name="Currency 2 6 4 11" xfId="7638" xr:uid="{00000000-0005-0000-0000-0000D61D0000}"/>
    <cellStyle name="Currency 2 6 4 11 2" xfId="7639" xr:uid="{00000000-0005-0000-0000-0000D71D0000}"/>
    <cellStyle name="Currency 2 6 4 12" xfId="7640" xr:uid="{00000000-0005-0000-0000-0000D81D0000}"/>
    <cellStyle name="Currency 2 6 4 12 2" xfId="7641" xr:uid="{00000000-0005-0000-0000-0000D91D0000}"/>
    <cellStyle name="Currency 2 6 4 13" xfId="7642" xr:uid="{00000000-0005-0000-0000-0000DA1D0000}"/>
    <cellStyle name="Currency 2 6 4 14" xfId="7643" xr:uid="{00000000-0005-0000-0000-0000DB1D0000}"/>
    <cellStyle name="Currency 2 6 4 15" xfId="7644" xr:uid="{00000000-0005-0000-0000-0000DC1D0000}"/>
    <cellStyle name="Currency 2 6 4 16" xfId="7645" xr:uid="{00000000-0005-0000-0000-0000DD1D0000}"/>
    <cellStyle name="Currency 2 6 4 2" xfId="7646" xr:uid="{00000000-0005-0000-0000-0000DE1D0000}"/>
    <cellStyle name="Currency 2 6 4 2 2" xfId="7647" xr:uid="{00000000-0005-0000-0000-0000DF1D0000}"/>
    <cellStyle name="Currency 2 6 4 2 2 10" xfId="7648" xr:uid="{00000000-0005-0000-0000-0000E01D0000}"/>
    <cellStyle name="Currency 2 6 4 2 2 2" xfId="7649" xr:uid="{00000000-0005-0000-0000-0000E11D0000}"/>
    <cellStyle name="Currency 2 6 4 2 2 2 2" xfId="7650" xr:uid="{00000000-0005-0000-0000-0000E21D0000}"/>
    <cellStyle name="Currency 2 6 4 2 2 2 3" xfId="7651" xr:uid="{00000000-0005-0000-0000-0000E31D0000}"/>
    <cellStyle name="Currency 2 6 4 2 2 3" xfId="7652" xr:uid="{00000000-0005-0000-0000-0000E41D0000}"/>
    <cellStyle name="Currency 2 6 4 2 2 3 2" xfId="7653" xr:uid="{00000000-0005-0000-0000-0000E51D0000}"/>
    <cellStyle name="Currency 2 6 4 2 2 3 3" xfId="7654" xr:uid="{00000000-0005-0000-0000-0000E61D0000}"/>
    <cellStyle name="Currency 2 6 4 2 2 4" xfId="7655" xr:uid="{00000000-0005-0000-0000-0000E71D0000}"/>
    <cellStyle name="Currency 2 6 4 2 2 4 2" xfId="7656" xr:uid="{00000000-0005-0000-0000-0000E81D0000}"/>
    <cellStyle name="Currency 2 6 4 2 2 4 2 2" xfId="7657" xr:uid="{00000000-0005-0000-0000-0000E91D0000}"/>
    <cellStyle name="Currency 2 6 4 2 2 4 3" xfId="7658" xr:uid="{00000000-0005-0000-0000-0000EA1D0000}"/>
    <cellStyle name="Currency 2 6 4 2 2 5" xfId="7659" xr:uid="{00000000-0005-0000-0000-0000EB1D0000}"/>
    <cellStyle name="Currency 2 6 4 2 2 5 2" xfId="7660" xr:uid="{00000000-0005-0000-0000-0000EC1D0000}"/>
    <cellStyle name="Currency 2 6 4 2 2 5 2 2" xfId="7661" xr:uid="{00000000-0005-0000-0000-0000ED1D0000}"/>
    <cellStyle name="Currency 2 6 4 2 2 5 3" xfId="7662" xr:uid="{00000000-0005-0000-0000-0000EE1D0000}"/>
    <cellStyle name="Currency 2 6 4 2 2 6" xfId="7663" xr:uid="{00000000-0005-0000-0000-0000EF1D0000}"/>
    <cellStyle name="Currency 2 6 4 2 2 6 2" xfId="7664" xr:uid="{00000000-0005-0000-0000-0000F01D0000}"/>
    <cellStyle name="Currency 2 6 4 2 2 6 2 2" xfId="7665" xr:uid="{00000000-0005-0000-0000-0000F11D0000}"/>
    <cellStyle name="Currency 2 6 4 2 2 6 3" xfId="7666" xr:uid="{00000000-0005-0000-0000-0000F21D0000}"/>
    <cellStyle name="Currency 2 6 4 2 2 7" xfId="7667" xr:uid="{00000000-0005-0000-0000-0000F31D0000}"/>
    <cellStyle name="Currency 2 6 4 2 2 7 2" xfId="7668" xr:uid="{00000000-0005-0000-0000-0000F41D0000}"/>
    <cellStyle name="Currency 2 6 4 2 2 8" xfId="7669" xr:uid="{00000000-0005-0000-0000-0000F51D0000}"/>
    <cellStyle name="Currency 2 6 4 2 2 8 2" xfId="7670" xr:uid="{00000000-0005-0000-0000-0000F61D0000}"/>
    <cellStyle name="Currency 2 6 4 2 2 9" xfId="7671" xr:uid="{00000000-0005-0000-0000-0000F71D0000}"/>
    <cellStyle name="Currency 2 6 4 2 3" xfId="7672" xr:uid="{00000000-0005-0000-0000-0000F81D0000}"/>
    <cellStyle name="Currency 2 6 4 2 3 10" xfId="7673" xr:uid="{00000000-0005-0000-0000-0000F91D0000}"/>
    <cellStyle name="Currency 2 6 4 2 3 2" xfId="7674" xr:uid="{00000000-0005-0000-0000-0000FA1D0000}"/>
    <cellStyle name="Currency 2 6 4 2 3 2 2" xfId="7675" xr:uid="{00000000-0005-0000-0000-0000FB1D0000}"/>
    <cellStyle name="Currency 2 6 4 2 3 2 3" xfId="7676" xr:uid="{00000000-0005-0000-0000-0000FC1D0000}"/>
    <cellStyle name="Currency 2 6 4 2 3 3" xfId="7677" xr:uid="{00000000-0005-0000-0000-0000FD1D0000}"/>
    <cellStyle name="Currency 2 6 4 2 3 3 2" xfId="7678" xr:uid="{00000000-0005-0000-0000-0000FE1D0000}"/>
    <cellStyle name="Currency 2 6 4 2 3 3 3" xfId="7679" xr:uid="{00000000-0005-0000-0000-0000FF1D0000}"/>
    <cellStyle name="Currency 2 6 4 2 3 4" xfId="7680" xr:uid="{00000000-0005-0000-0000-0000001E0000}"/>
    <cellStyle name="Currency 2 6 4 2 3 4 2" xfId="7681" xr:uid="{00000000-0005-0000-0000-0000011E0000}"/>
    <cellStyle name="Currency 2 6 4 2 3 4 2 2" xfId="7682" xr:uid="{00000000-0005-0000-0000-0000021E0000}"/>
    <cellStyle name="Currency 2 6 4 2 3 4 3" xfId="7683" xr:uid="{00000000-0005-0000-0000-0000031E0000}"/>
    <cellStyle name="Currency 2 6 4 2 3 5" xfId="7684" xr:uid="{00000000-0005-0000-0000-0000041E0000}"/>
    <cellStyle name="Currency 2 6 4 2 3 5 2" xfId="7685" xr:uid="{00000000-0005-0000-0000-0000051E0000}"/>
    <cellStyle name="Currency 2 6 4 2 3 5 2 2" xfId="7686" xr:uid="{00000000-0005-0000-0000-0000061E0000}"/>
    <cellStyle name="Currency 2 6 4 2 3 5 3" xfId="7687" xr:uid="{00000000-0005-0000-0000-0000071E0000}"/>
    <cellStyle name="Currency 2 6 4 2 3 6" xfId="7688" xr:uid="{00000000-0005-0000-0000-0000081E0000}"/>
    <cellStyle name="Currency 2 6 4 2 3 6 2" xfId="7689" xr:uid="{00000000-0005-0000-0000-0000091E0000}"/>
    <cellStyle name="Currency 2 6 4 2 3 6 2 2" xfId="7690" xr:uid="{00000000-0005-0000-0000-00000A1E0000}"/>
    <cellStyle name="Currency 2 6 4 2 3 6 3" xfId="7691" xr:uid="{00000000-0005-0000-0000-00000B1E0000}"/>
    <cellStyle name="Currency 2 6 4 2 3 7" xfId="7692" xr:uid="{00000000-0005-0000-0000-00000C1E0000}"/>
    <cellStyle name="Currency 2 6 4 2 3 7 2" xfId="7693" xr:uid="{00000000-0005-0000-0000-00000D1E0000}"/>
    <cellStyle name="Currency 2 6 4 2 3 8" xfId="7694" xr:uid="{00000000-0005-0000-0000-00000E1E0000}"/>
    <cellStyle name="Currency 2 6 4 2 3 8 2" xfId="7695" xr:uid="{00000000-0005-0000-0000-00000F1E0000}"/>
    <cellStyle name="Currency 2 6 4 2 3 9" xfId="7696" xr:uid="{00000000-0005-0000-0000-0000101E0000}"/>
    <cellStyle name="Currency 2 6 4 2 4" xfId="7697" xr:uid="{00000000-0005-0000-0000-0000111E0000}"/>
    <cellStyle name="Currency 2 6 4 2 4 10" xfId="7698" xr:uid="{00000000-0005-0000-0000-0000121E0000}"/>
    <cellStyle name="Currency 2 6 4 2 4 2" xfId="7699" xr:uid="{00000000-0005-0000-0000-0000131E0000}"/>
    <cellStyle name="Currency 2 6 4 2 4 3" xfId="7700" xr:uid="{00000000-0005-0000-0000-0000141E0000}"/>
    <cellStyle name="Currency 2 6 4 2 4 3 2" xfId="7701" xr:uid="{00000000-0005-0000-0000-0000151E0000}"/>
    <cellStyle name="Currency 2 6 4 2 4 3 2 2" xfId="7702" xr:uid="{00000000-0005-0000-0000-0000161E0000}"/>
    <cellStyle name="Currency 2 6 4 2 4 3 3" xfId="7703" xr:uid="{00000000-0005-0000-0000-0000171E0000}"/>
    <cellStyle name="Currency 2 6 4 2 4 4" xfId="7704" xr:uid="{00000000-0005-0000-0000-0000181E0000}"/>
    <cellStyle name="Currency 2 6 4 2 4 4 2" xfId="7705" xr:uid="{00000000-0005-0000-0000-0000191E0000}"/>
    <cellStyle name="Currency 2 6 4 2 4 4 2 2" xfId="7706" xr:uid="{00000000-0005-0000-0000-00001A1E0000}"/>
    <cellStyle name="Currency 2 6 4 2 4 4 3" xfId="7707" xr:uid="{00000000-0005-0000-0000-00001B1E0000}"/>
    <cellStyle name="Currency 2 6 4 2 4 5" xfId="7708" xr:uid="{00000000-0005-0000-0000-00001C1E0000}"/>
    <cellStyle name="Currency 2 6 4 2 4 5 2" xfId="7709" xr:uid="{00000000-0005-0000-0000-00001D1E0000}"/>
    <cellStyle name="Currency 2 6 4 2 4 5 2 2" xfId="7710" xr:uid="{00000000-0005-0000-0000-00001E1E0000}"/>
    <cellStyle name="Currency 2 6 4 2 4 5 3" xfId="7711" xr:uid="{00000000-0005-0000-0000-00001F1E0000}"/>
    <cellStyle name="Currency 2 6 4 2 4 6" xfId="7712" xr:uid="{00000000-0005-0000-0000-0000201E0000}"/>
    <cellStyle name="Currency 2 6 4 2 4 6 2" xfId="7713" xr:uid="{00000000-0005-0000-0000-0000211E0000}"/>
    <cellStyle name="Currency 2 6 4 2 4 7" xfId="7714" xr:uid="{00000000-0005-0000-0000-0000221E0000}"/>
    <cellStyle name="Currency 2 6 4 2 4 7 2" xfId="7715" xr:uid="{00000000-0005-0000-0000-0000231E0000}"/>
    <cellStyle name="Currency 2 6 4 2 4 8" xfId="7716" xr:uid="{00000000-0005-0000-0000-0000241E0000}"/>
    <cellStyle name="Currency 2 6 4 2 4 9" xfId="7717" xr:uid="{00000000-0005-0000-0000-0000251E0000}"/>
    <cellStyle name="Currency 2 6 4 2 5" xfId="7718" xr:uid="{00000000-0005-0000-0000-0000261E0000}"/>
    <cellStyle name="Currency 2 6 4 2 5 2" xfId="7719" xr:uid="{00000000-0005-0000-0000-0000271E0000}"/>
    <cellStyle name="Currency 2 6 4 2 5 3" xfId="7720" xr:uid="{00000000-0005-0000-0000-0000281E0000}"/>
    <cellStyle name="Currency 2 6 4 2 5 4" xfId="7721" xr:uid="{00000000-0005-0000-0000-0000291E0000}"/>
    <cellStyle name="Currency 2 6 4 2 6" xfId="7722" xr:uid="{00000000-0005-0000-0000-00002A1E0000}"/>
    <cellStyle name="Currency 2 6 4 2 6 2" xfId="7723" xr:uid="{00000000-0005-0000-0000-00002B1E0000}"/>
    <cellStyle name="Currency 2 6 4 2 6 2 2" xfId="7724" xr:uid="{00000000-0005-0000-0000-00002C1E0000}"/>
    <cellStyle name="Currency 2 6 4 2 6 2 2 2" xfId="7725" xr:uid="{00000000-0005-0000-0000-00002D1E0000}"/>
    <cellStyle name="Currency 2 6 4 2 6 2 3" xfId="7726" xr:uid="{00000000-0005-0000-0000-00002E1E0000}"/>
    <cellStyle name="Currency 2 6 4 2 6 3" xfId="7727" xr:uid="{00000000-0005-0000-0000-00002F1E0000}"/>
    <cellStyle name="Currency 2 6 4 2 6 3 2" xfId="7728" xr:uid="{00000000-0005-0000-0000-0000301E0000}"/>
    <cellStyle name="Currency 2 6 4 2 6 3 2 2" xfId="7729" xr:uid="{00000000-0005-0000-0000-0000311E0000}"/>
    <cellStyle name="Currency 2 6 4 2 6 3 3" xfId="7730" xr:uid="{00000000-0005-0000-0000-0000321E0000}"/>
    <cellStyle name="Currency 2 6 4 2 6 4" xfId="7731" xr:uid="{00000000-0005-0000-0000-0000331E0000}"/>
    <cellStyle name="Currency 2 6 4 2 6 4 2" xfId="7732" xr:uid="{00000000-0005-0000-0000-0000341E0000}"/>
    <cellStyle name="Currency 2 6 4 2 6 4 2 2" xfId="7733" xr:uid="{00000000-0005-0000-0000-0000351E0000}"/>
    <cellStyle name="Currency 2 6 4 2 6 4 3" xfId="7734" xr:uid="{00000000-0005-0000-0000-0000361E0000}"/>
    <cellStyle name="Currency 2 6 4 2 6 5" xfId="7735" xr:uid="{00000000-0005-0000-0000-0000371E0000}"/>
    <cellStyle name="Currency 2 6 4 2 6 5 2" xfId="7736" xr:uid="{00000000-0005-0000-0000-0000381E0000}"/>
    <cellStyle name="Currency 2 6 4 2 6 6" xfId="7737" xr:uid="{00000000-0005-0000-0000-0000391E0000}"/>
    <cellStyle name="Currency 2 6 4 2 6 6 2" xfId="7738" xr:uid="{00000000-0005-0000-0000-00003A1E0000}"/>
    <cellStyle name="Currency 2 6 4 2 6 7" xfId="7739" xr:uid="{00000000-0005-0000-0000-00003B1E0000}"/>
    <cellStyle name="Currency 2 6 4 2 7" xfId="7740" xr:uid="{00000000-0005-0000-0000-00003C1E0000}"/>
    <cellStyle name="Currency 2 6 4 2 7 2" xfId="7741" xr:uid="{00000000-0005-0000-0000-00003D1E0000}"/>
    <cellStyle name="Currency 2 6 4 2 7 2 2" xfId="7742" xr:uid="{00000000-0005-0000-0000-00003E1E0000}"/>
    <cellStyle name="Currency 2 6 4 2 7 3" xfId="7743" xr:uid="{00000000-0005-0000-0000-00003F1E0000}"/>
    <cellStyle name="Currency 2 6 4 2 8" xfId="7744" xr:uid="{00000000-0005-0000-0000-0000401E0000}"/>
    <cellStyle name="Currency 2 6 4 2 8 2" xfId="7745" xr:uid="{00000000-0005-0000-0000-0000411E0000}"/>
    <cellStyle name="Currency 2 6 4 2 8 2 2" xfId="7746" xr:uid="{00000000-0005-0000-0000-0000421E0000}"/>
    <cellStyle name="Currency 2 6 4 2 8 3" xfId="7747" xr:uid="{00000000-0005-0000-0000-0000431E0000}"/>
    <cellStyle name="Currency 2 6 4 2 9" xfId="7748" xr:uid="{00000000-0005-0000-0000-0000441E0000}"/>
    <cellStyle name="Currency 2 6 4 3" xfId="7749" xr:uid="{00000000-0005-0000-0000-0000451E0000}"/>
    <cellStyle name="Currency 2 6 4 3 10" xfId="7750" xr:uid="{00000000-0005-0000-0000-0000461E0000}"/>
    <cellStyle name="Currency 2 6 4 3 11" xfId="7751" xr:uid="{00000000-0005-0000-0000-0000471E0000}"/>
    <cellStyle name="Currency 2 6 4 3 12" xfId="7752" xr:uid="{00000000-0005-0000-0000-0000481E0000}"/>
    <cellStyle name="Currency 2 6 4 3 13" xfId="7753" xr:uid="{00000000-0005-0000-0000-0000491E0000}"/>
    <cellStyle name="Currency 2 6 4 3 2" xfId="7754" xr:uid="{00000000-0005-0000-0000-00004A1E0000}"/>
    <cellStyle name="Currency 2 6 4 3 2 10" xfId="7755" xr:uid="{00000000-0005-0000-0000-00004B1E0000}"/>
    <cellStyle name="Currency 2 6 4 3 2 2" xfId="7756" xr:uid="{00000000-0005-0000-0000-00004C1E0000}"/>
    <cellStyle name="Currency 2 6 4 3 2 2 2" xfId="7757" xr:uid="{00000000-0005-0000-0000-00004D1E0000}"/>
    <cellStyle name="Currency 2 6 4 3 2 2 3" xfId="7758" xr:uid="{00000000-0005-0000-0000-00004E1E0000}"/>
    <cellStyle name="Currency 2 6 4 3 2 3" xfId="7759" xr:uid="{00000000-0005-0000-0000-00004F1E0000}"/>
    <cellStyle name="Currency 2 6 4 3 2 3 2" xfId="7760" xr:uid="{00000000-0005-0000-0000-0000501E0000}"/>
    <cellStyle name="Currency 2 6 4 3 2 3 3" xfId="7761" xr:uid="{00000000-0005-0000-0000-0000511E0000}"/>
    <cellStyle name="Currency 2 6 4 3 2 3 4" xfId="7762" xr:uid="{00000000-0005-0000-0000-0000521E0000}"/>
    <cellStyle name="Currency 2 6 4 3 2 4" xfId="7763" xr:uid="{00000000-0005-0000-0000-0000531E0000}"/>
    <cellStyle name="Currency 2 6 4 3 2 4 2" xfId="7764" xr:uid="{00000000-0005-0000-0000-0000541E0000}"/>
    <cellStyle name="Currency 2 6 4 3 2 4 2 2" xfId="7765" xr:uid="{00000000-0005-0000-0000-0000551E0000}"/>
    <cellStyle name="Currency 2 6 4 3 2 4 3" xfId="7766" xr:uid="{00000000-0005-0000-0000-0000561E0000}"/>
    <cellStyle name="Currency 2 6 4 3 2 5" xfId="7767" xr:uid="{00000000-0005-0000-0000-0000571E0000}"/>
    <cellStyle name="Currency 2 6 4 3 2 5 2" xfId="7768" xr:uid="{00000000-0005-0000-0000-0000581E0000}"/>
    <cellStyle name="Currency 2 6 4 3 2 5 2 2" xfId="7769" xr:uid="{00000000-0005-0000-0000-0000591E0000}"/>
    <cellStyle name="Currency 2 6 4 3 2 5 3" xfId="7770" xr:uid="{00000000-0005-0000-0000-00005A1E0000}"/>
    <cellStyle name="Currency 2 6 4 3 2 6" xfId="7771" xr:uid="{00000000-0005-0000-0000-00005B1E0000}"/>
    <cellStyle name="Currency 2 6 4 3 2 6 2" xfId="7772" xr:uid="{00000000-0005-0000-0000-00005C1E0000}"/>
    <cellStyle name="Currency 2 6 4 3 2 6 2 2" xfId="7773" xr:uid="{00000000-0005-0000-0000-00005D1E0000}"/>
    <cellStyle name="Currency 2 6 4 3 2 6 3" xfId="7774" xr:uid="{00000000-0005-0000-0000-00005E1E0000}"/>
    <cellStyle name="Currency 2 6 4 3 2 7" xfId="7775" xr:uid="{00000000-0005-0000-0000-00005F1E0000}"/>
    <cellStyle name="Currency 2 6 4 3 2 7 2" xfId="7776" xr:uid="{00000000-0005-0000-0000-0000601E0000}"/>
    <cellStyle name="Currency 2 6 4 3 2 8" xfId="7777" xr:uid="{00000000-0005-0000-0000-0000611E0000}"/>
    <cellStyle name="Currency 2 6 4 3 2 8 2" xfId="7778" xr:uid="{00000000-0005-0000-0000-0000621E0000}"/>
    <cellStyle name="Currency 2 6 4 3 2 9" xfId="7779" xr:uid="{00000000-0005-0000-0000-0000631E0000}"/>
    <cellStyle name="Currency 2 6 4 3 3" xfId="7780" xr:uid="{00000000-0005-0000-0000-0000641E0000}"/>
    <cellStyle name="Currency 2 6 4 3 3 2" xfId="7781" xr:uid="{00000000-0005-0000-0000-0000651E0000}"/>
    <cellStyle name="Currency 2 6 4 3 3 2 2" xfId="7782" xr:uid="{00000000-0005-0000-0000-0000661E0000}"/>
    <cellStyle name="Currency 2 6 4 3 3 2 3" xfId="7783" xr:uid="{00000000-0005-0000-0000-0000671E0000}"/>
    <cellStyle name="Currency 2 6 4 3 3 3" xfId="7784" xr:uid="{00000000-0005-0000-0000-0000681E0000}"/>
    <cellStyle name="Currency 2 6 4 3 4" xfId="7785" xr:uid="{00000000-0005-0000-0000-0000691E0000}"/>
    <cellStyle name="Currency 2 6 4 3 4 2" xfId="7786" xr:uid="{00000000-0005-0000-0000-00006A1E0000}"/>
    <cellStyle name="Currency 2 6 4 3 4 3" xfId="7787" xr:uid="{00000000-0005-0000-0000-00006B1E0000}"/>
    <cellStyle name="Currency 2 6 4 3 4 4" xfId="7788" xr:uid="{00000000-0005-0000-0000-00006C1E0000}"/>
    <cellStyle name="Currency 2 6 4 3 5" xfId="7789" xr:uid="{00000000-0005-0000-0000-00006D1E0000}"/>
    <cellStyle name="Currency 2 6 4 3 5 2" xfId="7790" xr:uid="{00000000-0005-0000-0000-00006E1E0000}"/>
    <cellStyle name="Currency 2 6 4 3 5 2 2" xfId="7791" xr:uid="{00000000-0005-0000-0000-00006F1E0000}"/>
    <cellStyle name="Currency 2 6 4 3 5 3" xfId="7792" xr:uid="{00000000-0005-0000-0000-0000701E0000}"/>
    <cellStyle name="Currency 2 6 4 3 6" xfId="7793" xr:uid="{00000000-0005-0000-0000-0000711E0000}"/>
    <cellStyle name="Currency 2 6 4 3 6 2" xfId="7794" xr:uid="{00000000-0005-0000-0000-0000721E0000}"/>
    <cellStyle name="Currency 2 6 4 3 6 2 2" xfId="7795" xr:uid="{00000000-0005-0000-0000-0000731E0000}"/>
    <cellStyle name="Currency 2 6 4 3 6 3" xfId="7796" xr:uid="{00000000-0005-0000-0000-0000741E0000}"/>
    <cellStyle name="Currency 2 6 4 3 7" xfId="7797" xr:uid="{00000000-0005-0000-0000-0000751E0000}"/>
    <cellStyle name="Currency 2 6 4 3 7 2" xfId="7798" xr:uid="{00000000-0005-0000-0000-0000761E0000}"/>
    <cellStyle name="Currency 2 6 4 3 7 2 2" xfId="7799" xr:uid="{00000000-0005-0000-0000-0000771E0000}"/>
    <cellStyle name="Currency 2 6 4 3 7 3" xfId="7800" xr:uid="{00000000-0005-0000-0000-0000781E0000}"/>
    <cellStyle name="Currency 2 6 4 3 8" xfId="7801" xr:uid="{00000000-0005-0000-0000-0000791E0000}"/>
    <cellStyle name="Currency 2 6 4 3 8 2" xfId="7802" xr:uid="{00000000-0005-0000-0000-00007A1E0000}"/>
    <cellStyle name="Currency 2 6 4 3 9" xfId="7803" xr:uid="{00000000-0005-0000-0000-00007B1E0000}"/>
    <cellStyle name="Currency 2 6 4 3 9 2" xfId="7804" xr:uid="{00000000-0005-0000-0000-00007C1E0000}"/>
    <cellStyle name="Currency 2 6 4 4" xfId="7805" xr:uid="{00000000-0005-0000-0000-00007D1E0000}"/>
    <cellStyle name="Currency 2 6 4 4 2" xfId="7806" xr:uid="{00000000-0005-0000-0000-00007E1E0000}"/>
    <cellStyle name="Currency 2 6 4 4 2 10" xfId="7807" xr:uid="{00000000-0005-0000-0000-00007F1E0000}"/>
    <cellStyle name="Currency 2 6 4 4 2 11" xfId="7808" xr:uid="{00000000-0005-0000-0000-0000801E0000}"/>
    <cellStyle name="Currency 2 6 4 4 2 2" xfId="7809" xr:uid="{00000000-0005-0000-0000-0000811E0000}"/>
    <cellStyle name="Currency 2 6 4 4 2 2 2" xfId="7810" xr:uid="{00000000-0005-0000-0000-0000821E0000}"/>
    <cellStyle name="Currency 2 6 4 4 2 2 3" xfId="7811" xr:uid="{00000000-0005-0000-0000-0000831E0000}"/>
    <cellStyle name="Currency 2 6 4 4 2 3" xfId="7812" xr:uid="{00000000-0005-0000-0000-0000841E0000}"/>
    <cellStyle name="Currency 2 6 4 4 2 3 2" xfId="7813" xr:uid="{00000000-0005-0000-0000-0000851E0000}"/>
    <cellStyle name="Currency 2 6 4 4 2 3 3" xfId="7814" xr:uid="{00000000-0005-0000-0000-0000861E0000}"/>
    <cellStyle name="Currency 2 6 4 4 2 4" xfId="7815" xr:uid="{00000000-0005-0000-0000-0000871E0000}"/>
    <cellStyle name="Currency 2 6 4 4 2 4 2" xfId="7816" xr:uid="{00000000-0005-0000-0000-0000881E0000}"/>
    <cellStyle name="Currency 2 6 4 4 2 4 2 2" xfId="7817" xr:uid="{00000000-0005-0000-0000-0000891E0000}"/>
    <cellStyle name="Currency 2 6 4 4 2 4 3" xfId="7818" xr:uid="{00000000-0005-0000-0000-00008A1E0000}"/>
    <cellStyle name="Currency 2 6 4 4 2 5" xfId="7819" xr:uid="{00000000-0005-0000-0000-00008B1E0000}"/>
    <cellStyle name="Currency 2 6 4 4 2 5 2" xfId="7820" xr:uid="{00000000-0005-0000-0000-00008C1E0000}"/>
    <cellStyle name="Currency 2 6 4 4 2 5 2 2" xfId="7821" xr:uid="{00000000-0005-0000-0000-00008D1E0000}"/>
    <cellStyle name="Currency 2 6 4 4 2 5 3" xfId="7822" xr:uid="{00000000-0005-0000-0000-00008E1E0000}"/>
    <cellStyle name="Currency 2 6 4 4 2 6" xfId="7823" xr:uid="{00000000-0005-0000-0000-00008F1E0000}"/>
    <cellStyle name="Currency 2 6 4 4 2 6 2" xfId="7824" xr:uid="{00000000-0005-0000-0000-0000901E0000}"/>
    <cellStyle name="Currency 2 6 4 4 2 6 2 2" xfId="7825" xr:uid="{00000000-0005-0000-0000-0000911E0000}"/>
    <cellStyle name="Currency 2 6 4 4 2 6 3" xfId="7826" xr:uid="{00000000-0005-0000-0000-0000921E0000}"/>
    <cellStyle name="Currency 2 6 4 4 2 7" xfId="7827" xr:uid="{00000000-0005-0000-0000-0000931E0000}"/>
    <cellStyle name="Currency 2 6 4 4 2 7 2" xfId="7828" xr:uid="{00000000-0005-0000-0000-0000941E0000}"/>
    <cellStyle name="Currency 2 6 4 4 2 8" xfId="7829" xr:uid="{00000000-0005-0000-0000-0000951E0000}"/>
    <cellStyle name="Currency 2 6 4 4 2 8 2" xfId="7830" xr:uid="{00000000-0005-0000-0000-0000961E0000}"/>
    <cellStyle name="Currency 2 6 4 4 2 9" xfId="7831" xr:uid="{00000000-0005-0000-0000-0000971E0000}"/>
    <cellStyle name="Currency 2 6 4 4 3" xfId="7832" xr:uid="{00000000-0005-0000-0000-0000981E0000}"/>
    <cellStyle name="Currency 2 6 4 4 3 2" xfId="7833" xr:uid="{00000000-0005-0000-0000-0000991E0000}"/>
    <cellStyle name="Currency 2 6 4 4 3 2 2" xfId="7834" xr:uid="{00000000-0005-0000-0000-00009A1E0000}"/>
    <cellStyle name="Currency 2 6 4 4 3 2 3" xfId="7835" xr:uid="{00000000-0005-0000-0000-00009B1E0000}"/>
    <cellStyle name="Currency 2 6 4 4 3 3" xfId="7836" xr:uid="{00000000-0005-0000-0000-00009C1E0000}"/>
    <cellStyle name="Currency 2 6 4 4 4" xfId="7837" xr:uid="{00000000-0005-0000-0000-00009D1E0000}"/>
    <cellStyle name="Currency 2 6 4 4 4 2" xfId="7838" xr:uid="{00000000-0005-0000-0000-00009E1E0000}"/>
    <cellStyle name="Currency 2 6 4 4 4 2 2" xfId="7839" xr:uid="{00000000-0005-0000-0000-00009F1E0000}"/>
    <cellStyle name="Currency 2 6 4 4 4 3" xfId="7840" xr:uid="{00000000-0005-0000-0000-0000A01E0000}"/>
    <cellStyle name="Currency 2 6 4 4 4 4" xfId="7841" xr:uid="{00000000-0005-0000-0000-0000A11E0000}"/>
    <cellStyle name="Currency 2 6 4 4 5" xfId="7842" xr:uid="{00000000-0005-0000-0000-0000A21E0000}"/>
    <cellStyle name="Currency 2 6 4 4 5 2" xfId="7843" xr:uid="{00000000-0005-0000-0000-0000A31E0000}"/>
    <cellStyle name="Currency 2 6 4 4 5 2 2" xfId="7844" xr:uid="{00000000-0005-0000-0000-0000A41E0000}"/>
    <cellStyle name="Currency 2 6 4 4 5 3" xfId="7845" xr:uid="{00000000-0005-0000-0000-0000A51E0000}"/>
    <cellStyle name="Currency 2 6 4 4 6" xfId="7846" xr:uid="{00000000-0005-0000-0000-0000A61E0000}"/>
    <cellStyle name="Currency 2 6 4 4 7" xfId="7847" xr:uid="{00000000-0005-0000-0000-0000A71E0000}"/>
    <cellStyle name="Currency 2 6 4 5" xfId="7848" xr:uid="{00000000-0005-0000-0000-0000A81E0000}"/>
    <cellStyle name="Currency 2 6 4 5 10" xfId="7849" xr:uid="{00000000-0005-0000-0000-0000A91E0000}"/>
    <cellStyle name="Currency 2 6 4 5 2" xfId="7850" xr:uid="{00000000-0005-0000-0000-0000AA1E0000}"/>
    <cellStyle name="Currency 2 6 4 5 2 2" xfId="7851" xr:uid="{00000000-0005-0000-0000-0000AB1E0000}"/>
    <cellStyle name="Currency 2 6 4 5 2 3" xfId="7852" xr:uid="{00000000-0005-0000-0000-0000AC1E0000}"/>
    <cellStyle name="Currency 2 6 4 5 3" xfId="7853" xr:uid="{00000000-0005-0000-0000-0000AD1E0000}"/>
    <cellStyle name="Currency 2 6 4 5 3 2" xfId="7854" xr:uid="{00000000-0005-0000-0000-0000AE1E0000}"/>
    <cellStyle name="Currency 2 6 4 5 3 3" xfId="7855" xr:uid="{00000000-0005-0000-0000-0000AF1E0000}"/>
    <cellStyle name="Currency 2 6 4 5 4" xfId="7856" xr:uid="{00000000-0005-0000-0000-0000B01E0000}"/>
    <cellStyle name="Currency 2 6 4 5 4 2" xfId="7857" xr:uid="{00000000-0005-0000-0000-0000B11E0000}"/>
    <cellStyle name="Currency 2 6 4 5 4 2 2" xfId="7858" xr:uid="{00000000-0005-0000-0000-0000B21E0000}"/>
    <cellStyle name="Currency 2 6 4 5 4 3" xfId="7859" xr:uid="{00000000-0005-0000-0000-0000B31E0000}"/>
    <cellStyle name="Currency 2 6 4 5 5" xfId="7860" xr:uid="{00000000-0005-0000-0000-0000B41E0000}"/>
    <cellStyle name="Currency 2 6 4 5 5 2" xfId="7861" xr:uid="{00000000-0005-0000-0000-0000B51E0000}"/>
    <cellStyle name="Currency 2 6 4 5 5 2 2" xfId="7862" xr:uid="{00000000-0005-0000-0000-0000B61E0000}"/>
    <cellStyle name="Currency 2 6 4 5 5 3" xfId="7863" xr:uid="{00000000-0005-0000-0000-0000B71E0000}"/>
    <cellStyle name="Currency 2 6 4 5 6" xfId="7864" xr:uid="{00000000-0005-0000-0000-0000B81E0000}"/>
    <cellStyle name="Currency 2 6 4 5 6 2" xfId="7865" xr:uid="{00000000-0005-0000-0000-0000B91E0000}"/>
    <cellStyle name="Currency 2 6 4 5 6 2 2" xfId="7866" xr:uid="{00000000-0005-0000-0000-0000BA1E0000}"/>
    <cellStyle name="Currency 2 6 4 5 6 3" xfId="7867" xr:uid="{00000000-0005-0000-0000-0000BB1E0000}"/>
    <cellStyle name="Currency 2 6 4 5 7" xfId="7868" xr:uid="{00000000-0005-0000-0000-0000BC1E0000}"/>
    <cellStyle name="Currency 2 6 4 5 7 2" xfId="7869" xr:uid="{00000000-0005-0000-0000-0000BD1E0000}"/>
    <cellStyle name="Currency 2 6 4 5 8" xfId="7870" xr:uid="{00000000-0005-0000-0000-0000BE1E0000}"/>
    <cellStyle name="Currency 2 6 4 5 8 2" xfId="7871" xr:uid="{00000000-0005-0000-0000-0000BF1E0000}"/>
    <cellStyle name="Currency 2 6 4 5 9" xfId="7872" xr:uid="{00000000-0005-0000-0000-0000C01E0000}"/>
    <cellStyle name="Currency 2 6 4 6" xfId="7873" xr:uid="{00000000-0005-0000-0000-0000C11E0000}"/>
    <cellStyle name="Currency 2 6 4 6 10" xfId="7874" xr:uid="{00000000-0005-0000-0000-0000C21E0000}"/>
    <cellStyle name="Currency 2 6 4 6 11" xfId="7875" xr:uid="{00000000-0005-0000-0000-0000C31E0000}"/>
    <cellStyle name="Currency 2 6 4 6 12" xfId="7876" xr:uid="{00000000-0005-0000-0000-0000C41E0000}"/>
    <cellStyle name="Currency 2 6 4 6 2" xfId="7877" xr:uid="{00000000-0005-0000-0000-0000C51E0000}"/>
    <cellStyle name="Currency 2 6 4 6 2 2" xfId="7878" xr:uid="{00000000-0005-0000-0000-0000C61E0000}"/>
    <cellStyle name="Currency 2 6 4 6 2 3" xfId="7879" xr:uid="{00000000-0005-0000-0000-0000C71E0000}"/>
    <cellStyle name="Currency 2 6 4 6 3" xfId="7880" xr:uid="{00000000-0005-0000-0000-0000C81E0000}"/>
    <cellStyle name="Currency 2 6 4 6 3 2" xfId="7881" xr:uid="{00000000-0005-0000-0000-0000C91E0000}"/>
    <cellStyle name="Currency 2 6 4 6 3 3" xfId="7882" xr:uid="{00000000-0005-0000-0000-0000CA1E0000}"/>
    <cellStyle name="Currency 2 6 4 6 4" xfId="7883" xr:uid="{00000000-0005-0000-0000-0000CB1E0000}"/>
    <cellStyle name="Currency 2 6 4 6 5" xfId="7884" xr:uid="{00000000-0005-0000-0000-0000CC1E0000}"/>
    <cellStyle name="Currency 2 6 4 6 5 2" xfId="7885" xr:uid="{00000000-0005-0000-0000-0000CD1E0000}"/>
    <cellStyle name="Currency 2 6 4 6 5 2 2" xfId="7886" xr:uid="{00000000-0005-0000-0000-0000CE1E0000}"/>
    <cellStyle name="Currency 2 6 4 6 5 3" xfId="7887" xr:uid="{00000000-0005-0000-0000-0000CF1E0000}"/>
    <cellStyle name="Currency 2 6 4 6 6" xfId="7888" xr:uid="{00000000-0005-0000-0000-0000D01E0000}"/>
    <cellStyle name="Currency 2 6 4 6 6 2" xfId="7889" xr:uid="{00000000-0005-0000-0000-0000D11E0000}"/>
    <cellStyle name="Currency 2 6 4 6 6 2 2" xfId="7890" xr:uid="{00000000-0005-0000-0000-0000D21E0000}"/>
    <cellStyle name="Currency 2 6 4 6 6 3" xfId="7891" xr:uid="{00000000-0005-0000-0000-0000D31E0000}"/>
    <cellStyle name="Currency 2 6 4 6 7" xfId="7892" xr:uid="{00000000-0005-0000-0000-0000D41E0000}"/>
    <cellStyle name="Currency 2 6 4 6 7 2" xfId="7893" xr:uid="{00000000-0005-0000-0000-0000D51E0000}"/>
    <cellStyle name="Currency 2 6 4 6 7 2 2" xfId="7894" xr:uid="{00000000-0005-0000-0000-0000D61E0000}"/>
    <cellStyle name="Currency 2 6 4 6 7 3" xfId="7895" xr:uid="{00000000-0005-0000-0000-0000D71E0000}"/>
    <cellStyle name="Currency 2 6 4 6 8" xfId="7896" xr:uid="{00000000-0005-0000-0000-0000D81E0000}"/>
    <cellStyle name="Currency 2 6 4 6 8 2" xfId="7897" xr:uid="{00000000-0005-0000-0000-0000D91E0000}"/>
    <cellStyle name="Currency 2 6 4 6 9" xfId="7898" xr:uid="{00000000-0005-0000-0000-0000DA1E0000}"/>
    <cellStyle name="Currency 2 6 4 6 9 2" xfId="7899" xr:uid="{00000000-0005-0000-0000-0000DB1E0000}"/>
    <cellStyle name="Currency 2 6 4 7" xfId="7900" xr:uid="{00000000-0005-0000-0000-0000DC1E0000}"/>
    <cellStyle name="Currency 2 6 4 7 2" xfId="7901" xr:uid="{00000000-0005-0000-0000-0000DD1E0000}"/>
    <cellStyle name="Currency 2 6 4 7 3" xfId="7902" xr:uid="{00000000-0005-0000-0000-0000DE1E0000}"/>
    <cellStyle name="Currency 2 6 4 8" xfId="7903" xr:uid="{00000000-0005-0000-0000-0000DF1E0000}"/>
    <cellStyle name="Currency 2 6 4 8 2" xfId="7904" xr:uid="{00000000-0005-0000-0000-0000E01E0000}"/>
    <cellStyle name="Currency 2 6 4 8 2 2" xfId="7905" xr:uid="{00000000-0005-0000-0000-0000E11E0000}"/>
    <cellStyle name="Currency 2 6 4 8 3" xfId="7906" xr:uid="{00000000-0005-0000-0000-0000E21E0000}"/>
    <cellStyle name="Currency 2 6 4 8 4" xfId="7907" xr:uid="{00000000-0005-0000-0000-0000E31E0000}"/>
    <cellStyle name="Currency 2 6 4 9" xfId="7908" xr:uid="{00000000-0005-0000-0000-0000E41E0000}"/>
    <cellStyle name="Currency 2 6 4 9 2" xfId="7909" xr:uid="{00000000-0005-0000-0000-0000E51E0000}"/>
    <cellStyle name="Currency 2 6 4 9 2 2" xfId="7910" xr:uid="{00000000-0005-0000-0000-0000E61E0000}"/>
    <cellStyle name="Currency 2 6 4 9 3" xfId="7911" xr:uid="{00000000-0005-0000-0000-0000E71E0000}"/>
    <cellStyle name="Currency 2 6 5" xfId="7912" xr:uid="{00000000-0005-0000-0000-0000E81E0000}"/>
    <cellStyle name="Currency 2 6 5 10" xfId="7913" xr:uid="{00000000-0005-0000-0000-0000E91E0000}"/>
    <cellStyle name="Currency 2 6 5 10 2" xfId="7914" xr:uid="{00000000-0005-0000-0000-0000EA1E0000}"/>
    <cellStyle name="Currency 2 6 5 10 2 2" xfId="7915" xr:uid="{00000000-0005-0000-0000-0000EB1E0000}"/>
    <cellStyle name="Currency 2 6 5 10 3" xfId="7916" xr:uid="{00000000-0005-0000-0000-0000EC1E0000}"/>
    <cellStyle name="Currency 2 6 5 11" xfId="7917" xr:uid="{00000000-0005-0000-0000-0000ED1E0000}"/>
    <cellStyle name="Currency 2 6 5 11 2" xfId="7918" xr:uid="{00000000-0005-0000-0000-0000EE1E0000}"/>
    <cellStyle name="Currency 2 6 5 12" xfId="7919" xr:uid="{00000000-0005-0000-0000-0000EF1E0000}"/>
    <cellStyle name="Currency 2 6 5 12 2" xfId="7920" xr:uid="{00000000-0005-0000-0000-0000F01E0000}"/>
    <cellStyle name="Currency 2 6 5 13" xfId="7921" xr:uid="{00000000-0005-0000-0000-0000F11E0000}"/>
    <cellStyle name="Currency 2 6 5 14" xfId="7922" xr:uid="{00000000-0005-0000-0000-0000F21E0000}"/>
    <cellStyle name="Currency 2 6 5 15" xfId="7923" xr:uid="{00000000-0005-0000-0000-0000F31E0000}"/>
    <cellStyle name="Currency 2 6 5 16" xfId="7924" xr:uid="{00000000-0005-0000-0000-0000F41E0000}"/>
    <cellStyle name="Currency 2 6 5 2" xfId="7925" xr:uid="{00000000-0005-0000-0000-0000F51E0000}"/>
    <cellStyle name="Currency 2 6 5 2 2" xfId="7926" xr:uid="{00000000-0005-0000-0000-0000F61E0000}"/>
    <cellStyle name="Currency 2 6 5 2 2 10" xfId="7927" xr:uid="{00000000-0005-0000-0000-0000F71E0000}"/>
    <cellStyle name="Currency 2 6 5 2 2 2" xfId="7928" xr:uid="{00000000-0005-0000-0000-0000F81E0000}"/>
    <cellStyle name="Currency 2 6 5 2 2 2 2" xfId="7929" xr:uid="{00000000-0005-0000-0000-0000F91E0000}"/>
    <cellStyle name="Currency 2 6 5 2 2 2 3" xfId="7930" xr:uid="{00000000-0005-0000-0000-0000FA1E0000}"/>
    <cellStyle name="Currency 2 6 5 2 2 3" xfId="7931" xr:uid="{00000000-0005-0000-0000-0000FB1E0000}"/>
    <cellStyle name="Currency 2 6 5 2 2 3 2" xfId="7932" xr:uid="{00000000-0005-0000-0000-0000FC1E0000}"/>
    <cellStyle name="Currency 2 6 5 2 2 3 3" xfId="7933" xr:uid="{00000000-0005-0000-0000-0000FD1E0000}"/>
    <cellStyle name="Currency 2 6 5 2 2 4" xfId="7934" xr:uid="{00000000-0005-0000-0000-0000FE1E0000}"/>
    <cellStyle name="Currency 2 6 5 2 2 4 2" xfId="7935" xr:uid="{00000000-0005-0000-0000-0000FF1E0000}"/>
    <cellStyle name="Currency 2 6 5 2 2 4 2 2" xfId="7936" xr:uid="{00000000-0005-0000-0000-0000001F0000}"/>
    <cellStyle name="Currency 2 6 5 2 2 4 3" xfId="7937" xr:uid="{00000000-0005-0000-0000-0000011F0000}"/>
    <cellStyle name="Currency 2 6 5 2 2 5" xfId="7938" xr:uid="{00000000-0005-0000-0000-0000021F0000}"/>
    <cellStyle name="Currency 2 6 5 2 2 5 2" xfId="7939" xr:uid="{00000000-0005-0000-0000-0000031F0000}"/>
    <cellStyle name="Currency 2 6 5 2 2 5 2 2" xfId="7940" xr:uid="{00000000-0005-0000-0000-0000041F0000}"/>
    <cellStyle name="Currency 2 6 5 2 2 5 3" xfId="7941" xr:uid="{00000000-0005-0000-0000-0000051F0000}"/>
    <cellStyle name="Currency 2 6 5 2 2 6" xfId="7942" xr:uid="{00000000-0005-0000-0000-0000061F0000}"/>
    <cellStyle name="Currency 2 6 5 2 2 6 2" xfId="7943" xr:uid="{00000000-0005-0000-0000-0000071F0000}"/>
    <cellStyle name="Currency 2 6 5 2 2 6 2 2" xfId="7944" xr:uid="{00000000-0005-0000-0000-0000081F0000}"/>
    <cellStyle name="Currency 2 6 5 2 2 6 3" xfId="7945" xr:uid="{00000000-0005-0000-0000-0000091F0000}"/>
    <cellStyle name="Currency 2 6 5 2 2 7" xfId="7946" xr:uid="{00000000-0005-0000-0000-00000A1F0000}"/>
    <cellStyle name="Currency 2 6 5 2 2 7 2" xfId="7947" xr:uid="{00000000-0005-0000-0000-00000B1F0000}"/>
    <cellStyle name="Currency 2 6 5 2 2 8" xfId="7948" xr:uid="{00000000-0005-0000-0000-00000C1F0000}"/>
    <cellStyle name="Currency 2 6 5 2 2 8 2" xfId="7949" xr:uid="{00000000-0005-0000-0000-00000D1F0000}"/>
    <cellStyle name="Currency 2 6 5 2 2 9" xfId="7950" xr:uid="{00000000-0005-0000-0000-00000E1F0000}"/>
    <cellStyle name="Currency 2 6 5 2 3" xfId="7951" xr:uid="{00000000-0005-0000-0000-00000F1F0000}"/>
    <cellStyle name="Currency 2 6 5 2 3 10" xfId="7952" xr:uid="{00000000-0005-0000-0000-0000101F0000}"/>
    <cellStyle name="Currency 2 6 5 2 3 2" xfId="7953" xr:uid="{00000000-0005-0000-0000-0000111F0000}"/>
    <cellStyle name="Currency 2 6 5 2 3 2 2" xfId="7954" xr:uid="{00000000-0005-0000-0000-0000121F0000}"/>
    <cellStyle name="Currency 2 6 5 2 3 2 3" xfId="7955" xr:uid="{00000000-0005-0000-0000-0000131F0000}"/>
    <cellStyle name="Currency 2 6 5 2 3 3" xfId="7956" xr:uid="{00000000-0005-0000-0000-0000141F0000}"/>
    <cellStyle name="Currency 2 6 5 2 3 3 2" xfId="7957" xr:uid="{00000000-0005-0000-0000-0000151F0000}"/>
    <cellStyle name="Currency 2 6 5 2 3 3 3" xfId="7958" xr:uid="{00000000-0005-0000-0000-0000161F0000}"/>
    <cellStyle name="Currency 2 6 5 2 3 4" xfId="7959" xr:uid="{00000000-0005-0000-0000-0000171F0000}"/>
    <cellStyle name="Currency 2 6 5 2 3 4 2" xfId="7960" xr:uid="{00000000-0005-0000-0000-0000181F0000}"/>
    <cellStyle name="Currency 2 6 5 2 3 4 2 2" xfId="7961" xr:uid="{00000000-0005-0000-0000-0000191F0000}"/>
    <cellStyle name="Currency 2 6 5 2 3 4 3" xfId="7962" xr:uid="{00000000-0005-0000-0000-00001A1F0000}"/>
    <cellStyle name="Currency 2 6 5 2 3 5" xfId="7963" xr:uid="{00000000-0005-0000-0000-00001B1F0000}"/>
    <cellStyle name="Currency 2 6 5 2 3 5 2" xfId="7964" xr:uid="{00000000-0005-0000-0000-00001C1F0000}"/>
    <cellStyle name="Currency 2 6 5 2 3 5 2 2" xfId="7965" xr:uid="{00000000-0005-0000-0000-00001D1F0000}"/>
    <cellStyle name="Currency 2 6 5 2 3 5 3" xfId="7966" xr:uid="{00000000-0005-0000-0000-00001E1F0000}"/>
    <cellStyle name="Currency 2 6 5 2 3 6" xfId="7967" xr:uid="{00000000-0005-0000-0000-00001F1F0000}"/>
    <cellStyle name="Currency 2 6 5 2 3 6 2" xfId="7968" xr:uid="{00000000-0005-0000-0000-0000201F0000}"/>
    <cellStyle name="Currency 2 6 5 2 3 6 2 2" xfId="7969" xr:uid="{00000000-0005-0000-0000-0000211F0000}"/>
    <cellStyle name="Currency 2 6 5 2 3 6 3" xfId="7970" xr:uid="{00000000-0005-0000-0000-0000221F0000}"/>
    <cellStyle name="Currency 2 6 5 2 3 7" xfId="7971" xr:uid="{00000000-0005-0000-0000-0000231F0000}"/>
    <cellStyle name="Currency 2 6 5 2 3 7 2" xfId="7972" xr:uid="{00000000-0005-0000-0000-0000241F0000}"/>
    <cellStyle name="Currency 2 6 5 2 3 8" xfId="7973" xr:uid="{00000000-0005-0000-0000-0000251F0000}"/>
    <cellStyle name="Currency 2 6 5 2 3 8 2" xfId="7974" xr:uid="{00000000-0005-0000-0000-0000261F0000}"/>
    <cellStyle name="Currency 2 6 5 2 3 9" xfId="7975" xr:uid="{00000000-0005-0000-0000-0000271F0000}"/>
    <cellStyle name="Currency 2 6 5 2 4" xfId="7976" xr:uid="{00000000-0005-0000-0000-0000281F0000}"/>
    <cellStyle name="Currency 2 6 5 2 4 10" xfId="7977" xr:uid="{00000000-0005-0000-0000-0000291F0000}"/>
    <cellStyle name="Currency 2 6 5 2 4 2" xfId="7978" xr:uid="{00000000-0005-0000-0000-00002A1F0000}"/>
    <cellStyle name="Currency 2 6 5 2 4 3" xfId="7979" xr:uid="{00000000-0005-0000-0000-00002B1F0000}"/>
    <cellStyle name="Currency 2 6 5 2 4 3 2" xfId="7980" xr:uid="{00000000-0005-0000-0000-00002C1F0000}"/>
    <cellStyle name="Currency 2 6 5 2 4 3 2 2" xfId="7981" xr:uid="{00000000-0005-0000-0000-00002D1F0000}"/>
    <cellStyle name="Currency 2 6 5 2 4 3 3" xfId="7982" xr:uid="{00000000-0005-0000-0000-00002E1F0000}"/>
    <cellStyle name="Currency 2 6 5 2 4 4" xfId="7983" xr:uid="{00000000-0005-0000-0000-00002F1F0000}"/>
    <cellStyle name="Currency 2 6 5 2 4 4 2" xfId="7984" xr:uid="{00000000-0005-0000-0000-0000301F0000}"/>
    <cellStyle name="Currency 2 6 5 2 4 4 2 2" xfId="7985" xr:uid="{00000000-0005-0000-0000-0000311F0000}"/>
    <cellStyle name="Currency 2 6 5 2 4 4 3" xfId="7986" xr:uid="{00000000-0005-0000-0000-0000321F0000}"/>
    <cellStyle name="Currency 2 6 5 2 4 5" xfId="7987" xr:uid="{00000000-0005-0000-0000-0000331F0000}"/>
    <cellStyle name="Currency 2 6 5 2 4 5 2" xfId="7988" xr:uid="{00000000-0005-0000-0000-0000341F0000}"/>
    <cellStyle name="Currency 2 6 5 2 4 5 2 2" xfId="7989" xr:uid="{00000000-0005-0000-0000-0000351F0000}"/>
    <cellStyle name="Currency 2 6 5 2 4 5 3" xfId="7990" xr:uid="{00000000-0005-0000-0000-0000361F0000}"/>
    <cellStyle name="Currency 2 6 5 2 4 6" xfId="7991" xr:uid="{00000000-0005-0000-0000-0000371F0000}"/>
    <cellStyle name="Currency 2 6 5 2 4 6 2" xfId="7992" xr:uid="{00000000-0005-0000-0000-0000381F0000}"/>
    <cellStyle name="Currency 2 6 5 2 4 7" xfId="7993" xr:uid="{00000000-0005-0000-0000-0000391F0000}"/>
    <cellStyle name="Currency 2 6 5 2 4 7 2" xfId="7994" xr:uid="{00000000-0005-0000-0000-00003A1F0000}"/>
    <cellStyle name="Currency 2 6 5 2 4 8" xfId="7995" xr:uid="{00000000-0005-0000-0000-00003B1F0000}"/>
    <cellStyle name="Currency 2 6 5 2 4 9" xfId="7996" xr:uid="{00000000-0005-0000-0000-00003C1F0000}"/>
    <cellStyle name="Currency 2 6 5 2 5" xfId="7997" xr:uid="{00000000-0005-0000-0000-00003D1F0000}"/>
    <cellStyle name="Currency 2 6 5 2 5 2" xfId="7998" xr:uid="{00000000-0005-0000-0000-00003E1F0000}"/>
    <cellStyle name="Currency 2 6 5 2 5 3" xfId="7999" xr:uid="{00000000-0005-0000-0000-00003F1F0000}"/>
    <cellStyle name="Currency 2 6 5 2 5 4" xfId="8000" xr:uid="{00000000-0005-0000-0000-0000401F0000}"/>
    <cellStyle name="Currency 2 6 5 2 6" xfId="8001" xr:uid="{00000000-0005-0000-0000-0000411F0000}"/>
    <cellStyle name="Currency 2 6 5 2 6 2" xfId="8002" xr:uid="{00000000-0005-0000-0000-0000421F0000}"/>
    <cellStyle name="Currency 2 6 5 2 6 2 2" xfId="8003" xr:uid="{00000000-0005-0000-0000-0000431F0000}"/>
    <cellStyle name="Currency 2 6 5 2 6 2 2 2" xfId="8004" xr:uid="{00000000-0005-0000-0000-0000441F0000}"/>
    <cellStyle name="Currency 2 6 5 2 6 2 3" xfId="8005" xr:uid="{00000000-0005-0000-0000-0000451F0000}"/>
    <cellStyle name="Currency 2 6 5 2 6 3" xfId="8006" xr:uid="{00000000-0005-0000-0000-0000461F0000}"/>
    <cellStyle name="Currency 2 6 5 2 6 3 2" xfId="8007" xr:uid="{00000000-0005-0000-0000-0000471F0000}"/>
    <cellStyle name="Currency 2 6 5 2 6 3 2 2" xfId="8008" xr:uid="{00000000-0005-0000-0000-0000481F0000}"/>
    <cellStyle name="Currency 2 6 5 2 6 3 3" xfId="8009" xr:uid="{00000000-0005-0000-0000-0000491F0000}"/>
    <cellStyle name="Currency 2 6 5 2 6 4" xfId="8010" xr:uid="{00000000-0005-0000-0000-00004A1F0000}"/>
    <cellStyle name="Currency 2 6 5 2 6 4 2" xfId="8011" xr:uid="{00000000-0005-0000-0000-00004B1F0000}"/>
    <cellStyle name="Currency 2 6 5 2 6 4 2 2" xfId="8012" xr:uid="{00000000-0005-0000-0000-00004C1F0000}"/>
    <cellStyle name="Currency 2 6 5 2 6 4 3" xfId="8013" xr:uid="{00000000-0005-0000-0000-00004D1F0000}"/>
    <cellStyle name="Currency 2 6 5 2 6 5" xfId="8014" xr:uid="{00000000-0005-0000-0000-00004E1F0000}"/>
    <cellStyle name="Currency 2 6 5 2 6 5 2" xfId="8015" xr:uid="{00000000-0005-0000-0000-00004F1F0000}"/>
    <cellStyle name="Currency 2 6 5 2 6 6" xfId="8016" xr:uid="{00000000-0005-0000-0000-0000501F0000}"/>
    <cellStyle name="Currency 2 6 5 2 6 6 2" xfId="8017" xr:uid="{00000000-0005-0000-0000-0000511F0000}"/>
    <cellStyle name="Currency 2 6 5 2 6 7" xfId="8018" xr:uid="{00000000-0005-0000-0000-0000521F0000}"/>
    <cellStyle name="Currency 2 6 5 2 7" xfId="8019" xr:uid="{00000000-0005-0000-0000-0000531F0000}"/>
    <cellStyle name="Currency 2 6 5 2 7 2" xfId="8020" xr:uid="{00000000-0005-0000-0000-0000541F0000}"/>
    <cellStyle name="Currency 2 6 5 2 7 2 2" xfId="8021" xr:uid="{00000000-0005-0000-0000-0000551F0000}"/>
    <cellStyle name="Currency 2 6 5 2 7 3" xfId="8022" xr:uid="{00000000-0005-0000-0000-0000561F0000}"/>
    <cellStyle name="Currency 2 6 5 2 8" xfId="8023" xr:uid="{00000000-0005-0000-0000-0000571F0000}"/>
    <cellStyle name="Currency 2 6 5 2 8 2" xfId="8024" xr:uid="{00000000-0005-0000-0000-0000581F0000}"/>
    <cellStyle name="Currency 2 6 5 2 8 2 2" xfId="8025" xr:uid="{00000000-0005-0000-0000-0000591F0000}"/>
    <cellStyle name="Currency 2 6 5 2 8 3" xfId="8026" xr:uid="{00000000-0005-0000-0000-00005A1F0000}"/>
    <cellStyle name="Currency 2 6 5 2 9" xfId="8027" xr:uid="{00000000-0005-0000-0000-00005B1F0000}"/>
    <cellStyle name="Currency 2 6 5 3" xfId="8028" xr:uid="{00000000-0005-0000-0000-00005C1F0000}"/>
    <cellStyle name="Currency 2 6 5 3 10" xfId="8029" xr:uid="{00000000-0005-0000-0000-00005D1F0000}"/>
    <cellStyle name="Currency 2 6 5 3 11" xfId="8030" xr:uid="{00000000-0005-0000-0000-00005E1F0000}"/>
    <cellStyle name="Currency 2 6 5 3 12" xfId="8031" xr:uid="{00000000-0005-0000-0000-00005F1F0000}"/>
    <cellStyle name="Currency 2 6 5 3 13" xfId="8032" xr:uid="{00000000-0005-0000-0000-0000601F0000}"/>
    <cellStyle name="Currency 2 6 5 3 2" xfId="8033" xr:uid="{00000000-0005-0000-0000-0000611F0000}"/>
    <cellStyle name="Currency 2 6 5 3 2 10" xfId="8034" xr:uid="{00000000-0005-0000-0000-0000621F0000}"/>
    <cellStyle name="Currency 2 6 5 3 2 2" xfId="8035" xr:uid="{00000000-0005-0000-0000-0000631F0000}"/>
    <cellStyle name="Currency 2 6 5 3 2 2 2" xfId="8036" xr:uid="{00000000-0005-0000-0000-0000641F0000}"/>
    <cellStyle name="Currency 2 6 5 3 2 2 3" xfId="8037" xr:uid="{00000000-0005-0000-0000-0000651F0000}"/>
    <cellStyle name="Currency 2 6 5 3 2 3" xfId="8038" xr:uid="{00000000-0005-0000-0000-0000661F0000}"/>
    <cellStyle name="Currency 2 6 5 3 2 3 2" xfId="8039" xr:uid="{00000000-0005-0000-0000-0000671F0000}"/>
    <cellStyle name="Currency 2 6 5 3 2 3 3" xfId="8040" xr:uid="{00000000-0005-0000-0000-0000681F0000}"/>
    <cellStyle name="Currency 2 6 5 3 2 3 4" xfId="8041" xr:uid="{00000000-0005-0000-0000-0000691F0000}"/>
    <cellStyle name="Currency 2 6 5 3 2 4" xfId="8042" xr:uid="{00000000-0005-0000-0000-00006A1F0000}"/>
    <cellStyle name="Currency 2 6 5 3 2 4 2" xfId="8043" xr:uid="{00000000-0005-0000-0000-00006B1F0000}"/>
    <cellStyle name="Currency 2 6 5 3 2 4 2 2" xfId="8044" xr:uid="{00000000-0005-0000-0000-00006C1F0000}"/>
    <cellStyle name="Currency 2 6 5 3 2 4 3" xfId="8045" xr:uid="{00000000-0005-0000-0000-00006D1F0000}"/>
    <cellStyle name="Currency 2 6 5 3 2 5" xfId="8046" xr:uid="{00000000-0005-0000-0000-00006E1F0000}"/>
    <cellStyle name="Currency 2 6 5 3 2 5 2" xfId="8047" xr:uid="{00000000-0005-0000-0000-00006F1F0000}"/>
    <cellStyle name="Currency 2 6 5 3 2 5 2 2" xfId="8048" xr:uid="{00000000-0005-0000-0000-0000701F0000}"/>
    <cellStyle name="Currency 2 6 5 3 2 5 3" xfId="8049" xr:uid="{00000000-0005-0000-0000-0000711F0000}"/>
    <cellStyle name="Currency 2 6 5 3 2 6" xfId="8050" xr:uid="{00000000-0005-0000-0000-0000721F0000}"/>
    <cellStyle name="Currency 2 6 5 3 2 6 2" xfId="8051" xr:uid="{00000000-0005-0000-0000-0000731F0000}"/>
    <cellStyle name="Currency 2 6 5 3 2 6 2 2" xfId="8052" xr:uid="{00000000-0005-0000-0000-0000741F0000}"/>
    <cellStyle name="Currency 2 6 5 3 2 6 3" xfId="8053" xr:uid="{00000000-0005-0000-0000-0000751F0000}"/>
    <cellStyle name="Currency 2 6 5 3 2 7" xfId="8054" xr:uid="{00000000-0005-0000-0000-0000761F0000}"/>
    <cellStyle name="Currency 2 6 5 3 2 7 2" xfId="8055" xr:uid="{00000000-0005-0000-0000-0000771F0000}"/>
    <cellStyle name="Currency 2 6 5 3 2 8" xfId="8056" xr:uid="{00000000-0005-0000-0000-0000781F0000}"/>
    <cellStyle name="Currency 2 6 5 3 2 8 2" xfId="8057" xr:uid="{00000000-0005-0000-0000-0000791F0000}"/>
    <cellStyle name="Currency 2 6 5 3 2 9" xfId="8058" xr:uid="{00000000-0005-0000-0000-00007A1F0000}"/>
    <cellStyle name="Currency 2 6 5 3 3" xfId="8059" xr:uid="{00000000-0005-0000-0000-00007B1F0000}"/>
    <cellStyle name="Currency 2 6 5 3 3 2" xfId="8060" xr:uid="{00000000-0005-0000-0000-00007C1F0000}"/>
    <cellStyle name="Currency 2 6 5 3 3 2 2" xfId="8061" xr:uid="{00000000-0005-0000-0000-00007D1F0000}"/>
    <cellStyle name="Currency 2 6 5 3 3 2 3" xfId="8062" xr:uid="{00000000-0005-0000-0000-00007E1F0000}"/>
    <cellStyle name="Currency 2 6 5 3 3 3" xfId="8063" xr:uid="{00000000-0005-0000-0000-00007F1F0000}"/>
    <cellStyle name="Currency 2 6 5 3 4" xfId="8064" xr:uid="{00000000-0005-0000-0000-0000801F0000}"/>
    <cellStyle name="Currency 2 6 5 3 4 2" xfId="8065" xr:uid="{00000000-0005-0000-0000-0000811F0000}"/>
    <cellStyle name="Currency 2 6 5 3 4 3" xfId="8066" xr:uid="{00000000-0005-0000-0000-0000821F0000}"/>
    <cellStyle name="Currency 2 6 5 3 4 4" xfId="8067" xr:uid="{00000000-0005-0000-0000-0000831F0000}"/>
    <cellStyle name="Currency 2 6 5 3 5" xfId="8068" xr:uid="{00000000-0005-0000-0000-0000841F0000}"/>
    <cellStyle name="Currency 2 6 5 3 5 2" xfId="8069" xr:uid="{00000000-0005-0000-0000-0000851F0000}"/>
    <cellStyle name="Currency 2 6 5 3 5 2 2" xfId="8070" xr:uid="{00000000-0005-0000-0000-0000861F0000}"/>
    <cellStyle name="Currency 2 6 5 3 5 3" xfId="8071" xr:uid="{00000000-0005-0000-0000-0000871F0000}"/>
    <cellStyle name="Currency 2 6 5 3 6" xfId="8072" xr:uid="{00000000-0005-0000-0000-0000881F0000}"/>
    <cellStyle name="Currency 2 6 5 3 6 2" xfId="8073" xr:uid="{00000000-0005-0000-0000-0000891F0000}"/>
    <cellStyle name="Currency 2 6 5 3 6 2 2" xfId="8074" xr:uid="{00000000-0005-0000-0000-00008A1F0000}"/>
    <cellStyle name="Currency 2 6 5 3 6 3" xfId="8075" xr:uid="{00000000-0005-0000-0000-00008B1F0000}"/>
    <cellStyle name="Currency 2 6 5 3 7" xfId="8076" xr:uid="{00000000-0005-0000-0000-00008C1F0000}"/>
    <cellStyle name="Currency 2 6 5 3 7 2" xfId="8077" xr:uid="{00000000-0005-0000-0000-00008D1F0000}"/>
    <cellStyle name="Currency 2 6 5 3 7 2 2" xfId="8078" xr:uid="{00000000-0005-0000-0000-00008E1F0000}"/>
    <cellStyle name="Currency 2 6 5 3 7 3" xfId="8079" xr:uid="{00000000-0005-0000-0000-00008F1F0000}"/>
    <cellStyle name="Currency 2 6 5 3 8" xfId="8080" xr:uid="{00000000-0005-0000-0000-0000901F0000}"/>
    <cellStyle name="Currency 2 6 5 3 8 2" xfId="8081" xr:uid="{00000000-0005-0000-0000-0000911F0000}"/>
    <cellStyle name="Currency 2 6 5 3 9" xfId="8082" xr:uid="{00000000-0005-0000-0000-0000921F0000}"/>
    <cellStyle name="Currency 2 6 5 3 9 2" xfId="8083" xr:uid="{00000000-0005-0000-0000-0000931F0000}"/>
    <cellStyle name="Currency 2 6 5 4" xfId="8084" xr:uid="{00000000-0005-0000-0000-0000941F0000}"/>
    <cellStyle name="Currency 2 6 5 4 2" xfId="8085" xr:uid="{00000000-0005-0000-0000-0000951F0000}"/>
    <cellStyle name="Currency 2 6 5 4 2 10" xfId="8086" xr:uid="{00000000-0005-0000-0000-0000961F0000}"/>
    <cellStyle name="Currency 2 6 5 4 2 11" xfId="8087" xr:uid="{00000000-0005-0000-0000-0000971F0000}"/>
    <cellStyle name="Currency 2 6 5 4 2 2" xfId="8088" xr:uid="{00000000-0005-0000-0000-0000981F0000}"/>
    <cellStyle name="Currency 2 6 5 4 2 2 2" xfId="8089" xr:uid="{00000000-0005-0000-0000-0000991F0000}"/>
    <cellStyle name="Currency 2 6 5 4 2 2 3" xfId="8090" xr:uid="{00000000-0005-0000-0000-00009A1F0000}"/>
    <cellStyle name="Currency 2 6 5 4 2 3" xfId="8091" xr:uid="{00000000-0005-0000-0000-00009B1F0000}"/>
    <cellStyle name="Currency 2 6 5 4 2 3 2" xfId="8092" xr:uid="{00000000-0005-0000-0000-00009C1F0000}"/>
    <cellStyle name="Currency 2 6 5 4 2 3 3" xfId="8093" xr:uid="{00000000-0005-0000-0000-00009D1F0000}"/>
    <cellStyle name="Currency 2 6 5 4 2 4" xfId="8094" xr:uid="{00000000-0005-0000-0000-00009E1F0000}"/>
    <cellStyle name="Currency 2 6 5 4 2 4 2" xfId="8095" xr:uid="{00000000-0005-0000-0000-00009F1F0000}"/>
    <cellStyle name="Currency 2 6 5 4 2 4 2 2" xfId="8096" xr:uid="{00000000-0005-0000-0000-0000A01F0000}"/>
    <cellStyle name="Currency 2 6 5 4 2 4 3" xfId="8097" xr:uid="{00000000-0005-0000-0000-0000A11F0000}"/>
    <cellStyle name="Currency 2 6 5 4 2 5" xfId="8098" xr:uid="{00000000-0005-0000-0000-0000A21F0000}"/>
    <cellStyle name="Currency 2 6 5 4 2 5 2" xfId="8099" xr:uid="{00000000-0005-0000-0000-0000A31F0000}"/>
    <cellStyle name="Currency 2 6 5 4 2 5 2 2" xfId="8100" xr:uid="{00000000-0005-0000-0000-0000A41F0000}"/>
    <cellStyle name="Currency 2 6 5 4 2 5 3" xfId="8101" xr:uid="{00000000-0005-0000-0000-0000A51F0000}"/>
    <cellStyle name="Currency 2 6 5 4 2 6" xfId="8102" xr:uid="{00000000-0005-0000-0000-0000A61F0000}"/>
    <cellStyle name="Currency 2 6 5 4 2 6 2" xfId="8103" xr:uid="{00000000-0005-0000-0000-0000A71F0000}"/>
    <cellStyle name="Currency 2 6 5 4 2 6 2 2" xfId="8104" xr:uid="{00000000-0005-0000-0000-0000A81F0000}"/>
    <cellStyle name="Currency 2 6 5 4 2 6 3" xfId="8105" xr:uid="{00000000-0005-0000-0000-0000A91F0000}"/>
    <cellStyle name="Currency 2 6 5 4 2 7" xfId="8106" xr:uid="{00000000-0005-0000-0000-0000AA1F0000}"/>
    <cellStyle name="Currency 2 6 5 4 2 7 2" xfId="8107" xr:uid="{00000000-0005-0000-0000-0000AB1F0000}"/>
    <cellStyle name="Currency 2 6 5 4 2 8" xfId="8108" xr:uid="{00000000-0005-0000-0000-0000AC1F0000}"/>
    <cellStyle name="Currency 2 6 5 4 2 8 2" xfId="8109" xr:uid="{00000000-0005-0000-0000-0000AD1F0000}"/>
    <cellStyle name="Currency 2 6 5 4 2 9" xfId="8110" xr:uid="{00000000-0005-0000-0000-0000AE1F0000}"/>
    <cellStyle name="Currency 2 6 5 4 3" xfId="8111" xr:uid="{00000000-0005-0000-0000-0000AF1F0000}"/>
    <cellStyle name="Currency 2 6 5 4 3 2" xfId="8112" xr:uid="{00000000-0005-0000-0000-0000B01F0000}"/>
    <cellStyle name="Currency 2 6 5 4 3 2 2" xfId="8113" xr:uid="{00000000-0005-0000-0000-0000B11F0000}"/>
    <cellStyle name="Currency 2 6 5 4 3 2 3" xfId="8114" xr:uid="{00000000-0005-0000-0000-0000B21F0000}"/>
    <cellStyle name="Currency 2 6 5 4 3 3" xfId="8115" xr:uid="{00000000-0005-0000-0000-0000B31F0000}"/>
    <cellStyle name="Currency 2 6 5 4 4" xfId="8116" xr:uid="{00000000-0005-0000-0000-0000B41F0000}"/>
    <cellStyle name="Currency 2 6 5 4 4 2" xfId="8117" xr:uid="{00000000-0005-0000-0000-0000B51F0000}"/>
    <cellStyle name="Currency 2 6 5 4 4 2 2" xfId="8118" xr:uid="{00000000-0005-0000-0000-0000B61F0000}"/>
    <cellStyle name="Currency 2 6 5 4 4 3" xfId="8119" xr:uid="{00000000-0005-0000-0000-0000B71F0000}"/>
    <cellStyle name="Currency 2 6 5 4 4 4" xfId="8120" xr:uid="{00000000-0005-0000-0000-0000B81F0000}"/>
    <cellStyle name="Currency 2 6 5 4 5" xfId="8121" xr:uid="{00000000-0005-0000-0000-0000B91F0000}"/>
    <cellStyle name="Currency 2 6 5 4 5 2" xfId="8122" xr:uid="{00000000-0005-0000-0000-0000BA1F0000}"/>
    <cellStyle name="Currency 2 6 5 4 5 2 2" xfId="8123" xr:uid="{00000000-0005-0000-0000-0000BB1F0000}"/>
    <cellStyle name="Currency 2 6 5 4 5 3" xfId="8124" xr:uid="{00000000-0005-0000-0000-0000BC1F0000}"/>
    <cellStyle name="Currency 2 6 5 4 6" xfId="8125" xr:uid="{00000000-0005-0000-0000-0000BD1F0000}"/>
    <cellStyle name="Currency 2 6 5 4 7" xfId="8126" xr:uid="{00000000-0005-0000-0000-0000BE1F0000}"/>
    <cellStyle name="Currency 2 6 5 5" xfId="8127" xr:uid="{00000000-0005-0000-0000-0000BF1F0000}"/>
    <cellStyle name="Currency 2 6 5 5 10" xfId="8128" xr:uid="{00000000-0005-0000-0000-0000C01F0000}"/>
    <cellStyle name="Currency 2 6 5 5 2" xfId="8129" xr:uid="{00000000-0005-0000-0000-0000C11F0000}"/>
    <cellStyle name="Currency 2 6 5 5 2 2" xfId="8130" xr:uid="{00000000-0005-0000-0000-0000C21F0000}"/>
    <cellStyle name="Currency 2 6 5 5 2 3" xfId="8131" xr:uid="{00000000-0005-0000-0000-0000C31F0000}"/>
    <cellStyle name="Currency 2 6 5 5 3" xfId="8132" xr:uid="{00000000-0005-0000-0000-0000C41F0000}"/>
    <cellStyle name="Currency 2 6 5 5 3 2" xfId="8133" xr:uid="{00000000-0005-0000-0000-0000C51F0000}"/>
    <cellStyle name="Currency 2 6 5 5 3 3" xfId="8134" xr:uid="{00000000-0005-0000-0000-0000C61F0000}"/>
    <cellStyle name="Currency 2 6 5 5 4" xfId="8135" xr:uid="{00000000-0005-0000-0000-0000C71F0000}"/>
    <cellStyle name="Currency 2 6 5 5 4 2" xfId="8136" xr:uid="{00000000-0005-0000-0000-0000C81F0000}"/>
    <cellStyle name="Currency 2 6 5 5 4 2 2" xfId="8137" xr:uid="{00000000-0005-0000-0000-0000C91F0000}"/>
    <cellStyle name="Currency 2 6 5 5 4 3" xfId="8138" xr:uid="{00000000-0005-0000-0000-0000CA1F0000}"/>
    <cellStyle name="Currency 2 6 5 5 5" xfId="8139" xr:uid="{00000000-0005-0000-0000-0000CB1F0000}"/>
    <cellStyle name="Currency 2 6 5 5 5 2" xfId="8140" xr:uid="{00000000-0005-0000-0000-0000CC1F0000}"/>
    <cellStyle name="Currency 2 6 5 5 5 2 2" xfId="8141" xr:uid="{00000000-0005-0000-0000-0000CD1F0000}"/>
    <cellStyle name="Currency 2 6 5 5 5 3" xfId="8142" xr:uid="{00000000-0005-0000-0000-0000CE1F0000}"/>
    <cellStyle name="Currency 2 6 5 5 6" xfId="8143" xr:uid="{00000000-0005-0000-0000-0000CF1F0000}"/>
    <cellStyle name="Currency 2 6 5 5 6 2" xfId="8144" xr:uid="{00000000-0005-0000-0000-0000D01F0000}"/>
    <cellStyle name="Currency 2 6 5 5 6 2 2" xfId="8145" xr:uid="{00000000-0005-0000-0000-0000D11F0000}"/>
    <cellStyle name="Currency 2 6 5 5 6 3" xfId="8146" xr:uid="{00000000-0005-0000-0000-0000D21F0000}"/>
    <cellStyle name="Currency 2 6 5 5 7" xfId="8147" xr:uid="{00000000-0005-0000-0000-0000D31F0000}"/>
    <cellStyle name="Currency 2 6 5 5 7 2" xfId="8148" xr:uid="{00000000-0005-0000-0000-0000D41F0000}"/>
    <cellStyle name="Currency 2 6 5 5 8" xfId="8149" xr:uid="{00000000-0005-0000-0000-0000D51F0000}"/>
    <cellStyle name="Currency 2 6 5 5 8 2" xfId="8150" xr:uid="{00000000-0005-0000-0000-0000D61F0000}"/>
    <cellStyle name="Currency 2 6 5 5 9" xfId="8151" xr:uid="{00000000-0005-0000-0000-0000D71F0000}"/>
    <cellStyle name="Currency 2 6 5 6" xfId="8152" xr:uid="{00000000-0005-0000-0000-0000D81F0000}"/>
    <cellStyle name="Currency 2 6 5 6 10" xfId="8153" xr:uid="{00000000-0005-0000-0000-0000D91F0000}"/>
    <cellStyle name="Currency 2 6 5 6 11" xfId="8154" xr:uid="{00000000-0005-0000-0000-0000DA1F0000}"/>
    <cellStyle name="Currency 2 6 5 6 12" xfId="8155" xr:uid="{00000000-0005-0000-0000-0000DB1F0000}"/>
    <cellStyle name="Currency 2 6 5 6 2" xfId="8156" xr:uid="{00000000-0005-0000-0000-0000DC1F0000}"/>
    <cellStyle name="Currency 2 6 5 6 2 2" xfId="8157" xr:uid="{00000000-0005-0000-0000-0000DD1F0000}"/>
    <cellStyle name="Currency 2 6 5 6 2 3" xfId="8158" xr:uid="{00000000-0005-0000-0000-0000DE1F0000}"/>
    <cellStyle name="Currency 2 6 5 6 3" xfId="8159" xr:uid="{00000000-0005-0000-0000-0000DF1F0000}"/>
    <cellStyle name="Currency 2 6 5 6 3 2" xfId="8160" xr:uid="{00000000-0005-0000-0000-0000E01F0000}"/>
    <cellStyle name="Currency 2 6 5 6 3 3" xfId="8161" xr:uid="{00000000-0005-0000-0000-0000E11F0000}"/>
    <cellStyle name="Currency 2 6 5 6 4" xfId="8162" xr:uid="{00000000-0005-0000-0000-0000E21F0000}"/>
    <cellStyle name="Currency 2 6 5 6 5" xfId="8163" xr:uid="{00000000-0005-0000-0000-0000E31F0000}"/>
    <cellStyle name="Currency 2 6 5 6 5 2" xfId="8164" xr:uid="{00000000-0005-0000-0000-0000E41F0000}"/>
    <cellStyle name="Currency 2 6 5 6 5 2 2" xfId="8165" xr:uid="{00000000-0005-0000-0000-0000E51F0000}"/>
    <cellStyle name="Currency 2 6 5 6 5 3" xfId="8166" xr:uid="{00000000-0005-0000-0000-0000E61F0000}"/>
    <cellStyle name="Currency 2 6 5 6 6" xfId="8167" xr:uid="{00000000-0005-0000-0000-0000E71F0000}"/>
    <cellStyle name="Currency 2 6 5 6 6 2" xfId="8168" xr:uid="{00000000-0005-0000-0000-0000E81F0000}"/>
    <cellStyle name="Currency 2 6 5 6 6 2 2" xfId="8169" xr:uid="{00000000-0005-0000-0000-0000E91F0000}"/>
    <cellStyle name="Currency 2 6 5 6 6 3" xfId="8170" xr:uid="{00000000-0005-0000-0000-0000EA1F0000}"/>
    <cellStyle name="Currency 2 6 5 6 7" xfId="8171" xr:uid="{00000000-0005-0000-0000-0000EB1F0000}"/>
    <cellStyle name="Currency 2 6 5 6 7 2" xfId="8172" xr:uid="{00000000-0005-0000-0000-0000EC1F0000}"/>
    <cellStyle name="Currency 2 6 5 6 7 2 2" xfId="8173" xr:uid="{00000000-0005-0000-0000-0000ED1F0000}"/>
    <cellStyle name="Currency 2 6 5 6 7 3" xfId="8174" xr:uid="{00000000-0005-0000-0000-0000EE1F0000}"/>
    <cellStyle name="Currency 2 6 5 6 8" xfId="8175" xr:uid="{00000000-0005-0000-0000-0000EF1F0000}"/>
    <cellStyle name="Currency 2 6 5 6 8 2" xfId="8176" xr:uid="{00000000-0005-0000-0000-0000F01F0000}"/>
    <cellStyle name="Currency 2 6 5 6 9" xfId="8177" xr:uid="{00000000-0005-0000-0000-0000F11F0000}"/>
    <cellStyle name="Currency 2 6 5 6 9 2" xfId="8178" xr:uid="{00000000-0005-0000-0000-0000F21F0000}"/>
    <cellStyle name="Currency 2 6 5 7" xfId="8179" xr:uid="{00000000-0005-0000-0000-0000F31F0000}"/>
    <cellStyle name="Currency 2 6 5 7 2" xfId="8180" xr:uid="{00000000-0005-0000-0000-0000F41F0000}"/>
    <cellStyle name="Currency 2 6 5 7 3" xfId="8181" xr:uid="{00000000-0005-0000-0000-0000F51F0000}"/>
    <cellStyle name="Currency 2 6 5 8" xfId="8182" xr:uid="{00000000-0005-0000-0000-0000F61F0000}"/>
    <cellStyle name="Currency 2 6 5 8 2" xfId="8183" xr:uid="{00000000-0005-0000-0000-0000F71F0000}"/>
    <cellStyle name="Currency 2 6 5 8 2 2" xfId="8184" xr:uid="{00000000-0005-0000-0000-0000F81F0000}"/>
    <cellStyle name="Currency 2 6 5 8 3" xfId="8185" xr:uid="{00000000-0005-0000-0000-0000F91F0000}"/>
    <cellStyle name="Currency 2 6 5 8 4" xfId="8186" xr:uid="{00000000-0005-0000-0000-0000FA1F0000}"/>
    <cellStyle name="Currency 2 6 5 9" xfId="8187" xr:uid="{00000000-0005-0000-0000-0000FB1F0000}"/>
    <cellStyle name="Currency 2 6 5 9 2" xfId="8188" xr:uid="{00000000-0005-0000-0000-0000FC1F0000}"/>
    <cellStyle name="Currency 2 6 5 9 2 2" xfId="8189" xr:uid="{00000000-0005-0000-0000-0000FD1F0000}"/>
    <cellStyle name="Currency 2 6 5 9 3" xfId="8190" xr:uid="{00000000-0005-0000-0000-0000FE1F0000}"/>
    <cellStyle name="Currency 2 6 6" xfId="8191" xr:uid="{00000000-0005-0000-0000-0000FF1F0000}"/>
    <cellStyle name="Currency 2 6 6 2" xfId="8192" xr:uid="{00000000-0005-0000-0000-000000200000}"/>
    <cellStyle name="Currency 2 6 6 2 10" xfId="8193" xr:uid="{00000000-0005-0000-0000-000001200000}"/>
    <cellStyle name="Currency 2 6 6 2 2" xfId="8194" xr:uid="{00000000-0005-0000-0000-000002200000}"/>
    <cellStyle name="Currency 2 6 6 2 2 2" xfId="8195" xr:uid="{00000000-0005-0000-0000-000003200000}"/>
    <cellStyle name="Currency 2 6 6 2 2 3" xfId="8196" xr:uid="{00000000-0005-0000-0000-000004200000}"/>
    <cellStyle name="Currency 2 6 6 2 3" xfId="8197" xr:uid="{00000000-0005-0000-0000-000005200000}"/>
    <cellStyle name="Currency 2 6 6 2 3 2" xfId="8198" xr:uid="{00000000-0005-0000-0000-000006200000}"/>
    <cellStyle name="Currency 2 6 6 2 3 3" xfId="8199" xr:uid="{00000000-0005-0000-0000-000007200000}"/>
    <cellStyle name="Currency 2 6 6 2 4" xfId="8200" xr:uid="{00000000-0005-0000-0000-000008200000}"/>
    <cellStyle name="Currency 2 6 6 2 4 2" xfId="8201" xr:uid="{00000000-0005-0000-0000-000009200000}"/>
    <cellStyle name="Currency 2 6 6 2 4 2 2" xfId="8202" xr:uid="{00000000-0005-0000-0000-00000A200000}"/>
    <cellStyle name="Currency 2 6 6 2 4 3" xfId="8203" xr:uid="{00000000-0005-0000-0000-00000B200000}"/>
    <cellStyle name="Currency 2 6 6 2 5" xfId="8204" xr:uid="{00000000-0005-0000-0000-00000C200000}"/>
    <cellStyle name="Currency 2 6 6 2 5 2" xfId="8205" xr:uid="{00000000-0005-0000-0000-00000D200000}"/>
    <cellStyle name="Currency 2 6 6 2 5 2 2" xfId="8206" xr:uid="{00000000-0005-0000-0000-00000E200000}"/>
    <cellStyle name="Currency 2 6 6 2 5 3" xfId="8207" xr:uid="{00000000-0005-0000-0000-00000F200000}"/>
    <cellStyle name="Currency 2 6 6 2 6" xfId="8208" xr:uid="{00000000-0005-0000-0000-000010200000}"/>
    <cellStyle name="Currency 2 6 6 2 6 2" xfId="8209" xr:uid="{00000000-0005-0000-0000-000011200000}"/>
    <cellStyle name="Currency 2 6 6 2 6 2 2" xfId="8210" xr:uid="{00000000-0005-0000-0000-000012200000}"/>
    <cellStyle name="Currency 2 6 6 2 6 3" xfId="8211" xr:uid="{00000000-0005-0000-0000-000013200000}"/>
    <cellStyle name="Currency 2 6 6 2 7" xfId="8212" xr:uid="{00000000-0005-0000-0000-000014200000}"/>
    <cellStyle name="Currency 2 6 6 2 7 2" xfId="8213" xr:uid="{00000000-0005-0000-0000-000015200000}"/>
    <cellStyle name="Currency 2 6 6 2 8" xfId="8214" xr:uid="{00000000-0005-0000-0000-000016200000}"/>
    <cellStyle name="Currency 2 6 6 2 8 2" xfId="8215" xr:uid="{00000000-0005-0000-0000-000017200000}"/>
    <cellStyle name="Currency 2 6 6 2 9" xfId="8216" xr:uid="{00000000-0005-0000-0000-000018200000}"/>
    <cellStyle name="Currency 2 6 6 3" xfId="8217" xr:uid="{00000000-0005-0000-0000-000019200000}"/>
    <cellStyle name="Currency 2 6 6 3 10" xfId="8218" xr:uid="{00000000-0005-0000-0000-00001A200000}"/>
    <cellStyle name="Currency 2 6 6 3 2" xfId="8219" xr:uid="{00000000-0005-0000-0000-00001B200000}"/>
    <cellStyle name="Currency 2 6 6 3 2 2" xfId="8220" xr:uid="{00000000-0005-0000-0000-00001C200000}"/>
    <cellStyle name="Currency 2 6 6 3 2 3" xfId="8221" xr:uid="{00000000-0005-0000-0000-00001D200000}"/>
    <cellStyle name="Currency 2 6 6 3 3" xfId="8222" xr:uid="{00000000-0005-0000-0000-00001E200000}"/>
    <cellStyle name="Currency 2 6 6 3 3 2" xfId="8223" xr:uid="{00000000-0005-0000-0000-00001F200000}"/>
    <cellStyle name="Currency 2 6 6 3 3 3" xfId="8224" xr:uid="{00000000-0005-0000-0000-000020200000}"/>
    <cellStyle name="Currency 2 6 6 3 4" xfId="8225" xr:uid="{00000000-0005-0000-0000-000021200000}"/>
    <cellStyle name="Currency 2 6 6 3 4 2" xfId="8226" xr:uid="{00000000-0005-0000-0000-000022200000}"/>
    <cellStyle name="Currency 2 6 6 3 4 2 2" xfId="8227" xr:uid="{00000000-0005-0000-0000-000023200000}"/>
    <cellStyle name="Currency 2 6 6 3 4 3" xfId="8228" xr:uid="{00000000-0005-0000-0000-000024200000}"/>
    <cellStyle name="Currency 2 6 6 3 5" xfId="8229" xr:uid="{00000000-0005-0000-0000-000025200000}"/>
    <cellStyle name="Currency 2 6 6 3 5 2" xfId="8230" xr:uid="{00000000-0005-0000-0000-000026200000}"/>
    <cellStyle name="Currency 2 6 6 3 5 2 2" xfId="8231" xr:uid="{00000000-0005-0000-0000-000027200000}"/>
    <cellStyle name="Currency 2 6 6 3 5 3" xfId="8232" xr:uid="{00000000-0005-0000-0000-000028200000}"/>
    <cellStyle name="Currency 2 6 6 3 6" xfId="8233" xr:uid="{00000000-0005-0000-0000-000029200000}"/>
    <cellStyle name="Currency 2 6 6 3 6 2" xfId="8234" xr:uid="{00000000-0005-0000-0000-00002A200000}"/>
    <cellStyle name="Currency 2 6 6 3 6 2 2" xfId="8235" xr:uid="{00000000-0005-0000-0000-00002B200000}"/>
    <cellStyle name="Currency 2 6 6 3 6 3" xfId="8236" xr:uid="{00000000-0005-0000-0000-00002C200000}"/>
    <cellStyle name="Currency 2 6 6 3 7" xfId="8237" xr:uid="{00000000-0005-0000-0000-00002D200000}"/>
    <cellStyle name="Currency 2 6 6 3 7 2" xfId="8238" xr:uid="{00000000-0005-0000-0000-00002E200000}"/>
    <cellStyle name="Currency 2 6 6 3 8" xfId="8239" xr:uid="{00000000-0005-0000-0000-00002F200000}"/>
    <cellStyle name="Currency 2 6 6 3 8 2" xfId="8240" xr:uid="{00000000-0005-0000-0000-000030200000}"/>
    <cellStyle name="Currency 2 6 6 3 9" xfId="8241" xr:uid="{00000000-0005-0000-0000-000031200000}"/>
    <cellStyle name="Currency 2 6 6 4" xfId="8242" xr:uid="{00000000-0005-0000-0000-000032200000}"/>
    <cellStyle name="Currency 2 6 6 4 10" xfId="8243" xr:uid="{00000000-0005-0000-0000-000033200000}"/>
    <cellStyle name="Currency 2 6 6 4 2" xfId="8244" xr:uid="{00000000-0005-0000-0000-000034200000}"/>
    <cellStyle name="Currency 2 6 6 4 3" xfId="8245" xr:uid="{00000000-0005-0000-0000-000035200000}"/>
    <cellStyle name="Currency 2 6 6 4 3 2" xfId="8246" xr:uid="{00000000-0005-0000-0000-000036200000}"/>
    <cellStyle name="Currency 2 6 6 4 3 2 2" xfId="8247" xr:uid="{00000000-0005-0000-0000-000037200000}"/>
    <cellStyle name="Currency 2 6 6 4 3 3" xfId="8248" xr:uid="{00000000-0005-0000-0000-000038200000}"/>
    <cellStyle name="Currency 2 6 6 4 4" xfId="8249" xr:uid="{00000000-0005-0000-0000-000039200000}"/>
    <cellStyle name="Currency 2 6 6 4 4 2" xfId="8250" xr:uid="{00000000-0005-0000-0000-00003A200000}"/>
    <cellStyle name="Currency 2 6 6 4 4 2 2" xfId="8251" xr:uid="{00000000-0005-0000-0000-00003B200000}"/>
    <cellStyle name="Currency 2 6 6 4 4 3" xfId="8252" xr:uid="{00000000-0005-0000-0000-00003C200000}"/>
    <cellStyle name="Currency 2 6 6 4 5" xfId="8253" xr:uid="{00000000-0005-0000-0000-00003D200000}"/>
    <cellStyle name="Currency 2 6 6 4 5 2" xfId="8254" xr:uid="{00000000-0005-0000-0000-00003E200000}"/>
    <cellStyle name="Currency 2 6 6 4 5 2 2" xfId="8255" xr:uid="{00000000-0005-0000-0000-00003F200000}"/>
    <cellStyle name="Currency 2 6 6 4 5 3" xfId="8256" xr:uid="{00000000-0005-0000-0000-000040200000}"/>
    <cellStyle name="Currency 2 6 6 4 6" xfId="8257" xr:uid="{00000000-0005-0000-0000-000041200000}"/>
    <cellStyle name="Currency 2 6 6 4 6 2" xfId="8258" xr:uid="{00000000-0005-0000-0000-000042200000}"/>
    <cellStyle name="Currency 2 6 6 4 7" xfId="8259" xr:uid="{00000000-0005-0000-0000-000043200000}"/>
    <cellStyle name="Currency 2 6 6 4 7 2" xfId="8260" xr:uid="{00000000-0005-0000-0000-000044200000}"/>
    <cellStyle name="Currency 2 6 6 4 8" xfId="8261" xr:uid="{00000000-0005-0000-0000-000045200000}"/>
    <cellStyle name="Currency 2 6 6 4 9" xfId="8262" xr:uid="{00000000-0005-0000-0000-000046200000}"/>
    <cellStyle name="Currency 2 6 6 5" xfId="8263" xr:uid="{00000000-0005-0000-0000-000047200000}"/>
    <cellStyle name="Currency 2 6 6 5 2" xfId="8264" xr:uid="{00000000-0005-0000-0000-000048200000}"/>
    <cellStyle name="Currency 2 6 6 5 3" xfId="8265" xr:uid="{00000000-0005-0000-0000-000049200000}"/>
    <cellStyle name="Currency 2 6 6 5 4" xfId="8266" xr:uid="{00000000-0005-0000-0000-00004A200000}"/>
    <cellStyle name="Currency 2 6 6 6" xfId="8267" xr:uid="{00000000-0005-0000-0000-00004B200000}"/>
    <cellStyle name="Currency 2 6 6 6 2" xfId="8268" xr:uid="{00000000-0005-0000-0000-00004C200000}"/>
    <cellStyle name="Currency 2 6 6 6 2 2" xfId="8269" xr:uid="{00000000-0005-0000-0000-00004D200000}"/>
    <cellStyle name="Currency 2 6 6 6 2 2 2" xfId="8270" xr:uid="{00000000-0005-0000-0000-00004E200000}"/>
    <cellStyle name="Currency 2 6 6 6 2 3" xfId="8271" xr:uid="{00000000-0005-0000-0000-00004F200000}"/>
    <cellStyle name="Currency 2 6 6 6 3" xfId="8272" xr:uid="{00000000-0005-0000-0000-000050200000}"/>
    <cellStyle name="Currency 2 6 6 6 3 2" xfId="8273" xr:uid="{00000000-0005-0000-0000-000051200000}"/>
    <cellStyle name="Currency 2 6 6 6 3 2 2" xfId="8274" xr:uid="{00000000-0005-0000-0000-000052200000}"/>
    <cellStyle name="Currency 2 6 6 6 3 3" xfId="8275" xr:uid="{00000000-0005-0000-0000-000053200000}"/>
    <cellStyle name="Currency 2 6 6 6 4" xfId="8276" xr:uid="{00000000-0005-0000-0000-000054200000}"/>
    <cellStyle name="Currency 2 6 6 6 4 2" xfId="8277" xr:uid="{00000000-0005-0000-0000-000055200000}"/>
    <cellStyle name="Currency 2 6 6 6 4 2 2" xfId="8278" xr:uid="{00000000-0005-0000-0000-000056200000}"/>
    <cellStyle name="Currency 2 6 6 6 4 3" xfId="8279" xr:uid="{00000000-0005-0000-0000-000057200000}"/>
    <cellStyle name="Currency 2 6 6 6 5" xfId="8280" xr:uid="{00000000-0005-0000-0000-000058200000}"/>
    <cellStyle name="Currency 2 6 6 6 5 2" xfId="8281" xr:uid="{00000000-0005-0000-0000-000059200000}"/>
    <cellStyle name="Currency 2 6 6 6 6" xfId="8282" xr:uid="{00000000-0005-0000-0000-00005A200000}"/>
    <cellStyle name="Currency 2 6 6 6 6 2" xfId="8283" xr:uid="{00000000-0005-0000-0000-00005B200000}"/>
    <cellStyle name="Currency 2 6 6 6 7" xfId="8284" xr:uid="{00000000-0005-0000-0000-00005C200000}"/>
    <cellStyle name="Currency 2 6 6 7" xfId="8285" xr:uid="{00000000-0005-0000-0000-00005D200000}"/>
    <cellStyle name="Currency 2 6 6 7 2" xfId="8286" xr:uid="{00000000-0005-0000-0000-00005E200000}"/>
    <cellStyle name="Currency 2 6 6 7 2 2" xfId="8287" xr:uid="{00000000-0005-0000-0000-00005F200000}"/>
    <cellStyle name="Currency 2 6 6 7 3" xfId="8288" xr:uid="{00000000-0005-0000-0000-000060200000}"/>
    <cellStyle name="Currency 2 6 6 8" xfId="8289" xr:uid="{00000000-0005-0000-0000-000061200000}"/>
    <cellStyle name="Currency 2 6 6 8 2" xfId="8290" xr:uid="{00000000-0005-0000-0000-000062200000}"/>
    <cellStyle name="Currency 2 6 6 8 2 2" xfId="8291" xr:uid="{00000000-0005-0000-0000-000063200000}"/>
    <cellStyle name="Currency 2 6 6 8 3" xfId="8292" xr:uid="{00000000-0005-0000-0000-000064200000}"/>
    <cellStyle name="Currency 2 6 6 9" xfId="8293" xr:uid="{00000000-0005-0000-0000-000065200000}"/>
    <cellStyle name="Currency 2 6 7" xfId="8294" xr:uid="{00000000-0005-0000-0000-000066200000}"/>
    <cellStyle name="Currency 2 6 7 10" xfId="8295" xr:uid="{00000000-0005-0000-0000-000067200000}"/>
    <cellStyle name="Currency 2 6 7 11" xfId="8296" xr:uid="{00000000-0005-0000-0000-000068200000}"/>
    <cellStyle name="Currency 2 6 7 12" xfId="8297" xr:uid="{00000000-0005-0000-0000-000069200000}"/>
    <cellStyle name="Currency 2 6 7 13" xfId="8298" xr:uid="{00000000-0005-0000-0000-00006A200000}"/>
    <cellStyle name="Currency 2 6 7 2" xfId="8299" xr:uid="{00000000-0005-0000-0000-00006B200000}"/>
    <cellStyle name="Currency 2 6 7 2 10" xfId="8300" xr:uid="{00000000-0005-0000-0000-00006C200000}"/>
    <cellStyle name="Currency 2 6 7 2 2" xfId="8301" xr:uid="{00000000-0005-0000-0000-00006D200000}"/>
    <cellStyle name="Currency 2 6 7 2 2 2" xfId="8302" xr:uid="{00000000-0005-0000-0000-00006E200000}"/>
    <cellStyle name="Currency 2 6 7 2 2 3" xfId="8303" xr:uid="{00000000-0005-0000-0000-00006F200000}"/>
    <cellStyle name="Currency 2 6 7 2 3" xfId="8304" xr:uid="{00000000-0005-0000-0000-000070200000}"/>
    <cellStyle name="Currency 2 6 7 2 3 2" xfId="8305" xr:uid="{00000000-0005-0000-0000-000071200000}"/>
    <cellStyle name="Currency 2 6 7 2 3 3" xfId="8306" xr:uid="{00000000-0005-0000-0000-000072200000}"/>
    <cellStyle name="Currency 2 6 7 2 3 4" xfId="8307" xr:uid="{00000000-0005-0000-0000-000073200000}"/>
    <cellStyle name="Currency 2 6 7 2 4" xfId="8308" xr:uid="{00000000-0005-0000-0000-000074200000}"/>
    <cellStyle name="Currency 2 6 7 2 4 2" xfId="8309" xr:uid="{00000000-0005-0000-0000-000075200000}"/>
    <cellStyle name="Currency 2 6 7 2 4 2 2" xfId="8310" xr:uid="{00000000-0005-0000-0000-000076200000}"/>
    <cellStyle name="Currency 2 6 7 2 4 3" xfId="8311" xr:uid="{00000000-0005-0000-0000-000077200000}"/>
    <cellStyle name="Currency 2 6 7 2 5" xfId="8312" xr:uid="{00000000-0005-0000-0000-000078200000}"/>
    <cellStyle name="Currency 2 6 7 2 5 2" xfId="8313" xr:uid="{00000000-0005-0000-0000-000079200000}"/>
    <cellStyle name="Currency 2 6 7 2 5 2 2" xfId="8314" xr:uid="{00000000-0005-0000-0000-00007A200000}"/>
    <cellStyle name="Currency 2 6 7 2 5 3" xfId="8315" xr:uid="{00000000-0005-0000-0000-00007B200000}"/>
    <cellStyle name="Currency 2 6 7 2 6" xfId="8316" xr:uid="{00000000-0005-0000-0000-00007C200000}"/>
    <cellStyle name="Currency 2 6 7 2 6 2" xfId="8317" xr:uid="{00000000-0005-0000-0000-00007D200000}"/>
    <cellStyle name="Currency 2 6 7 2 6 2 2" xfId="8318" xr:uid="{00000000-0005-0000-0000-00007E200000}"/>
    <cellStyle name="Currency 2 6 7 2 6 3" xfId="8319" xr:uid="{00000000-0005-0000-0000-00007F200000}"/>
    <cellStyle name="Currency 2 6 7 2 7" xfId="8320" xr:uid="{00000000-0005-0000-0000-000080200000}"/>
    <cellStyle name="Currency 2 6 7 2 7 2" xfId="8321" xr:uid="{00000000-0005-0000-0000-000081200000}"/>
    <cellStyle name="Currency 2 6 7 2 8" xfId="8322" xr:uid="{00000000-0005-0000-0000-000082200000}"/>
    <cellStyle name="Currency 2 6 7 2 8 2" xfId="8323" xr:uid="{00000000-0005-0000-0000-000083200000}"/>
    <cellStyle name="Currency 2 6 7 2 9" xfId="8324" xr:uid="{00000000-0005-0000-0000-000084200000}"/>
    <cellStyle name="Currency 2 6 7 3" xfId="8325" xr:uid="{00000000-0005-0000-0000-000085200000}"/>
    <cellStyle name="Currency 2 6 7 3 2" xfId="8326" xr:uid="{00000000-0005-0000-0000-000086200000}"/>
    <cellStyle name="Currency 2 6 7 3 2 2" xfId="8327" xr:uid="{00000000-0005-0000-0000-000087200000}"/>
    <cellStyle name="Currency 2 6 7 3 2 3" xfId="8328" xr:uid="{00000000-0005-0000-0000-000088200000}"/>
    <cellStyle name="Currency 2 6 7 3 3" xfId="8329" xr:uid="{00000000-0005-0000-0000-000089200000}"/>
    <cellStyle name="Currency 2 6 7 4" xfId="8330" xr:uid="{00000000-0005-0000-0000-00008A200000}"/>
    <cellStyle name="Currency 2 6 7 4 2" xfId="8331" xr:uid="{00000000-0005-0000-0000-00008B200000}"/>
    <cellStyle name="Currency 2 6 7 4 3" xfId="8332" xr:uid="{00000000-0005-0000-0000-00008C200000}"/>
    <cellStyle name="Currency 2 6 7 4 4" xfId="8333" xr:uid="{00000000-0005-0000-0000-00008D200000}"/>
    <cellStyle name="Currency 2 6 7 5" xfId="8334" xr:uid="{00000000-0005-0000-0000-00008E200000}"/>
    <cellStyle name="Currency 2 6 7 5 2" xfId="8335" xr:uid="{00000000-0005-0000-0000-00008F200000}"/>
    <cellStyle name="Currency 2 6 7 5 2 2" xfId="8336" xr:uid="{00000000-0005-0000-0000-000090200000}"/>
    <cellStyle name="Currency 2 6 7 5 3" xfId="8337" xr:uid="{00000000-0005-0000-0000-000091200000}"/>
    <cellStyle name="Currency 2 6 7 6" xfId="8338" xr:uid="{00000000-0005-0000-0000-000092200000}"/>
    <cellStyle name="Currency 2 6 7 6 2" xfId="8339" xr:uid="{00000000-0005-0000-0000-000093200000}"/>
    <cellStyle name="Currency 2 6 7 6 2 2" xfId="8340" xr:uid="{00000000-0005-0000-0000-000094200000}"/>
    <cellStyle name="Currency 2 6 7 6 3" xfId="8341" xr:uid="{00000000-0005-0000-0000-000095200000}"/>
    <cellStyle name="Currency 2 6 7 7" xfId="8342" xr:uid="{00000000-0005-0000-0000-000096200000}"/>
    <cellStyle name="Currency 2 6 7 7 2" xfId="8343" xr:uid="{00000000-0005-0000-0000-000097200000}"/>
    <cellStyle name="Currency 2 6 7 7 2 2" xfId="8344" xr:uid="{00000000-0005-0000-0000-000098200000}"/>
    <cellStyle name="Currency 2 6 7 7 3" xfId="8345" xr:uid="{00000000-0005-0000-0000-000099200000}"/>
    <cellStyle name="Currency 2 6 7 8" xfId="8346" xr:uid="{00000000-0005-0000-0000-00009A200000}"/>
    <cellStyle name="Currency 2 6 7 8 2" xfId="8347" xr:uid="{00000000-0005-0000-0000-00009B200000}"/>
    <cellStyle name="Currency 2 6 7 9" xfId="8348" xr:uid="{00000000-0005-0000-0000-00009C200000}"/>
    <cellStyle name="Currency 2 6 7 9 2" xfId="8349" xr:uid="{00000000-0005-0000-0000-00009D200000}"/>
    <cellStyle name="Currency 2 6 8" xfId="8350" xr:uid="{00000000-0005-0000-0000-00009E200000}"/>
    <cellStyle name="Currency 2 6 8 2" xfId="8351" xr:uid="{00000000-0005-0000-0000-00009F200000}"/>
    <cellStyle name="Currency 2 6 8 2 10" xfId="8352" xr:uid="{00000000-0005-0000-0000-0000A0200000}"/>
    <cellStyle name="Currency 2 6 8 2 11" xfId="8353" xr:uid="{00000000-0005-0000-0000-0000A1200000}"/>
    <cellStyle name="Currency 2 6 8 2 2" xfId="8354" xr:uid="{00000000-0005-0000-0000-0000A2200000}"/>
    <cellStyle name="Currency 2 6 8 2 2 2" xfId="8355" xr:uid="{00000000-0005-0000-0000-0000A3200000}"/>
    <cellStyle name="Currency 2 6 8 2 2 3" xfId="8356" xr:uid="{00000000-0005-0000-0000-0000A4200000}"/>
    <cellStyle name="Currency 2 6 8 2 3" xfId="8357" xr:uid="{00000000-0005-0000-0000-0000A5200000}"/>
    <cellStyle name="Currency 2 6 8 2 3 2" xfId="8358" xr:uid="{00000000-0005-0000-0000-0000A6200000}"/>
    <cellStyle name="Currency 2 6 8 2 3 3" xfId="8359" xr:uid="{00000000-0005-0000-0000-0000A7200000}"/>
    <cellStyle name="Currency 2 6 8 2 4" xfId="8360" xr:uid="{00000000-0005-0000-0000-0000A8200000}"/>
    <cellStyle name="Currency 2 6 8 2 4 2" xfId="8361" xr:uid="{00000000-0005-0000-0000-0000A9200000}"/>
    <cellStyle name="Currency 2 6 8 2 4 2 2" xfId="8362" xr:uid="{00000000-0005-0000-0000-0000AA200000}"/>
    <cellStyle name="Currency 2 6 8 2 4 3" xfId="8363" xr:uid="{00000000-0005-0000-0000-0000AB200000}"/>
    <cellStyle name="Currency 2 6 8 2 5" xfId="8364" xr:uid="{00000000-0005-0000-0000-0000AC200000}"/>
    <cellStyle name="Currency 2 6 8 2 5 2" xfId="8365" xr:uid="{00000000-0005-0000-0000-0000AD200000}"/>
    <cellStyle name="Currency 2 6 8 2 5 2 2" xfId="8366" xr:uid="{00000000-0005-0000-0000-0000AE200000}"/>
    <cellStyle name="Currency 2 6 8 2 5 3" xfId="8367" xr:uid="{00000000-0005-0000-0000-0000AF200000}"/>
    <cellStyle name="Currency 2 6 8 2 6" xfId="8368" xr:uid="{00000000-0005-0000-0000-0000B0200000}"/>
    <cellStyle name="Currency 2 6 8 2 6 2" xfId="8369" xr:uid="{00000000-0005-0000-0000-0000B1200000}"/>
    <cellStyle name="Currency 2 6 8 2 6 2 2" xfId="8370" xr:uid="{00000000-0005-0000-0000-0000B2200000}"/>
    <cellStyle name="Currency 2 6 8 2 6 3" xfId="8371" xr:uid="{00000000-0005-0000-0000-0000B3200000}"/>
    <cellStyle name="Currency 2 6 8 2 7" xfId="8372" xr:uid="{00000000-0005-0000-0000-0000B4200000}"/>
    <cellStyle name="Currency 2 6 8 2 7 2" xfId="8373" xr:uid="{00000000-0005-0000-0000-0000B5200000}"/>
    <cellStyle name="Currency 2 6 8 2 8" xfId="8374" xr:uid="{00000000-0005-0000-0000-0000B6200000}"/>
    <cellStyle name="Currency 2 6 8 2 8 2" xfId="8375" xr:uid="{00000000-0005-0000-0000-0000B7200000}"/>
    <cellStyle name="Currency 2 6 8 2 9" xfId="8376" xr:uid="{00000000-0005-0000-0000-0000B8200000}"/>
    <cellStyle name="Currency 2 6 8 3" xfId="8377" xr:uid="{00000000-0005-0000-0000-0000B9200000}"/>
    <cellStyle name="Currency 2 6 8 3 2" xfId="8378" xr:uid="{00000000-0005-0000-0000-0000BA200000}"/>
    <cellStyle name="Currency 2 6 8 3 2 2" xfId="8379" xr:uid="{00000000-0005-0000-0000-0000BB200000}"/>
    <cellStyle name="Currency 2 6 8 3 2 3" xfId="8380" xr:uid="{00000000-0005-0000-0000-0000BC200000}"/>
    <cellStyle name="Currency 2 6 8 3 3" xfId="8381" xr:uid="{00000000-0005-0000-0000-0000BD200000}"/>
    <cellStyle name="Currency 2 6 8 4" xfId="8382" xr:uid="{00000000-0005-0000-0000-0000BE200000}"/>
    <cellStyle name="Currency 2 6 8 4 2" xfId="8383" xr:uid="{00000000-0005-0000-0000-0000BF200000}"/>
    <cellStyle name="Currency 2 6 8 4 2 2" xfId="8384" xr:uid="{00000000-0005-0000-0000-0000C0200000}"/>
    <cellStyle name="Currency 2 6 8 4 3" xfId="8385" xr:uid="{00000000-0005-0000-0000-0000C1200000}"/>
    <cellStyle name="Currency 2 6 8 4 4" xfId="8386" xr:uid="{00000000-0005-0000-0000-0000C2200000}"/>
    <cellStyle name="Currency 2 6 8 5" xfId="8387" xr:uid="{00000000-0005-0000-0000-0000C3200000}"/>
    <cellStyle name="Currency 2 6 8 5 2" xfId="8388" xr:uid="{00000000-0005-0000-0000-0000C4200000}"/>
    <cellStyle name="Currency 2 6 8 5 2 2" xfId="8389" xr:uid="{00000000-0005-0000-0000-0000C5200000}"/>
    <cellStyle name="Currency 2 6 8 5 3" xfId="8390" xr:uid="{00000000-0005-0000-0000-0000C6200000}"/>
    <cellStyle name="Currency 2 6 8 6" xfId="8391" xr:uid="{00000000-0005-0000-0000-0000C7200000}"/>
    <cellStyle name="Currency 2 6 8 7" xfId="8392" xr:uid="{00000000-0005-0000-0000-0000C8200000}"/>
    <cellStyle name="Currency 2 6 9" xfId="8393" xr:uid="{00000000-0005-0000-0000-0000C9200000}"/>
    <cellStyle name="Currency 2 6 9 10" xfId="8394" xr:uid="{00000000-0005-0000-0000-0000CA200000}"/>
    <cellStyle name="Currency 2 6 9 2" xfId="8395" xr:uid="{00000000-0005-0000-0000-0000CB200000}"/>
    <cellStyle name="Currency 2 6 9 2 2" xfId="8396" xr:uid="{00000000-0005-0000-0000-0000CC200000}"/>
    <cellStyle name="Currency 2 6 9 2 3" xfId="8397" xr:uid="{00000000-0005-0000-0000-0000CD200000}"/>
    <cellStyle name="Currency 2 6 9 3" xfId="8398" xr:uid="{00000000-0005-0000-0000-0000CE200000}"/>
    <cellStyle name="Currency 2 6 9 3 2" xfId="8399" xr:uid="{00000000-0005-0000-0000-0000CF200000}"/>
    <cellStyle name="Currency 2 6 9 3 3" xfId="8400" xr:uid="{00000000-0005-0000-0000-0000D0200000}"/>
    <cellStyle name="Currency 2 6 9 4" xfId="8401" xr:uid="{00000000-0005-0000-0000-0000D1200000}"/>
    <cellStyle name="Currency 2 6 9 4 2" xfId="8402" xr:uid="{00000000-0005-0000-0000-0000D2200000}"/>
    <cellStyle name="Currency 2 6 9 4 2 2" xfId="8403" xr:uid="{00000000-0005-0000-0000-0000D3200000}"/>
    <cellStyle name="Currency 2 6 9 4 3" xfId="8404" xr:uid="{00000000-0005-0000-0000-0000D4200000}"/>
    <cellStyle name="Currency 2 6 9 5" xfId="8405" xr:uid="{00000000-0005-0000-0000-0000D5200000}"/>
    <cellStyle name="Currency 2 6 9 5 2" xfId="8406" xr:uid="{00000000-0005-0000-0000-0000D6200000}"/>
    <cellStyle name="Currency 2 6 9 5 2 2" xfId="8407" xr:uid="{00000000-0005-0000-0000-0000D7200000}"/>
    <cellStyle name="Currency 2 6 9 5 3" xfId="8408" xr:uid="{00000000-0005-0000-0000-0000D8200000}"/>
    <cellStyle name="Currency 2 6 9 6" xfId="8409" xr:uid="{00000000-0005-0000-0000-0000D9200000}"/>
    <cellStyle name="Currency 2 6 9 6 2" xfId="8410" xr:uid="{00000000-0005-0000-0000-0000DA200000}"/>
    <cellStyle name="Currency 2 6 9 6 2 2" xfId="8411" xr:uid="{00000000-0005-0000-0000-0000DB200000}"/>
    <cellStyle name="Currency 2 6 9 6 3" xfId="8412" xr:uid="{00000000-0005-0000-0000-0000DC200000}"/>
    <cellStyle name="Currency 2 6 9 7" xfId="8413" xr:uid="{00000000-0005-0000-0000-0000DD200000}"/>
    <cellStyle name="Currency 2 6 9 7 2" xfId="8414" xr:uid="{00000000-0005-0000-0000-0000DE200000}"/>
    <cellStyle name="Currency 2 6 9 8" xfId="8415" xr:uid="{00000000-0005-0000-0000-0000DF200000}"/>
    <cellStyle name="Currency 2 6 9 8 2" xfId="8416" xr:uid="{00000000-0005-0000-0000-0000E0200000}"/>
    <cellStyle name="Currency 2 6 9 9" xfId="8417" xr:uid="{00000000-0005-0000-0000-0000E1200000}"/>
    <cellStyle name="Currency 2 7" xfId="8418" xr:uid="{00000000-0005-0000-0000-0000E2200000}"/>
    <cellStyle name="Currency 2 7 10" xfId="8419" xr:uid="{00000000-0005-0000-0000-0000E3200000}"/>
    <cellStyle name="Currency 2 7 10 2" xfId="8420" xr:uid="{00000000-0005-0000-0000-0000E4200000}"/>
    <cellStyle name="Currency 2 7 10 2 2" xfId="8421" xr:uid="{00000000-0005-0000-0000-0000E5200000}"/>
    <cellStyle name="Currency 2 7 10 3" xfId="8422" xr:uid="{00000000-0005-0000-0000-0000E6200000}"/>
    <cellStyle name="Currency 2 7 10 4" xfId="8423" xr:uid="{00000000-0005-0000-0000-0000E7200000}"/>
    <cellStyle name="Currency 2 7 11" xfId="8424" xr:uid="{00000000-0005-0000-0000-0000E8200000}"/>
    <cellStyle name="Currency 2 7 11 2" xfId="8425" xr:uid="{00000000-0005-0000-0000-0000E9200000}"/>
    <cellStyle name="Currency 2 7 11 2 2" xfId="8426" xr:uid="{00000000-0005-0000-0000-0000EA200000}"/>
    <cellStyle name="Currency 2 7 11 3" xfId="8427" xr:uid="{00000000-0005-0000-0000-0000EB200000}"/>
    <cellStyle name="Currency 2 7 12" xfId="8428" xr:uid="{00000000-0005-0000-0000-0000EC200000}"/>
    <cellStyle name="Currency 2 7 12 2" xfId="8429" xr:uid="{00000000-0005-0000-0000-0000ED200000}"/>
    <cellStyle name="Currency 2 7 12 2 2" xfId="8430" xr:uid="{00000000-0005-0000-0000-0000EE200000}"/>
    <cellStyle name="Currency 2 7 12 3" xfId="8431" xr:uid="{00000000-0005-0000-0000-0000EF200000}"/>
    <cellStyle name="Currency 2 7 13" xfId="8432" xr:uid="{00000000-0005-0000-0000-0000F0200000}"/>
    <cellStyle name="Currency 2 7 13 2" xfId="8433" xr:uid="{00000000-0005-0000-0000-0000F1200000}"/>
    <cellStyle name="Currency 2 7 14" xfId="8434" xr:uid="{00000000-0005-0000-0000-0000F2200000}"/>
    <cellStyle name="Currency 2 7 14 2" xfId="8435" xr:uid="{00000000-0005-0000-0000-0000F3200000}"/>
    <cellStyle name="Currency 2 7 15" xfId="8436" xr:uid="{00000000-0005-0000-0000-0000F4200000}"/>
    <cellStyle name="Currency 2 7 16" xfId="8437" xr:uid="{00000000-0005-0000-0000-0000F5200000}"/>
    <cellStyle name="Currency 2 7 17" xfId="8438" xr:uid="{00000000-0005-0000-0000-0000F6200000}"/>
    <cellStyle name="Currency 2 7 2" xfId="8439" xr:uid="{00000000-0005-0000-0000-0000F7200000}"/>
    <cellStyle name="Currency 2 7 2 10" xfId="8440" xr:uid="{00000000-0005-0000-0000-0000F8200000}"/>
    <cellStyle name="Currency 2 7 2 10 2" xfId="8441" xr:uid="{00000000-0005-0000-0000-0000F9200000}"/>
    <cellStyle name="Currency 2 7 2 10 2 2" xfId="8442" xr:uid="{00000000-0005-0000-0000-0000FA200000}"/>
    <cellStyle name="Currency 2 7 2 10 3" xfId="8443" xr:uid="{00000000-0005-0000-0000-0000FB200000}"/>
    <cellStyle name="Currency 2 7 2 11" xfId="8444" xr:uid="{00000000-0005-0000-0000-0000FC200000}"/>
    <cellStyle name="Currency 2 7 2 11 2" xfId="8445" xr:uid="{00000000-0005-0000-0000-0000FD200000}"/>
    <cellStyle name="Currency 2 7 2 12" xfId="8446" xr:uid="{00000000-0005-0000-0000-0000FE200000}"/>
    <cellStyle name="Currency 2 7 2 12 2" xfId="8447" xr:uid="{00000000-0005-0000-0000-0000FF200000}"/>
    <cellStyle name="Currency 2 7 2 13" xfId="8448" xr:uid="{00000000-0005-0000-0000-000000210000}"/>
    <cellStyle name="Currency 2 7 2 14" xfId="8449" xr:uid="{00000000-0005-0000-0000-000001210000}"/>
    <cellStyle name="Currency 2 7 2 15" xfId="8450" xr:uid="{00000000-0005-0000-0000-000002210000}"/>
    <cellStyle name="Currency 2 7 2 2" xfId="8451" xr:uid="{00000000-0005-0000-0000-000003210000}"/>
    <cellStyle name="Currency 2 7 2 2 2" xfId="8452" xr:uid="{00000000-0005-0000-0000-000004210000}"/>
    <cellStyle name="Currency 2 7 2 2 2 2" xfId="8453" xr:uid="{00000000-0005-0000-0000-000005210000}"/>
    <cellStyle name="Currency 2 7 2 2 2 3" xfId="8454" xr:uid="{00000000-0005-0000-0000-000006210000}"/>
    <cellStyle name="Currency 2 7 2 2 2 3 2" xfId="8455" xr:uid="{00000000-0005-0000-0000-000007210000}"/>
    <cellStyle name="Currency 2 7 2 2 2 3 3" xfId="8456" xr:uid="{00000000-0005-0000-0000-000008210000}"/>
    <cellStyle name="Currency 2 7 2 2 2 4" xfId="8457" xr:uid="{00000000-0005-0000-0000-000009210000}"/>
    <cellStyle name="Currency 2 7 2 2 2 4 2" xfId="8458" xr:uid="{00000000-0005-0000-0000-00000A210000}"/>
    <cellStyle name="Currency 2 7 2 2 2 4 2 2" xfId="8459" xr:uid="{00000000-0005-0000-0000-00000B210000}"/>
    <cellStyle name="Currency 2 7 2 2 2 4 3" xfId="8460" xr:uid="{00000000-0005-0000-0000-00000C210000}"/>
    <cellStyle name="Currency 2 7 2 2 2 5" xfId="8461" xr:uid="{00000000-0005-0000-0000-00000D210000}"/>
    <cellStyle name="Currency 2 7 2 2 2 5 2" xfId="8462" xr:uid="{00000000-0005-0000-0000-00000E210000}"/>
    <cellStyle name="Currency 2 7 2 2 2 5 2 2" xfId="8463" xr:uid="{00000000-0005-0000-0000-00000F210000}"/>
    <cellStyle name="Currency 2 7 2 2 2 5 3" xfId="8464" xr:uid="{00000000-0005-0000-0000-000010210000}"/>
    <cellStyle name="Currency 2 7 2 2 2 6" xfId="8465" xr:uid="{00000000-0005-0000-0000-000011210000}"/>
    <cellStyle name="Currency 2 7 2 2 2 6 2" xfId="8466" xr:uid="{00000000-0005-0000-0000-000012210000}"/>
    <cellStyle name="Currency 2 7 2 2 2 6 2 2" xfId="8467" xr:uid="{00000000-0005-0000-0000-000013210000}"/>
    <cellStyle name="Currency 2 7 2 2 2 6 3" xfId="8468" xr:uid="{00000000-0005-0000-0000-000014210000}"/>
    <cellStyle name="Currency 2 7 2 2 2 7" xfId="8469" xr:uid="{00000000-0005-0000-0000-000015210000}"/>
    <cellStyle name="Currency 2 7 2 2 2 7 2" xfId="8470" xr:uid="{00000000-0005-0000-0000-000016210000}"/>
    <cellStyle name="Currency 2 7 2 2 2 8" xfId="8471" xr:uid="{00000000-0005-0000-0000-000017210000}"/>
    <cellStyle name="Currency 2 7 2 2 2 8 2" xfId="8472" xr:uid="{00000000-0005-0000-0000-000018210000}"/>
    <cellStyle name="Currency 2 7 2 2 2 9" xfId="8473" xr:uid="{00000000-0005-0000-0000-000019210000}"/>
    <cellStyle name="Currency 2 7 2 2 3" xfId="8474" xr:uid="{00000000-0005-0000-0000-00001A210000}"/>
    <cellStyle name="Currency 2 7 2 2 3 2" xfId="8475" xr:uid="{00000000-0005-0000-0000-00001B210000}"/>
    <cellStyle name="Currency 2 7 2 2 3 3" xfId="8476" xr:uid="{00000000-0005-0000-0000-00001C210000}"/>
    <cellStyle name="Currency 2 7 2 2 3 3 2" xfId="8477" xr:uid="{00000000-0005-0000-0000-00001D210000}"/>
    <cellStyle name="Currency 2 7 2 2 3 3 3" xfId="8478" xr:uid="{00000000-0005-0000-0000-00001E210000}"/>
    <cellStyle name="Currency 2 7 2 2 3 4" xfId="8479" xr:uid="{00000000-0005-0000-0000-00001F210000}"/>
    <cellStyle name="Currency 2 7 2 2 3 4 2" xfId="8480" xr:uid="{00000000-0005-0000-0000-000020210000}"/>
    <cellStyle name="Currency 2 7 2 2 3 4 2 2" xfId="8481" xr:uid="{00000000-0005-0000-0000-000021210000}"/>
    <cellStyle name="Currency 2 7 2 2 3 4 3" xfId="8482" xr:uid="{00000000-0005-0000-0000-000022210000}"/>
    <cellStyle name="Currency 2 7 2 2 3 5" xfId="8483" xr:uid="{00000000-0005-0000-0000-000023210000}"/>
    <cellStyle name="Currency 2 7 2 2 3 5 2" xfId="8484" xr:uid="{00000000-0005-0000-0000-000024210000}"/>
    <cellStyle name="Currency 2 7 2 2 3 5 2 2" xfId="8485" xr:uid="{00000000-0005-0000-0000-000025210000}"/>
    <cellStyle name="Currency 2 7 2 2 3 5 3" xfId="8486" xr:uid="{00000000-0005-0000-0000-000026210000}"/>
    <cellStyle name="Currency 2 7 2 2 3 6" xfId="8487" xr:uid="{00000000-0005-0000-0000-000027210000}"/>
    <cellStyle name="Currency 2 7 2 2 3 6 2" xfId="8488" xr:uid="{00000000-0005-0000-0000-000028210000}"/>
    <cellStyle name="Currency 2 7 2 2 3 6 2 2" xfId="8489" xr:uid="{00000000-0005-0000-0000-000029210000}"/>
    <cellStyle name="Currency 2 7 2 2 3 6 3" xfId="8490" xr:uid="{00000000-0005-0000-0000-00002A210000}"/>
    <cellStyle name="Currency 2 7 2 2 3 7" xfId="8491" xr:uid="{00000000-0005-0000-0000-00002B210000}"/>
    <cellStyle name="Currency 2 7 2 2 3 7 2" xfId="8492" xr:uid="{00000000-0005-0000-0000-00002C210000}"/>
    <cellStyle name="Currency 2 7 2 2 3 8" xfId="8493" xr:uid="{00000000-0005-0000-0000-00002D210000}"/>
    <cellStyle name="Currency 2 7 2 2 3 8 2" xfId="8494" xr:uid="{00000000-0005-0000-0000-00002E210000}"/>
    <cellStyle name="Currency 2 7 2 2 3 9" xfId="8495" xr:uid="{00000000-0005-0000-0000-00002F210000}"/>
    <cellStyle name="Currency 2 7 2 2 4" xfId="8496" xr:uid="{00000000-0005-0000-0000-000030210000}"/>
    <cellStyle name="Currency 2 7 2 2 4 2" xfId="8497" xr:uid="{00000000-0005-0000-0000-000031210000}"/>
    <cellStyle name="Currency 2 7 2 2 4 3" xfId="8498" xr:uid="{00000000-0005-0000-0000-000032210000}"/>
    <cellStyle name="Currency 2 7 2 2 4 3 2" xfId="8499" xr:uid="{00000000-0005-0000-0000-000033210000}"/>
    <cellStyle name="Currency 2 7 2 2 4 3 2 2" xfId="8500" xr:uid="{00000000-0005-0000-0000-000034210000}"/>
    <cellStyle name="Currency 2 7 2 2 4 3 3" xfId="8501" xr:uid="{00000000-0005-0000-0000-000035210000}"/>
    <cellStyle name="Currency 2 7 2 2 4 4" xfId="8502" xr:uid="{00000000-0005-0000-0000-000036210000}"/>
    <cellStyle name="Currency 2 7 2 2 4 4 2" xfId="8503" xr:uid="{00000000-0005-0000-0000-000037210000}"/>
    <cellStyle name="Currency 2 7 2 2 4 4 2 2" xfId="8504" xr:uid="{00000000-0005-0000-0000-000038210000}"/>
    <cellStyle name="Currency 2 7 2 2 4 4 3" xfId="8505" xr:uid="{00000000-0005-0000-0000-000039210000}"/>
    <cellStyle name="Currency 2 7 2 2 4 5" xfId="8506" xr:uid="{00000000-0005-0000-0000-00003A210000}"/>
    <cellStyle name="Currency 2 7 2 2 4 5 2" xfId="8507" xr:uid="{00000000-0005-0000-0000-00003B210000}"/>
    <cellStyle name="Currency 2 7 2 2 4 5 2 2" xfId="8508" xr:uid="{00000000-0005-0000-0000-00003C210000}"/>
    <cellStyle name="Currency 2 7 2 2 4 5 3" xfId="8509" xr:uid="{00000000-0005-0000-0000-00003D210000}"/>
    <cellStyle name="Currency 2 7 2 2 4 6" xfId="8510" xr:uid="{00000000-0005-0000-0000-00003E210000}"/>
    <cellStyle name="Currency 2 7 2 2 4 6 2" xfId="8511" xr:uid="{00000000-0005-0000-0000-00003F210000}"/>
    <cellStyle name="Currency 2 7 2 2 4 7" xfId="8512" xr:uid="{00000000-0005-0000-0000-000040210000}"/>
    <cellStyle name="Currency 2 7 2 2 4 7 2" xfId="8513" xr:uid="{00000000-0005-0000-0000-000041210000}"/>
    <cellStyle name="Currency 2 7 2 2 4 8" xfId="8514" xr:uid="{00000000-0005-0000-0000-000042210000}"/>
    <cellStyle name="Currency 2 7 2 2 4 9" xfId="8515" xr:uid="{00000000-0005-0000-0000-000043210000}"/>
    <cellStyle name="Currency 2 7 2 2 5" xfId="8516" xr:uid="{00000000-0005-0000-0000-000044210000}"/>
    <cellStyle name="Currency 2 7 2 2 5 2" xfId="8517" xr:uid="{00000000-0005-0000-0000-000045210000}"/>
    <cellStyle name="Currency 2 7 2 2 5 3" xfId="8518" xr:uid="{00000000-0005-0000-0000-000046210000}"/>
    <cellStyle name="Currency 2 7 2 2 6" xfId="8519" xr:uid="{00000000-0005-0000-0000-000047210000}"/>
    <cellStyle name="Currency 2 7 2 2 6 2" xfId="8520" xr:uid="{00000000-0005-0000-0000-000048210000}"/>
    <cellStyle name="Currency 2 7 2 2 6 2 2" xfId="8521" xr:uid="{00000000-0005-0000-0000-000049210000}"/>
    <cellStyle name="Currency 2 7 2 2 6 2 2 2" xfId="8522" xr:uid="{00000000-0005-0000-0000-00004A210000}"/>
    <cellStyle name="Currency 2 7 2 2 6 2 3" xfId="8523" xr:uid="{00000000-0005-0000-0000-00004B210000}"/>
    <cellStyle name="Currency 2 7 2 2 6 3" xfId="8524" xr:uid="{00000000-0005-0000-0000-00004C210000}"/>
    <cellStyle name="Currency 2 7 2 2 6 3 2" xfId="8525" xr:uid="{00000000-0005-0000-0000-00004D210000}"/>
    <cellStyle name="Currency 2 7 2 2 6 3 2 2" xfId="8526" xr:uid="{00000000-0005-0000-0000-00004E210000}"/>
    <cellStyle name="Currency 2 7 2 2 6 3 3" xfId="8527" xr:uid="{00000000-0005-0000-0000-00004F210000}"/>
    <cellStyle name="Currency 2 7 2 2 6 4" xfId="8528" xr:uid="{00000000-0005-0000-0000-000050210000}"/>
    <cellStyle name="Currency 2 7 2 2 6 4 2" xfId="8529" xr:uid="{00000000-0005-0000-0000-000051210000}"/>
    <cellStyle name="Currency 2 7 2 2 6 4 2 2" xfId="8530" xr:uid="{00000000-0005-0000-0000-000052210000}"/>
    <cellStyle name="Currency 2 7 2 2 6 4 3" xfId="8531" xr:uid="{00000000-0005-0000-0000-000053210000}"/>
    <cellStyle name="Currency 2 7 2 2 6 5" xfId="8532" xr:uid="{00000000-0005-0000-0000-000054210000}"/>
    <cellStyle name="Currency 2 7 2 2 6 5 2" xfId="8533" xr:uid="{00000000-0005-0000-0000-000055210000}"/>
    <cellStyle name="Currency 2 7 2 2 6 6" xfId="8534" xr:uid="{00000000-0005-0000-0000-000056210000}"/>
    <cellStyle name="Currency 2 7 2 2 6 6 2" xfId="8535" xr:uid="{00000000-0005-0000-0000-000057210000}"/>
    <cellStyle name="Currency 2 7 2 2 6 7" xfId="8536" xr:uid="{00000000-0005-0000-0000-000058210000}"/>
    <cellStyle name="Currency 2 7 2 2 7" xfId="8537" xr:uid="{00000000-0005-0000-0000-000059210000}"/>
    <cellStyle name="Currency 2 7 2 2 7 2" xfId="8538" xr:uid="{00000000-0005-0000-0000-00005A210000}"/>
    <cellStyle name="Currency 2 7 2 2 7 2 2" xfId="8539" xr:uid="{00000000-0005-0000-0000-00005B210000}"/>
    <cellStyle name="Currency 2 7 2 2 7 3" xfId="8540" xr:uid="{00000000-0005-0000-0000-00005C210000}"/>
    <cellStyle name="Currency 2 7 2 2 8" xfId="8541" xr:uid="{00000000-0005-0000-0000-00005D210000}"/>
    <cellStyle name="Currency 2 7 2 2 8 2" xfId="8542" xr:uid="{00000000-0005-0000-0000-00005E210000}"/>
    <cellStyle name="Currency 2 7 2 2 8 2 2" xfId="8543" xr:uid="{00000000-0005-0000-0000-00005F210000}"/>
    <cellStyle name="Currency 2 7 2 2 8 3" xfId="8544" xr:uid="{00000000-0005-0000-0000-000060210000}"/>
    <cellStyle name="Currency 2 7 2 3" xfId="8545" xr:uid="{00000000-0005-0000-0000-000061210000}"/>
    <cellStyle name="Currency 2 7 2 3 10" xfId="8546" xr:uid="{00000000-0005-0000-0000-000062210000}"/>
    <cellStyle name="Currency 2 7 2 3 2" xfId="8547" xr:uid="{00000000-0005-0000-0000-000063210000}"/>
    <cellStyle name="Currency 2 7 2 3 2 2" xfId="8548" xr:uid="{00000000-0005-0000-0000-000064210000}"/>
    <cellStyle name="Currency 2 7 2 3 2 3" xfId="8549" xr:uid="{00000000-0005-0000-0000-000065210000}"/>
    <cellStyle name="Currency 2 7 2 3 2 3 2" xfId="8550" xr:uid="{00000000-0005-0000-0000-000066210000}"/>
    <cellStyle name="Currency 2 7 2 3 2 3 3" xfId="8551" xr:uid="{00000000-0005-0000-0000-000067210000}"/>
    <cellStyle name="Currency 2 7 2 3 2 4" xfId="8552" xr:uid="{00000000-0005-0000-0000-000068210000}"/>
    <cellStyle name="Currency 2 7 2 3 2 4 2" xfId="8553" xr:uid="{00000000-0005-0000-0000-000069210000}"/>
    <cellStyle name="Currency 2 7 2 3 2 4 2 2" xfId="8554" xr:uid="{00000000-0005-0000-0000-00006A210000}"/>
    <cellStyle name="Currency 2 7 2 3 2 4 3" xfId="8555" xr:uid="{00000000-0005-0000-0000-00006B210000}"/>
    <cellStyle name="Currency 2 7 2 3 2 5" xfId="8556" xr:uid="{00000000-0005-0000-0000-00006C210000}"/>
    <cellStyle name="Currency 2 7 2 3 2 5 2" xfId="8557" xr:uid="{00000000-0005-0000-0000-00006D210000}"/>
    <cellStyle name="Currency 2 7 2 3 2 5 2 2" xfId="8558" xr:uid="{00000000-0005-0000-0000-00006E210000}"/>
    <cellStyle name="Currency 2 7 2 3 2 5 3" xfId="8559" xr:uid="{00000000-0005-0000-0000-00006F210000}"/>
    <cellStyle name="Currency 2 7 2 3 2 6" xfId="8560" xr:uid="{00000000-0005-0000-0000-000070210000}"/>
    <cellStyle name="Currency 2 7 2 3 2 6 2" xfId="8561" xr:uid="{00000000-0005-0000-0000-000071210000}"/>
    <cellStyle name="Currency 2 7 2 3 2 6 2 2" xfId="8562" xr:uid="{00000000-0005-0000-0000-000072210000}"/>
    <cellStyle name="Currency 2 7 2 3 2 6 3" xfId="8563" xr:uid="{00000000-0005-0000-0000-000073210000}"/>
    <cellStyle name="Currency 2 7 2 3 2 7" xfId="8564" xr:uid="{00000000-0005-0000-0000-000074210000}"/>
    <cellStyle name="Currency 2 7 2 3 2 7 2" xfId="8565" xr:uid="{00000000-0005-0000-0000-000075210000}"/>
    <cellStyle name="Currency 2 7 2 3 2 8" xfId="8566" xr:uid="{00000000-0005-0000-0000-000076210000}"/>
    <cellStyle name="Currency 2 7 2 3 2 8 2" xfId="8567" xr:uid="{00000000-0005-0000-0000-000077210000}"/>
    <cellStyle name="Currency 2 7 2 3 2 9" xfId="8568" xr:uid="{00000000-0005-0000-0000-000078210000}"/>
    <cellStyle name="Currency 2 7 2 3 3" xfId="8569" xr:uid="{00000000-0005-0000-0000-000079210000}"/>
    <cellStyle name="Currency 2 7 2 3 4" xfId="8570" xr:uid="{00000000-0005-0000-0000-00007A210000}"/>
    <cellStyle name="Currency 2 7 2 3 4 2" xfId="8571" xr:uid="{00000000-0005-0000-0000-00007B210000}"/>
    <cellStyle name="Currency 2 7 2 3 4 3" xfId="8572" xr:uid="{00000000-0005-0000-0000-00007C210000}"/>
    <cellStyle name="Currency 2 7 2 3 5" xfId="8573" xr:uid="{00000000-0005-0000-0000-00007D210000}"/>
    <cellStyle name="Currency 2 7 2 3 5 2" xfId="8574" xr:uid="{00000000-0005-0000-0000-00007E210000}"/>
    <cellStyle name="Currency 2 7 2 3 5 2 2" xfId="8575" xr:uid="{00000000-0005-0000-0000-00007F210000}"/>
    <cellStyle name="Currency 2 7 2 3 5 3" xfId="8576" xr:uid="{00000000-0005-0000-0000-000080210000}"/>
    <cellStyle name="Currency 2 7 2 3 6" xfId="8577" xr:uid="{00000000-0005-0000-0000-000081210000}"/>
    <cellStyle name="Currency 2 7 2 3 6 2" xfId="8578" xr:uid="{00000000-0005-0000-0000-000082210000}"/>
    <cellStyle name="Currency 2 7 2 3 6 2 2" xfId="8579" xr:uid="{00000000-0005-0000-0000-000083210000}"/>
    <cellStyle name="Currency 2 7 2 3 6 3" xfId="8580" xr:uid="{00000000-0005-0000-0000-000084210000}"/>
    <cellStyle name="Currency 2 7 2 3 7" xfId="8581" xr:uid="{00000000-0005-0000-0000-000085210000}"/>
    <cellStyle name="Currency 2 7 2 3 7 2" xfId="8582" xr:uid="{00000000-0005-0000-0000-000086210000}"/>
    <cellStyle name="Currency 2 7 2 3 7 2 2" xfId="8583" xr:uid="{00000000-0005-0000-0000-000087210000}"/>
    <cellStyle name="Currency 2 7 2 3 7 3" xfId="8584" xr:uid="{00000000-0005-0000-0000-000088210000}"/>
    <cellStyle name="Currency 2 7 2 3 8" xfId="8585" xr:uid="{00000000-0005-0000-0000-000089210000}"/>
    <cellStyle name="Currency 2 7 2 3 8 2" xfId="8586" xr:uid="{00000000-0005-0000-0000-00008A210000}"/>
    <cellStyle name="Currency 2 7 2 3 9" xfId="8587" xr:uid="{00000000-0005-0000-0000-00008B210000}"/>
    <cellStyle name="Currency 2 7 2 3 9 2" xfId="8588" xr:uid="{00000000-0005-0000-0000-00008C210000}"/>
    <cellStyle name="Currency 2 7 2 4" xfId="8589" xr:uid="{00000000-0005-0000-0000-00008D210000}"/>
    <cellStyle name="Currency 2 7 2 4 2" xfId="8590" xr:uid="{00000000-0005-0000-0000-00008E210000}"/>
    <cellStyle name="Currency 2 7 2 4 2 10" xfId="8591" xr:uid="{00000000-0005-0000-0000-00008F210000}"/>
    <cellStyle name="Currency 2 7 2 4 2 2" xfId="8592" xr:uid="{00000000-0005-0000-0000-000090210000}"/>
    <cellStyle name="Currency 2 7 2 4 2 3" xfId="8593" xr:uid="{00000000-0005-0000-0000-000091210000}"/>
    <cellStyle name="Currency 2 7 2 4 2 4" xfId="8594" xr:uid="{00000000-0005-0000-0000-000092210000}"/>
    <cellStyle name="Currency 2 7 2 4 2 4 2" xfId="8595" xr:uid="{00000000-0005-0000-0000-000093210000}"/>
    <cellStyle name="Currency 2 7 2 4 2 4 2 2" xfId="8596" xr:uid="{00000000-0005-0000-0000-000094210000}"/>
    <cellStyle name="Currency 2 7 2 4 2 4 3" xfId="8597" xr:uid="{00000000-0005-0000-0000-000095210000}"/>
    <cellStyle name="Currency 2 7 2 4 2 5" xfId="8598" xr:uid="{00000000-0005-0000-0000-000096210000}"/>
    <cellStyle name="Currency 2 7 2 4 2 5 2" xfId="8599" xr:uid="{00000000-0005-0000-0000-000097210000}"/>
    <cellStyle name="Currency 2 7 2 4 2 5 2 2" xfId="8600" xr:uid="{00000000-0005-0000-0000-000098210000}"/>
    <cellStyle name="Currency 2 7 2 4 2 5 3" xfId="8601" xr:uid="{00000000-0005-0000-0000-000099210000}"/>
    <cellStyle name="Currency 2 7 2 4 2 6" xfId="8602" xr:uid="{00000000-0005-0000-0000-00009A210000}"/>
    <cellStyle name="Currency 2 7 2 4 2 6 2" xfId="8603" xr:uid="{00000000-0005-0000-0000-00009B210000}"/>
    <cellStyle name="Currency 2 7 2 4 2 6 2 2" xfId="8604" xr:uid="{00000000-0005-0000-0000-00009C210000}"/>
    <cellStyle name="Currency 2 7 2 4 2 6 3" xfId="8605" xr:uid="{00000000-0005-0000-0000-00009D210000}"/>
    <cellStyle name="Currency 2 7 2 4 2 7" xfId="8606" xr:uid="{00000000-0005-0000-0000-00009E210000}"/>
    <cellStyle name="Currency 2 7 2 4 2 7 2" xfId="8607" xr:uid="{00000000-0005-0000-0000-00009F210000}"/>
    <cellStyle name="Currency 2 7 2 4 2 8" xfId="8608" xr:uid="{00000000-0005-0000-0000-0000A0210000}"/>
    <cellStyle name="Currency 2 7 2 4 2 8 2" xfId="8609" xr:uid="{00000000-0005-0000-0000-0000A1210000}"/>
    <cellStyle name="Currency 2 7 2 4 2 9" xfId="8610" xr:uid="{00000000-0005-0000-0000-0000A2210000}"/>
    <cellStyle name="Currency 2 7 2 4 3" xfId="8611" xr:uid="{00000000-0005-0000-0000-0000A3210000}"/>
    <cellStyle name="Currency 2 7 2 4 4" xfId="8612" xr:uid="{00000000-0005-0000-0000-0000A4210000}"/>
    <cellStyle name="Currency 2 7 2 4 4 2" xfId="8613" xr:uid="{00000000-0005-0000-0000-0000A5210000}"/>
    <cellStyle name="Currency 2 7 2 4 4 2 2" xfId="8614" xr:uid="{00000000-0005-0000-0000-0000A6210000}"/>
    <cellStyle name="Currency 2 7 2 4 4 3" xfId="8615" xr:uid="{00000000-0005-0000-0000-0000A7210000}"/>
    <cellStyle name="Currency 2 7 2 4 5" xfId="8616" xr:uid="{00000000-0005-0000-0000-0000A8210000}"/>
    <cellStyle name="Currency 2 7 2 4 5 2" xfId="8617" xr:uid="{00000000-0005-0000-0000-0000A9210000}"/>
    <cellStyle name="Currency 2 7 2 4 5 2 2" xfId="8618" xr:uid="{00000000-0005-0000-0000-0000AA210000}"/>
    <cellStyle name="Currency 2 7 2 4 5 3" xfId="8619" xr:uid="{00000000-0005-0000-0000-0000AB210000}"/>
    <cellStyle name="Currency 2 7 2 5" xfId="8620" xr:uid="{00000000-0005-0000-0000-0000AC210000}"/>
    <cellStyle name="Currency 2 7 2 5 2" xfId="8621" xr:uid="{00000000-0005-0000-0000-0000AD210000}"/>
    <cellStyle name="Currency 2 7 2 5 3" xfId="8622" xr:uid="{00000000-0005-0000-0000-0000AE210000}"/>
    <cellStyle name="Currency 2 7 2 5 3 2" xfId="8623" xr:uid="{00000000-0005-0000-0000-0000AF210000}"/>
    <cellStyle name="Currency 2 7 2 5 3 3" xfId="8624" xr:uid="{00000000-0005-0000-0000-0000B0210000}"/>
    <cellStyle name="Currency 2 7 2 5 4" xfId="8625" xr:uid="{00000000-0005-0000-0000-0000B1210000}"/>
    <cellStyle name="Currency 2 7 2 5 4 2" xfId="8626" xr:uid="{00000000-0005-0000-0000-0000B2210000}"/>
    <cellStyle name="Currency 2 7 2 5 4 2 2" xfId="8627" xr:uid="{00000000-0005-0000-0000-0000B3210000}"/>
    <cellStyle name="Currency 2 7 2 5 4 3" xfId="8628" xr:uid="{00000000-0005-0000-0000-0000B4210000}"/>
    <cellStyle name="Currency 2 7 2 5 5" xfId="8629" xr:uid="{00000000-0005-0000-0000-0000B5210000}"/>
    <cellStyle name="Currency 2 7 2 5 5 2" xfId="8630" xr:uid="{00000000-0005-0000-0000-0000B6210000}"/>
    <cellStyle name="Currency 2 7 2 5 5 2 2" xfId="8631" xr:uid="{00000000-0005-0000-0000-0000B7210000}"/>
    <cellStyle name="Currency 2 7 2 5 5 3" xfId="8632" xr:uid="{00000000-0005-0000-0000-0000B8210000}"/>
    <cellStyle name="Currency 2 7 2 5 6" xfId="8633" xr:uid="{00000000-0005-0000-0000-0000B9210000}"/>
    <cellStyle name="Currency 2 7 2 5 6 2" xfId="8634" xr:uid="{00000000-0005-0000-0000-0000BA210000}"/>
    <cellStyle name="Currency 2 7 2 5 6 2 2" xfId="8635" xr:uid="{00000000-0005-0000-0000-0000BB210000}"/>
    <cellStyle name="Currency 2 7 2 5 6 3" xfId="8636" xr:uid="{00000000-0005-0000-0000-0000BC210000}"/>
    <cellStyle name="Currency 2 7 2 5 7" xfId="8637" xr:uid="{00000000-0005-0000-0000-0000BD210000}"/>
    <cellStyle name="Currency 2 7 2 5 7 2" xfId="8638" xr:uid="{00000000-0005-0000-0000-0000BE210000}"/>
    <cellStyle name="Currency 2 7 2 5 8" xfId="8639" xr:uid="{00000000-0005-0000-0000-0000BF210000}"/>
    <cellStyle name="Currency 2 7 2 5 8 2" xfId="8640" xr:uid="{00000000-0005-0000-0000-0000C0210000}"/>
    <cellStyle name="Currency 2 7 2 5 9" xfId="8641" xr:uid="{00000000-0005-0000-0000-0000C1210000}"/>
    <cellStyle name="Currency 2 7 2 6" xfId="8642" xr:uid="{00000000-0005-0000-0000-0000C2210000}"/>
    <cellStyle name="Currency 2 7 2 6 2" xfId="8643" xr:uid="{00000000-0005-0000-0000-0000C3210000}"/>
    <cellStyle name="Currency 2 7 2 6 3" xfId="8644" xr:uid="{00000000-0005-0000-0000-0000C4210000}"/>
    <cellStyle name="Currency 2 7 2 7" xfId="8645" xr:uid="{00000000-0005-0000-0000-0000C5210000}"/>
    <cellStyle name="Currency 2 7 2 8" xfId="8646" xr:uid="{00000000-0005-0000-0000-0000C6210000}"/>
    <cellStyle name="Currency 2 7 2 8 2" xfId="8647" xr:uid="{00000000-0005-0000-0000-0000C7210000}"/>
    <cellStyle name="Currency 2 7 2 8 2 2" xfId="8648" xr:uid="{00000000-0005-0000-0000-0000C8210000}"/>
    <cellStyle name="Currency 2 7 2 8 3" xfId="8649" xr:uid="{00000000-0005-0000-0000-0000C9210000}"/>
    <cellStyle name="Currency 2 7 2 8 4" xfId="8650" xr:uid="{00000000-0005-0000-0000-0000CA210000}"/>
    <cellStyle name="Currency 2 7 2 9" xfId="8651" xr:uid="{00000000-0005-0000-0000-0000CB210000}"/>
    <cellStyle name="Currency 2 7 2 9 2" xfId="8652" xr:uid="{00000000-0005-0000-0000-0000CC210000}"/>
    <cellStyle name="Currency 2 7 2 9 2 2" xfId="8653" xr:uid="{00000000-0005-0000-0000-0000CD210000}"/>
    <cellStyle name="Currency 2 7 2 9 3" xfId="8654" xr:uid="{00000000-0005-0000-0000-0000CE210000}"/>
    <cellStyle name="Currency 2 7 3" xfId="8655" xr:uid="{00000000-0005-0000-0000-0000CF210000}"/>
    <cellStyle name="Currency 2 7 3 10" xfId="8656" xr:uid="{00000000-0005-0000-0000-0000D0210000}"/>
    <cellStyle name="Currency 2 7 3 10 2" xfId="8657" xr:uid="{00000000-0005-0000-0000-0000D1210000}"/>
    <cellStyle name="Currency 2 7 3 10 2 2" xfId="8658" xr:uid="{00000000-0005-0000-0000-0000D2210000}"/>
    <cellStyle name="Currency 2 7 3 10 3" xfId="8659" xr:uid="{00000000-0005-0000-0000-0000D3210000}"/>
    <cellStyle name="Currency 2 7 3 11" xfId="8660" xr:uid="{00000000-0005-0000-0000-0000D4210000}"/>
    <cellStyle name="Currency 2 7 3 11 2" xfId="8661" xr:uid="{00000000-0005-0000-0000-0000D5210000}"/>
    <cellStyle name="Currency 2 7 3 12" xfId="8662" xr:uid="{00000000-0005-0000-0000-0000D6210000}"/>
    <cellStyle name="Currency 2 7 3 12 2" xfId="8663" xr:uid="{00000000-0005-0000-0000-0000D7210000}"/>
    <cellStyle name="Currency 2 7 3 13" xfId="8664" xr:uid="{00000000-0005-0000-0000-0000D8210000}"/>
    <cellStyle name="Currency 2 7 3 14" xfId="8665" xr:uid="{00000000-0005-0000-0000-0000D9210000}"/>
    <cellStyle name="Currency 2 7 3 15" xfId="8666" xr:uid="{00000000-0005-0000-0000-0000DA210000}"/>
    <cellStyle name="Currency 2 7 3 2" xfId="8667" xr:uid="{00000000-0005-0000-0000-0000DB210000}"/>
    <cellStyle name="Currency 2 7 3 2 2" xfId="8668" xr:uid="{00000000-0005-0000-0000-0000DC210000}"/>
    <cellStyle name="Currency 2 7 3 2 2 2" xfId="8669" xr:uid="{00000000-0005-0000-0000-0000DD210000}"/>
    <cellStyle name="Currency 2 7 3 2 2 3" xfId="8670" xr:uid="{00000000-0005-0000-0000-0000DE210000}"/>
    <cellStyle name="Currency 2 7 3 2 2 3 2" xfId="8671" xr:uid="{00000000-0005-0000-0000-0000DF210000}"/>
    <cellStyle name="Currency 2 7 3 2 2 3 3" xfId="8672" xr:uid="{00000000-0005-0000-0000-0000E0210000}"/>
    <cellStyle name="Currency 2 7 3 2 2 4" xfId="8673" xr:uid="{00000000-0005-0000-0000-0000E1210000}"/>
    <cellStyle name="Currency 2 7 3 2 2 4 2" xfId="8674" xr:uid="{00000000-0005-0000-0000-0000E2210000}"/>
    <cellStyle name="Currency 2 7 3 2 2 4 2 2" xfId="8675" xr:uid="{00000000-0005-0000-0000-0000E3210000}"/>
    <cellStyle name="Currency 2 7 3 2 2 4 3" xfId="8676" xr:uid="{00000000-0005-0000-0000-0000E4210000}"/>
    <cellStyle name="Currency 2 7 3 2 2 5" xfId="8677" xr:uid="{00000000-0005-0000-0000-0000E5210000}"/>
    <cellStyle name="Currency 2 7 3 2 2 5 2" xfId="8678" xr:uid="{00000000-0005-0000-0000-0000E6210000}"/>
    <cellStyle name="Currency 2 7 3 2 2 5 2 2" xfId="8679" xr:uid="{00000000-0005-0000-0000-0000E7210000}"/>
    <cellStyle name="Currency 2 7 3 2 2 5 3" xfId="8680" xr:uid="{00000000-0005-0000-0000-0000E8210000}"/>
    <cellStyle name="Currency 2 7 3 2 2 6" xfId="8681" xr:uid="{00000000-0005-0000-0000-0000E9210000}"/>
    <cellStyle name="Currency 2 7 3 2 2 6 2" xfId="8682" xr:uid="{00000000-0005-0000-0000-0000EA210000}"/>
    <cellStyle name="Currency 2 7 3 2 2 6 2 2" xfId="8683" xr:uid="{00000000-0005-0000-0000-0000EB210000}"/>
    <cellStyle name="Currency 2 7 3 2 2 6 3" xfId="8684" xr:uid="{00000000-0005-0000-0000-0000EC210000}"/>
    <cellStyle name="Currency 2 7 3 2 2 7" xfId="8685" xr:uid="{00000000-0005-0000-0000-0000ED210000}"/>
    <cellStyle name="Currency 2 7 3 2 2 7 2" xfId="8686" xr:uid="{00000000-0005-0000-0000-0000EE210000}"/>
    <cellStyle name="Currency 2 7 3 2 2 8" xfId="8687" xr:uid="{00000000-0005-0000-0000-0000EF210000}"/>
    <cellStyle name="Currency 2 7 3 2 2 8 2" xfId="8688" xr:uid="{00000000-0005-0000-0000-0000F0210000}"/>
    <cellStyle name="Currency 2 7 3 2 2 9" xfId="8689" xr:uid="{00000000-0005-0000-0000-0000F1210000}"/>
    <cellStyle name="Currency 2 7 3 2 3" xfId="8690" xr:uid="{00000000-0005-0000-0000-0000F2210000}"/>
    <cellStyle name="Currency 2 7 3 2 3 2" xfId="8691" xr:uid="{00000000-0005-0000-0000-0000F3210000}"/>
    <cellStyle name="Currency 2 7 3 2 3 3" xfId="8692" xr:uid="{00000000-0005-0000-0000-0000F4210000}"/>
    <cellStyle name="Currency 2 7 3 2 3 3 2" xfId="8693" xr:uid="{00000000-0005-0000-0000-0000F5210000}"/>
    <cellStyle name="Currency 2 7 3 2 3 3 3" xfId="8694" xr:uid="{00000000-0005-0000-0000-0000F6210000}"/>
    <cellStyle name="Currency 2 7 3 2 3 4" xfId="8695" xr:uid="{00000000-0005-0000-0000-0000F7210000}"/>
    <cellStyle name="Currency 2 7 3 2 3 4 2" xfId="8696" xr:uid="{00000000-0005-0000-0000-0000F8210000}"/>
    <cellStyle name="Currency 2 7 3 2 3 4 2 2" xfId="8697" xr:uid="{00000000-0005-0000-0000-0000F9210000}"/>
    <cellStyle name="Currency 2 7 3 2 3 4 3" xfId="8698" xr:uid="{00000000-0005-0000-0000-0000FA210000}"/>
    <cellStyle name="Currency 2 7 3 2 3 5" xfId="8699" xr:uid="{00000000-0005-0000-0000-0000FB210000}"/>
    <cellStyle name="Currency 2 7 3 2 3 5 2" xfId="8700" xr:uid="{00000000-0005-0000-0000-0000FC210000}"/>
    <cellStyle name="Currency 2 7 3 2 3 5 2 2" xfId="8701" xr:uid="{00000000-0005-0000-0000-0000FD210000}"/>
    <cellStyle name="Currency 2 7 3 2 3 5 3" xfId="8702" xr:uid="{00000000-0005-0000-0000-0000FE210000}"/>
    <cellStyle name="Currency 2 7 3 2 3 6" xfId="8703" xr:uid="{00000000-0005-0000-0000-0000FF210000}"/>
    <cellStyle name="Currency 2 7 3 2 3 6 2" xfId="8704" xr:uid="{00000000-0005-0000-0000-000000220000}"/>
    <cellStyle name="Currency 2 7 3 2 3 6 2 2" xfId="8705" xr:uid="{00000000-0005-0000-0000-000001220000}"/>
    <cellStyle name="Currency 2 7 3 2 3 6 3" xfId="8706" xr:uid="{00000000-0005-0000-0000-000002220000}"/>
    <cellStyle name="Currency 2 7 3 2 3 7" xfId="8707" xr:uid="{00000000-0005-0000-0000-000003220000}"/>
    <cellStyle name="Currency 2 7 3 2 3 7 2" xfId="8708" xr:uid="{00000000-0005-0000-0000-000004220000}"/>
    <cellStyle name="Currency 2 7 3 2 3 8" xfId="8709" xr:uid="{00000000-0005-0000-0000-000005220000}"/>
    <cellStyle name="Currency 2 7 3 2 3 8 2" xfId="8710" xr:uid="{00000000-0005-0000-0000-000006220000}"/>
    <cellStyle name="Currency 2 7 3 2 3 9" xfId="8711" xr:uid="{00000000-0005-0000-0000-000007220000}"/>
    <cellStyle name="Currency 2 7 3 2 4" xfId="8712" xr:uid="{00000000-0005-0000-0000-000008220000}"/>
    <cellStyle name="Currency 2 7 3 2 4 2" xfId="8713" xr:uid="{00000000-0005-0000-0000-000009220000}"/>
    <cellStyle name="Currency 2 7 3 2 4 3" xfId="8714" xr:uid="{00000000-0005-0000-0000-00000A220000}"/>
    <cellStyle name="Currency 2 7 3 2 4 3 2" xfId="8715" xr:uid="{00000000-0005-0000-0000-00000B220000}"/>
    <cellStyle name="Currency 2 7 3 2 4 3 2 2" xfId="8716" xr:uid="{00000000-0005-0000-0000-00000C220000}"/>
    <cellStyle name="Currency 2 7 3 2 4 3 3" xfId="8717" xr:uid="{00000000-0005-0000-0000-00000D220000}"/>
    <cellStyle name="Currency 2 7 3 2 4 4" xfId="8718" xr:uid="{00000000-0005-0000-0000-00000E220000}"/>
    <cellStyle name="Currency 2 7 3 2 4 4 2" xfId="8719" xr:uid="{00000000-0005-0000-0000-00000F220000}"/>
    <cellStyle name="Currency 2 7 3 2 4 4 2 2" xfId="8720" xr:uid="{00000000-0005-0000-0000-000010220000}"/>
    <cellStyle name="Currency 2 7 3 2 4 4 3" xfId="8721" xr:uid="{00000000-0005-0000-0000-000011220000}"/>
    <cellStyle name="Currency 2 7 3 2 4 5" xfId="8722" xr:uid="{00000000-0005-0000-0000-000012220000}"/>
    <cellStyle name="Currency 2 7 3 2 4 5 2" xfId="8723" xr:uid="{00000000-0005-0000-0000-000013220000}"/>
    <cellStyle name="Currency 2 7 3 2 4 5 2 2" xfId="8724" xr:uid="{00000000-0005-0000-0000-000014220000}"/>
    <cellStyle name="Currency 2 7 3 2 4 5 3" xfId="8725" xr:uid="{00000000-0005-0000-0000-000015220000}"/>
    <cellStyle name="Currency 2 7 3 2 4 6" xfId="8726" xr:uid="{00000000-0005-0000-0000-000016220000}"/>
    <cellStyle name="Currency 2 7 3 2 4 6 2" xfId="8727" xr:uid="{00000000-0005-0000-0000-000017220000}"/>
    <cellStyle name="Currency 2 7 3 2 4 7" xfId="8728" xr:uid="{00000000-0005-0000-0000-000018220000}"/>
    <cellStyle name="Currency 2 7 3 2 4 7 2" xfId="8729" xr:uid="{00000000-0005-0000-0000-000019220000}"/>
    <cellStyle name="Currency 2 7 3 2 4 8" xfId="8730" xr:uid="{00000000-0005-0000-0000-00001A220000}"/>
    <cellStyle name="Currency 2 7 3 2 4 9" xfId="8731" xr:uid="{00000000-0005-0000-0000-00001B220000}"/>
    <cellStyle name="Currency 2 7 3 2 5" xfId="8732" xr:uid="{00000000-0005-0000-0000-00001C220000}"/>
    <cellStyle name="Currency 2 7 3 2 5 2" xfId="8733" xr:uid="{00000000-0005-0000-0000-00001D220000}"/>
    <cellStyle name="Currency 2 7 3 2 5 3" xfId="8734" xr:uid="{00000000-0005-0000-0000-00001E220000}"/>
    <cellStyle name="Currency 2 7 3 2 6" xfId="8735" xr:uid="{00000000-0005-0000-0000-00001F220000}"/>
    <cellStyle name="Currency 2 7 3 2 6 2" xfId="8736" xr:uid="{00000000-0005-0000-0000-000020220000}"/>
    <cellStyle name="Currency 2 7 3 2 6 2 2" xfId="8737" xr:uid="{00000000-0005-0000-0000-000021220000}"/>
    <cellStyle name="Currency 2 7 3 2 6 2 2 2" xfId="8738" xr:uid="{00000000-0005-0000-0000-000022220000}"/>
    <cellStyle name="Currency 2 7 3 2 6 2 3" xfId="8739" xr:uid="{00000000-0005-0000-0000-000023220000}"/>
    <cellStyle name="Currency 2 7 3 2 6 3" xfId="8740" xr:uid="{00000000-0005-0000-0000-000024220000}"/>
    <cellStyle name="Currency 2 7 3 2 6 3 2" xfId="8741" xr:uid="{00000000-0005-0000-0000-000025220000}"/>
    <cellStyle name="Currency 2 7 3 2 6 3 2 2" xfId="8742" xr:uid="{00000000-0005-0000-0000-000026220000}"/>
    <cellStyle name="Currency 2 7 3 2 6 3 3" xfId="8743" xr:uid="{00000000-0005-0000-0000-000027220000}"/>
    <cellStyle name="Currency 2 7 3 2 6 4" xfId="8744" xr:uid="{00000000-0005-0000-0000-000028220000}"/>
    <cellStyle name="Currency 2 7 3 2 6 4 2" xfId="8745" xr:uid="{00000000-0005-0000-0000-000029220000}"/>
    <cellStyle name="Currency 2 7 3 2 6 4 2 2" xfId="8746" xr:uid="{00000000-0005-0000-0000-00002A220000}"/>
    <cellStyle name="Currency 2 7 3 2 6 4 3" xfId="8747" xr:uid="{00000000-0005-0000-0000-00002B220000}"/>
    <cellStyle name="Currency 2 7 3 2 6 5" xfId="8748" xr:uid="{00000000-0005-0000-0000-00002C220000}"/>
    <cellStyle name="Currency 2 7 3 2 6 5 2" xfId="8749" xr:uid="{00000000-0005-0000-0000-00002D220000}"/>
    <cellStyle name="Currency 2 7 3 2 6 6" xfId="8750" xr:uid="{00000000-0005-0000-0000-00002E220000}"/>
    <cellStyle name="Currency 2 7 3 2 6 6 2" xfId="8751" xr:uid="{00000000-0005-0000-0000-00002F220000}"/>
    <cellStyle name="Currency 2 7 3 2 6 7" xfId="8752" xr:uid="{00000000-0005-0000-0000-000030220000}"/>
    <cellStyle name="Currency 2 7 3 2 7" xfId="8753" xr:uid="{00000000-0005-0000-0000-000031220000}"/>
    <cellStyle name="Currency 2 7 3 2 7 2" xfId="8754" xr:uid="{00000000-0005-0000-0000-000032220000}"/>
    <cellStyle name="Currency 2 7 3 2 7 2 2" xfId="8755" xr:uid="{00000000-0005-0000-0000-000033220000}"/>
    <cellStyle name="Currency 2 7 3 2 7 3" xfId="8756" xr:uid="{00000000-0005-0000-0000-000034220000}"/>
    <cellStyle name="Currency 2 7 3 2 8" xfId="8757" xr:uid="{00000000-0005-0000-0000-000035220000}"/>
    <cellStyle name="Currency 2 7 3 2 8 2" xfId="8758" xr:uid="{00000000-0005-0000-0000-000036220000}"/>
    <cellStyle name="Currency 2 7 3 2 8 2 2" xfId="8759" xr:uid="{00000000-0005-0000-0000-000037220000}"/>
    <cellStyle name="Currency 2 7 3 2 8 3" xfId="8760" xr:uid="{00000000-0005-0000-0000-000038220000}"/>
    <cellStyle name="Currency 2 7 3 3" xfId="8761" xr:uid="{00000000-0005-0000-0000-000039220000}"/>
    <cellStyle name="Currency 2 7 3 3 10" xfId="8762" xr:uid="{00000000-0005-0000-0000-00003A220000}"/>
    <cellStyle name="Currency 2 7 3 3 2" xfId="8763" xr:uid="{00000000-0005-0000-0000-00003B220000}"/>
    <cellStyle name="Currency 2 7 3 3 2 2" xfId="8764" xr:uid="{00000000-0005-0000-0000-00003C220000}"/>
    <cellStyle name="Currency 2 7 3 3 2 3" xfId="8765" xr:uid="{00000000-0005-0000-0000-00003D220000}"/>
    <cellStyle name="Currency 2 7 3 3 2 3 2" xfId="8766" xr:uid="{00000000-0005-0000-0000-00003E220000}"/>
    <cellStyle name="Currency 2 7 3 3 2 3 3" xfId="8767" xr:uid="{00000000-0005-0000-0000-00003F220000}"/>
    <cellStyle name="Currency 2 7 3 3 2 4" xfId="8768" xr:uid="{00000000-0005-0000-0000-000040220000}"/>
    <cellStyle name="Currency 2 7 3 3 2 4 2" xfId="8769" xr:uid="{00000000-0005-0000-0000-000041220000}"/>
    <cellStyle name="Currency 2 7 3 3 2 4 2 2" xfId="8770" xr:uid="{00000000-0005-0000-0000-000042220000}"/>
    <cellStyle name="Currency 2 7 3 3 2 4 3" xfId="8771" xr:uid="{00000000-0005-0000-0000-000043220000}"/>
    <cellStyle name="Currency 2 7 3 3 2 5" xfId="8772" xr:uid="{00000000-0005-0000-0000-000044220000}"/>
    <cellStyle name="Currency 2 7 3 3 2 5 2" xfId="8773" xr:uid="{00000000-0005-0000-0000-000045220000}"/>
    <cellStyle name="Currency 2 7 3 3 2 5 2 2" xfId="8774" xr:uid="{00000000-0005-0000-0000-000046220000}"/>
    <cellStyle name="Currency 2 7 3 3 2 5 3" xfId="8775" xr:uid="{00000000-0005-0000-0000-000047220000}"/>
    <cellStyle name="Currency 2 7 3 3 2 6" xfId="8776" xr:uid="{00000000-0005-0000-0000-000048220000}"/>
    <cellStyle name="Currency 2 7 3 3 2 6 2" xfId="8777" xr:uid="{00000000-0005-0000-0000-000049220000}"/>
    <cellStyle name="Currency 2 7 3 3 2 6 2 2" xfId="8778" xr:uid="{00000000-0005-0000-0000-00004A220000}"/>
    <cellStyle name="Currency 2 7 3 3 2 6 3" xfId="8779" xr:uid="{00000000-0005-0000-0000-00004B220000}"/>
    <cellStyle name="Currency 2 7 3 3 2 7" xfId="8780" xr:uid="{00000000-0005-0000-0000-00004C220000}"/>
    <cellStyle name="Currency 2 7 3 3 2 7 2" xfId="8781" xr:uid="{00000000-0005-0000-0000-00004D220000}"/>
    <cellStyle name="Currency 2 7 3 3 2 8" xfId="8782" xr:uid="{00000000-0005-0000-0000-00004E220000}"/>
    <cellStyle name="Currency 2 7 3 3 2 8 2" xfId="8783" xr:uid="{00000000-0005-0000-0000-00004F220000}"/>
    <cellStyle name="Currency 2 7 3 3 2 9" xfId="8784" xr:uid="{00000000-0005-0000-0000-000050220000}"/>
    <cellStyle name="Currency 2 7 3 3 3" xfId="8785" xr:uid="{00000000-0005-0000-0000-000051220000}"/>
    <cellStyle name="Currency 2 7 3 3 4" xfId="8786" xr:uid="{00000000-0005-0000-0000-000052220000}"/>
    <cellStyle name="Currency 2 7 3 3 4 2" xfId="8787" xr:uid="{00000000-0005-0000-0000-000053220000}"/>
    <cellStyle name="Currency 2 7 3 3 4 3" xfId="8788" xr:uid="{00000000-0005-0000-0000-000054220000}"/>
    <cellStyle name="Currency 2 7 3 3 5" xfId="8789" xr:uid="{00000000-0005-0000-0000-000055220000}"/>
    <cellStyle name="Currency 2 7 3 3 5 2" xfId="8790" xr:uid="{00000000-0005-0000-0000-000056220000}"/>
    <cellStyle name="Currency 2 7 3 3 5 2 2" xfId="8791" xr:uid="{00000000-0005-0000-0000-000057220000}"/>
    <cellStyle name="Currency 2 7 3 3 5 3" xfId="8792" xr:uid="{00000000-0005-0000-0000-000058220000}"/>
    <cellStyle name="Currency 2 7 3 3 6" xfId="8793" xr:uid="{00000000-0005-0000-0000-000059220000}"/>
    <cellStyle name="Currency 2 7 3 3 6 2" xfId="8794" xr:uid="{00000000-0005-0000-0000-00005A220000}"/>
    <cellStyle name="Currency 2 7 3 3 6 2 2" xfId="8795" xr:uid="{00000000-0005-0000-0000-00005B220000}"/>
    <cellStyle name="Currency 2 7 3 3 6 3" xfId="8796" xr:uid="{00000000-0005-0000-0000-00005C220000}"/>
    <cellStyle name="Currency 2 7 3 3 7" xfId="8797" xr:uid="{00000000-0005-0000-0000-00005D220000}"/>
    <cellStyle name="Currency 2 7 3 3 7 2" xfId="8798" xr:uid="{00000000-0005-0000-0000-00005E220000}"/>
    <cellStyle name="Currency 2 7 3 3 7 2 2" xfId="8799" xr:uid="{00000000-0005-0000-0000-00005F220000}"/>
    <cellStyle name="Currency 2 7 3 3 7 3" xfId="8800" xr:uid="{00000000-0005-0000-0000-000060220000}"/>
    <cellStyle name="Currency 2 7 3 3 8" xfId="8801" xr:uid="{00000000-0005-0000-0000-000061220000}"/>
    <cellStyle name="Currency 2 7 3 3 8 2" xfId="8802" xr:uid="{00000000-0005-0000-0000-000062220000}"/>
    <cellStyle name="Currency 2 7 3 3 9" xfId="8803" xr:uid="{00000000-0005-0000-0000-000063220000}"/>
    <cellStyle name="Currency 2 7 3 3 9 2" xfId="8804" xr:uid="{00000000-0005-0000-0000-000064220000}"/>
    <cellStyle name="Currency 2 7 3 4" xfId="8805" xr:uid="{00000000-0005-0000-0000-000065220000}"/>
    <cellStyle name="Currency 2 7 3 4 2" xfId="8806" xr:uid="{00000000-0005-0000-0000-000066220000}"/>
    <cellStyle name="Currency 2 7 3 4 2 10" xfId="8807" xr:uid="{00000000-0005-0000-0000-000067220000}"/>
    <cellStyle name="Currency 2 7 3 4 2 2" xfId="8808" xr:uid="{00000000-0005-0000-0000-000068220000}"/>
    <cellStyle name="Currency 2 7 3 4 2 3" xfId="8809" xr:uid="{00000000-0005-0000-0000-000069220000}"/>
    <cellStyle name="Currency 2 7 3 4 2 4" xfId="8810" xr:uid="{00000000-0005-0000-0000-00006A220000}"/>
    <cellStyle name="Currency 2 7 3 4 2 4 2" xfId="8811" xr:uid="{00000000-0005-0000-0000-00006B220000}"/>
    <cellStyle name="Currency 2 7 3 4 2 4 2 2" xfId="8812" xr:uid="{00000000-0005-0000-0000-00006C220000}"/>
    <cellStyle name="Currency 2 7 3 4 2 4 3" xfId="8813" xr:uid="{00000000-0005-0000-0000-00006D220000}"/>
    <cellStyle name="Currency 2 7 3 4 2 5" xfId="8814" xr:uid="{00000000-0005-0000-0000-00006E220000}"/>
    <cellStyle name="Currency 2 7 3 4 2 5 2" xfId="8815" xr:uid="{00000000-0005-0000-0000-00006F220000}"/>
    <cellStyle name="Currency 2 7 3 4 2 5 2 2" xfId="8816" xr:uid="{00000000-0005-0000-0000-000070220000}"/>
    <cellStyle name="Currency 2 7 3 4 2 5 3" xfId="8817" xr:uid="{00000000-0005-0000-0000-000071220000}"/>
    <cellStyle name="Currency 2 7 3 4 2 6" xfId="8818" xr:uid="{00000000-0005-0000-0000-000072220000}"/>
    <cellStyle name="Currency 2 7 3 4 2 6 2" xfId="8819" xr:uid="{00000000-0005-0000-0000-000073220000}"/>
    <cellStyle name="Currency 2 7 3 4 2 6 2 2" xfId="8820" xr:uid="{00000000-0005-0000-0000-000074220000}"/>
    <cellStyle name="Currency 2 7 3 4 2 6 3" xfId="8821" xr:uid="{00000000-0005-0000-0000-000075220000}"/>
    <cellStyle name="Currency 2 7 3 4 2 7" xfId="8822" xr:uid="{00000000-0005-0000-0000-000076220000}"/>
    <cellStyle name="Currency 2 7 3 4 2 7 2" xfId="8823" xr:uid="{00000000-0005-0000-0000-000077220000}"/>
    <cellStyle name="Currency 2 7 3 4 2 8" xfId="8824" xr:uid="{00000000-0005-0000-0000-000078220000}"/>
    <cellStyle name="Currency 2 7 3 4 2 8 2" xfId="8825" xr:uid="{00000000-0005-0000-0000-000079220000}"/>
    <cellStyle name="Currency 2 7 3 4 2 9" xfId="8826" xr:uid="{00000000-0005-0000-0000-00007A220000}"/>
    <cellStyle name="Currency 2 7 3 4 3" xfId="8827" xr:uid="{00000000-0005-0000-0000-00007B220000}"/>
    <cellStyle name="Currency 2 7 3 4 4" xfId="8828" xr:uid="{00000000-0005-0000-0000-00007C220000}"/>
    <cellStyle name="Currency 2 7 3 4 4 2" xfId="8829" xr:uid="{00000000-0005-0000-0000-00007D220000}"/>
    <cellStyle name="Currency 2 7 3 4 4 2 2" xfId="8830" xr:uid="{00000000-0005-0000-0000-00007E220000}"/>
    <cellStyle name="Currency 2 7 3 4 4 3" xfId="8831" xr:uid="{00000000-0005-0000-0000-00007F220000}"/>
    <cellStyle name="Currency 2 7 3 4 5" xfId="8832" xr:uid="{00000000-0005-0000-0000-000080220000}"/>
    <cellStyle name="Currency 2 7 3 4 5 2" xfId="8833" xr:uid="{00000000-0005-0000-0000-000081220000}"/>
    <cellStyle name="Currency 2 7 3 4 5 2 2" xfId="8834" xr:uid="{00000000-0005-0000-0000-000082220000}"/>
    <cellStyle name="Currency 2 7 3 4 5 3" xfId="8835" xr:uid="{00000000-0005-0000-0000-000083220000}"/>
    <cellStyle name="Currency 2 7 3 5" xfId="8836" xr:uid="{00000000-0005-0000-0000-000084220000}"/>
    <cellStyle name="Currency 2 7 3 5 2" xfId="8837" xr:uid="{00000000-0005-0000-0000-000085220000}"/>
    <cellStyle name="Currency 2 7 3 5 3" xfId="8838" xr:uid="{00000000-0005-0000-0000-000086220000}"/>
    <cellStyle name="Currency 2 7 3 5 3 2" xfId="8839" xr:uid="{00000000-0005-0000-0000-000087220000}"/>
    <cellStyle name="Currency 2 7 3 5 3 3" xfId="8840" xr:uid="{00000000-0005-0000-0000-000088220000}"/>
    <cellStyle name="Currency 2 7 3 5 4" xfId="8841" xr:uid="{00000000-0005-0000-0000-000089220000}"/>
    <cellStyle name="Currency 2 7 3 5 4 2" xfId="8842" xr:uid="{00000000-0005-0000-0000-00008A220000}"/>
    <cellStyle name="Currency 2 7 3 5 4 2 2" xfId="8843" xr:uid="{00000000-0005-0000-0000-00008B220000}"/>
    <cellStyle name="Currency 2 7 3 5 4 3" xfId="8844" xr:uid="{00000000-0005-0000-0000-00008C220000}"/>
    <cellStyle name="Currency 2 7 3 5 5" xfId="8845" xr:uid="{00000000-0005-0000-0000-00008D220000}"/>
    <cellStyle name="Currency 2 7 3 5 5 2" xfId="8846" xr:uid="{00000000-0005-0000-0000-00008E220000}"/>
    <cellStyle name="Currency 2 7 3 5 5 2 2" xfId="8847" xr:uid="{00000000-0005-0000-0000-00008F220000}"/>
    <cellStyle name="Currency 2 7 3 5 5 3" xfId="8848" xr:uid="{00000000-0005-0000-0000-000090220000}"/>
    <cellStyle name="Currency 2 7 3 5 6" xfId="8849" xr:uid="{00000000-0005-0000-0000-000091220000}"/>
    <cellStyle name="Currency 2 7 3 5 6 2" xfId="8850" xr:uid="{00000000-0005-0000-0000-000092220000}"/>
    <cellStyle name="Currency 2 7 3 5 6 2 2" xfId="8851" xr:uid="{00000000-0005-0000-0000-000093220000}"/>
    <cellStyle name="Currency 2 7 3 5 6 3" xfId="8852" xr:uid="{00000000-0005-0000-0000-000094220000}"/>
    <cellStyle name="Currency 2 7 3 5 7" xfId="8853" xr:uid="{00000000-0005-0000-0000-000095220000}"/>
    <cellStyle name="Currency 2 7 3 5 7 2" xfId="8854" xr:uid="{00000000-0005-0000-0000-000096220000}"/>
    <cellStyle name="Currency 2 7 3 5 8" xfId="8855" xr:uid="{00000000-0005-0000-0000-000097220000}"/>
    <cellStyle name="Currency 2 7 3 5 8 2" xfId="8856" xr:uid="{00000000-0005-0000-0000-000098220000}"/>
    <cellStyle name="Currency 2 7 3 5 9" xfId="8857" xr:uid="{00000000-0005-0000-0000-000099220000}"/>
    <cellStyle name="Currency 2 7 3 6" xfId="8858" xr:uid="{00000000-0005-0000-0000-00009A220000}"/>
    <cellStyle name="Currency 2 7 3 6 2" xfId="8859" xr:uid="{00000000-0005-0000-0000-00009B220000}"/>
    <cellStyle name="Currency 2 7 3 6 3" xfId="8860" xr:uid="{00000000-0005-0000-0000-00009C220000}"/>
    <cellStyle name="Currency 2 7 3 7" xfId="8861" xr:uid="{00000000-0005-0000-0000-00009D220000}"/>
    <cellStyle name="Currency 2 7 3 8" xfId="8862" xr:uid="{00000000-0005-0000-0000-00009E220000}"/>
    <cellStyle name="Currency 2 7 3 8 2" xfId="8863" xr:uid="{00000000-0005-0000-0000-00009F220000}"/>
    <cellStyle name="Currency 2 7 3 8 2 2" xfId="8864" xr:uid="{00000000-0005-0000-0000-0000A0220000}"/>
    <cellStyle name="Currency 2 7 3 8 3" xfId="8865" xr:uid="{00000000-0005-0000-0000-0000A1220000}"/>
    <cellStyle name="Currency 2 7 3 8 4" xfId="8866" xr:uid="{00000000-0005-0000-0000-0000A2220000}"/>
    <cellStyle name="Currency 2 7 3 9" xfId="8867" xr:uid="{00000000-0005-0000-0000-0000A3220000}"/>
    <cellStyle name="Currency 2 7 3 9 2" xfId="8868" xr:uid="{00000000-0005-0000-0000-0000A4220000}"/>
    <cellStyle name="Currency 2 7 3 9 2 2" xfId="8869" xr:uid="{00000000-0005-0000-0000-0000A5220000}"/>
    <cellStyle name="Currency 2 7 3 9 3" xfId="8870" xr:uid="{00000000-0005-0000-0000-0000A6220000}"/>
    <cellStyle name="Currency 2 7 4" xfId="8871" xr:uid="{00000000-0005-0000-0000-0000A7220000}"/>
    <cellStyle name="Currency 2 7 4 2" xfId="8872" xr:uid="{00000000-0005-0000-0000-0000A8220000}"/>
    <cellStyle name="Currency 2 7 4 2 2" xfId="8873" xr:uid="{00000000-0005-0000-0000-0000A9220000}"/>
    <cellStyle name="Currency 2 7 4 2 3" xfId="8874" xr:uid="{00000000-0005-0000-0000-0000AA220000}"/>
    <cellStyle name="Currency 2 7 4 2 3 2" xfId="8875" xr:uid="{00000000-0005-0000-0000-0000AB220000}"/>
    <cellStyle name="Currency 2 7 4 2 3 3" xfId="8876" xr:uid="{00000000-0005-0000-0000-0000AC220000}"/>
    <cellStyle name="Currency 2 7 4 2 4" xfId="8877" xr:uid="{00000000-0005-0000-0000-0000AD220000}"/>
    <cellStyle name="Currency 2 7 4 2 4 2" xfId="8878" xr:uid="{00000000-0005-0000-0000-0000AE220000}"/>
    <cellStyle name="Currency 2 7 4 2 4 2 2" xfId="8879" xr:uid="{00000000-0005-0000-0000-0000AF220000}"/>
    <cellStyle name="Currency 2 7 4 2 4 3" xfId="8880" xr:uid="{00000000-0005-0000-0000-0000B0220000}"/>
    <cellStyle name="Currency 2 7 4 2 5" xfId="8881" xr:uid="{00000000-0005-0000-0000-0000B1220000}"/>
    <cellStyle name="Currency 2 7 4 2 5 2" xfId="8882" xr:uid="{00000000-0005-0000-0000-0000B2220000}"/>
    <cellStyle name="Currency 2 7 4 2 5 2 2" xfId="8883" xr:uid="{00000000-0005-0000-0000-0000B3220000}"/>
    <cellStyle name="Currency 2 7 4 2 5 3" xfId="8884" xr:uid="{00000000-0005-0000-0000-0000B4220000}"/>
    <cellStyle name="Currency 2 7 4 2 6" xfId="8885" xr:uid="{00000000-0005-0000-0000-0000B5220000}"/>
    <cellStyle name="Currency 2 7 4 2 6 2" xfId="8886" xr:uid="{00000000-0005-0000-0000-0000B6220000}"/>
    <cellStyle name="Currency 2 7 4 2 6 2 2" xfId="8887" xr:uid="{00000000-0005-0000-0000-0000B7220000}"/>
    <cellStyle name="Currency 2 7 4 2 6 3" xfId="8888" xr:uid="{00000000-0005-0000-0000-0000B8220000}"/>
    <cellStyle name="Currency 2 7 4 2 7" xfId="8889" xr:uid="{00000000-0005-0000-0000-0000B9220000}"/>
    <cellStyle name="Currency 2 7 4 2 7 2" xfId="8890" xr:uid="{00000000-0005-0000-0000-0000BA220000}"/>
    <cellStyle name="Currency 2 7 4 2 8" xfId="8891" xr:uid="{00000000-0005-0000-0000-0000BB220000}"/>
    <cellStyle name="Currency 2 7 4 2 8 2" xfId="8892" xr:uid="{00000000-0005-0000-0000-0000BC220000}"/>
    <cellStyle name="Currency 2 7 4 2 9" xfId="8893" xr:uid="{00000000-0005-0000-0000-0000BD220000}"/>
    <cellStyle name="Currency 2 7 4 3" xfId="8894" xr:uid="{00000000-0005-0000-0000-0000BE220000}"/>
    <cellStyle name="Currency 2 7 4 3 2" xfId="8895" xr:uid="{00000000-0005-0000-0000-0000BF220000}"/>
    <cellStyle name="Currency 2 7 4 3 3" xfId="8896" xr:uid="{00000000-0005-0000-0000-0000C0220000}"/>
    <cellStyle name="Currency 2 7 4 3 3 2" xfId="8897" xr:uid="{00000000-0005-0000-0000-0000C1220000}"/>
    <cellStyle name="Currency 2 7 4 3 3 3" xfId="8898" xr:uid="{00000000-0005-0000-0000-0000C2220000}"/>
    <cellStyle name="Currency 2 7 4 3 4" xfId="8899" xr:uid="{00000000-0005-0000-0000-0000C3220000}"/>
    <cellStyle name="Currency 2 7 4 3 4 2" xfId="8900" xr:uid="{00000000-0005-0000-0000-0000C4220000}"/>
    <cellStyle name="Currency 2 7 4 3 4 2 2" xfId="8901" xr:uid="{00000000-0005-0000-0000-0000C5220000}"/>
    <cellStyle name="Currency 2 7 4 3 4 3" xfId="8902" xr:uid="{00000000-0005-0000-0000-0000C6220000}"/>
    <cellStyle name="Currency 2 7 4 3 5" xfId="8903" xr:uid="{00000000-0005-0000-0000-0000C7220000}"/>
    <cellStyle name="Currency 2 7 4 3 5 2" xfId="8904" xr:uid="{00000000-0005-0000-0000-0000C8220000}"/>
    <cellStyle name="Currency 2 7 4 3 5 2 2" xfId="8905" xr:uid="{00000000-0005-0000-0000-0000C9220000}"/>
    <cellStyle name="Currency 2 7 4 3 5 3" xfId="8906" xr:uid="{00000000-0005-0000-0000-0000CA220000}"/>
    <cellStyle name="Currency 2 7 4 3 6" xfId="8907" xr:uid="{00000000-0005-0000-0000-0000CB220000}"/>
    <cellStyle name="Currency 2 7 4 3 6 2" xfId="8908" xr:uid="{00000000-0005-0000-0000-0000CC220000}"/>
    <cellStyle name="Currency 2 7 4 3 6 2 2" xfId="8909" xr:uid="{00000000-0005-0000-0000-0000CD220000}"/>
    <cellStyle name="Currency 2 7 4 3 6 3" xfId="8910" xr:uid="{00000000-0005-0000-0000-0000CE220000}"/>
    <cellStyle name="Currency 2 7 4 3 7" xfId="8911" xr:uid="{00000000-0005-0000-0000-0000CF220000}"/>
    <cellStyle name="Currency 2 7 4 3 7 2" xfId="8912" xr:uid="{00000000-0005-0000-0000-0000D0220000}"/>
    <cellStyle name="Currency 2 7 4 3 8" xfId="8913" xr:uid="{00000000-0005-0000-0000-0000D1220000}"/>
    <cellStyle name="Currency 2 7 4 3 8 2" xfId="8914" xr:uid="{00000000-0005-0000-0000-0000D2220000}"/>
    <cellStyle name="Currency 2 7 4 3 9" xfId="8915" xr:uid="{00000000-0005-0000-0000-0000D3220000}"/>
    <cellStyle name="Currency 2 7 4 4" xfId="8916" xr:uid="{00000000-0005-0000-0000-0000D4220000}"/>
    <cellStyle name="Currency 2 7 4 4 2" xfId="8917" xr:uid="{00000000-0005-0000-0000-0000D5220000}"/>
    <cellStyle name="Currency 2 7 4 4 3" xfId="8918" xr:uid="{00000000-0005-0000-0000-0000D6220000}"/>
    <cellStyle name="Currency 2 7 4 4 3 2" xfId="8919" xr:uid="{00000000-0005-0000-0000-0000D7220000}"/>
    <cellStyle name="Currency 2 7 4 4 3 2 2" xfId="8920" xr:uid="{00000000-0005-0000-0000-0000D8220000}"/>
    <cellStyle name="Currency 2 7 4 4 3 3" xfId="8921" xr:uid="{00000000-0005-0000-0000-0000D9220000}"/>
    <cellStyle name="Currency 2 7 4 4 4" xfId="8922" xr:uid="{00000000-0005-0000-0000-0000DA220000}"/>
    <cellStyle name="Currency 2 7 4 4 4 2" xfId="8923" xr:uid="{00000000-0005-0000-0000-0000DB220000}"/>
    <cellStyle name="Currency 2 7 4 4 4 2 2" xfId="8924" xr:uid="{00000000-0005-0000-0000-0000DC220000}"/>
    <cellStyle name="Currency 2 7 4 4 4 3" xfId="8925" xr:uid="{00000000-0005-0000-0000-0000DD220000}"/>
    <cellStyle name="Currency 2 7 4 4 5" xfId="8926" xr:uid="{00000000-0005-0000-0000-0000DE220000}"/>
    <cellStyle name="Currency 2 7 4 4 5 2" xfId="8927" xr:uid="{00000000-0005-0000-0000-0000DF220000}"/>
    <cellStyle name="Currency 2 7 4 4 5 2 2" xfId="8928" xr:uid="{00000000-0005-0000-0000-0000E0220000}"/>
    <cellStyle name="Currency 2 7 4 4 5 3" xfId="8929" xr:uid="{00000000-0005-0000-0000-0000E1220000}"/>
    <cellStyle name="Currency 2 7 4 4 6" xfId="8930" xr:uid="{00000000-0005-0000-0000-0000E2220000}"/>
    <cellStyle name="Currency 2 7 4 4 6 2" xfId="8931" xr:uid="{00000000-0005-0000-0000-0000E3220000}"/>
    <cellStyle name="Currency 2 7 4 4 7" xfId="8932" xr:uid="{00000000-0005-0000-0000-0000E4220000}"/>
    <cellStyle name="Currency 2 7 4 4 7 2" xfId="8933" xr:uid="{00000000-0005-0000-0000-0000E5220000}"/>
    <cellStyle name="Currency 2 7 4 4 8" xfId="8934" xr:uid="{00000000-0005-0000-0000-0000E6220000}"/>
    <cellStyle name="Currency 2 7 4 4 9" xfId="8935" xr:uid="{00000000-0005-0000-0000-0000E7220000}"/>
    <cellStyle name="Currency 2 7 4 5" xfId="8936" xr:uid="{00000000-0005-0000-0000-0000E8220000}"/>
    <cellStyle name="Currency 2 7 4 5 2" xfId="8937" xr:uid="{00000000-0005-0000-0000-0000E9220000}"/>
    <cellStyle name="Currency 2 7 4 5 3" xfId="8938" xr:uid="{00000000-0005-0000-0000-0000EA220000}"/>
    <cellStyle name="Currency 2 7 4 6" xfId="8939" xr:uid="{00000000-0005-0000-0000-0000EB220000}"/>
    <cellStyle name="Currency 2 7 4 6 2" xfId="8940" xr:uid="{00000000-0005-0000-0000-0000EC220000}"/>
    <cellStyle name="Currency 2 7 4 6 2 2" xfId="8941" xr:uid="{00000000-0005-0000-0000-0000ED220000}"/>
    <cellStyle name="Currency 2 7 4 6 2 2 2" xfId="8942" xr:uid="{00000000-0005-0000-0000-0000EE220000}"/>
    <cellStyle name="Currency 2 7 4 6 2 3" xfId="8943" xr:uid="{00000000-0005-0000-0000-0000EF220000}"/>
    <cellStyle name="Currency 2 7 4 6 3" xfId="8944" xr:uid="{00000000-0005-0000-0000-0000F0220000}"/>
    <cellStyle name="Currency 2 7 4 6 3 2" xfId="8945" xr:uid="{00000000-0005-0000-0000-0000F1220000}"/>
    <cellStyle name="Currency 2 7 4 6 3 2 2" xfId="8946" xr:uid="{00000000-0005-0000-0000-0000F2220000}"/>
    <cellStyle name="Currency 2 7 4 6 3 3" xfId="8947" xr:uid="{00000000-0005-0000-0000-0000F3220000}"/>
    <cellStyle name="Currency 2 7 4 6 4" xfId="8948" xr:uid="{00000000-0005-0000-0000-0000F4220000}"/>
    <cellStyle name="Currency 2 7 4 6 4 2" xfId="8949" xr:uid="{00000000-0005-0000-0000-0000F5220000}"/>
    <cellStyle name="Currency 2 7 4 6 4 2 2" xfId="8950" xr:uid="{00000000-0005-0000-0000-0000F6220000}"/>
    <cellStyle name="Currency 2 7 4 6 4 3" xfId="8951" xr:uid="{00000000-0005-0000-0000-0000F7220000}"/>
    <cellStyle name="Currency 2 7 4 6 5" xfId="8952" xr:uid="{00000000-0005-0000-0000-0000F8220000}"/>
    <cellStyle name="Currency 2 7 4 6 5 2" xfId="8953" xr:uid="{00000000-0005-0000-0000-0000F9220000}"/>
    <cellStyle name="Currency 2 7 4 6 6" xfId="8954" xr:uid="{00000000-0005-0000-0000-0000FA220000}"/>
    <cellStyle name="Currency 2 7 4 6 6 2" xfId="8955" xr:uid="{00000000-0005-0000-0000-0000FB220000}"/>
    <cellStyle name="Currency 2 7 4 6 7" xfId="8956" xr:uid="{00000000-0005-0000-0000-0000FC220000}"/>
    <cellStyle name="Currency 2 7 4 7" xfId="8957" xr:uid="{00000000-0005-0000-0000-0000FD220000}"/>
    <cellStyle name="Currency 2 7 4 7 2" xfId="8958" xr:uid="{00000000-0005-0000-0000-0000FE220000}"/>
    <cellStyle name="Currency 2 7 4 7 2 2" xfId="8959" xr:uid="{00000000-0005-0000-0000-0000FF220000}"/>
    <cellStyle name="Currency 2 7 4 7 3" xfId="8960" xr:uid="{00000000-0005-0000-0000-000000230000}"/>
    <cellStyle name="Currency 2 7 4 8" xfId="8961" xr:uid="{00000000-0005-0000-0000-000001230000}"/>
    <cellStyle name="Currency 2 7 4 8 2" xfId="8962" xr:uid="{00000000-0005-0000-0000-000002230000}"/>
    <cellStyle name="Currency 2 7 4 8 2 2" xfId="8963" xr:uid="{00000000-0005-0000-0000-000003230000}"/>
    <cellStyle name="Currency 2 7 4 8 3" xfId="8964" xr:uid="{00000000-0005-0000-0000-000004230000}"/>
    <cellStyle name="Currency 2 7 5" xfId="8965" xr:uid="{00000000-0005-0000-0000-000005230000}"/>
    <cellStyle name="Currency 2 7 5 10" xfId="8966" xr:uid="{00000000-0005-0000-0000-000006230000}"/>
    <cellStyle name="Currency 2 7 5 2" xfId="8967" xr:uid="{00000000-0005-0000-0000-000007230000}"/>
    <cellStyle name="Currency 2 7 5 2 2" xfId="8968" xr:uid="{00000000-0005-0000-0000-000008230000}"/>
    <cellStyle name="Currency 2 7 5 2 3" xfId="8969" xr:uid="{00000000-0005-0000-0000-000009230000}"/>
    <cellStyle name="Currency 2 7 5 2 3 2" xfId="8970" xr:uid="{00000000-0005-0000-0000-00000A230000}"/>
    <cellStyle name="Currency 2 7 5 2 3 3" xfId="8971" xr:uid="{00000000-0005-0000-0000-00000B230000}"/>
    <cellStyle name="Currency 2 7 5 2 4" xfId="8972" xr:uid="{00000000-0005-0000-0000-00000C230000}"/>
    <cellStyle name="Currency 2 7 5 2 4 2" xfId="8973" xr:uid="{00000000-0005-0000-0000-00000D230000}"/>
    <cellStyle name="Currency 2 7 5 2 4 2 2" xfId="8974" xr:uid="{00000000-0005-0000-0000-00000E230000}"/>
    <cellStyle name="Currency 2 7 5 2 4 3" xfId="8975" xr:uid="{00000000-0005-0000-0000-00000F230000}"/>
    <cellStyle name="Currency 2 7 5 2 5" xfId="8976" xr:uid="{00000000-0005-0000-0000-000010230000}"/>
    <cellStyle name="Currency 2 7 5 2 5 2" xfId="8977" xr:uid="{00000000-0005-0000-0000-000011230000}"/>
    <cellStyle name="Currency 2 7 5 2 5 2 2" xfId="8978" xr:uid="{00000000-0005-0000-0000-000012230000}"/>
    <cellStyle name="Currency 2 7 5 2 5 3" xfId="8979" xr:uid="{00000000-0005-0000-0000-000013230000}"/>
    <cellStyle name="Currency 2 7 5 2 6" xfId="8980" xr:uid="{00000000-0005-0000-0000-000014230000}"/>
    <cellStyle name="Currency 2 7 5 2 6 2" xfId="8981" xr:uid="{00000000-0005-0000-0000-000015230000}"/>
    <cellStyle name="Currency 2 7 5 2 6 2 2" xfId="8982" xr:uid="{00000000-0005-0000-0000-000016230000}"/>
    <cellStyle name="Currency 2 7 5 2 6 3" xfId="8983" xr:uid="{00000000-0005-0000-0000-000017230000}"/>
    <cellStyle name="Currency 2 7 5 2 7" xfId="8984" xr:uid="{00000000-0005-0000-0000-000018230000}"/>
    <cellStyle name="Currency 2 7 5 2 7 2" xfId="8985" xr:uid="{00000000-0005-0000-0000-000019230000}"/>
    <cellStyle name="Currency 2 7 5 2 8" xfId="8986" xr:uid="{00000000-0005-0000-0000-00001A230000}"/>
    <cellStyle name="Currency 2 7 5 2 8 2" xfId="8987" xr:uid="{00000000-0005-0000-0000-00001B230000}"/>
    <cellStyle name="Currency 2 7 5 2 9" xfId="8988" xr:uid="{00000000-0005-0000-0000-00001C230000}"/>
    <cellStyle name="Currency 2 7 5 3" xfId="8989" xr:uid="{00000000-0005-0000-0000-00001D230000}"/>
    <cellStyle name="Currency 2 7 5 4" xfId="8990" xr:uid="{00000000-0005-0000-0000-00001E230000}"/>
    <cellStyle name="Currency 2 7 5 4 2" xfId="8991" xr:uid="{00000000-0005-0000-0000-00001F230000}"/>
    <cellStyle name="Currency 2 7 5 4 3" xfId="8992" xr:uid="{00000000-0005-0000-0000-000020230000}"/>
    <cellStyle name="Currency 2 7 5 5" xfId="8993" xr:uid="{00000000-0005-0000-0000-000021230000}"/>
    <cellStyle name="Currency 2 7 5 5 2" xfId="8994" xr:uid="{00000000-0005-0000-0000-000022230000}"/>
    <cellStyle name="Currency 2 7 5 5 2 2" xfId="8995" xr:uid="{00000000-0005-0000-0000-000023230000}"/>
    <cellStyle name="Currency 2 7 5 5 3" xfId="8996" xr:uid="{00000000-0005-0000-0000-000024230000}"/>
    <cellStyle name="Currency 2 7 5 6" xfId="8997" xr:uid="{00000000-0005-0000-0000-000025230000}"/>
    <cellStyle name="Currency 2 7 5 6 2" xfId="8998" xr:uid="{00000000-0005-0000-0000-000026230000}"/>
    <cellStyle name="Currency 2 7 5 6 2 2" xfId="8999" xr:uid="{00000000-0005-0000-0000-000027230000}"/>
    <cellStyle name="Currency 2 7 5 6 3" xfId="9000" xr:uid="{00000000-0005-0000-0000-000028230000}"/>
    <cellStyle name="Currency 2 7 5 7" xfId="9001" xr:uid="{00000000-0005-0000-0000-000029230000}"/>
    <cellStyle name="Currency 2 7 5 7 2" xfId="9002" xr:uid="{00000000-0005-0000-0000-00002A230000}"/>
    <cellStyle name="Currency 2 7 5 7 2 2" xfId="9003" xr:uid="{00000000-0005-0000-0000-00002B230000}"/>
    <cellStyle name="Currency 2 7 5 7 3" xfId="9004" xr:uid="{00000000-0005-0000-0000-00002C230000}"/>
    <cellStyle name="Currency 2 7 5 8" xfId="9005" xr:uid="{00000000-0005-0000-0000-00002D230000}"/>
    <cellStyle name="Currency 2 7 5 8 2" xfId="9006" xr:uid="{00000000-0005-0000-0000-00002E230000}"/>
    <cellStyle name="Currency 2 7 5 9" xfId="9007" xr:uid="{00000000-0005-0000-0000-00002F230000}"/>
    <cellStyle name="Currency 2 7 5 9 2" xfId="9008" xr:uid="{00000000-0005-0000-0000-000030230000}"/>
    <cellStyle name="Currency 2 7 6" xfId="9009" xr:uid="{00000000-0005-0000-0000-000031230000}"/>
    <cellStyle name="Currency 2 7 6 2" xfId="9010" xr:uid="{00000000-0005-0000-0000-000032230000}"/>
    <cellStyle name="Currency 2 7 6 2 10" xfId="9011" xr:uid="{00000000-0005-0000-0000-000033230000}"/>
    <cellStyle name="Currency 2 7 6 2 2" xfId="9012" xr:uid="{00000000-0005-0000-0000-000034230000}"/>
    <cellStyle name="Currency 2 7 6 2 3" xfId="9013" xr:uid="{00000000-0005-0000-0000-000035230000}"/>
    <cellStyle name="Currency 2 7 6 2 4" xfId="9014" xr:uid="{00000000-0005-0000-0000-000036230000}"/>
    <cellStyle name="Currency 2 7 6 2 4 2" xfId="9015" xr:uid="{00000000-0005-0000-0000-000037230000}"/>
    <cellStyle name="Currency 2 7 6 2 4 2 2" xfId="9016" xr:uid="{00000000-0005-0000-0000-000038230000}"/>
    <cellStyle name="Currency 2 7 6 2 4 3" xfId="9017" xr:uid="{00000000-0005-0000-0000-000039230000}"/>
    <cellStyle name="Currency 2 7 6 2 5" xfId="9018" xr:uid="{00000000-0005-0000-0000-00003A230000}"/>
    <cellStyle name="Currency 2 7 6 2 5 2" xfId="9019" xr:uid="{00000000-0005-0000-0000-00003B230000}"/>
    <cellStyle name="Currency 2 7 6 2 5 2 2" xfId="9020" xr:uid="{00000000-0005-0000-0000-00003C230000}"/>
    <cellStyle name="Currency 2 7 6 2 5 3" xfId="9021" xr:uid="{00000000-0005-0000-0000-00003D230000}"/>
    <cellStyle name="Currency 2 7 6 2 6" xfId="9022" xr:uid="{00000000-0005-0000-0000-00003E230000}"/>
    <cellStyle name="Currency 2 7 6 2 6 2" xfId="9023" xr:uid="{00000000-0005-0000-0000-00003F230000}"/>
    <cellStyle name="Currency 2 7 6 2 6 2 2" xfId="9024" xr:uid="{00000000-0005-0000-0000-000040230000}"/>
    <cellStyle name="Currency 2 7 6 2 6 3" xfId="9025" xr:uid="{00000000-0005-0000-0000-000041230000}"/>
    <cellStyle name="Currency 2 7 6 2 7" xfId="9026" xr:uid="{00000000-0005-0000-0000-000042230000}"/>
    <cellStyle name="Currency 2 7 6 2 7 2" xfId="9027" xr:uid="{00000000-0005-0000-0000-000043230000}"/>
    <cellStyle name="Currency 2 7 6 2 8" xfId="9028" xr:uid="{00000000-0005-0000-0000-000044230000}"/>
    <cellStyle name="Currency 2 7 6 2 8 2" xfId="9029" xr:uid="{00000000-0005-0000-0000-000045230000}"/>
    <cellStyle name="Currency 2 7 6 2 9" xfId="9030" xr:uid="{00000000-0005-0000-0000-000046230000}"/>
    <cellStyle name="Currency 2 7 6 3" xfId="9031" xr:uid="{00000000-0005-0000-0000-000047230000}"/>
    <cellStyle name="Currency 2 7 6 4" xfId="9032" xr:uid="{00000000-0005-0000-0000-000048230000}"/>
    <cellStyle name="Currency 2 7 6 4 2" xfId="9033" xr:uid="{00000000-0005-0000-0000-000049230000}"/>
    <cellStyle name="Currency 2 7 6 4 2 2" xfId="9034" xr:uid="{00000000-0005-0000-0000-00004A230000}"/>
    <cellStyle name="Currency 2 7 6 4 3" xfId="9035" xr:uid="{00000000-0005-0000-0000-00004B230000}"/>
    <cellStyle name="Currency 2 7 6 5" xfId="9036" xr:uid="{00000000-0005-0000-0000-00004C230000}"/>
    <cellStyle name="Currency 2 7 6 5 2" xfId="9037" xr:uid="{00000000-0005-0000-0000-00004D230000}"/>
    <cellStyle name="Currency 2 7 6 5 2 2" xfId="9038" xr:uid="{00000000-0005-0000-0000-00004E230000}"/>
    <cellStyle name="Currency 2 7 6 5 3" xfId="9039" xr:uid="{00000000-0005-0000-0000-00004F230000}"/>
    <cellStyle name="Currency 2 7 7" xfId="9040" xr:uid="{00000000-0005-0000-0000-000050230000}"/>
    <cellStyle name="Currency 2 7 7 2" xfId="9041" xr:uid="{00000000-0005-0000-0000-000051230000}"/>
    <cellStyle name="Currency 2 7 7 3" xfId="9042" xr:uid="{00000000-0005-0000-0000-000052230000}"/>
    <cellStyle name="Currency 2 7 7 3 2" xfId="9043" xr:uid="{00000000-0005-0000-0000-000053230000}"/>
    <cellStyle name="Currency 2 7 7 3 3" xfId="9044" xr:uid="{00000000-0005-0000-0000-000054230000}"/>
    <cellStyle name="Currency 2 7 7 4" xfId="9045" xr:uid="{00000000-0005-0000-0000-000055230000}"/>
    <cellStyle name="Currency 2 7 7 4 2" xfId="9046" xr:uid="{00000000-0005-0000-0000-000056230000}"/>
    <cellStyle name="Currency 2 7 7 4 2 2" xfId="9047" xr:uid="{00000000-0005-0000-0000-000057230000}"/>
    <cellStyle name="Currency 2 7 7 4 3" xfId="9048" xr:uid="{00000000-0005-0000-0000-000058230000}"/>
    <cellStyle name="Currency 2 7 7 5" xfId="9049" xr:uid="{00000000-0005-0000-0000-000059230000}"/>
    <cellStyle name="Currency 2 7 7 5 2" xfId="9050" xr:uid="{00000000-0005-0000-0000-00005A230000}"/>
    <cellStyle name="Currency 2 7 7 5 2 2" xfId="9051" xr:uid="{00000000-0005-0000-0000-00005B230000}"/>
    <cellStyle name="Currency 2 7 7 5 3" xfId="9052" xr:uid="{00000000-0005-0000-0000-00005C230000}"/>
    <cellStyle name="Currency 2 7 7 6" xfId="9053" xr:uid="{00000000-0005-0000-0000-00005D230000}"/>
    <cellStyle name="Currency 2 7 7 6 2" xfId="9054" xr:uid="{00000000-0005-0000-0000-00005E230000}"/>
    <cellStyle name="Currency 2 7 7 6 2 2" xfId="9055" xr:uid="{00000000-0005-0000-0000-00005F230000}"/>
    <cellStyle name="Currency 2 7 7 6 3" xfId="9056" xr:uid="{00000000-0005-0000-0000-000060230000}"/>
    <cellStyle name="Currency 2 7 7 7" xfId="9057" xr:uid="{00000000-0005-0000-0000-000061230000}"/>
    <cellStyle name="Currency 2 7 7 7 2" xfId="9058" xr:uid="{00000000-0005-0000-0000-000062230000}"/>
    <cellStyle name="Currency 2 7 7 8" xfId="9059" xr:uid="{00000000-0005-0000-0000-000063230000}"/>
    <cellStyle name="Currency 2 7 7 8 2" xfId="9060" xr:uid="{00000000-0005-0000-0000-000064230000}"/>
    <cellStyle name="Currency 2 7 7 9" xfId="9061" xr:uid="{00000000-0005-0000-0000-000065230000}"/>
    <cellStyle name="Currency 2 7 8" xfId="9062" xr:uid="{00000000-0005-0000-0000-000066230000}"/>
    <cellStyle name="Currency 2 7 8 2" xfId="9063" xr:uid="{00000000-0005-0000-0000-000067230000}"/>
    <cellStyle name="Currency 2 7 8 3" xfId="9064" xr:uid="{00000000-0005-0000-0000-000068230000}"/>
    <cellStyle name="Currency 2 7 9" xfId="9065" xr:uid="{00000000-0005-0000-0000-000069230000}"/>
    <cellStyle name="Currency 2 8" xfId="9066" xr:uid="{00000000-0005-0000-0000-00006A230000}"/>
    <cellStyle name="Currency 2 8 2" xfId="9067" xr:uid="{00000000-0005-0000-0000-00006B230000}"/>
    <cellStyle name="Currency 2 8 2 2" xfId="9068" xr:uid="{00000000-0005-0000-0000-00006C230000}"/>
    <cellStyle name="Currency 2 8 2 2 2" xfId="9069" xr:uid="{00000000-0005-0000-0000-00006D230000}"/>
    <cellStyle name="Currency 2 8 2 3" xfId="9070" xr:uid="{00000000-0005-0000-0000-00006E230000}"/>
    <cellStyle name="Currency 2 8 2 4" xfId="9071" xr:uid="{00000000-0005-0000-0000-00006F230000}"/>
    <cellStyle name="Currency 2 8 3" xfId="9072" xr:uid="{00000000-0005-0000-0000-000070230000}"/>
    <cellStyle name="Currency 2 8 3 2" xfId="9073" xr:uid="{00000000-0005-0000-0000-000071230000}"/>
    <cellStyle name="Currency 2 8 3 2 2" xfId="9074" xr:uid="{00000000-0005-0000-0000-000072230000}"/>
    <cellStyle name="Currency 2 8 3 3" xfId="9075" xr:uid="{00000000-0005-0000-0000-000073230000}"/>
    <cellStyle name="Currency 2 8 3 3 2" xfId="9076" xr:uid="{00000000-0005-0000-0000-000074230000}"/>
    <cellStyle name="Currency 2 8 3 4" xfId="9077" xr:uid="{00000000-0005-0000-0000-000075230000}"/>
    <cellStyle name="Currency 2 8 3 5" xfId="9078" xr:uid="{00000000-0005-0000-0000-000076230000}"/>
    <cellStyle name="Currency 2 8 4" xfId="9079" xr:uid="{00000000-0005-0000-0000-000077230000}"/>
    <cellStyle name="Currency 2 8 4 2" xfId="9080" xr:uid="{00000000-0005-0000-0000-000078230000}"/>
    <cellStyle name="Currency 2 8 4 3" xfId="9081" xr:uid="{00000000-0005-0000-0000-000079230000}"/>
    <cellStyle name="Currency 2 8 5" xfId="9082" xr:uid="{00000000-0005-0000-0000-00007A230000}"/>
    <cellStyle name="Currency 2 8 5 2" xfId="9083" xr:uid="{00000000-0005-0000-0000-00007B230000}"/>
    <cellStyle name="Currency 2 8 6" xfId="9084" xr:uid="{00000000-0005-0000-0000-00007C230000}"/>
    <cellStyle name="Currency 2 8 6 2" xfId="9085" xr:uid="{00000000-0005-0000-0000-00007D230000}"/>
    <cellStyle name="Currency 2 9" xfId="9086" xr:uid="{00000000-0005-0000-0000-00007E230000}"/>
    <cellStyle name="Currency 2 9 10" xfId="9087" xr:uid="{00000000-0005-0000-0000-00007F230000}"/>
    <cellStyle name="Currency 2 9 10 2" xfId="9088" xr:uid="{00000000-0005-0000-0000-000080230000}"/>
    <cellStyle name="Currency 2 9 10 2 2" xfId="9089" xr:uid="{00000000-0005-0000-0000-000081230000}"/>
    <cellStyle name="Currency 2 9 10 3" xfId="9090" xr:uid="{00000000-0005-0000-0000-000082230000}"/>
    <cellStyle name="Currency 2 9 11" xfId="9091" xr:uid="{00000000-0005-0000-0000-000083230000}"/>
    <cellStyle name="Currency 2 9 11 2" xfId="9092" xr:uid="{00000000-0005-0000-0000-000084230000}"/>
    <cellStyle name="Currency 2 9 12" xfId="9093" xr:uid="{00000000-0005-0000-0000-000085230000}"/>
    <cellStyle name="Currency 2 9 12 2" xfId="9094" xr:uid="{00000000-0005-0000-0000-000086230000}"/>
    <cellStyle name="Currency 2 9 13" xfId="9095" xr:uid="{00000000-0005-0000-0000-000087230000}"/>
    <cellStyle name="Currency 2 9 14" xfId="9096" xr:uid="{00000000-0005-0000-0000-000088230000}"/>
    <cellStyle name="Currency 2 9 15" xfId="9097" xr:uid="{00000000-0005-0000-0000-000089230000}"/>
    <cellStyle name="Currency 2 9 2" xfId="9098" xr:uid="{00000000-0005-0000-0000-00008A230000}"/>
    <cellStyle name="Currency 2 9 2 2" xfId="9099" xr:uid="{00000000-0005-0000-0000-00008B230000}"/>
    <cellStyle name="Currency 2 9 2 2 2" xfId="9100" xr:uid="{00000000-0005-0000-0000-00008C230000}"/>
    <cellStyle name="Currency 2 9 2 2 3" xfId="9101" xr:uid="{00000000-0005-0000-0000-00008D230000}"/>
    <cellStyle name="Currency 2 9 2 2 3 2" xfId="9102" xr:uid="{00000000-0005-0000-0000-00008E230000}"/>
    <cellStyle name="Currency 2 9 2 2 3 3" xfId="9103" xr:uid="{00000000-0005-0000-0000-00008F230000}"/>
    <cellStyle name="Currency 2 9 2 2 4" xfId="9104" xr:uid="{00000000-0005-0000-0000-000090230000}"/>
    <cellStyle name="Currency 2 9 2 2 4 2" xfId="9105" xr:uid="{00000000-0005-0000-0000-000091230000}"/>
    <cellStyle name="Currency 2 9 2 2 4 2 2" xfId="9106" xr:uid="{00000000-0005-0000-0000-000092230000}"/>
    <cellStyle name="Currency 2 9 2 2 4 3" xfId="9107" xr:uid="{00000000-0005-0000-0000-000093230000}"/>
    <cellStyle name="Currency 2 9 2 2 5" xfId="9108" xr:uid="{00000000-0005-0000-0000-000094230000}"/>
    <cellStyle name="Currency 2 9 2 2 5 2" xfId="9109" xr:uid="{00000000-0005-0000-0000-000095230000}"/>
    <cellStyle name="Currency 2 9 2 2 5 2 2" xfId="9110" xr:uid="{00000000-0005-0000-0000-000096230000}"/>
    <cellStyle name="Currency 2 9 2 2 5 3" xfId="9111" xr:uid="{00000000-0005-0000-0000-000097230000}"/>
    <cellStyle name="Currency 2 9 2 2 6" xfId="9112" xr:uid="{00000000-0005-0000-0000-000098230000}"/>
    <cellStyle name="Currency 2 9 2 2 6 2" xfId="9113" xr:uid="{00000000-0005-0000-0000-000099230000}"/>
    <cellStyle name="Currency 2 9 2 2 6 2 2" xfId="9114" xr:uid="{00000000-0005-0000-0000-00009A230000}"/>
    <cellStyle name="Currency 2 9 2 2 6 3" xfId="9115" xr:uid="{00000000-0005-0000-0000-00009B230000}"/>
    <cellStyle name="Currency 2 9 2 2 7" xfId="9116" xr:uid="{00000000-0005-0000-0000-00009C230000}"/>
    <cellStyle name="Currency 2 9 2 2 7 2" xfId="9117" xr:uid="{00000000-0005-0000-0000-00009D230000}"/>
    <cellStyle name="Currency 2 9 2 2 8" xfId="9118" xr:uid="{00000000-0005-0000-0000-00009E230000}"/>
    <cellStyle name="Currency 2 9 2 2 8 2" xfId="9119" xr:uid="{00000000-0005-0000-0000-00009F230000}"/>
    <cellStyle name="Currency 2 9 2 2 9" xfId="9120" xr:uid="{00000000-0005-0000-0000-0000A0230000}"/>
    <cellStyle name="Currency 2 9 2 3" xfId="9121" xr:uid="{00000000-0005-0000-0000-0000A1230000}"/>
    <cellStyle name="Currency 2 9 2 3 2" xfId="9122" xr:uid="{00000000-0005-0000-0000-0000A2230000}"/>
    <cellStyle name="Currency 2 9 2 3 3" xfId="9123" xr:uid="{00000000-0005-0000-0000-0000A3230000}"/>
    <cellStyle name="Currency 2 9 2 3 3 2" xfId="9124" xr:uid="{00000000-0005-0000-0000-0000A4230000}"/>
    <cellStyle name="Currency 2 9 2 3 3 3" xfId="9125" xr:uid="{00000000-0005-0000-0000-0000A5230000}"/>
    <cellStyle name="Currency 2 9 2 3 4" xfId="9126" xr:uid="{00000000-0005-0000-0000-0000A6230000}"/>
    <cellStyle name="Currency 2 9 2 3 4 2" xfId="9127" xr:uid="{00000000-0005-0000-0000-0000A7230000}"/>
    <cellStyle name="Currency 2 9 2 3 4 2 2" xfId="9128" xr:uid="{00000000-0005-0000-0000-0000A8230000}"/>
    <cellStyle name="Currency 2 9 2 3 4 3" xfId="9129" xr:uid="{00000000-0005-0000-0000-0000A9230000}"/>
    <cellStyle name="Currency 2 9 2 3 5" xfId="9130" xr:uid="{00000000-0005-0000-0000-0000AA230000}"/>
    <cellStyle name="Currency 2 9 2 3 5 2" xfId="9131" xr:uid="{00000000-0005-0000-0000-0000AB230000}"/>
    <cellStyle name="Currency 2 9 2 3 5 2 2" xfId="9132" xr:uid="{00000000-0005-0000-0000-0000AC230000}"/>
    <cellStyle name="Currency 2 9 2 3 5 3" xfId="9133" xr:uid="{00000000-0005-0000-0000-0000AD230000}"/>
    <cellStyle name="Currency 2 9 2 3 6" xfId="9134" xr:uid="{00000000-0005-0000-0000-0000AE230000}"/>
    <cellStyle name="Currency 2 9 2 3 6 2" xfId="9135" xr:uid="{00000000-0005-0000-0000-0000AF230000}"/>
    <cellStyle name="Currency 2 9 2 3 6 2 2" xfId="9136" xr:uid="{00000000-0005-0000-0000-0000B0230000}"/>
    <cellStyle name="Currency 2 9 2 3 6 3" xfId="9137" xr:uid="{00000000-0005-0000-0000-0000B1230000}"/>
    <cellStyle name="Currency 2 9 2 3 7" xfId="9138" xr:uid="{00000000-0005-0000-0000-0000B2230000}"/>
    <cellStyle name="Currency 2 9 2 3 7 2" xfId="9139" xr:uid="{00000000-0005-0000-0000-0000B3230000}"/>
    <cellStyle name="Currency 2 9 2 3 8" xfId="9140" xr:uid="{00000000-0005-0000-0000-0000B4230000}"/>
    <cellStyle name="Currency 2 9 2 3 8 2" xfId="9141" xr:uid="{00000000-0005-0000-0000-0000B5230000}"/>
    <cellStyle name="Currency 2 9 2 3 9" xfId="9142" xr:uid="{00000000-0005-0000-0000-0000B6230000}"/>
    <cellStyle name="Currency 2 9 2 4" xfId="9143" xr:uid="{00000000-0005-0000-0000-0000B7230000}"/>
    <cellStyle name="Currency 2 9 2 4 2" xfId="9144" xr:uid="{00000000-0005-0000-0000-0000B8230000}"/>
    <cellStyle name="Currency 2 9 2 4 3" xfId="9145" xr:uid="{00000000-0005-0000-0000-0000B9230000}"/>
    <cellStyle name="Currency 2 9 2 4 3 2" xfId="9146" xr:uid="{00000000-0005-0000-0000-0000BA230000}"/>
    <cellStyle name="Currency 2 9 2 4 3 2 2" xfId="9147" xr:uid="{00000000-0005-0000-0000-0000BB230000}"/>
    <cellStyle name="Currency 2 9 2 4 3 3" xfId="9148" xr:uid="{00000000-0005-0000-0000-0000BC230000}"/>
    <cellStyle name="Currency 2 9 2 4 4" xfId="9149" xr:uid="{00000000-0005-0000-0000-0000BD230000}"/>
    <cellStyle name="Currency 2 9 2 4 4 2" xfId="9150" xr:uid="{00000000-0005-0000-0000-0000BE230000}"/>
    <cellStyle name="Currency 2 9 2 4 4 2 2" xfId="9151" xr:uid="{00000000-0005-0000-0000-0000BF230000}"/>
    <cellStyle name="Currency 2 9 2 4 4 3" xfId="9152" xr:uid="{00000000-0005-0000-0000-0000C0230000}"/>
    <cellStyle name="Currency 2 9 2 4 5" xfId="9153" xr:uid="{00000000-0005-0000-0000-0000C1230000}"/>
    <cellStyle name="Currency 2 9 2 4 5 2" xfId="9154" xr:uid="{00000000-0005-0000-0000-0000C2230000}"/>
    <cellStyle name="Currency 2 9 2 4 5 2 2" xfId="9155" xr:uid="{00000000-0005-0000-0000-0000C3230000}"/>
    <cellStyle name="Currency 2 9 2 4 5 3" xfId="9156" xr:uid="{00000000-0005-0000-0000-0000C4230000}"/>
    <cellStyle name="Currency 2 9 2 4 6" xfId="9157" xr:uid="{00000000-0005-0000-0000-0000C5230000}"/>
    <cellStyle name="Currency 2 9 2 4 6 2" xfId="9158" xr:uid="{00000000-0005-0000-0000-0000C6230000}"/>
    <cellStyle name="Currency 2 9 2 4 7" xfId="9159" xr:uid="{00000000-0005-0000-0000-0000C7230000}"/>
    <cellStyle name="Currency 2 9 2 4 7 2" xfId="9160" xr:uid="{00000000-0005-0000-0000-0000C8230000}"/>
    <cellStyle name="Currency 2 9 2 4 8" xfId="9161" xr:uid="{00000000-0005-0000-0000-0000C9230000}"/>
    <cellStyle name="Currency 2 9 2 4 9" xfId="9162" xr:uid="{00000000-0005-0000-0000-0000CA230000}"/>
    <cellStyle name="Currency 2 9 2 5" xfId="9163" xr:uid="{00000000-0005-0000-0000-0000CB230000}"/>
    <cellStyle name="Currency 2 9 2 5 2" xfId="9164" xr:uid="{00000000-0005-0000-0000-0000CC230000}"/>
    <cellStyle name="Currency 2 9 2 5 3" xfId="9165" xr:uid="{00000000-0005-0000-0000-0000CD230000}"/>
    <cellStyle name="Currency 2 9 2 6" xfId="9166" xr:uid="{00000000-0005-0000-0000-0000CE230000}"/>
    <cellStyle name="Currency 2 9 2 6 2" xfId="9167" xr:uid="{00000000-0005-0000-0000-0000CF230000}"/>
    <cellStyle name="Currency 2 9 2 6 2 2" xfId="9168" xr:uid="{00000000-0005-0000-0000-0000D0230000}"/>
    <cellStyle name="Currency 2 9 2 6 2 2 2" xfId="9169" xr:uid="{00000000-0005-0000-0000-0000D1230000}"/>
    <cellStyle name="Currency 2 9 2 6 2 3" xfId="9170" xr:uid="{00000000-0005-0000-0000-0000D2230000}"/>
    <cellStyle name="Currency 2 9 2 6 3" xfId="9171" xr:uid="{00000000-0005-0000-0000-0000D3230000}"/>
    <cellStyle name="Currency 2 9 2 6 3 2" xfId="9172" xr:uid="{00000000-0005-0000-0000-0000D4230000}"/>
    <cellStyle name="Currency 2 9 2 6 3 2 2" xfId="9173" xr:uid="{00000000-0005-0000-0000-0000D5230000}"/>
    <cellStyle name="Currency 2 9 2 6 3 3" xfId="9174" xr:uid="{00000000-0005-0000-0000-0000D6230000}"/>
    <cellStyle name="Currency 2 9 2 6 4" xfId="9175" xr:uid="{00000000-0005-0000-0000-0000D7230000}"/>
    <cellStyle name="Currency 2 9 2 6 4 2" xfId="9176" xr:uid="{00000000-0005-0000-0000-0000D8230000}"/>
    <cellStyle name="Currency 2 9 2 6 4 2 2" xfId="9177" xr:uid="{00000000-0005-0000-0000-0000D9230000}"/>
    <cellStyle name="Currency 2 9 2 6 4 3" xfId="9178" xr:uid="{00000000-0005-0000-0000-0000DA230000}"/>
    <cellStyle name="Currency 2 9 2 6 5" xfId="9179" xr:uid="{00000000-0005-0000-0000-0000DB230000}"/>
    <cellStyle name="Currency 2 9 2 6 5 2" xfId="9180" xr:uid="{00000000-0005-0000-0000-0000DC230000}"/>
    <cellStyle name="Currency 2 9 2 6 6" xfId="9181" xr:uid="{00000000-0005-0000-0000-0000DD230000}"/>
    <cellStyle name="Currency 2 9 2 6 6 2" xfId="9182" xr:uid="{00000000-0005-0000-0000-0000DE230000}"/>
    <cellStyle name="Currency 2 9 2 6 7" xfId="9183" xr:uid="{00000000-0005-0000-0000-0000DF230000}"/>
    <cellStyle name="Currency 2 9 2 7" xfId="9184" xr:uid="{00000000-0005-0000-0000-0000E0230000}"/>
    <cellStyle name="Currency 2 9 2 7 2" xfId="9185" xr:uid="{00000000-0005-0000-0000-0000E1230000}"/>
    <cellStyle name="Currency 2 9 2 7 2 2" xfId="9186" xr:uid="{00000000-0005-0000-0000-0000E2230000}"/>
    <cellStyle name="Currency 2 9 2 7 3" xfId="9187" xr:uid="{00000000-0005-0000-0000-0000E3230000}"/>
    <cellStyle name="Currency 2 9 2 8" xfId="9188" xr:uid="{00000000-0005-0000-0000-0000E4230000}"/>
    <cellStyle name="Currency 2 9 2 8 2" xfId="9189" xr:uid="{00000000-0005-0000-0000-0000E5230000}"/>
    <cellStyle name="Currency 2 9 2 8 2 2" xfId="9190" xr:uid="{00000000-0005-0000-0000-0000E6230000}"/>
    <cellStyle name="Currency 2 9 2 8 3" xfId="9191" xr:uid="{00000000-0005-0000-0000-0000E7230000}"/>
    <cellStyle name="Currency 2 9 3" xfId="9192" xr:uid="{00000000-0005-0000-0000-0000E8230000}"/>
    <cellStyle name="Currency 2 9 3 10" xfId="9193" xr:uid="{00000000-0005-0000-0000-0000E9230000}"/>
    <cellStyle name="Currency 2 9 3 2" xfId="9194" xr:uid="{00000000-0005-0000-0000-0000EA230000}"/>
    <cellStyle name="Currency 2 9 3 2 2" xfId="9195" xr:uid="{00000000-0005-0000-0000-0000EB230000}"/>
    <cellStyle name="Currency 2 9 3 2 3" xfId="9196" xr:uid="{00000000-0005-0000-0000-0000EC230000}"/>
    <cellStyle name="Currency 2 9 3 2 3 2" xfId="9197" xr:uid="{00000000-0005-0000-0000-0000ED230000}"/>
    <cellStyle name="Currency 2 9 3 2 3 3" xfId="9198" xr:uid="{00000000-0005-0000-0000-0000EE230000}"/>
    <cellStyle name="Currency 2 9 3 2 4" xfId="9199" xr:uid="{00000000-0005-0000-0000-0000EF230000}"/>
    <cellStyle name="Currency 2 9 3 2 4 2" xfId="9200" xr:uid="{00000000-0005-0000-0000-0000F0230000}"/>
    <cellStyle name="Currency 2 9 3 2 4 2 2" xfId="9201" xr:uid="{00000000-0005-0000-0000-0000F1230000}"/>
    <cellStyle name="Currency 2 9 3 2 4 3" xfId="9202" xr:uid="{00000000-0005-0000-0000-0000F2230000}"/>
    <cellStyle name="Currency 2 9 3 2 5" xfId="9203" xr:uid="{00000000-0005-0000-0000-0000F3230000}"/>
    <cellStyle name="Currency 2 9 3 2 5 2" xfId="9204" xr:uid="{00000000-0005-0000-0000-0000F4230000}"/>
    <cellStyle name="Currency 2 9 3 2 5 2 2" xfId="9205" xr:uid="{00000000-0005-0000-0000-0000F5230000}"/>
    <cellStyle name="Currency 2 9 3 2 5 3" xfId="9206" xr:uid="{00000000-0005-0000-0000-0000F6230000}"/>
    <cellStyle name="Currency 2 9 3 2 6" xfId="9207" xr:uid="{00000000-0005-0000-0000-0000F7230000}"/>
    <cellStyle name="Currency 2 9 3 2 6 2" xfId="9208" xr:uid="{00000000-0005-0000-0000-0000F8230000}"/>
    <cellStyle name="Currency 2 9 3 2 6 2 2" xfId="9209" xr:uid="{00000000-0005-0000-0000-0000F9230000}"/>
    <cellStyle name="Currency 2 9 3 2 6 3" xfId="9210" xr:uid="{00000000-0005-0000-0000-0000FA230000}"/>
    <cellStyle name="Currency 2 9 3 2 7" xfId="9211" xr:uid="{00000000-0005-0000-0000-0000FB230000}"/>
    <cellStyle name="Currency 2 9 3 2 7 2" xfId="9212" xr:uid="{00000000-0005-0000-0000-0000FC230000}"/>
    <cellStyle name="Currency 2 9 3 2 8" xfId="9213" xr:uid="{00000000-0005-0000-0000-0000FD230000}"/>
    <cellStyle name="Currency 2 9 3 2 8 2" xfId="9214" xr:uid="{00000000-0005-0000-0000-0000FE230000}"/>
    <cellStyle name="Currency 2 9 3 2 9" xfId="9215" xr:uid="{00000000-0005-0000-0000-0000FF230000}"/>
    <cellStyle name="Currency 2 9 3 3" xfId="9216" xr:uid="{00000000-0005-0000-0000-000000240000}"/>
    <cellStyle name="Currency 2 9 3 4" xfId="9217" xr:uid="{00000000-0005-0000-0000-000001240000}"/>
    <cellStyle name="Currency 2 9 3 4 2" xfId="9218" xr:uid="{00000000-0005-0000-0000-000002240000}"/>
    <cellStyle name="Currency 2 9 3 4 3" xfId="9219" xr:uid="{00000000-0005-0000-0000-000003240000}"/>
    <cellStyle name="Currency 2 9 3 5" xfId="9220" xr:uid="{00000000-0005-0000-0000-000004240000}"/>
    <cellStyle name="Currency 2 9 3 5 2" xfId="9221" xr:uid="{00000000-0005-0000-0000-000005240000}"/>
    <cellStyle name="Currency 2 9 3 5 2 2" xfId="9222" xr:uid="{00000000-0005-0000-0000-000006240000}"/>
    <cellStyle name="Currency 2 9 3 5 3" xfId="9223" xr:uid="{00000000-0005-0000-0000-000007240000}"/>
    <cellStyle name="Currency 2 9 3 6" xfId="9224" xr:uid="{00000000-0005-0000-0000-000008240000}"/>
    <cellStyle name="Currency 2 9 3 6 2" xfId="9225" xr:uid="{00000000-0005-0000-0000-000009240000}"/>
    <cellStyle name="Currency 2 9 3 6 2 2" xfId="9226" xr:uid="{00000000-0005-0000-0000-00000A240000}"/>
    <cellStyle name="Currency 2 9 3 6 3" xfId="9227" xr:uid="{00000000-0005-0000-0000-00000B240000}"/>
    <cellStyle name="Currency 2 9 3 7" xfId="9228" xr:uid="{00000000-0005-0000-0000-00000C240000}"/>
    <cellStyle name="Currency 2 9 3 7 2" xfId="9229" xr:uid="{00000000-0005-0000-0000-00000D240000}"/>
    <cellStyle name="Currency 2 9 3 7 2 2" xfId="9230" xr:uid="{00000000-0005-0000-0000-00000E240000}"/>
    <cellStyle name="Currency 2 9 3 7 3" xfId="9231" xr:uid="{00000000-0005-0000-0000-00000F240000}"/>
    <cellStyle name="Currency 2 9 3 8" xfId="9232" xr:uid="{00000000-0005-0000-0000-000010240000}"/>
    <cellStyle name="Currency 2 9 3 8 2" xfId="9233" xr:uid="{00000000-0005-0000-0000-000011240000}"/>
    <cellStyle name="Currency 2 9 3 9" xfId="9234" xr:uid="{00000000-0005-0000-0000-000012240000}"/>
    <cellStyle name="Currency 2 9 3 9 2" xfId="9235" xr:uid="{00000000-0005-0000-0000-000013240000}"/>
    <cellStyle name="Currency 2 9 4" xfId="9236" xr:uid="{00000000-0005-0000-0000-000014240000}"/>
    <cellStyle name="Currency 2 9 4 2" xfId="9237" xr:uid="{00000000-0005-0000-0000-000015240000}"/>
    <cellStyle name="Currency 2 9 4 2 10" xfId="9238" xr:uid="{00000000-0005-0000-0000-000016240000}"/>
    <cellStyle name="Currency 2 9 4 2 2" xfId="9239" xr:uid="{00000000-0005-0000-0000-000017240000}"/>
    <cellStyle name="Currency 2 9 4 2 3" xfId="9240" xr:uid="{00000000-0005-0000-0000-000018240000}"/>
    <cellStyle name="Currency 2 9 4 2 4" xfId="9241" xr:uid="{00000000-0005-0000-0000-000019240000}"/>
    <cellStyle name="Currency 2 9 4 2 4 2" xfId="9242" xr:uid="{00000000-0005-0000-0000-00001A240000}"/>
    <cellStyle name="Currency 2 9 4 2 4 2 2" xfId="9243" xr:uid="{00000000-0005-0000-0000-00001B240000}"/>
    <cellStyle name="Currency 2 9 4 2 4 3" xfId="9244" xr:uid="{00000000-0005-0000-0000-00001C240000}"/>
    <cellStyle name="Currency 2 9 4 2 5" xfId="9245" xr:uid="{00000000-0005-0000-0000-00001D240000}"/>
    <cellStyle name="Currency 2 9 4 2 5 2" xfId="9246" xr:uid="{00000000-0005-0000-0000-00001E240000}"/>
    <cellStyle name="Currency 2 9 4 2 5 2 2" xfId="9247" xr:uid="{00000000-0005-0000-0000-00001F240000}"/>
    <cellStyle name="Currency 2 9 4 2 5 3" xfId="9248" xr:uid="{00000000-0005-0000-0000-000020240000}"/>
    <cellStyle name="Currency 2 9 4 2 6" xfId="9249" xr:uid="{00000000-0005-0000-0000-000021240000}"/>
    <cellStyle name="Currency 2 9 4 2 6 2" xfId="9250" xr:uid="{00000000-0005-0000-0000-000022240000}"/>
    <cellStyle name="Currency 2 9 4 2 6 2 2" xfId="9251" xr:uid="{00000000-0005-0000-0000-000023240000}"/>
    <cellStyle name="Currency 2 9 4 2 6 3" xfId="9252" xr:uid="{00000000-0005-0000-0000-000024240000}"/>
    <cellStyle name="Currency 2 9 4 2 7" xfId="9253" xr:uid="{00000000-0005-0000-0000-000025240000}"/>
    <cellStyle name="Currency 2 9 4 2 7 2" xfId="9254" xr:uid="{00000000-0005-0000-0000-000026240000}"/>
    <cellStyle name="Currency 2 9 4 2 8" xfId="9255" xr:uid="{00000000-0005-0000-0000-000027240000}"/>
    <cellStyle name="Currency 2 9 4 2 8 2" xfId="9256" xr:uid="{00000000-0005-0000-0000-000028240000}"/>
    <cellStyle name="Currency 2 9 4 2 9" xfId="9257" xr:uid="{00000000-0005-0000-0000-000029240000}"/>
    <cellStyle name="Currency 2 9 4 3" xfId="9258" xr:uid="{00000000-0005-0000-0000-00002A240000}"/>
    <cellStyle name="Currency 2 9 4 4" xfId="9259" xr:uid="{00000000-0005-0000-0000-00002B240000}"/>
    <cellStyle name="Currency 2 9 4 4 2" xfId="9260" xr:uid="{00000000-0005-0000-0000-00002C240000}"/>
    <cellStyle name="Currency 2 9 4 4 2 2" xfId="9261" xr:uid="{00000000-0005-0000-0000-00002D240000}"/>
    <cellStyle name="Currency 2 9 4 4 3" xfId="9262" xr:uid="{00000000-0005-0000-0000-00002E240000}"/>
    <cellStyle name="Currency 2 9 4 5" xfId="9263" xr:uid="{00000000-0005-0000-0000-00002F240000}"/>
    <cellStyle name="Currency 2 9 4 5 2" xfId="9264" xr:uid="{00000000-0005-0000-0000-000030240000}"/>
    <cellStyle name="Currency 2 9 4 5 2 2" xfId="9265" xr:uid="{00000000-0005-0000-0000-000031240000}"/>
    <cellStyle name="Currency 2 9 4 5 3" xfId="9266" xr:uid="{00000000-0005-0000-0000-000032240000}"/>
    <cellStyle name="Currency 2 9 5" xfId="9267" xr:uid="{00000000-0005-0000-0000-000033240000}"/>
    <cellStyle name="Currency 2 9 5 2" xfId="9268" xr:uid="{00000000-0005-0000-0000-000034240000}"/>
    <cellStyle name="Currency 2 9 5 3" xfId="9269" xr:uid="{00000000-0005-0000-0000-000035240000}"/>
    <cellStyle name="Currency 2 9 5 3 2" xfId="9270" xr:uid="{00000000-0005-0000-0000-000036240000}"/>
    <cellStyle name="Currency 2 9 5 3 3" xfId="9271" xr:uid="{00000000-0005-0000-0000-000037240000}"/>
    <cellStyle name="Currency 2 9 5 4" xfId="9272" xr:uid="{00000000-0005-0000-0000-000038240000}"/>
    <cellStyle name="Currency 2 9 5 4 2" xfId="9273" xr:uid="{00000000-0005-0000-0000-000039240000}"/>
    <cellStyle name="Currency 2 9 5 4 2 2" xfId="9274" xr:uid="{00000000-0005-0000-0000-00003A240000}"/>
    <cellStyle name="Currency 2 9 5 4 3" xfId="9275" xr:uid="{00000000-0005-0000-0000-00003B240000}"/>
    <cellStyle name="Currency 2 9 5 5" xfId="9276" xr:uid="{00000000-0005-0000-0000-00003C240000}"/>
    <cellStyle name="Currency 2 9 5 5 2" xfId="9277" xr:uid="{00000000-0005-0000-0000-00003D240000}"/>
    <cellStyle name="Currency 2 9 5 5 2 2" xfId="9278" xr:uid="{00000000-0005-0000-0000-00003E240000}"/>
    <cellStyle name="Currency 2 9 5 5 3" xfId="9279" xr:uid="{00000000-0005-0000-0000-00003F240000}"/>
    <cellStyle name="Currency 2 9 5 6" xfId="9280" xr:uid="{00000000-0005-0000-0000-000040240000}"/>
    <cellStyle name="Currency 2 9 5 6 2" xfId="9281" xr:uid="{00000000-0005-0000-0000-000041240000}"/>
    <cellStyle name="Currency 2 9 5 6 2 2" xfId="9282" xr:uid="{00000000-0005-0000-0000-000042240000}"/>
    <cellStyle name="Currency 2 9 5 6 3" xfId="9283" xr:uid="{00000000-0005-0000-0000-000043240000}"/>
    <cellStyle name="Currency 2 9 5 7" xfId="9284" xr:uid="{00000000-0005-0000-0000-000044240000}"/>
    <cellStyle name="Currency 2 9 5 7 2" xfId="9285" xr:uid="{00000000-0005-0000-0000-000045240000}"/>
    <cellStyle name="Currency 2 9 5 8" xfId="9286" xr:uid="{00000000-0005-0000-0000-000046240000}"/>
    <cellStyle name="Currency 2 9 5 8 2" xfId="9287" xr:uid="{00000000-0005-0000-0000-000047240000}"/>
    <cellStyle name="Currency 2 9 5 9" xfId="9288" xr:uid="{00000000-0005-0000-0000-000048240000}"/>
    <cellStyle name="Currency 2 9 6" xfId="9289" xr:uid="{00000000-0005-0000-0000-000049240000}"/>
    <cellStyle name="Currency 2 9 6 2" xfId="9290" xr:uid="{00000000-0005-0000-0000-00004A240000}"/>
    <cellStyle name="Currency 2 9 6 3" xfId="9291" xr:uid="{00000000-0005-0000-0000-00004B240000}"/>
    <cellStyle name="Currency 2 9 7" xfId="9292" xr:uid="{00000000-0005-0000-0000-00004C240000}"/>
    <cellStyle name="Currency 2 9 8" xfId="9293" xr:uid="{00000000-0005-0000-0000-00004D240000}"/>
    <cellStyle name="Currency 2 9 8 2" xfId="9294" xr:uid="{00000000-0005-0000-0000-00004E240000}"/>
    <cellStyle name="Currency 2 9 8 2 2" xfId="9295" xr:uid="{00000000-0005-0000-0000-00004F240000}"/>
    <cellStyle name="Currency 2 9 8 3" xfId="9296" xr:uid="{00000000-0005-0000-0000-000050240000}"/>
    <cellStyle name="Currency 2 9 8 4" xfId="9297" xr:uid="{00000000-0005-0000-0000-000051240000}"/>
    <cellStyle name="Currency 2 9 9" xfId="9298" xr:uid="{00000000-0005-0000-0000-000052240000}"/>
    <cellStyle name="Currency 2 9 9 2" xfId="9299" xr:uid="{00000000-0005-0000-0000-000053240000}"/>
    <cellStyle name="Currency 2 9 9 2 2" xfId="9300" xr:uid="{00000000-0005-0000-0000-000054240000}"/>
    <cellStyle name="Currency 2 9 9 3" xfId="9301" xr:uid="{00000000-0005-0000-0000-000055240000}"/>
    <cellStyle name="Currency 3" xfId="9302" xr:uid="{00000000-0005-0000-0000-000056240000}"/>
    <cellStyle name="Currency 3 2" xfId="9303" xr:uid="{00000000-0005-0000-0000-000057240000}"/>
    <cellStyle name="Currency 3 2 2" xfId="9304" xr:uid="{00000000-0005-0000-0000-000058240000}"/>
    <cellStyle name="Currency 3 2 2 2" xfId="9305" xr:uid="{00000000-0005-0000-0000-000059240000}"/>
    <cellStyle name="Currency 3 2 2 2 2" xfId="9306" xr:uid="{00000000-0005-0000-0000-00005A240000}"/>
    <cellStyle name="Currency 3 2 2 2 2 2" xfId="9307" xr:uid="{00000000-0005-0000-0000-00005B240000}"/>
    <cellStyle name="Currency 3 2 2 2 2 3" xfId="9308" xr:uid="{00000000-0005-0000-0000-00005C240000}"/>
    <cellStyle name="Currency 3 2 2 2 3" xfId="9309" xr:uid="{00000000-0005-0000-0000-00005D240000}"/>
    <cellStyle name="Currency 3 2 2 2 4" xfId="9310" xr:uid="{00000000-0005-0000-0000-00005E240000}"/>
    <cellStyle name="Currency 3 2 2 3" xfId="9311" xr:uid="{00000000-0005-0000-0000-00005F240000}"/>
    <cellStyle name="Currency 3 2 2 3 2" xfId="9312" xr:uid="{00000000-0005-0000-0000-000060240000}"/>
    <cellStyle name="Currency 3 2 2 3 3" xfId="9313" xr:uid="{00000000-0005-0000-0000-000061240000}"/>
    <cellStyle name="Currency 3 2 2 4" xfId="9314" xr:uid="{00000000-0005-0000-0000-000062240000}"/>
    <cellStyle name="Currency 3 2 2 4 2" xfId="9315" xr:uid="{00000000-0005-0000-0000-000063240000}"/>
    <cellStyle name="Currency 3 2 2 4 3" xfId="9316" xr:uid="{00000000-0005-0000-0000-000064240000}"/>
    <cellStyle name="Currency 3 2 2 4 4" xfId="9317" xr:uid="{00000000-0005-0000-0000-000065240000}"/>
    <cellStyle name="Currency 3 2 3" xfId="9318" xr:uid="{00000000-0005-0000-0000-000066240000}"/>
    <cellStyle name="Currency 3 2 3 2" xfId="9319" xr:uid="{00000000-0005-0000-0000-000067240000}"/>
    <cellStyle name="Currency 3 2 3 2 2" xfId="9320" xr:uid="{00000000-0005-0000-0000-000068240000}"/>
    <cellStyle name="Currency 3 2 3 2 2 2" xfId="9321" xr:uid="{00000000-0005-0000-0000-000069240000}"/>
    <cellStyle name="Currency 3 2 3 2 2 3" xfId="9322" xr:uid="{00000000-0005-0000-0000-00006A240000}"/>
    <cellStyle name="Currency 3 2 3 2 3" xfId="9323" xr:uid="{00000000-0005-0000-0000-00006B240000}"/>
    <cellStyle name="Currency 3 2 3 3" xfId="9324" xr:uid="{00000000-0005-0000-0000-00006C240000}"/>
    <cellStyle name="Currency 3 2 3 3 2" xfId="9325" xr:uid="{00000000-0005-0000-0000-00006D240000}"/>
    <cellStyle name="Currency 3 2 3 3 2 2" xfId="9326" xr:uid="{00000000-0005-0000-0000-00006E240000}"/>
    <cellStyle name="Currency 3 2 3 3 2 3" xfId="9327" xr:uid="{00000000-0005-0000-0000-00006F240000}"/>
    <cellStyle name="Currency 3 2 3 3 3" xfId="9328" xr:uid="{00000000-0005-0000-0000-000070240000}"/>
    <cellStyle name="Currency 3 2 3 3 3 2" xfId="9329" xr:uid="{00000000-0005-0000-0000-000071240000}"/>
    <cellStyle name="Currency 3 2 3 3 3 3" xfId="9330" xr:uid="{00000000-0005-0000-0000-000072240000}"/>
    <cellStyle name="Currency 3 2 3 3 4" xfId="9331" xr:uid="{00000000-0005-0000-0000-000073240000}"/>
    <cellStyle name="Currency 3 2 3 4" xfId="9332" xr:uid="{00000000-0005-0000-0000-000074240000}"/>
    <cellStyle name="Currency 3 2 3 4 2" xfId="9333" xr:uid="{00000000-0005-0000-0000-000075240000}"/>
    <cellStyle name="Currency 3 2 3 4 3" xfId="9334" xr:uid="{00000000-0005-0000-0000-000076240000}"/>
    <cellStyle name="Currency 3 2 3 5" xfId="9335" xr:uid="{00000000-0005-0000-0000-000077240000}"/>
    <cellStyle name="Currency 3 2 3 6" xfId="9336" xr:uid="{00000000-0005-0000-0000-000078240000}"/>
    <cellStyle name="Currency 3 2 3 7" xfId="9337" xr:uid="{00000000-0005-0000-0000-000079240000}"/>
    <cellStyle name="Currency 3 2 4" xfId="9338" xr:uid="{00000000-0005-0000-0000-00007A240000}"/>
    <cellStyle name="Currency 3 2 4 2" xfId="9339" xr:uid="{00000000-0005-0000-0000-00007B240000}"/>
    <cellStyle name="Currency 3 2 4 3" xfId="9340" xr:uid="{00000000-0005-0000-0000-00007C240000}"/>
    <cellStyle name="Currency 3 2 4 4" xfId="9341" xr:uid="{00000000-0005-0000-0000-00007D240000}"/>
    <cellStyle name="Currency 3 2 5" xfId="9342" xr:uid="{00000000-0005-0000-0000-00007E240000}"/>
    <cellStyle name="Currency 3 2 5 2" xfId="9343" xr:uid="{00000000-0005-0000-0000-00007F240000}"/>
    <cellStyle name="Currency 3 2 5 3" xfId="9344" xr:uid="{00000000-0005-0000-0000-000080240000}"/>
    <cellStyle name="Currency 3 2 5 4" xfId="9345" xr:uid="{00000000-0005-0000-0000-000081240000}"/>
    <cellStyle name="Currency 3 2 6" xfId="9346" xr:uid="{00000000-0005-0000-0000-000082240000}"/>
    <cellStyle name="Currency 3 2 7" xfId="9347" xr:uid="{00000000-0005-0000-0000-000083240000}"/>
    <cellStyle name="Currency 3 2 8" xfId="9348" xr:uid="{00000000-0005-0000-0000-000084240000}"/>
    <cellStyle name="Currency 3 3" xfId="9349" xr:uid="{00000000-0005-0000-0000-000085240000}"/>
    <cellStyle name="Currency 3 3 2" xfId="9350" xr:uid="{00000000-0005-0000-0000-000086240000}"/>
    <cellStyle name="Currency 3 4" xfId="9351" xr:uid="{00000000-0005-0000-0000-000087240000}"/>
    <cellStyle name="Currency 4" xfId="9352" xr:uid="{00000000-0005-0000-0000-000088240000}"/>
    <cellStyle name="Currency 4 2" xfId="9353" xr:uid="{00000000-0005-0000-0000-000089240000}"/>
    <cellStyle name="Currency 4 2 2" xfId="9354" xr:uid="{00000000-0005-0000-0000-00008A240000}"/>
    <cellStyle name="Currency 4 3" xfId="9355" xr:uid="{00000000-0005-0000-0000-00008B240000}"/>
    <cellStyle name="Currency 5" xfId="9356" xr:uid="{00000000-0005-0000-0000-00008C240000}"/>
    <cellStyle name="Currency 5 2" xfId="9357" xr:uid="{00000000-0005-0000-0000-00008D240000}"/>
    <cellStyle name="Currency 6" xfId="9358" xr:uid="{00000000-0005-0000-0000-00008E240000}"/>
    <cellStyle name="Currency 6 2" xfId="9359" xr:uid="{00000000-0005-0000-0000-00008F240000}"/>
    <cellStyle name="Currency 6 2 2" xfId="9360" xr:uid="{00000000-0005-0000-0000-000090240000}"/>
    <cellStyle name="Currency 6 3" xfId="9361" xr:uid="{00000000-0005-0000-0000-000091240000}"/>
    <cellStyle name="Currency 7" xfId="9362" xr:uid="{00000000-0005-0000-0000-000092240000}"/>
    <cellStyle name="Currency 7 2" xfId="9363" xr:uid="{00000000-0005-0000-0000-000093240000}"/>
    <cellStyle name="Currency 7 2 2" xfId="9364" xr:uid="{00000000-0005-0000-0000-000094240000}"/>
    <cellStyle name="Currency 7 2 2 2" xfId="9365" xr:uid="{00000000-0005-0000-0000-000095240000}"/>
    <cellStyle name="Currency 7 2 2 2 2" xfId="9366" xr:uid="{00000000-0005-0000-0000-000096240000}"/>
    <cellStyle name="Currency 7 2 2 2 3" xfId="9367" xr:uid="{00000000-0005-0000-0000-000097240000}"/>
    <cellStyle name="Currency 7 2 2 3" xfId="9368" xr:uid="{00000000-0005-0000-0000-000098240000}"/>
    <cellStyle name="Currency 7 2 2 4" xfId="9369" xr:uid="{00000000-0005-0000-0000-000099240000}"/>
    <cellStyle name="Currency 7 2 3" xfId="9370" xr:uid="{00000000-0005-0000-0000-00009A240000}"/>
    <cellStyle name="Currency 7 2 3 2" xfId="9371" xr:uid="{00000000-0005-0000-0000-00009B240000}"/>
    <cellStyle name="Currency 7 2 3 3" xfId="9372" xr:uid="{00000000-0005-0000-0000-00009C240000}"/>
    <cellStyle name="Currency 7 2 4" xfId="9373" xr:uid="{00000000-0005-0000-0000-00009D240000}"/>
    <cellStyle name="Currency 7 2 5" xfId="9374" xr:uid="{00000000-0005-0000-0000-00009E240000}"/>
    <cellStyle name="Currency 7 3" xfId="9375" xr:uid="{00000000-0005-0000-0000-00009F240000}"/>
    <cellStyle name="Currency 7 3 2" xfId="9376" xr:uid="{00000000-0005-0000-0000-0000A0240000}"/>
    <cellStyle name="Currency 7 3 3" xfId="9377" xr:uid="{00000000-0005-0000-0000-0000A1240000}"/>
    <cellStyle name="Currency 7 4" xfId="9378" xr:uid="{00000000-0005-0000-0000-0000A2240000}"/>
    <cellStyle name="Currency 7 5" xfId="9379" xr:uid="{00000000-0005-0000-0000-0000A3240000}"/>
    <cellStyle name="Currency 8" xfId="9380" xr:uid="{00000000-0005-0000-0000-0000A4240000}"/>
    <cellStyle name="Currency 8 2" xfId="9381" xr:uid="{00000000-0005-0000-0000-0000A5240000}"/>
    <cellStyle name="Currency 8 2 2" xfId="9382" xr:uid="{00000000-0005-0000-0000-0000A6240000}"/>
    <cellStyle name="Currency 8 3" xfId="9383" xr:uid="{00000000-0005-0000-0000-0000A7240000}"/>
    <cellStyle name="Currency 9" xfId="9384" xr:uid="{00000000-0005-0000-0000-0000A8240000}"/>
    <cellStyle name="Currency 9 2" xfId="9385" xr:uid="{00000000-0005-0000-0000-0000A9240000}"/>
    <cellStyle name="Currency 9 2 2" xfId="9386" xr:uid="{00000000-0005-0000-0000-0000AA240000}"/>
    <cellStyle name="Currency 9 2 3" xfId="9387" xr:uid="{00000000-0005-0000-0000-0000AB240000}"/>
    <cellStyle name="Currency 9 3" xfId="9388" xr:uid="{00000000-0005-0000-0000-0000AC240000}"/>
    <cellStyle name="Currency 9 4" xfId="9389" xr:uid="{00000000-0005-0000-0000-0000AD240000}"/>
    <cellStyle name="Explanatory Text 2" xfId="9390" xr:uid="{00000000-0005-0000-0000-0000AE240000}"/>
    <cellStyle name="Good 2" xfId="9391" xr:uid="{00000000-0005-0000-0000-0000AF240000}"/>
    <cellStyle name="hl tb" xfId="9392" xr:uid="{00000000-0005-0000-0000-0000B0240000}"/>
    <cellStyle name="hl tb 2" xfId="9393" xr:uid="{00000000-0005-0000-0000-0000B1240000}"/>
    <cellStyle name="hl tl" xfId="9394" xr:uid="{00000000-0005-0000-0000-0000B2240000}"/>
    <cellStyle name="hl tl 2" xfId="9395" xr:uid="{00000000-0005-0000-0000-0000B3240000}"/>
    <cellStyle name="Input 2" xfId="9396" xr:uid="{00000000-0005-0000-0000-0000B4240000}"/>
    <cellStyle name="Linked Cell 2" xfId="9397" xr:uid="{00000000-0005-0000-0000-0000B5240000}"/>
    <cellStyle name="Milliers 2" xfId="9398" xr:uid="{00000000-0005-0000-0000-0000B6240000}"/>
    <cellStyle name="Milliers 2 2" xfId="9399" xr:uid="{00000000-0005-0000-0000-0000B7240000}"/>
    <cellStyle name="Milliers 2 2 2" xfId="9400" xr:uid="{00000000-0005-0000-0000-0000B8240000}"/>
    <cellStyle name="Milliers 2 3" xfId="9401" xr:uid="{00000000-0005-0000-0000-0000B9240000}"/>
    <cellStyle name="Neutral 2" xfId="9402" xr:uid="{00000000-0005-0000-0000-0000BA240000}"/>
    <cellStyle name="Normal" xfId="0" builtinId="0"/>
    <cellStyle name="Normal 10" xfId="9403" xr:uid="{00000000-0005-0000-0000-0000BC240000}"/>
    <cellStyle name="Normal 10 2" xfId="9404" xr:uid="{00000000-0005-0000-0000-0000BD240000}"/>
    <cellStyle name="Normal 10 4" xfId="9405" xr:uid="{00000000-0005-0000-0000-0000BE240000}"/>
    <cellStyle name="Normal 100" xfId="9406" xr:uid="{00000000-0005-0000-0000-0000BF240000}"/>
    <cellStyle name="Normal 100 2" xfId="9407" xr:uid="{00000000-0005-0000-0000-0000C0240000}"/>
    <cellStyle name="Normal 100 2 2" xfId="9408" xr:uid="{00000000-0005-0000-0000-0000C1240000}"/>
    <cellStyle name="Normal 100 3" xfId="9409" xr:uid="{00000000-0005-0000-0000-0000C2240000}"/>
    <cellStyle name="Normal 101" xfId="9410" xr:uid="{00000000-0005-0000-0000-0000C3240000}"/>
    <cellStyle name="Normal 101 2" xfId="9411" xr:uid="{00000000-0005-0000-0000-0000C4240000}"/>
    <cellStyle name="Normal 101 2 2" xfId="9412" xr:uid="{00000000-0005-0000-0000-0000C5240000}"/>
    <cellStyle name="Normal 101 3" xfId="9413" xr:uid="{00000000-0005-0000-0000-0000C6240000}"/>
    <cellStyle name="Normal 102" xfId="9414" xr:uid="{00000000-0005-0000-0000-0000C7240000}"/>
    <cellStyle name="Normal 102 2" xfId="9415" xr:uid="{00000000-0005-0000-0000-0000C8240000}"/>
    <cellStyle name="Normal 103" xfId="9416" xr:uid="{00000000-0005-0000-0000-0000C9240000}"/>
    <cellStyle name="Normal 103 2" xfId="9417" xr:uid="{00000000-0005-0000-0000-0000CA240000}"/>
    <cellStyle name="Normal 104" xfId="9418" xr:uid="{00000000-0005-0000-0000-0000CB240000}"/>
    <cellStyle name="Normal 105" xfId="9419" xr:uid="{00000000-0005-0000-0000-0000CC240000}"/>
    <cellStyle name="Normal 106" xfId="9420" xr:uid="{00000000-0005-0000-0000-0000CD240000}"/>
    <cellStyle name="Normal 107" xfId="9421" xr:uid="{00000000-0005-0000-0000-0000CE240000}"/>
    <cellStyle name="Normal 11" xfId="9422" xr:uid="{00000000-0005-0000-0000-0000CF240000}"/>
    <cellStyle name="Normal 11 2" xfId="9423" xr:uid="{00000000-0005-0000-0000-0000D0240000}"/>
    <cellStyle name="Normal 12" xfId="9424" xr:uid="{00000000-0005-0000-0000-0000D1240000}"/>
    <cellStyle name="Normal 13" xfId="9425" xr:uid="{00000000-0005-0000-0000-0000D2240000}"/>
    <cellStyle name="Normal 14" xfId="9426" xr:uid="{00000000-0005-0000-0000-0000D3240000}"/>
    <cellStyle name="Normal 15" xfId="9427" xr:uid="{00000000-0005-0000-0000-0000D4240000}"/>
    <cellStyle name="Normal 15 10" xfId="9428" xr:uid="{00000000-0005-0000-0000-0000D5240000}"/>
    <cellStyle name="Normal 15 10 2" xfId="9429" xr:uid="{00000000-0005-0000-0000-0000D6240000}"/>
    <cellStyle name="Normal 15 10 2 2" xfId="9430" xr:uid="{00000000-0005-0000-0000-0000D7240000}"/>
    <cellStyle name="Normal 15 10 2 2 2" xfId="9431" xr:uid="{00000000-0005-0000-0000-0000D8240000}"/>
    <cellStyle name="Normal 15 10 2 3" xfId="9432" xr:uid="{00000000-0005-0000-0000-0000D9240000}"/>
    <cellStyle name="Normal 15 10 3" xfId="9433" xr:uid="{00000000-0005-0000-0000-0000DA240000}"/>
    <cellStyle name="Normal 15 10 3 2" xfId="9434" xr:uid="{00000000-0005-0000-0000-0000DB240000}"/>
    <cellStyle name="Normal 15 10 3 2 2" xfId="9435" xr:uid="{00000000-0005-0000-0000-0000DC240000}"/>
    <cellStyle name="Normal 15 10 3 3" xfId="9436" xr:uid="{00000000-0005-0000-0000-0000DD240000}"/>
    <cellStyle name="Normal 15 10 4" xfId="9437" xr:uid="{00000000-0005-0000-0000-0000DE240000}"/>
    <cellStyle name="Normal 15 10 4 2" xfId="9438" xr:uid="{00000000-0005-0000-0000-0000DF240000}"/>
    <cellStyle name="Normal 15 10 4 2 2" xfId="9439" xr:uid="{00000000-0005-0000-0000-0000E0240000}"/>
    <cellStyle name="Normal 15 10 4 3" xfId="9440" xr:uid="{00000000-0005-0000-0000-0000E1240000}"/>
    <cellStyle name="Normal 15 10 5" xfId="9441" xr:uid="{00000000-0005-0000-0000-0000E2240000}"/>
    <cellStyle name="Normal 15 10 5 2" xfId="9442" xr:uid="{00000000-0005-0000-0000-0000E3240000}"/>
    <cellStyle name="Normal 15 10 6" xfId="9443" xr:uid="{00000000-0005-0000-0000-0000E4240000}"/>
    <cellStyle name="Normal 15 10 6 2" xfId="9444" xr:uid="{00000000-0005-0000-0000-0000E5240000}"/>
    <cellStyle name="Normal 15 10 7" xfId="9445" xr:uid="{00000000-0005-0000-0000-0000E6240000}"/>
    <cellStyle name="Normal 15 11" xfId="9446" xr:uid="{00000000-0005-0000-0000-0000E7240000}"/>
    <cellStyle name="Normal 15 11 2" xfId="9447" xr:uid="{00000000-0005-0000-0000-0000E8240000}"/>
    <cellStyle name="Normal 15 11 2 2" xfId="9448" xr:uid="{00000000-0005-0000-0000-0000E9240000}"/>
    <cellStyle name="Normal 15 11 3" xfId="9449" xr:uid="{00000000-0005-0000-0000-0000EA240000}"/>
    <cellStyle name="Normal 15 12" xfId="9450" xr:uid="{00000000-0005-0000-0000-0000EB240000}"/>
    <cellStyle name="Normal 15 12 2" xfId="9451" xr:uid="{00000000-0005-0000-0000-0000EC240000}"/>
    <cellStyle name="Normal 15 12 2 2" xfId="9452" xr:uid="{00000000-0005-0000-0000-0000ED240000}"/>
    <cellStyle name="Normal 15 12 3" xfId="9453" xr:uid="{00000000-0005-0000-0000-0000EE240000}"/>
    <cellStyle name="Normal 15 13" xfId="9454" xr:uid="{00000000-0005-0000-0000-0000EF240000}"/>
    <cellStyle name="Normal 15 13 2" xfId="9455" xr:uid="{00000000-0005-0000-0000-0000F0240000}"/>
    <cellStyle name="Normal 15 13 2 2" xfId="9456" xr:uid="{00000000-0005-0000-0000-0000F1240000}"/>
    <cellStyle name="Normal 15 13 3" xfId="9457" xr:uid="{00000000-0005-0000-0000-0000F2240000}"/>
    <cellStyle name="Normal 15 14" xfId="9458" xr:uid="{00000000-0005-0000-0000-0000F3240000}"/>
    <cellStyle name="Normal 15 14 2" xfId="9459" xr:uid="{00000000-0005-0000-0000-0000F4240000}"/>
    <cellStyle name="Normal 15 15" xfId="9460" xr:uid="{00000000-0005-0000-0000-0000F5240000}"/>
    <cellStyle name="Normal 15 15 2" xfId="9461" xr:uid="{00000000-0005-0000-0000-0000F6240000}"/>
    <cellStyle name="Normal 15 16" xfId="9462" xr:uid="{00000000-0005-0000-0000-0000F7240000}"/>
    <cellStyle name="Normal 15 2" xfId="9463" xr:uid="{00000000-0005-0000-0000-0000F8240000}"/>
    <cellStyle name="Normal 15 2 10" xfId="9464" xr:uid="{00000000-0005-0000-0000-0000F9240000}"/>
    <cellStyle name="Normal 15 2 10 2" xfId="9465" xr:uid="{00000000-0005-0000-0000-0000FA240000}"/>
    <cellStyle name="Normal 15 2 10 2 2" xfId="9466" xr:uid="{00000000-0005-0000-0000-0000FB240000}"/>
    <cellStyle name="Normal 15 2 10 3" xfId="9467" xr:uid="{00000000-0005-0000-0000-0000FC240000}"/>
    <cellStyle name="Normal 15 2 11" xfId="9468" xr:uid="{00000000-0005-0000-0000-0000FD240000}"/>
    <cellStyle name="Normal 15 2 11 2" xfId="9469" xr:uid="{00000000-0005-0000-0000-0000FE240000}"/>
    <cellStyle name="Normal 15 2 11 2 2" xfId="9470" xr:uid="{00000000-0005-0000-0000-0000FF240000}"/>
    <cellStyle name="Normal 15 2 11 3" xfId="9471" xr:uid="{00000000-0005-0000-0000-000000250000}"/>
    <cellStyle name="Normal 15 2 12" xfId="9472" xr:uid="{00000000-0005-0000-0000-000001250000}"/>
    <cellStyle name="Normal 15 2 12 2" xfId="9473" xr:uid="{00000000-0005-0000-0000-000002250000}"/>
    <cellStyle name="Normal 15 2 13" xfId="9474" xr:uid="{00000000-0005-0000-0000-000003250000}"/>
    <cellStyle name="Normal 15 2 13 2" xfId="9475" xr:uid="{00000000-0005-0000-0000-000004250000}"/>
    <cellStyle name="Normal 15 2 14" xfId="9476" xr:uid="{00000000-0005-0000-0000-000005250000}"/>
    <cellStyle name="Normal 15 2 2" xfId="9477" xr:uid="{00000000-0005-0000-0000-000006250000}"/>
    <cellStyle name="Normal 15 2 2 10" xfId="9478" xr:uid="{00000000-0005-0000-0000-000007250000}"/>
    <cellStyle name="Normal 15 2 2 10 2" xfId="9479" xr:uid="{00000000-0005-0000-0000-000008250000}"/>
    <cellStyle name="Normal 15 2 2 11" xfId="9480" xr:uid="{00000000-0005-0000-0000-000009250000}"/>
    <cellStyle name="Normal 15 2 2 11 2" xfId="9481" xr:uid="{00000000-0005-0000-0000-00000A250000}"/>
    <cellStyle name="Normal 15 2 2 12" xfId="9482" xr:uid="{00000000-0005-0000-0000-00000B250000}"/>
    <cellStyle name="Normal 15 2 2 2" xfId="9483" xr:uid="{00000000-0005-0000-0000-00000C250000}"/>
    <cellStyle name="Normal 15 2 2 2 10" xfId="9484" xr:uid="{00000000-0005-0000-0000-00000D250000}"/>
    <cellStyle name="Normal 15 2 2 2 2" xfId="9485" xr:uid="{00000000-0005-0000-0000-00000E250000}"/>
    <cellStyle name="Normal 15 2 2 2 2 2" xfId="9486" xr:uid="{00000000-0005-0000-0000-00000F250000}"/>
    <cellStyle name="Normal 15 2 2 2 2 2 2" xfId="9487" xr:uid="{00000000-0005-0000-0000-000010250000}"/>
    <cellStyle name="Normal 15 2 2 2 2 2 2 2" xfId="9488" xr:uid="{00000000-0005-0000-0000-000011250000}"/>
    <cellStyle name="Normal 15 2 2 2 2 2 2 2 2" xfId="9489" xr:uid="{00000000-0005-0000-0000-000012250000}"/>
    <cellStyle name="Normal 15 2 2 2 2 2 2 3" xfId="9490" xr:uid="{00000000-0005-0000-0000-000013250000}"/>
    <cellStyle name="Normal 15 2 2 2 2 2 3" xfId="9491" xr:uid="{00000000-0005-0000-0000-000014250000}"/>
    <cellStyle name="Normal 15 2 2 2 2 2 3 2" xfId="9492" xr:uid="{00000000-0005-0000-0000-000015250000}"/>
    <cellStyle name="Normal 15 2 2 2 2 2 3 2 2" xfId="9493" xr:uid="{00000000-0005-0000-0000-000016250000}"/>
    <cellStyle name="Normal 15 2 2 2 2 2 3 3" xfId="9494" xr:uid="{00000000-0005-0000-0000-000017250000}"/>
    <cellStyle name="Normal 15 2 2 2 2 2 4" xfId="9495" xr:uid="{00000000-0005-0000-0000-000018250000}"/>
    <cellStyle name="Normal 15 2 2 2 2 2 4 2" xfId="9496" xr:uid="{00000000-0005-0000-0000-000019250000}"/>
    <cellStyle name="Normal 15 2 2 2 2 2 4 2 2" xfId="9497" xr:uid="{00000000-0005-0000-0000-00001A250000}"/>
    <cellStyle name="Normal 15 2 2 2 2 2 4 3" xfId="9498" xr:uid="{00000000-0005-0000-0000-00001B250000}"/>
    <cellStyle name="Normal 15 2 2 2 2 2 5" xfId="9499" xr:uid="{00000000-0005-0000-0000-00001C250000}"/>
    <cellStyle name="Normal 15 2 2 2 2 2 5 2" xfId="9500" xr:uid="{00000000-0005-0000-0000-00001D250000}"/>
    <cellStyle name="Normal 15 2 2 2 2 2 6" xfId="9501" xr:uid="{00000000-0005-0000-0000-00001E250000}"/>
    <cellStyle name="Normal 15 2 2 2 2 2 6 2" xfId="9502" xr:uid="{00000000-0005-0000-0000-00001F250000}"/>
    <cellStyle name="Normal 15 2 2 2 2 2 7" xfId="9503" xr:uid="{00000000-0005-0000-0000-000020250000}"/>
    <cellStyle name="Normal 15 2 2 2 2 3" xfId="9504" xr:uid="{00000000-0005-0000-0000-000021250000}"/>
    <cellStyle name="Normal 15 2 2 2 2 3 2" xfId="9505" xr:uid="{00000000-0005-0000-0000-000022250000}"/>
    <cellStyle name="Normal 15 2 2 2 2 3 2 2" xfId="9506" xr:uid="{00000000-0005-0000-0000-000023250000}"/>
    <cellStyle name="Normal 15 2 2 2 2 3 2 2 2" xfId="9507" xr:uid="{00000000-0005-0000-0000-000024250000}"/>
    <cellStyle name="Normal 15 2 2 2 2 3 2 3" xfId="9508" xr:uid="{00000000-0005-0000-0000-000025250000}"/>
    <cellStyle name="Normal 15 2 2 2 2 3 3" xfId="9509" xr:uid="{00000000-0005-0000-0000-000026250000}"/>
    <cellStyle name="Normal 15 2 2 2 2 3 3 2" xfId="9510" xr:uid="{00000000-0005-0000-0000-000027250000}"/>
    <cellStyle name="Normal 15 2 2 2 2 3 3 2 2" xfId="9511" xr:uid="{00000000-0005-0000-0000-000028250000}"/>
    <cellStyle name="Normal 15 2 2 2 2 3 3 3" xfId="9512" xr:uid="{00000000-0005-0000-0000-000029250000}"/>
    <cellStyle name="Normal 15 2 2 2 2 3 4" xfId="9513" xr:uid="{00000000-0005-0000-0000-00002A250000}"/>
    <cellStyle name="Normal 15 2 2 2 2 3 4 2" xfId="9514" xr:uid="{00000000-0005-0000-0000-00002B250000}"/>
    <cellStyle name="Normal 15 2 2 2 2 3 4 2 2" xfId="9515" xr:uid="{00000000-0005-0000-0000-00002C250000}"/>
    <cellStyle name="Normal 15 2 2 2 2 3 4 3" xfId="9516" xr:uid="{00000000-0005-0000-0000-00002D250000}"/>
    <cellStyle name="Normal 15 2 2 2 2 3 5" xfId="9517" xr:uid="{00000000-0005-0000-0000-00002E250000}"/>
    <cellStyle name="Normal 15 2 2 2 2 3 5 2" xfId="9518" xr:uid="{00000000-0005-0000-0000-00002F250000}"/>
    <cellStyle name="Normal 15 2 2 2 2 3 6" xfId="9519" xr:uid="{00000000-0005-0000-0000-000030250000}"/>
    <cellStyle name="Normal 15 2 2 2 2 3 6 2" xfId="9520" xr:uid="{00000000-0005-0000-0000-000031250000}"/>
    <cellStyle name="Normal 15 2 2 2 2 3 7" xfId="9521" xr:uid="{00000000-0005-0000-0000-000032250000}"/>
    <cellStyle name="Normal 15 2 2 2 2 4" xfId="9522" xr:uid="{00000000-0005-0000-0000-000033250000}"/>
    <cellStyle name="Normal 15 2 2 2 2 4 2" xfId="9523" xr:uid="{00000000-0005-0000-0000-000034250000}"/>
    <cellStyle name="Normal 15 2 2 2 2 4 2 2" xfId="9524" xr:uid="{00000000-0005-0000-0000-000035250000}"/>
    <cellStyle name="Normal 15 2 2 2 2 4 3" xfId="9525" xr:uid="{00000000-0005-0000-0000-000036250000}"/>
    <cellStyle name="Normal 15 2 2 2 2 5" xfId="9526" xr:uid="{00000000-0005-0000-0000-000037250000}"/>
    <cellStyle name="Normal 15 2 2 2 2 5 2" xfId="9527" xr:uid="{00000000-0005-0000-0000-000038250000}"/>
    <cellStyle name="Normal 15 2 2 2 2 5 2 2" xfId="9528" xr:uid="{00000000-0005-0000-0000-000039250000}"/>
    <cellStyle name="Normal 15 2 2 2 2 5 3" xfId="9529" xr:uid="{00000000-0005-0000-0000-00003A250000}"/>
    <cellStyle name="Normal 15 2 2 2 2 6" xfId="9530" xr:uid="{00000000-0005-0000-0000-00003B250000}"/>
    <cellStyle name="Normal 15 2 2 2 2 6 2" xfId="9531" xr:uid="{00000000-0005-0000-0000-00003C250000}"/>
    <cellStyle name="Normal 15 2 2 2 2 6 2 2" xfId="9532" xr:uid="{00000000-0005-0000-0000-00003D250000}"/>
    <cellStyle name="Normal 15 2 2 2 2 6 3" xfId="9533" xr:uid="{00000000-0005-0000-0000-00003E250000}"/>
    <cellStyle name="Normal 15 2 2 2 2 7" xfId="9534" xr:uid="{00000000-0005-0000-0000-00003F250000}"/>
    <cellStyle name="Normal 15 2 2 2 2 7 2" xfId="9535" xr:uid="{00000000-0005-0000-0000-000040250000}"/>
    <cellStyle name="Normal 15 2 2 2 2 8" xfId="9536" xr:uid="{00000000-0005-0000-0000-000041250000}"/>
    <cellStyle name="Normal 15 2 2 2 2 8 2" xfId="9537" xr:uid="{00000000-0005-0000-0000-000042250000}"/>
    <cellStyle name="Normal 15 2 2 2 2 9" xfId="9538" xr:uid="{00000000-0005-0000-0000-000043250000}"/>
    <cellStyle name="Normal 15 2 2 2 3" xfId="9539" xr:uid="{00000000-0005-0000-0000-000044250000}"/>
    <cellStyle name="Normal 15 2 2 2 3 2" xfId="9540" xr:uid="{00000000-0005-0000-0000-000045250000}"/>
    <cellStyle name="Normal 15 2 2 2 3 2 2" xfId="9541" xr:uid="{00000000-0005-0000-0000-000046250000}"/>
    <cellStyle name="Normal 15 2 2 2 3 2 2 2" xfId="9542" xr:uid="{00000000-0005-0000-0000-000047250000}"/>
    <cellStyle name="Normal 15 2 2 2 3 2 3" xfId="9543" xr:uid="{00000000-0005-0000-0000-000048250000}"/>
    <cellStyle name="Normal 15 2 2 2 3 3" xfId="9544" xr:uid="{00000000-0005-0000-0000-000049250000}"/>
    <cellStyle name="Normal 15 2 2 2 3 3 2" xfId="9545" xr:uid="{00000000-0005-0000-0000-00004A250000}"/>
    <cellStyle name="Normal 15 2 2 2 3 3 2 2" xfId="9546" xr:uid="{00000000-0005-0000-0000-00004B250000}"/>
    <cellStyle name="Normal 15 2 2 2 3 3 3" xfId="9547" xr:uid="{00000000-0005-0000-0000-00004C250000}"/>
    <cellStyle name="Normal 15 2 2 2 3 4" xfId="9548" xr:uid="{00000000-0005-0000-0000-00004D250000}"/>
    <cellStyle name="Normal 15 2 2 2 3 4 2" xfId="9549" xr:uid="{00000000-0005-0000-0000-00004E250000}"/>
    <cellStyle name="Normal 15 2 2 2 3 4 2 2" xfId="9550" xr:uid="{00000000-0005-0000-0000-00004F250000}"/>
    <cellStyle name="Normal 15 2 2 2 3 4 3" xfId="9551" xr:uid="{00000000-0005-0000-0000-000050250000}"/>
    <cellStyle name="Normal 15 2 2 2 3 5" xfId="9552" xr:uid="{00000000-0005-0000-0000-000051250000}"/>
    <cellStyle name="Normal 15 2 2 2 3 5 2" xfId="9553" xr:uid="{00000000-0005-0000-0000-000052250000}"/>
    <cellStyle name="Normal 15 2 2 2 3 6" xfId="9554" xr:uid="{00000000-0005-0000-0000-000053250000}"/>
    <cellStyle name="Normal 15 2 2 2 3 6 2" xfId="9555" xr:uid="{00000000-0005-0000-0000-000054250000}"/>
    <cellStyle name="Normal 15 2 2 2 3 7" xfId="9556" xr:uid="{00000000-0005-0000-0000-000055250000}"/>
    <cellStyle name="Normal 15 2 2 2 4" xfId="9557" xr:uid="{00000000-0005-0000-0000-000056250000}"/>
    <cellStyle name="Normal 15 2 2 2 4 2" xfId="9558" xr:uid="{00000000-0005-0000-0000-000057250000}"/>
    <cellStyle name="Normal 15 2 2 2 4 2 2" xfId="9559" xr:uid="{00000000-0005-0000-0000-000058250000}"/>
    <cellStyle name="Normal 15 2 2 2 4 2 2 2" xfId="9560" xr:uid="{00000000-0005-0000-0000-000059250000}"/>
    <cellStyle name="Normal 15 2 2 2 4 2 3" xfId="9561" xr:uid="{00000000-0005-0000-0000-00005A250000}"/>
    <cellStyle name="Normal 15 2 2 2 4 3" xfId="9562" xr:uid="{00000000-0005-0000-0000-00005B250000}"/>
    <cellStyle name="Normal 15 2 2 2 4 3 2" xfId="9563" xr:uid="{00000000-0005-0000-0000-00005C250000}"/>
    <cellStyle name="Normal 15 2 2 2 4 3 2 2" xfId="9564" xr:uid="{00000000-0005-0000-0000-00005D250000}"/>
    <cellStyle name="Normal 15 2 2 2 4 3 3" xfId="9565" xr:uid="{00000000-0005-0000-0000-00005E250000}"/>
    <cellStyle name="Normal 15 2 2 2 4 4" xfId="9566" xr:uid="{00000000-0005-0000-0000-00005F250000}"/>
    <cellStyle name="Normal 15 2 2 2 4 4 2" xfId="9567" xr:uid="{00000000-0005-0000-0000-000060250000}"/>
    <cellStyle name="Normal 15 2 2 2 4 4 2 2" xfId="9568" xr:uid="{00000000-0005-0000-0000-000061250000}"/>
    <cellStyle name="Normal 15 2 2 2 4 4 3" xfId="9569" xr:uid="{00000000-0005-0000-0000-000062250000}"/>
    <cellStyle name="Normal 15 2 2 2 4 5" xfId="9570" xr:uid="{00000000-0005-0000-0000-000063250000}"/>
    <cellStyle name="Normal 15 2 2 2 4 5 2" xfId="9571" xr:uid="{00000000-0005-0000-0000-000064250000}"/>
    <cellStyle name="Normal 15 2 2 2 4 6" xfId="9572" xr:uid="{00000000-0005-0000-0000-000065250000}"/>
    <cellStyle name="Normal 15 2 2 2 4 6 2" xfId="9573" xr:uid="{00000000-0005-0000-0000-000066250000}"/>
    <cellStyle name="Normal 15 2 2 2 4 7" xfId="9574" xr:uid="{00000000-0005-0000-0000-000067250000}"/>
    <cellStyle name="Normal 15 2 2 2 5" xfId="9575" xr:uid="{00000000-0005-0000-0000-000068250000}"/>
    <cellStyle name="Normal 15 2 2 2 5 2" xfId="9576" xr:uid="{00000000-0005-0000-0000-000069250000}"/>
    <cellStyle name="Normal 15 2 2 2 5 2 2" xfId="9577" xr:uid="{00000000-0005-0000-0000-00006A250000}"/>
    <cellStyle name="Normal 15 2 2 2 5 3" xfId="9578" xr:uid="{00000000-0005-0000-0000-00006B250000}"/>
    <cellStyle name="Normal 15 2 2 2 6" xfId="9579" xr:uid="{00000000-0005-0000-0000-00006C250000}"/>
    <cellStyle name="Normal 15 2 2 2 6 2" xfId="9580" xr:uid="{00000000-0005-0000-0000-00006D250000}"/>
    <cellStyle name="Normal 15 2 2 2 6 2 2" xfId="9581" xr:uid="{00000000-0005-0000-0000-00006E250000}"/>
    <cellStyle name="Normal 15 2 2 2 6 3" xfId="9582" xr:uid="{00000000-0005-0000-0000-00006F250000}"/>
    <cellStyle name="Normal 15 2 2 2 7" xfId="9583" xr:uid="{00000000-0005-0000-0000-000070250000}"/>
    <cellStyle name="Normal 15 2 2 2 7 2" xfId="9584" xr:uid="{00000000-0005-0000-0000-000071250000}"/>
    <cellStyle name="Normal 15 2 2 2 7 2 2" xfId="9585" xr:uid="{00000000-0005-0000-0000-000072250000}"/>
    <cellStyle name="Normal 15 2 2 2 7 3" xfId="9586" xr:uid="{00000000-0005-0000-0000-000073250000}"/>
    <cellStyle name="Normal 15 2 2 2 8" xfId="9587" xr:uid="{00000000-0005-0000-0000-000074250000}"/>
    <cellStyle name="Normal 15 2 2 2 8 2" xfId="9588" xr:uid="{00000000-0005-0000-0000-000075250000}"/>
    <cellStyle name="Normal 15 2 2 2 9" xfId="9589" xr:uid="{00000000-0005-0000-0000-000076250000}"/>
    <cellStyle name="Normal 15 2 2 2 9 2" xfId="9590" xr:uid="{00000000-0005-0000-0000-000077250000}"/>
    <cellStyle name="Normal 15 2 2 3" xfId="9591" xr:uid="{00000000-0005-0000-0000-000078250000}"/>
    <cellStyle name="Normal 15 2 2 3 10" xfId="9592" xr:uid="{00000000-0005-0000-0000-000079250000}"/>
    <cellStyle name="Normal 15 2 2 3 10 2" xfId="9593" xr:uid="{00000000-0005-0000-0000-00007A250000}"/>
    <cellStyle name="Normal 15 2 2 3 11" xfId="9594" xr:uid="{00000000-0005-0000-0000-00007B250000}"/>
    <cellStyle name="Normal 15 2 2 3 2" xfId="9595" xr:uid="{00000000-0005-0000-0000-00007C250000}"/>
    <cellStyle name="Normal 15 2 2 3 2 2" xfId="9596" xr:uid="{00000000-0005-0000-0000-00007D250000}"/>
    <cellStyle name="Normal 15 2 2 3 2 2 2" xfId="9597" xr:uid="{00000000-0005-0000-0000-00007E250000}"/>
    <cellStyle name="Normal 15 2 2 3 2 2 2 2" xfId="9598" xr:uid="{00000000-0005-0000-0000-00007F250000}"/>
    <cellStyle name="Normal 15 2 2 3 2 2 2 2 2" xfId="9599" xr:uid="{00000000-0005-0000-0000-000080250000}"/>
    <cellStyle name="Normal 15 2 2 3 2 2 2 3" xfId="9600" xr:uid="{00000000-0005-0000-0000-000081250000}"/>
    <cellStyle name="Normal 15 2 2 3 2 2 3" xfId="9601" xr:uid="{00000000-0005-0000-0000-000082250000}"/>
    <cellStyle name="Normal 15 2 2 3 2 2 3 2" xfId="9602" xr:uid="{00000000-0005-0000-0000-000083250000}"/>
    <cellStyle name="Normal 15 2 2 3 2 2 3 2 2" xfId="9603" xr:uid="{00000000-0005-0000-0000-000084250000}"/>
    <cellStyle name="Normal 15 2 2 3 2 2 3 3" xfId="9604" xr:uid="{00000000-0005-0000-0000-000085250000}"/>
    <cellStyle name="Normal 15 2 2 3 2 2 4" xfId="9605" xr:uid="{00000000-0005-0000-0000-000086250000}"/>
    <cellStyle name="Normal 15 2 2 3 2 2 4 2" xfId="9606" xr:uid="{00000000-0005-0000-0000-000087250000}"/>
    <cellStyle name="Normal 15 2 2 3 2 2 4 2 2" xfId="9607" xr:uid="{00000000-0005-0000-0000-000088250000}"/>
    <cellStyle name="Normal 15 2 2 3 2 2 4 3" xfId="9608" xr:uid="{00000000-0005-0000-0000-000089250000}"/>
    <cellStyle name="Normal 15 2 2 3 2 2 5" xfId="9609" xr:uid="{00000000-0005-0000-0000-00008A250000}"/>
    <cellStyle name="Normal 15 2 2 3 2 2 5 2" xfId="9610" xr:uid="{00000000-0005-0000-0000-00008B250000}"/>
    <cellStyle name="Normal 15 2 2 3 2 2 6" xfId="9611" xr:uid="{00000000-0005-0000-0000-00008C250000}"/>
    <cellStyle name="Normal 15 2 2 3 2 2 6 2" xfId="9612" xr:uid="{00000000-0005-0000-0000-00008D250000}"/>
    <cellStyle name="Normal 15 2 2 3 2 2 7" xfId="9613" xr:uid="{00000000-0005-0000-0000-00008E250000}"/>
    <cellStyle name="Normal 15 2 2 3 2 3" xfId="9614" xr:uid="{00000000-0005-0000-0000-00008F250000}"/>
    <cellStyle name="Normal 15 2 2 3 2 3 2" xfId="9615" xr:uid="{00000000-0005-0000-0000-000090250000}"/>
    <cellStyle name="Normal 15 2 2 3 2 3 2 2" xfId="9616" xr:uid="{00000000-0005-0000-0000-000091250000}"/>
    <cellStyle name="Normal 15 2 2 3 2 3 2 2 2" xfId="9617" xr:uid="{00000000-0005-0000-0000-000092250000}"/>
    <cellStyle name="Normal 15 2 2 3 2 3 2 3" xfId="9618" xr:uid="{00000000-0005-0000-0000-000093250000}"/>
    <cellStyle name="Normal 15 2 2 3 2 3 3" xfId="9619" xr:uid="{00000000-0005-0000-0000-000094250000}"/>
    <cellStyle name="Normal 15 2 2 3 2 3 3 2" xfId="9620" xr:uid="{00000000-0005-0000-0000-000095250000}"/>
    <cellStyle name="Normal 15 2 2 3 2 3 3 2 2" xfId="9621" xr:uid="{00000000-0005-0000-0000-000096250000}"/>
    <cellStyle name="Normal 15 2 2 3 2 3 3 3" xfId="9622" xr:uid="{00000000-0005-0000-0000-000097250000}"/>
    <cellStyle name="Normal 15 2 2 3 2 3 4" xfId="9623" xr:uid="{00000000-0005-0000-0000-000098250000}"/>
    <cellStyle name="Normal 15 2 2 3 2 3 4 2" xfId="9624" xr:uid="{00000000-0005-0000-0000-000099250000}"/>
    <cellStyle name="Normal 15 2 2 3 2 3 4 2 2" xfId="9625" xr:uid="{00000000-0005-0000-0000-00009A250000}"/>
    <cellStyle name="Normal 15 2 2 3 2 3 4 3" xfId="9626" xr:uid="{00000000-0005-0000-0000-00009B250000}"/>
    <cellStyle name="Normal 15 2 2 3 2 3 5" xfId="9627" xr:uid="{00000000-0005-0000-0000-00009C250000}"/>
    <cellStyle name="Normal 15 2 2 3 2 3 5 2" xfId="9628" xr:uid="{00000000-0005-0000-0000-00009D250000}"/>
    <cellStyle name="Normal 15 2 2 3 2 3 6" xfId="9629" xr:uid="{00000000-0005-0000-0000-00009E250000}"/>
    <cellStyle name="Normal 15 2 2 3 2 3 6 2" xfId="9630" xr:uid="{00000000-0005-0000-0000-00009F250000}"/>
    <cellStyle name="Normal 15 2 2 3 2 3 7" xfId="9631" xr:uid="{00000000-0005-0000-0000-0000A0250000}"/>
    <cellStyle name="Normal 15 2 2 3 2 4" xfId="9632" xr:uid="{00000000-0005-0000-0000-0000A1250000}"/>
    <cellStyle name="Normal 15 2 2 3 2 4 2" xfId="9633" xr:uid="{00000000-0005-0000-0000-0000A2250000}"/>
    <cellStyle name="Normal 15 2 2 3 2 4 2 2" xfId="9634" xr:uid="{00000000-0005-0000-0000-0000A3250000}"/>
    <cellStyle name="Normal 15 2 2 3 2 4 3" xfId="9635" xr:uid="{00000000-0005-0000-0000-0000A4250000}"/>
    <cellStyle name="Normal 15 2 2 3 2 5" xfId="9636" xr:uid="{00000000-0005-0000-0000-0000A5250000}"/>
    <cellStyle name="Normal 15 2 2 3 2 5 2" xfId="9637" xr:uid="{00000000-0005-0000-0000-0000A6250000}"/>
    <cellStyle name="Normal 15 2 2 3 2 5 2 2" xfId="9638" xr:uid="{00000000-0005-0000-0000-0000A7250000}"/>
    <cellStyle name="Normal 15 2 2 3 2 5 3" xfId="9639" xr:uid="{00000000-0005-0000-0000-0000A8250000}"/>
    <cellStyle name="Normal 15 2 2 3 2 6" xfId="9640" xr:uid="{00000000-0005-0000-0000-0000A9250000}"/>
    <cellStyle name="Normal 15 2 2 3 2 6 2" xfId="9641" xr:uid="{00000000-0005-0000-0000-0000AA250000}"/>
    <cellStyle name="Normal 15 2 2 3 2 6 2 2" xfId="9642" xr:uid="{00000000-0005-0000-0000-0000AB250000}"/>
    <cellStyle name="Normal 15 2 2 3 2 6 3" xfId="9643" xr:uid="{00000000-0005-0000-0000-0000AC250000}"/>
    <cellStyle name="Normal 15 2 2 3 2 7" xfId="9644" xr:uid="{00000000-0005-0000-0000-0000AD250000}"/>
    <cellStyle name="Normal 15 2 2 3 2 7 2" xfId="9645" xr:uid="{00000000-0005-0000-0000-0000AE250000}"/>
    <cellStyle name="Normal 15 2 2 3 2 8" xfId="9646" xr:uid="{00000000-0005-0000-0000-0000AF250000}"/>
    <cellStyle name="Normal 15 2 2 3 2 8 2" xfId="9647" xr:uid="{00000000-0005-0000-0000-0000B0250000}"/>
    <cellStyle name="Normal 15 2 2 3 2 9" xfId="9648" xr:uid="{00000000-0005-0000-0000-0000B1250000}"/>
    <cellStyle name="Normal 15 2 2 3 3" xfId="9649" xr:uid="{00000000-0005-0000-0000-0000B2250000}"/>
    <cellStyle name="Normal 15 2 2 3 3 2" xfId="9650" xr:uid="{00000000-0005-0000-0000-0000B3250000}"/>
    <cellStyle name="Normal 15 2 2 3 3 2 2" xfId="9651" xr:uid="{00000000-0005-0000-0000-0000B4250000}"/>
    <cellStyle name="Normal 15 2 2 3 3 2 2 2" xfId="9652" xr:uid="{00000000-0005-0000-0000-0000B5250000}"/>
    <cellStyle name="Normal 15 2 2 3 3 2 2 2 2" xfId="9653" xr:uid="{00000000-0005-0000-0000-0000B6250000}"/>
    <cellStyle name="Normal 15 2 2 3 3 2 2 3" xfId="9654" xr:uid="{00000000-0005-0000-0000-0000B7250000}"/>
    <cellStyle name="Normal 15 2 2 3 3 2 3" xfId="9655" xr:uid="{00000000-0005-0000-0000-0000B8250000}"/>
    <cellStyle name="Normal 15 2 2 3 3 2 3 2" xfId="9656" xr:uid="{00000000-0005-0000-0000-0000B9250000}"/>
    <cellStyle name="Normal 15 2 2 3 3 2 3 2 2" xfId="9657" xr:uid="{00000000-0005-0000-0000-0000BA250000}"/>
    <cellStyle name="Normal 15 2 2 3 3 2 3 3" xfId="9658" xr:uid="{00000000-0005-0000-0000-0000BB250000}"/>
    <cellStyle name="Normal 15 2 2 3 3 2 4" xfId="9659" xr:uid="{00000000-0005-0000-0000-0000BC250000}"/>
    <cellStyle name="Normal 15 2 2 3 3 2 4 2" xfId="9660" xr:uid="{00000000-0005-0000-0000-0000BD250000}"/>
    <cellStyle name="Normal 15 2 2 3 3 2 4 2 2" xfId="9661" xr:uid="{00000000-0005-0000-0000-0000BE250000}"/>
    <cellStyle name="Normal 15 2 2 3 3 2 4 3" xfId="9662" xr:uid="{00000000-0005-0000-0000-0000BF250000}"/>
    <cellStyle name="Normal 15 2 2 3 3 2 5" xfId="9663" xr:uid="{00000000-0005-0000-0000-0000C0250000}"/>
    <cellStyle name="Normal 15 2 2 3 3 2 5 2" xfId="9664" xr:uid="{00000000-0005-0000-0000-0000C1250000}"/>
    <cellStyle name="Normal 15 2 2 3 3 2 6" xfId="9665" xr:uid="{00000000-0005-0000-0000-0000C2250000}"/>
    <cellStyle name="Normal 15 2 2 3 3 2 6 2" xfId="9666" xr:uid="{00000000-0005-0000-0000-0000C3250000}"/>
    <cellStyle name="Normal 15 2 2 3 3 2 7" xfId="9667" xr:uid="{00000000-0005-0000-0000-0000C4250000}"/>
    <cellStyle name="Normal 15 2 2 3 3 3" xfId="9668" xr:uid="{00000000-0005-0000-0000-0000C5250000}"/>
    <cellStyle name="Normal 15 2 2 3 3 3 2" xfId="9669" xr:uid="{00000000-0005-0000-0000-0000C6250000}"/>
    <cellStyle name="Normal 15 2 2 3 3 3 2 2" xfId="9670" xr:uid="{00000000-0005-0000-0000-0000C7250000}"/>
    <cellStyle name="Normal 15 2 2 3 3 3 3" xfId="9671" xr:uid="{00000000-0005-0000-0000-0000C8250000}"/>
    <cellStyle name="Normal 15 2 2 3 3 4" xfId="9672" xr:uid="{00000000-0005-0000-0000-0000C9250000}"/>
    <cellStyle name="Normal 15 2 2 3 3 4 2" xfId="9673" xr:uid="{00000000-0005-0000-0000-0000CA250000}"/>
    <cellStyle name="Normal 15 2 2 3 3 4 2 2" xfId="9674" xr:uid="{00000000-0005-0000-0000-0000CB250000}"/>
    <cellStyle name="Normal 15 2 2 3 3 4 3" xfId="9675" xr:uid="{00000000-0005-0000-0000-0000CC250000}"/>
    <cellStyle name="Normal 15 2 2 3 3 5" xfId="9676" xr:uid="{00000000-0005-0000-0000-0000CD250000}"/>
    <cellStyle name="Normal 15 2 2 3 3 5 2" xfId="9677" xr:uid="{00000000-0005-0000-0000-0000CE250000}"/>
    <cellStyle name="Normal 15 2 2 3 3 5 2 2" xfId="9678" xr:uid="{00000000-0005-0000-0000-0000CF250000}"/>
    <cellStyle name="Normal 15 2 2 3 3 5 3" xfId="9679" xr:uid="{00000000-0005-0000-0000-0000D0250000}"/>
    <cellStyle name="Normal 15 2 2 3 3 6" xfId="9680" xr:uid="{00000000-0005-0000-0000-0000D1250000}"/>
    <cellStyle name="Normal 15 2 2 3 3 6 2" xfId="9681" xr:uid="{00000000-0005-0000-0000-0000D2250000}"/>
    <cellStyle name="Normal 15 2 2 3 3 7" xfId="9682" xr:uid="{00000000-0005-0000-0000-0000D3250000}"/>
    <cellStyle name="Normal 15 2 2 3 3 7 2" xfId="9683" xr:uid="{00000000-0005-0000-0000-0000D4250000}"/>
    <cellStyle name="Normal 15 2 2 3 3 8" xfId="9684" xr:uid="{00000000-0005-0000-0000-0000D5250000}"/>
    <cellStyle name="Normal 15 2 2 3 4" xfId="9685" xr:uid="{00000000-0005-0000-0000-0000D6250000}"/>
    <cellStyle name="Normal 15 2 2 3 4 2" xfId="9686" xr:uid="{00000000-0005-0000-0000-0000D7250000}"/>
    <cellStyle name="Normal 15 2 2 3 4 2 2" xfId="9687" xr:uid="{00000000-0005-0000-0000-0000D8250000}"/>
    <cellStyle name="Normal 15 2 2 3 4 2 2 2" xfId="9688" xr:uid="{00000000-0005-0000-0000-0000D9250000}"/>
    <cellStyle name="Normal 15 2 2 3 4 2 3" xfId="9689" xr:uid="{00000000-0005-0000-0000-0000DA250000}"/>
    <cellStyle name="Normal 15 2 2 3 4 3" xfId="9690" xr:uid="{00000000-0005-0000-0000-0000DB250000}"/>
    <cellStyle name="Normal 15 2 2 3 4 3 2" xfId="9691" xr:uid="{00000000-0005-0000-0000-0000DC250000}"/>
    <cellStyle name="Normal 15 2 2 3 4 3 2 2" xfId="9692" xr:uid="{00000000-0005-0000-0000-0000DD250000}"/>
    <cellStyle name="Normal 15 2 2 3 4 3 3" xfId="9693" xr:uid="{00000000-0005-0000-0000-0000DE250000}"/>
    <cellStyle name="Normal 15 2 2 3 4 4" xfId="9694" xr:uid="{00000000-0005-0000-0000-0000DF250000}"/>
    <cellStyle name="Normal 15 2 2 3 4 4 2" xfId="9695" xr:uid="{00000000-0005-0000-0000-0000E0250000}"/>
    <cellStyle name="Normal 15 2 2 3 4 4 2 2" xfId="9696" xr:uid="{00000000-0005-0000-0000-0000E1250000}"/>
    <cellStyle name="Normal 15 2 2 3 4 4 3" xfId="9697" xr:uid="{00000000-0005-0000-0000-0000E2250000}"/>
    <cellStyle name="Normal 15 2 2 3 4 5" xfId="9698" xr:uid="{00000000-0005-0000-0000-0000E3250000}"/>
    <cellStyle name="Normal 15 2 2 3 4 5 2" xfId="9699" xr:uid="{00000000-0005-0000-0000-0000E4250000}"/>
    <cellStyle name="Normal 15 2 2 3 4 6" xfId="9700" xr:uid="{00000000-0005-0000-0000-0000E5250000}"/>
    <cellStyle name="Normal 15 2 2 3 4 6 2" xfId="9701" xr:uid="{00000000-0005-0000-0000-0000E6250000}"/>
    <cellStyle name="Normal 15 2 2 3 4 7" xfId="9702" xr:uid="{00000000-0005-0000-0000-0000E7250000}"/>
    <cellStyle name="Normal 15 2 2 3 5" xfId="9703" xr:uid="{00000000-0005-0000-0000-0000E8250000}"/>
    <cellStyle name="Normal 15 2 2 3 5 2" xfId="9704" xr:uid="{00000000-0005-0000-0000-0000E9250000}"/>
    <cellStyle name="Normal 15 2 2 3 5 2 2" xfId="9705" xr:uid="{00000000-0005-0000-0000-0000EA250000}"/>
    <cellStyle name="Normal 15 2 2 3 5 2 2 2" xfId="9706" xr:uid="{00000000-0005-0000-0000-0000EB250000}"/>
    <cellStyle name="Normal 15 2 2 3 5 2 3" xfId="9707" xr:uid="{00000000-0005-0000-0000-0000EC250000}"/>
    <cellStyle name="Normal 15 2 2 3 5 3" xfId="9708" xr:uid="{00000000-0005-0000-0000-0000ED250000}"/>
    <cellStyle name="Normal 15 2 2 3 5 3 2" xfId="9709" xr:uid="{00000000-0005-0000-0000-0000EE250000}"/>
    <cellStyle name="Normal 15 2 2 3 5 3 2 2" xfId="9710" xr:uid="{00000000-0005-0000-0000-0000EF250000}"/>
    <cellStyle name="Normal 15 2 2 3 5 3 3" xfId="9711" xr:uid="{00000000-0005-0000-0000-0000F0250000}"/>
    <cellStyle name="Normal 15 2 2 3 5 4" xfId="9712" xr:uid="{00000000-0005-0000-0000-0000F1250000}"/>
    <cellStyle name="Normal 15 2 2 3 5 4 2" xfId="9713" xr:uid="{00000000-0005-0000-0000-0000F2250000}"/>
    <cellStyle name="Normal 15 2 2 3 5 4 2 2" xfId="9714" xr:uid="{00000000-0005-0000-0000-0000F3250000}"/>
    <cellStyle name="Normal 15 2 2 3 5 4 3" xfId="9715" xr:uid="{00000000-0005-0000-0000-0000F4250000}"/>
    <cellStyle name="Normal 15 2 2 3 5 5" xfId="9716" xr:uid="{00000000-0005-0000-0000-0000F5250000}"/>
    <cellStyle name="Normal 15 2 2 3 5 5 2" xfId="9717" xr:uid="{00000000-0005-0000-0000-0000F6250000}"/>
    <cellStyle name="Normal 15 2 2 3 5 6" xfId="9718" xr:uid="{00000000-0005-0000-0000-0000F7250000}"/>
    <cellStyle name="Normal 15 2 2 3 5 6 2" xfId="9719" xr:uid="{00000000-0005-0000-0000-0000F8250000}"/>
    <cellStyle name="Normal 15 2 2 3 5 7" xfId="9720" xr:uid="{00000000-0005-0000-0000-0000F9250000}"/>
    <cellStyle name="Normal 15 2 2 3 6" xfId="9721" xr:uid="{00000000-0005-0000-0000-0000FA250000}"/>
    <cellStyle name="Normal 15 2 2 3 6 2" xfId="9722" xr:uid="{00000000-0005-0000-0000-0000FB250000}"/>
    <cellStyle name="Normal 15 2 2 3 6 2 2" xfId="9723" xr:uid="{00000000-0005-0000-0000-0000FC250000}"/>
    <cellStyle name="Normal 15 2 2 3 6 3" xfId="9724" xr:uid="{00000000-0005-0000-0000-0000FD250000}"/>
    <cellStyle name="Normal 15 2 2 3 7" xfId="9725" xr:uid="{00000000-0005-0000-0000-0000FE250000}"/>
    <cellStyle name="Normal 15 2 2 3 7 2" xfId="9726" xr:uid="{00000000-0005-0000-0000-0000FF250000}"/>
    <cellStyle name="Normal 15 2 2 3 7 2 2" xfId="9727" xr:uid="{00000000-0005-0000-0000-000000260000}"/>
    <cellStyle name="Normal 15 2 2 3 7 3" xfId="9728" xr:uid="{00000000-0005-0000-0000-000001260000}"/>
    <cellStyle name="Normal 15 2 2 3 8" xfId="9729" xr:uid="{00000000-0005-0000-0000-000002260000}"/>
    <cellStyle name="Normal 15 2 2 3 8 2" xfId="9730" xr:uid="{00000000-0005-0000-0000-000003260000}"/>
    <cellStyle name="Normal 15 2 2 3 8 2 2" xfId="9731" xr:uid="{00000000-0005-0000-0000-000004260000}"/>
    <cellStyle name="Normal 15 2 2 3 8 3" xfId="9732" xr:uid="{00000000-0005-0000-0000-000005260000}"/>
    <cellStyle name="Normal 15 2 2 3 9" xfId="9733" xr:uid="{00000000-0005-0000-0000-000006260000}"/>
    <cellStyle name="Normal 15 2 2 3 9 2" xfId="9734" xr:uid="{00000000-0005-0000-0000-000007260000}"/>
    <cellStyle name="Normal 15 2 2 4" xfId="9735" xr:uid="{00000000-0005-0000-0000-000008260000}"/>
    <cellStyle name="Normal 15 2 2 4 2" xfId="9736" xr:uid="{00000000-0005-0000-0000-000009260000}"/>
    <cellStyle name="Normal 15 2 2 4 2 2" xfId="9737" xr:uid="{00000000-0005-0000-0000-00000A260000}"/>
    <cellStyle name="Normal 15 2 2 4 2 2 2" xfId="9738" xr:uid="{00000000-0005-0000-0000-00000B260000}"/>
    <cellStyle name="Normal 15 2 2 4 2 2 2 2" xfId="9739" xr:uid="{00000000-0005-0000-0000-00000C260000}"/>
    <cellStyle name="Normal 15 2 2 4 2 2 3" xfId="9740" xr:uid="{00000000-0005-0000-0000-00000D260000}"/>
    <cellStyle name="Normal 15 2 2 4 2 3" xfId="9741" xr:uid="{00000000-0005-0000-0000-00000E260000}"/>
    <cellStyle name="Normal 15 2 2 4 2 3 2" xfId="9742" xr:uid="{00000000-0005-0000-0000-00000F260000}"/>
    <cellStyle name="Normal 15 2 2 4 2 3 2 2" xfId="9743" xr:uid="{00000000-0005-0000-0000-000010260000}"/>
    <cellStyle name="Normal 15 2 2 4 2 3 3" xfId="9744" xr:uid="{00000000-0005-0000-0000-000011260000}"/>
    <cellStyle name="Normal 15 2 2 4 2 4" xfId="9745" xr:uid="{00000000-0005-0000-0000-000012260000}"/>
    <cellStyle name="Normal 15 2 2 4 2 4 2" xfId="9746" xr:uid="{00000000-0005-0000-0000-000013260000}"/>
    <cellStyle name="Normal 15 2 2 4 2 4 2 2" xfId="9747" xr:uid="{00000000-0005-0000-0000-000014260000}"/>
    <cellStyle name="Normal 15 2 2 4 2 4 3" xfId="9748" xr:uid="{00000000-0005-0000-0000-000015260000}"/>
    <cellStyle name="Normal 15 2 2 4 2 5" xfId="9749" xr:uid="{00000000-0005-0000-0000-000016260000}"/>
    <cellStyle name="Normal 15 2 2 4 2 5 2" xfId="9750" xr:uid="{00000000-0005-0000-0000-000017260000}"/>
    <cellStyle name="Normal 15 2 2 4 2 6" xfId="9751" xr:uid="{00000000-0005-0000-0000-000018260000}"/>
    <cellStyle name="Normal 15 2 2 4 2 6 2" xfId="9752" xr:uid="{00000000-0005-0000-0000-000019260000}"/>
    <cellStyle name="Normal 15 2 2 4 2 7" xfId="9753" xr:uid="{00000000-0005-0000-0000-00001A260000}"/>
    <cellStyle name="Normal 15 2 2 4 3" xfId="9754" xr:uid="{00000000-0005-0000-0000-00001B260000}"/>
    <cellStyle name="Normal 15 2 2 4 3 2" xfId="9755" xr:uid="{00000000-0005-0000-0000-00001C260000}"/>
    <cellStyle name="Normal 15 2 2 4 3 2 2" xfId="9756" xr:uid="{00000000-0005-0000-0000-00001D260000}"/>
    <cellStyle name="Normal 15 2 2 4 3 2 2 2" xfId="9757" xr:uid="{00000000-0005-0000-0000-00001E260000}"/>
    <cellStyle name="Normal 15 2 2 4 3 2 3" xfId="9758" xr:uid="{00000000-0005-0000-0000-00001F260000}"/>
    <cellStyle name="Normal 15 2 2 4 3 3" xfId="9759" xr:uid="{00000000-0005-0000-0000-000020260000}"/>
    <cellStyle name="Normal 15 2 2 4 3 3 2" xfId="9760" xr:uid="{00000000-0005-0000-0000-000021260000}"/>
    <cellStyle name="Normal 15 2 2 4 3 3 2 2" xfId="9761" xr:uid="{00000000-0005-0000-0000-000022260000}"/>
    <cellStyle name="Normal 15 2 2 4 3 3 3" xfId="9762" xr:uid="{00000000-0005-0000-0000-000023260000}"/>
    <cellStyle name="Normal 15 2 2 4 3 4" xfId="9763" xr:uid="{00000000-0005-0000-0000-000024260000}"/>
    <cellStyle name="Normal 15 2 2 4 3 4 2" xfId="9764" xr:uid="{00000000-0005-0000-0000-000025260000}"/>
    <cellStyle name="Normal 15 2 2 4 3 4 2 2" xfId="9765" xr:uid="{00000000-0005-0000-0000-000026260000}"/>
    <cellStyle name="Normal 15 2 2 4 3 4 3" xfId="9766" xr:uid="{00000000-0005-0000-0000-000027260000}"/>
    <cellStyle name="Normal 15 2 2 4 3 5" xfId="9767" xr:uid="{00000000-0005-0000-0000-000028260000}"/>
    <cellStyle name="Normal 15 2 2 4 3 5 2" xfId="9768" xr:uid="{00000000-0005-0000-0000-000029260000}"/>
    <cellStyle name="Normal 15 2 2 4 3 6" xfId="9769" xr:uid="{00000000-0005-0000-0000-00002A260000}"/>
    <cellStyle name="Normal 15 2 2 4 3 6 2" xfId="9770" xr:uid="{00000000-0005-0000-0000-00002B260000}"/>
    <cellStyle name="Normal 15 2 2 4 3 7" xfId="9771" xr:uid="{00000000-0005-0000-0000-00002C260000}"/>
    <cellStyle name="Normal 15 2 2 4 4" xfId="9772" xr:uid="{00000000-0005-0000-0000-00002D260000}"/>
    <cellStyle name="Normal 15 2 2 4 4 2" xfId="9773" xr:uid="{00000000-0005-0000-0000-00002E260000}"/>
    <cellStyle name="Normal 15 2 2 4 4 2 2" xfId="9774" xr:uid="{00000000-0005-0000-0000-00002F260000}"/>
    <cellStyle name="Normal 15 2 2 4 4 3" xfId="9775" xr:uid="{00000000-0005-0000-0000-000030260000}"/>
    <cellStyle name="Normal 15 2 2 4 5" xfId="9776" xr:uid="{00000000-0005-0000-0000-000031260000}"/>
    <cellStyle name="Normal 15 2 2 4 5 2" xfId="9777" xr:uid="{00000000-0005-0000-0000-000032260000}"/>
    <cellStyle name="Normal 15 2 2 4 5 2 2" xfId="9778" xr:uid="{00000000-0005-0000-0000-000033260000}"/>
    <cellStyle name="Normal 15 2 2 4 5 3" xfId="9779" xr:uid="{00000000-0005-0000-0000-000034260000}"/>
    <cellStyle name="Normal 15 2 2 4 6" xfId="9780" xr:uid="{00000000-0005-0000-0000-000035260000}"/>
    <cellStyle name="Normal 15 2 2 4 6 2" xfId="9781" xr:uid="{00000000-0005-0000-0000-000036260000}"/>
    <cellStyle name="Normal 15 2 2 4 6 2 2" xfId="9782" xr:uid="{00000000-0005-0000-0000-000037260000}"/>
    <cellStyle name="Normal 15 2 2 4 6 3" xfId="9783" xr:uid="{00000000-0005-0000-0000-000038260000}"/>
    <cellStyle name="Normal 15 2 2 4 7" xfId="9784" xr:uid="{00000000-0005-0000-0000-000039260000}"/>
    <cellStyle name="Normal 15 2 2 4 7 2" xfId="9785" xr:uid="{00000000-0005-0000-0000-00003A260000}"/>
    <cellStyle name="Normal 15 2 2 4 8" xfId="9786" xr:uid="{00000000-0005-0000-0000-00003B260000}"/>
    <cellStyle name="Normal 15 2 2 4 8 2" xfId="9787" xr:uid="{00000000-0005-0000-0000-00003C260000}"/>
    <cellStyle name="Normal 15 2 2 4 9" xfId="9788" xr:uid="{00000000-0005-0000-0000-00003D260000}"/>
    <cellStyle name="Normal 15 2 2 5" xfId="9789" xr:uid="{00000000-0005-0000-0000-00003E260000}"/>
    <cellStyle name="Normal 15 2 2 5 2" xfId="9790" xr:uid="{00000000-0005-0000-0000-00003F260000}"/>
    <cellStyle name="Normal 15 2 2 5 2 2" xfId="9791" xr:uid="{00000000-0005-0000-0000-000040260000}"/>
    <cellStyle name="Normal 15 2 2 5 2 2 2" xfId="9792" xr:uid="{00000000-0005-0000-0000-000041260000}"/>
    <cellStyle name="Normal 15 2 2 5 2 3" xfId="9793" xr:uid="{00000000-0005-0000-0000-000042260000}"/>
    <cellStyle name="Normal 15 2 2 5 3" xfId="9794" xr:uid="{00000000-0005-0000-0000-000043260000}"/>
    <cellStyle name="Normal 15 2 2 5 3 2" xfId="9795" xr:uid="{00000000-0005-0000-0000-000044260000}"/>
    <cellStyle name="Normal 15 2 2 5 3 2 2" xfId="9796" xr:uid="{00000000-0005-0000-0000-000045260000}"/>
    <cellStyle name="Normal 15 2 2 5 3 3" xfId="9797" xr:uid="{00000000-0005-0000-0000-000046260000}"/>
    <cellStyle name="Normal 15 2 2 5 4" xfId="9798" xr:uid="{00000000-0005-0000-0000-000047260000}"/>
    <cellStyle name="Normal 15 2 2 5 4 2" xfId="9799" xr:uid="{00000000-0005-0000-0000-000048260000}"/>
    <cellStyle name="Normal 15 2 2 5 4 2 2" xfId="9800" xr:uid="{00000000-0005-0000-0000-000049260000}"/>
    <cellStyle name="Normal 15 2 2 5 4 3" xfId="9801" xr:uid="{00000000-0005-0000-0000-00004A260000}"/>
    <cellStyle name="Normal 15 2 2 5 5" xfId="9802" xr:uid="{00000000-0005-0000-0000-00004B260000}"/>
    <cellStyle name="Normal 15 2 2 5 5 2" xfId="9803" xr:uid="{00000000-0005-0000-0000-00004C260000}"/>
    <cellStyle name="Normal 15 2 2 5 6" xfId="9804" xr:uid="{00000000-0005-0000-0000-00004D260000}"/>
    <cellStyle name="Normal 15 2 2 5 6 2" xfId="9805" xr:uid="{00000000-0005-0000-0000-00004E260000}"/>
    <cellStyle name="Normal 15 2 2 5 7" xfId="9806" xr:uid="{00000000-0005-0000-0000-00004F260000}"/>
    <cellStyle name="Normal 15 2 2 6" xfId="9807" xr:uid="{00000000-0005-0000-0000-000050260000}"/>
    <cellStyle name="Normal 15 2 2 6 2" xfId="9808" xr:uid="{00000000-0005-0000-0000-000051260000}"/>
    <cellStyle name="Normal 15 2 2 6 2 2" xfId="9809" xr:uid="{00000000-0005-0000-0000-000052260000}"/>
    <cellStyle name="Normal 15 2 2 6 2 2 2" xfId="9810" xr:uid="{00000000-0005-0000-0000-000053260000}"/>
    <cellStyle name="Normal 15 2 2 6 2 3" xfId="9811" xr:uid="{00000000-0005-0000-0000-000054260000}"/>
    <cellStyle name="Normal 15 2 2 6 3" xfId="9812" xr:uid="{00000000-0005-0000-0000-000055260000}"/>
    <cellStyle name="Normal 15 2 2 6 3 2" xfId="9813" xr:uid="{00000000-0005-0000-0000-000056260000}"/>
    <cellStyle name="Normal 15 2 2 6 3 2 2" xfId="9814" xr:uid="{00000000-0005-0000-0000-000057260000}"/>
    <cellStyle name="Normal 15 2 2 6 3 3" xfId="9815" xr:uid="{00000000-0005-0000-0000-000058260000}"/>
    <cellStyle name="Normal 15 2 2 6 4" xfId="9816" xr:uid="{00000000-0005-0000-0000-000059260000}"/>
    <cellStyle name="Normal 15 2 2 6 4 2" xfId="9817" xr:uid="{00000000-0005-0000-0000-00005A260000}"/>
    <cellStyle name="Normal 15 2 2 6 4 2 2" xfId="9818" xr:uid="{00000000-0005-0000-0000-00005B260000}"/>
    <cellStyle name="Normal 15 2 2 6 4 3" xfId="9819" xr:uid="{00000000-0005-0000-0000-00005C260000}"/>
    <cellStyle name="Normal 15 2 2 6 5" xfId="9820" xr:uid="{00000000-0005-0000-0000-00005D260000}"/>
    <cellStyle name="Normal 15 2 2 6 5 2" xfId="9821" xr:uid="{00000000-0005-0000-0000-00005E260000}"/>
    <cellStyle name="Normal 15 2 2 6 6" xfId="9822" xr:uid="{00000000-0005-0000-0000-00005F260000}"/>
    <cellStyle name="Normal 15 2 2 6 6 2" xfId="9823" xr:uid="{00000000-0005-0000-0000-000060260000}"/>
    <cellStyle name="Normal 15 2 2 6 7" xfId="9824" xr:uid="{00000000-0005-0000-0000-000061260000}"/>
    <cellStyle name="Normal 15 2 2 7" xfId="9825" xr:uid="{00000000-0005-0000-0000-000062260000}"/>
    <cellStyle name="Normal 15 2 2 7 2" xfId="9826" xr:uid="{00000000-0005-0000-0000-000063260000}"/>
    <cellStyle name="Normal 15 2 2 7 2 2" xfId="9827" xr:uid="{00000000-0005-0000-0000-000064260000}"/>
    <cellStyle name="Normal 15 2 2 7 3" xfId="9828" xr:uid="{00000000-0005-0000-0000-000065260000}"/>
    <cellStyle name="Normal 15 2 2 8" xfId="9829" xr:uid="{00000000-0005-0000-0000-000066260000}"/>
    <cellStyle name="Normal 15 2 2 8 2" xfId="9830" xr:uid="{00000000-0005-0000-0000-000067260000}"/>
    <cellStyle name="Normal 15 2 2 8 2 2" xfId="9831" xr:uid="{00000000-0005-0000-0000-000068260000}"/>
    <cellStyle name="Normal 15 2 2 8 3" xfId="9832" xr:uid="{00000000-0005-0000-0000-000069260000}"/>
    <cellStyle name="Normal 15 2 2 9" xfId="9833" xr:uid="{00000000-0005-0000-0000-00006A260000}"/>
    <cellStyle name="Normal 15 2 2 9 2" xfId="9834" xr:uid="{00000000-0005-0000-0000-00006B260000}"/>
    <cellStyle name="Normal 15 2 2 9 2 2" xfId="9835" xr:uid="{00000000-0005-0000-0000-00006C260000}"/>
    <cellStyle name="Normal 15 2 2 9 3" xfId="9836" xr:uid="{00000000-0005-0000-0000-00006D260000}"/>
    <cellStyle name="Normal 15 2 2_Confidential Information" xfId="9837" xr:uid="{00000000-0005-0000-0000-00006E260000}"/>
    <cellStyle name="Normal 15 2 3" xfId="9838" xr:uid="{00000000-0005-0000-0000-00006F260000}"/>
    <cellStyle name="Normal 15 2 3 10" xfId="9839" xr:uid="{00000000-0005-0000-0000-000070260000}"/>
    <cellStyle name="Normal 15 2 3 10 2" xfId="9840" xr:uid="{00000000-0005-0000-0000-000071260000}"/>
    <cellStyle name="Normal 15 2 3 10 2 2" xfId="9841" xr:uid="{00000000-0005-0000-0000-000072260000}"/>
    <cellStyle name="Normal 15 2 3 10 3" xfId="9842" xr:uid="{00000000-0005-0000-0000-000073260000}"/>
    <cellStyle name="Normal 15 2 3 11" xfId="9843" xr:uid="{00000000-0005-0000-0000-000074260000}"/>
    <cellStyle name="Normal 15 2 3 11 2" xfId="9844" xr:uid="{00000000-0005-0000-0000-000075260000}"/>
    <cellStyle name="Normal 15 2 3 12" xfId="9845" xr:uid="{00000000-0005-0000-0000-000076260000}"/>
    <cellStyle name="Normal 15 2 3 12 2" xfId="9846" xr:uid="{00000000-0005-0000-0000-000077260000}"/>
    <cellStyle name="Normal 15 2 3 13" xfId="9847" xr:uid="{00000000-0005-0000-0000-000078260000}"/>
    <cellStyle name="Normal 15 2 3 2" xfId="9848" xr:uid="{00000000-0005-0000-0000-000079260000}"/>
    <cellStyle name="Normal 15 2 3 2 10" xfId="9849" xr:uid="{00000000-0005-0000-0000-00007A260000}"/>
    <cellStyle name="Normal 15 2 3 2 10 2" xfId="9850" xr:uid="{00000000-0005-0000-0000-00007B260000}"/>
    <cellStyle name="Normal 15 2 3 2 11" xfId="9851" xr:uid="{00000000-0005-0000-0000-00007C260000}"/>
    <cellStyle name="Normal 15 2 3 2 2" xfId="9852" xr:uid="{00000000-0005-0000-0000-00007D260000}"/>
    <cellStyle name="Normal 15 2 3 2 2 2" xfId="9853" xr:uid="{00000000-0005-0000-0000-00007E260000}"/>
    <cellStyle name="Normal 15 2 3 2 2 2 2" xfId="9854" xr:uid="{00000000-0005-0000-0000-00007F260000}"/>
    <cellStyle name="Normal 15 2 3 2 2 2 2 2" xfId="9855" xr:uid="{00000000-0005-0000-0000-000080260000}"/>
    <cellStyle name="Normal 15 2 3 2 2 2 2 2 2" xfId="9856" xr:uid="{00000000-0005-0000-0000-000081260000}"/>
    <cellStyle name="Normal 15 2 3 2 2 2 2 3" xfId="9857" xr:uid="{00000000-0005-0000-0000-000082260000}"/>
    <cellStyle name="Normal 15 2 3 2 2 2 3" xfId="9858" xr:uid="{00000000-0005-0000-0000-000083260000}"/>
    <cellStyle name="Normal 15 2 3 2 2 2 3 2" xfId="9859" xr:uid="{00000000-0005-0000-0000-000084260000}"/>
    <cellStyle name="Normal 15 2 3 2 2 2 3 2 2" xfId="9860" xr:uid="{00000000-0005-0000-0000-000085260000}"/>
    <cellStyle name="Normal 15 2 3 2 2 2 3 3" xfId="9861" xr:uid="{00000000-0005-0000-0000-000086260000}"/>
    <cellStyle name="Normal 15 2 3 2 2 2 4" xfId="9862" xr:uid="{00000000-0005-0000-0000-000087260000}"/>
    <cellStyle name="Normal 15 2 3 2 2 2 4 2" xfId="9863" xr:uid="{00000000-0005-0000-0000-000088260000}"/>
    <cellStyle name="Normal 15 2 3 2 2 2 4 2 2" xfId="9864" xr:uid="{00000000-0005-0000-0000-000089260000}"/>
    <cellStyle name="Normal 15 2 3 2 2 2 4 3" xfId="9865" xr:uid="{00000000-0005-0000-0000-00008A260000}"/>
    <cellStyle name="Normal 15 2 3 2 2 2 5" xfId="9866" xr:uid="{00000000-0005-0000-0000-00008B260000}"/>
    <cellStyle name="Normal 15 2 3 2 2 2 5 2" xfId="9867" xr:uid="{00000000-0005-0000-0000-00008C260000}"/>
    <cellStyle name="Normal 15 2 3 2 2 2 6" xfId="9868" xr:uid="{00000000-0005-0000-0000-00008D260000}"/>
    <cellStyle name="Normal 15 2 3 2 2 2 6 2" xfId="9869" xr:uid="{00000000-0005-0000-0000-00008E260000}"/>
    <cellStyle name="Normal 15 2 3 2 2 2 7" xfId="9870" xr:uid="{00000000-0005-0000-0000-00008F260000}"/>
    <cellStyle name="Normal 15 2 3 2 2 3" xfId="9871" xr:uid="{00000000-0005-0000-0000-000090260000}"/>
    <cellStyle name="Normal 15 2 3 2 2 3 2" xfId="9872" xr:uid="{00000000-0005-0000-0000-000091260000}"/>
    <cellStyle name="Normal 15 2 3 2 2 3 2 2" xfId="9873" xr:uid="{00000000-0005-0000-0000-000092260000}"/>
    <cellStyle name="Normal 15 2 3 2 2 3 2 2 2" xfId="9874" xr:uid="{00000000-0005-0000-0000-000093260000}"/>
    <cellStyle name="Normal 15 2 3 2 2 3 2 3" xfId="9875" xr:uid="{00000000-0005-0000-0000-000094260000}"/>
    <cellStyle name="Normal 15 2 3 2 2 3 3" xfId="9876" xr:uid="{00000000-0005-0000-0000-000095260000}"/>
    <cellStyle name="Normal 15 2 3 2 2 3 3 2" xfId="9877" xr:uid="{00000000-0005-0000-0000-000096260000}"/>
    <cellStyle name="Normal 15 2 3 2 2 3 3 2 2" xfId="9878" xr:uid="{00000000-0005-0000-0000-000097260000}"/>
    <cellStyle name="Normal 15 2 3 2 2 3 3 3" xfId="9879" xr:uid="{00000000-0005-0000-0000-000098260000}"/>
    <cellStyle name="Normal 15 2 3 2 2 3 4" xfId="9880" xr:uid="{00000000-0005-0000-0000-000099260000}"/>
    <cellStyle name="Normal 15 2 3 2 2 3 4 2" xfId="9881" xr:uid="{00000000-0005-0000-0000-00009A260000}"/>
    <cellStyle name="Normal 15 2 3 2 2 3 4 2 2" xfId="9882" xr:uid="{00000000-0005-0000-0000-00009B260000}"/>
    <cellStyle name="Normal 15 2 3 2 2 3 4 3" xfId="9883" xr:uid="{00000000-0005-0000-0000-00009C260000}"/>
    <cellStyle name="Normal 15 2 3 2 2 3 5" xfId="9884" xr:uid="{00000000-0005-0000-0000-00009D260000}"/>
    <cellStyle name="Normal 15 2 3 2 2 3 5 2" xfId="9885" xr:uid="{00000000-0005-0000-0000-00009E260000}"/>
    <cellStyle name="Normal 15 2 3 2 2 3 6" xfId="9886" xr:uid="{00000000-0005-0000-0000-00009F260000}"/>
    <cellStyle name="Normal 15 2 3 2 2 3 6 2" xfId="9887" xr:uid="{00000000-0005-0000-0000-0000A0260000}"/>
    <cellStyle name="Normal 15 2 3 2 2 3 7" xfId="9888" xr:uid="{00000000-0005-0000-0000-0000A1260000}"/>
    <cellStyle name="Normal 15 2 3 2 2 4" xfId="9889" xr:uid="{00000000-0005-0000-0000-0000A2260000}"/>
    <cellStyle name="Normal 15 2 3 2 2 4 2" xfId="9890" xr:uid="{00000000-0005-0000-0000-0000A3260000}"/>
    <cellStyle name="Normal 15 2 3 2 2 4 2 2" xfId="9891" xr:uid="{00000000-0005-0000-0000-0000A4260000}"/>
    <cellStyle name="Normal 15 2 3 2 2 4 3" xfId="9892" xr:uid="{00000000-0005-0000-0000-0000A5260000}"/>
    <cellStyle name="Normal 15 2 3 2 2 5" xfId="9893" xr:uid="{00000000-0005-0000-0000-0000A6260000}"/>
    <cellStyle name="Normal 15 2 3 2 2 5 2" xfId="9894" xr:uid="{00000000-0005-0000-0000-0000A7260000}"/>
    <cellStyle name="Normal 15 2 3 2 2 5 2 2" xfId="9895" xr:uid="{00000000-0005-0000-0000-0000A8260000}"/>
    <cellStyle name="Normal 15 2 3 2 2 5 3" xfId="9896" xr:uid="{00000000-0005-0000-0000-0000A9260000}"/>
    <cellStyle name="Normal 15 2 3 2 2 6" xfId="9897" xr:uid="{00000000-0005-0000-0000-0000AA260000}"/>
    <cellStyle name="Normal 15 2 3 2 2 6 2" xfId="9898" xr:uid="{00000000-0005-0000-0000-0000AB260000}"/>
    <cellStyle name="Normal 15 2 3 2 2 6 2 2" xfId="9899" xr:uid="{00000000-0005-0000-0000-0000AC260000}"/>
    <cellStyle name="Normal 15 2 3 2 2 6 3" xfId="9900" xr:uid="{00000000-0005-0000-0000-0000AD260000}"/>
    <cellStyle name="Normal 15 2 3 2 2 7" xfId="9901" xr:uid="{00000000-0005-0000-0000-0000AE260000}"/>
    <cellStyle name="Normal 15 2 3 2 2 7 2" xfId="9902" xr:uid="{00000000-0005-0000-0000-0000AF260000}"/>
    <cellStyle name="Normal 15 2 3 2 2 8" xfId="9903" xr:uid="{00000000-0005-0000-0000-0000B0260000}"/>
    <cellStyle name="Normal 15 2 3 2 2 8 2" xfId="9904" xr:uid="{00000000-0005-0000-0000-0000B1260000}"/>
    <cellStyle name="Normal 15 2 3 2 2 9" xfId="9905" xr:uid="{00000000-0005-0000-0000-0000B2260000}"/>
    <cellStyle name="Normal 15 2 3 2 3" xfId="9906" xr:uid="{00000000-0005-0000-0000-0000B3260000}"/>
    <cellStyle name="Normal 15 2 3 2 3 2" xfId="9907" xr:uid="{00000000-0005-0000-0000-0000B4260000}"/>
    <cellStyle name="Normal 15 2 3 2 3 2 2" xfId="9908" xr:uid="{00000000-0005-0000-0000-0000B5260000}"/>
    <cellStyle name="Normal 15 2 3 2 3 2 2 2" xfId="9909" xr:uid="{00000000-0005-0000-0000-0000B6260000}"/>
    <cellStyle name="Normal 15 2 3 2 3 2 2 2 2" xfId="9910" xr:uid="{00000000-0005-0000-0000-0000B7260000}"/>
    <cellStyle name="Normal 15 2 3 2 3 2 2 3" xfId="9911" xr:uid="{00000000-0005-0000-0000-0000B8260000}"/>
    <cellStyle name="Normal 15 2 3 2 3 2 3" xfId="9912" xr:uid="{00000000-0005-0000-0000-0000B9260000}"/>
    <cellStyle name="Normal 15 2 3 2 3 2 3 2" xfId="9913" xr:uid="{00000000-0005-0000-0000-0000BA260000}"/>
    <cellStyle name="Normal 15 2 3 2 3 2 3 2 2" xfId="9914" xr:uid="{00000000-0005-0000-0000-0000BB260000}"/>
    <cellStyle name="Normal 15 2 3 2 3 2 3 3" xfId="9915" xr:uid="{00000000-0005-0000-0000-0000BC260000}"/>
    <cellStyle name="Normal 15 2 3 2 3 2 4" xfId="9916" xr:uid="{00000000-0005-0000-0000-0000BD260000}"/>
    <cellStyle name="Normal 15 2 3 2 3 2 4 2" xfId="9917" xr:uid="{00000000-0005-0000-0000-0000BE260000}"/>
    <cellStyle name="Normal 15 2 3 2 3 2 4 2 2" xfId="9918" xr:uid="{00000000-0005-0000-0000-0000BF260000}"/>
    <cellStyle name="Normal 15 2 3 2 3 2 4 3" xfId="9919" xr:uid="{00000000-0005-0000-0000-0000C0260000}"/>
    <cellStyle name="Normal 15 2 3 2 3 2 5" xfId="9920" xr:uid="{00000000-0005-0000-0000-0000C1260000}"/>
    <cellStyle name="Normal 15 2 3 2 3 2 5 2" xfId="9921" xr:uid="{00000000-0005-0000-0000-0000C2260000}"/>
    <cellStyle name="Normal 15 2 3 2 3 2 6" xfId="9922" xr:uid="{00000000-0005-0000-0000-0000C3260000}"/>
    <cellStyle name="Normal 15 2 3 2 3 2 6 2" xfId="9923" xr:uid="{00000000-0005-0000-0000-0000C4260000}"/>
    <cellStyle name="Normal 15 2 3 2 3 2 7" xfId="9924" xr:uid="{00000000-0005-0000-0000-0000C5260000}"/>
    <cellStyle name="Normal 15 2 3 2 3 3" xfId="9925" xr:uid="{00000000-0005-0000-0000-0000C6260000}"/>
    <cellStyle name="Normal 15 2 3 2 3 3 2" xfId="9926" xr:uid="{00000000-0005-0000-0000-0000C7260000}"/>
    <cellStyle name="Normal 15 2 3 2 3 3 2 2" xfId="9927" xr:uid="{00000000-0005-0000-0000-0000C8260000}"/>
    <cellStyle name="Normal 15 2 3 2 3 3 3" xfId="9928" xr:uid="{00000000-0005-0000-0000-0000C9260000}"/>
    <cellStyle name="Normal 15 2 3 2 3 4" xfId="9929" xr:uid="{00000000-0005-0000-0000-0000CA260000}"/>
    <cellStyle name="Normal 15 2 3 2 3 4 2" xfId="9930" xr:uid="{00000000-0005-0000-0000-0000CB260000}"/>
    <cellStyle name="Normal 15 2 3 2 3 4 2 2" xfId="9931" xr:uid="{00000000-0005-0000-0000-0000CC260000}"/>
    <cellStyle name="Normal 15 2 3 2 3 4 3" xfId="9932" xr:uid="{00000000-0005-0000-0000-0000CD260000}"/>
    <cellStyle name="Normal 15 2 3 2 3 5" xfId="9933" xr:uid="{00000000-0005-0000-0000-0000CE260000}"/>
    <cellStyle name="Normal 15 2 3 2 3 5 2" xfId="9934" xr:uid="{00000000-0005-0000-0000-0000CF260000}"/>
    <cellStyle name="Normal 15 2 3 2 3 5 2 2" xfId="9935" xr:uid="{00000000-0005-0000-0000-0000D0260000}"/>
    <cellStyle name="Normal 15 2 3 2 3 5 3" xfId="9936" xr:uid="{00000000-0005-0000-0000-0000D1260000}"/>
    <cellStyle name="Normal 15 2 3 2 3 6" xfId="9937" xr:uid="{00000000-0005-0000-0000-0000D2260000}"/>
    <cellStyle name="Normal 15 2 3 2 3 6 2" xfId="9938" xr:uid="{00000000-0005-0000-0000-0000D3260000}"/>
    <cellStyle name="Normal 15 2 3 2 3 7" xfId="9939" xr:uid="{00000000-0005-0000-0000-0000D4260000}"/>
    <cellStyle name="Normal 15 2 3 2 3 7 2" xfId="9940" xr:uid="{00000000-0005-0000-0000-0000D5260000}"/>
    <cellStyle name="Normal 15 2 3 2 3 8" xfId="9941" xr:uid="{00000000-0005-0000-0000-0000D6260000}"/>
    <cellStyle name="Normal 15 2 3 2 4" xfId="9942" xr:uid="{00000000-0005-0000-0000-0000D7260000}"/>
    <cellStyle name="Normal 15 2 3 2 4 2" xfId="9943" xr:uid="{00000000-0005-0000-0000-0000D8260000}"/>
    <cellStyle name="Normal 15 2 3 2 4 2 2" xfId="9944" xr:uid="{00000000-0005-0000-0000-0000D9260000}"/>
    <cellStyle name="Normal 15 2 3 2 4 2 2 2" xfId="9945" xr:uid="{00000000-0005-0000-0000-0000DA260000}"/>
    <cellStyle name="Normal 15 2 3 2 4 2 3" xfId="9946" xr:uid="{00000000-0005-0000-0000-0000DB260000}"/>
    <cellStyle name="Normal 15 2 3 2 4 3" xfId="9947" xr:uid="{00000000-0005-0000-0000-0000DC260000}"/>
    <cellStyle name="Normal 15 2 3 2 4 3 2" xfId="9948" xr:uid="{00000000-0005-0000-0000-0000DD260000}"/>
    <cellStyle name="Normal 15 2 3 2 4 3 2 2" xfId="9949" xr:uid="{00000000-0005-0000-0000-0000DE260000}"/>
    <cellStyle name="Normal 15 2 3 2 4 3 3" xfId="9950" xr:uid="{00000000-0005-0000-0000-0000DF260000}"/>
    <cellStyle name="Normal 15 2 3 2 4 4" xfId="9951" xr:uid="{00000000-0005-0000-0000-0000E0260000}"/>
    <cellStyle name="Normal 15 2 3 2 4 4 2" xfId="9952" xr:uid="{00000000-0005-0000-0000-0000E1260000}"/>
    <cellStyle name="Normal 15 2 3 2 4 4 2 2" xfId="9953" xr:uid="{00000000-0005-0000-0000-0000E2260000}"/>
    <cellStyle name="Normal 15 2 3 2 4 4 3" xfId="9954" xr:uid="{00000000-0005-0000-0000-0000E3260000}"/>
    <cellStyle name="Normal 15 2 3 2 4 5" xfId="9955" xr:uid="{00000000-0005-0000-0000-0000E4260000}"/>
    <cellStyle name="Normal 15 2 3 2 4 5 2" xfId="9956" xr:uid="{00000000-0005-0000-0000-0000E5260000}"/>
    <cellStyle name="Normal 15 2 3 2 4 6" xfId="9957" xr:uid="{00000000-0005-0000-0000-0000E6260000}"/>
    <cellStyle name="Normal 15 2 3 2 4 6 2" xfId="9958" xr:uid="{00000000-0005-0000-0000-0000E7260000}"/>
    <cellStyle name="Normal 15 2 3 2 4 7" xfId="9959" xr:uid="{00000000-0005-0000-0000-0000E8260000}"/>
    <cellStyle name="Normal 15 2 3 2 5" xfId="9960" xr:uid="{00000000-0005-0000-0000-0000E9260000}"/>
    <cellStyle name="Normal 15 2 3 2 5 2" xfId="9961" xr:uid="{00000000-0005-0000-0000-0000EA260000}"/>
    <cellStyle name="Normal 15 2 3 2 5 2 2" xfId="9962" xr:uid="{00000000-0005-0000-0000-0000EB260000}"/>
    <cellStyle name="Normal 15 2 3 2 5 2 2 2" xfId="9963" xr:uid="{00000000-0005-0000-0000-0000EC260000}"/>
    <cellStyle name="Normal 15 2 3 2 5 2 3" xfId="9964" xr:uid="{00000000-0005-0000-0000-0000ED260000}"/>
    <cellStyle name="Normal 15 2 3 2 5 3" xfId="9965" xr:uid="{00000000-0005-0000-0000-0000EE260000}"/>
    <cellStyle name="Normal 15 2 3 2 5 3 2" xfId="9966" xr:uid="{00000000-0005-0000-0000-0000EF260000}"/>
    <cellStyle name="Normal 15 2 3 2 5 3 2 2" xfId="9967" xr:uid="{00000000-0005-0000-0000-0000F0260000}"/>
    <cellStyle name="Normal 15 2 3 2 5 3 3" xfId="9968" xr:uid="{00000000-0005-0000-0000-0000F1260000}"/>
    <cellStyle name="Normal 15 2 3 2 5 4" xfId="9969" xr:uid="{00000000-0005-0000-0000-0000F2260000}"/>
    <cellStyle name="Normal 15 2 3 2 5 4 2" xfId="9970" xr:uid="{00000000-0005-0000-0000-0000F3260000}"/>
    <cellStyle name="Normal 15 2 3 2 5 4 2 2" xfId="9971" xr:uid="{00000000-0005-0000-0000-0000F4260000}"/>
    <cellStyle name="Normal 15 2 3 2 5 4 3" xfId="9972" xr:uid="{00000000-0005-0000-0000-0000F5260000}"/>
    <cellStyle name="Normal 15 2 3 2 5 5" xfId="9973" xr:uid="{00000000-0005-0000-0000-0000F6260000}"/>
    <cellStyle name="Normal 15 2 3 2 5 5 2" xfId="9974" xr:uid="{00000000-0005-0000-0000-0000F7260000}"/>
    <cellStyle name="Normal 15 2 3 2 5 6" xfId="9975" xr:uid="{00000000-0005-0000-0000-0000F8260000}"/>
    <cellStyle name="Normal 15 2 3 2 5 6 2" xfId="9976" xr:uid="{00000000-0005-0000-0000-0000F9260000}"/>
    <cellStyle name="Normal 15 2 3 2 5 7" xfId="9977" xr:uid="{00000000-0005-0000-0000-0000FA260000}"/>
    <cellStyle name="Normal 15 2 3 2 6" xfId="9978" xr:uid="{00000000-0005-0000-0000-0000FB260000}"/>
    <cellStyle name="Normal 15 2 3 2 6 2" xfId="9979" xr:uid="{00000000-0005-0000-0000-0000FC260000}"/>
    <cellStyle name="Normal 15 2 3 2 6 2 2" xfId="9980" xr:uid="{00000000-0005-0000-0000-0000FD260000}"/>
    <cellStyle name="Normal 15 2 3 2 6 3" xfId="9981" xr:uid="{00000000-0005-0000-0000-0000FE260000}"/>
    <cellStyle name="Normal 15 2 3 2 7" xfId="9982" xr:uid="{00000000-0005-0000-0000-0000FF260000}"/>
    <cellStyle name="Normal 15 2 3 2 7 2" xfId="9983" xr:uid="{00000000-0005-0000-0000-000000270000}"/>
    <cellStyle name="Normal 15 2 3 2 7 2 2" xfId="9984" xr:uid="{00000000-0005-0000-0000-000001270000}"/>
    <cellStyle name="Normal 15 2 3 2 7 3" xfId="9985" xr:uid="{00000000-0005-0000-0000-000002270000}"/>
    <cellStyle name="Normal 15 2 3 2 8" xfId="9986" xr:uid="{00000000-0005-0000-0000-000003270000}"/>
    <cellStyle name="Normal 15 2 3 2 8 2" xfId="9987" xr:uid="{00000000-0005-0000-0000-000004270000}"/>
    <cellStyle name="Normal 15 2 3 2 8 2 2" xfId="9988" xr:uid="{00000000-0005-0000-0000-000005270000}"/>
    <cellStyle name="Normal 15 2 3 2 8 3" xfId="9989" xr:uid="{00000000-0005-0000-0000-000006270000}"/>
    <cellStyle name="Normal 15 2 3 2 9" xfId="9990" xr:uid="{00000000-0005-0000-0000-000007270000}"/>
    <cellStyle name="Normal 15 2 3 2 9 2" xfId="9991" xr:uid="{00000000-0005-0000-0000-000008270000}"/>
    <cellStyle name="Normal 15 2 3 3" xfId="9992" xr:uid="{00000000-0005-0000-0000-000009270000}"/>
    <cellStyle name="Normal 15 2 3 3 10" xfId="9993" xr:uid="{00000000-0005-0000-0000-00000A270000}"/>
    <cellStyle name="Normal 15 2 3 3 10 2" xfId="9994" xr:uid="{00000000-0005-0000-0000-00000B270000}"/>
    <cellStyle name="Normal 15 2 3 3 11" xfId="9995" xr:uid="{00000000-0005-0000-0000-00000C270000}"/>
    <cellStyle name="Normal 15 2 3 3 2" xfId="9996" xr:uid="{00000000-0005-0000-0000-00000D270000}"/>
    <cellStyle name="Normal 15 2 3 3 2 2" xfId="9997" xr:uid="{00000000-0005-0000-0000-00000E270000}"/>
    <cellStyle name="Normal 15 2 3 3 2 2 2" xfId="9998" xr:uid="{00000000-0005-0000-0000-00000F270000}"/>
    <cellStyle name="Normal 15 2 3 3 2 2 2 2" xfId="9999" xr:uid="{00000000-0005-0000-0000-000010270000}"/>
    <cellStyle name="Normal 15 2 3 3 2 2 2 2 2" xfId="10000" xr:uid="{00000000-0005-0000-0000-000011270000}"/>
    <cellStyle name="Normal 15 2 3 3 2 2 2 3" xfId="10001" xr:uid="{00000000-0005-0000-0000-000012270000}"/>
    <cellStyle name="Normal 15 2 3 3 2 2 3" xfId="10002" xr:uid="{00000000-0005-0000-0000-000013270000}"/>
    <cellStyle name="Normal 15 2 3 3 2 2 3 2" xfId="10003" xr:uid="{00000000-0005-0000-0000-000014270000}"/>
    <cellStyle name="Normal 15 2 3 3 2 2 3 2 2" xfId="10004" xr:uid="{00000000-0005-0000-0000-000015270000}"/>
    <cellStyle name="Normal 15 2 3 3 2 2 3 3" xfId="10005" xr:uid="{00000000-0005-0000-0000-000016270000}"/>
    <cellStyle name="Normal 15 2 3 3 2 2 4" xfId="10006" xr:uid="{00000000-0005-0000-0000-000017270000}"/>
    <cellStyle name="Normal 15 2 3 3 2 2 4 2" xfId="10007" xr:uid="{00000000-0005-0000-0000-000018270000}"/>
    <cellStyle name="Normal 15 2 3 3 2 2 4 2 2" xfId="10008" xr:uid="{00000000-0005-0000-0000-000019270000}"/>
    <cellStyle name="Normal 15 2 3 3 2 2 4 3" xfId="10009" xr:uid="{00000000-0005-0000-0000-00001A270000}"/>
    <cellStyle name="Normal 15 2 3 3 2 2 5" xfId="10010" xr:uid="{00000000-0005-0000-0000-00001B270000}"/>
    <cellStyle name="Normal 15 2 3 3 2 2 5 2" xfId="10011" xr:uid="{00000000-0005-0000-0000-00001C270000}"/>
    <cellStyle name="Normal 15 2 3 3 2 2 6" xfId="10012" xr:uid="{00000000-0005-0000-0000-00001D270000}"/>
    <cellStyle name="Normal 15 2 3 3 2 2 6 2" xfId="10013" xr:uid="{00000000-0005-0000-0000-00001E270000}"/>
    <cellStyle name="Normal 15 2 3 3 2 2 7" xfId="10014" xr:uid="{00000000-0005-0000-0000-00001F270000}"/>
    <cellStyle name="Normal 15 2 3 3 2 3" xfId="10015" xr:uid="{00000000-0005-0000-0000-000020270000}"/>
    <cellStyle name="Normal 15 2 3 3 2 3 2" xfId="10016" xr:uid="{00000000-0005-0000-0000-000021270000}"/>
    <cellStyle name="Normal 15 2 3 3 2 3 2 2" xfId="10017" xr:uid="{00000000-0005-0000-0000-000022270000}"/>
    <cellStyle name="Normal 15 2 3 3 2 3 2 2 2" xfId="10018" xr:uid="{00000000-0005-0000-0000-000023270000}"/>
    <cellStyle name="Normal 15 2 3 3 2 3 2 3" xfId="10019" xr:uid="{00000000-0005-0000-0000-000024270000}"/>
    <cellStyle name="Normal 15 2 3 3 2 3 3" xfId="10020" xr:uid="{00000000-0005-0000-0000-000025270000}"/>
    <cellStyle name="Normal 15 2 3 3 2 3 3 2" xfId="10021" xr:uid="{00000000-0005-0000-0000-000026270000}"/>
    <cellStyle name="Normal 15 2 3 3 2 3 3 2 2" xfId="10022" xr:uid="{00000000-0005-0000-0000-000027270000}"/>
    <cellStyle name="Normal 15 2 3 3 2 3 3 3" xfId="10023" xr:uid="{00000000-0005-0000-0000-000028270000}"/>
    <cellStyle name="Normal 15 2 3 3 2 3 4" xfId="10024" xr:uid="{00000000-0005-0000-0000-000029270000}"/>
    <cellStyle name="Normal 15 2 3 3 2 3 4 2" xfId="10025" xr:uid="{00000000-0005-0000-0000-00002A270000}"/>
    <cellStyle name="Normal 15 2 3 3 2 3 4 2 2" xfId="10026" xr:uid="{00000000-0005-0000-0000-00002B270000}"/>
    <cellStyle name="Normal 15 2 3 3 2 3 4 3" xfId="10027" xr:uid="{00000000-0005-0000-0000-00002C270000}"/>
    <cellStyle name="Normal 15 2 3 3 2 3 5" xfId="10028" xr:uid="{00000000-0005-0000-0000-00002D270000}"/>
    <cellStyle name="Normal 15 2 3 3 2 3 5 2" xfId="10029" xr:uid="{00000000-0005-0000-0000-00002E270000}"/>
    <cellStyle name="Normal 15 2 3 3 2 3 6" xfId="10030" xr:uid="{00000000-0005-0000-0000-00002F270000}"/>
    <cellStyle name="Normal 15 2 3 3 2 3 6 2" xfId="10031" xr:uid="{00000000-0005-0000-0000-000030270000}"/>
    <cellStyle name="Normal 15 2 3 3 2 3 7" xfId="10032" xr:uid="{00000000-0005-0000-0000-000031270000}"/>
    <cellStyle name="Normal 15 2 3 3 2 4" xfId="10033" xr:uid="{00000000-0005-0000-0000-000032270000}"/>
    <cellStyle name="Normal 15 2 3 3 2 4 2" xfId="10034" xr:uid="{00000000-0005-0000-0000-000033270000}"/>
    <cellStyle name="Normal 15 2 3 3 2 4 2 2" xfId="10035" xr:uid="{00000000-0005-0000-0000-000034270000}"/>
    <cellStyle name="Normal 15 2 3 3 2 4 3" xfId="10036" xr:uid="{00000000-0005-0000-0000-000035270000}"/>
    <cellStyle name="Normal 15 2 3 3 2 5" xfId="10037" xr:uid="{00000000-0005-0000-0000-000036270000}"/>
    <cellStyle name="Normal 15 2 3 3 2 5 2" xfId="10038" xr:uid="{00000000-0005-0000-0000-000037270000}"/>
    <cellStyle name="Normal 15 2 3 3 2 5 2 2" xfId="10039" xr:uid="{00000000-0005-0000-0000-000038270000}"/>
    <cellStyle name="Normal 15 2 3 3 2 5 3" xfId="10040" xr:uid="{00000000-0005-0000-0000-000039270000}"/>
    <cellStyle name="Normal 15 2 3 3 2 6" xfId="10041" xr:uid="{00000000-0005-0000-0000-00003A270000}"/>
    <cellStyle name="Normal 15 2 3 3 2 6 2" xfId="10042" xr:uid="{00000000-0005-0000-0000-00003B270000}"/>
    <cellStyle name="Normal 15 2 3 3 2 6 2 2" xfId="10043" xr:uid="{00000000-0005-0000-0000-00003C270000}"/>
    <cellStyle name="Normal 15 2 3 3 2 6 3" xfId="10044" xr:uid="{00000000-0005-0000-0000-00003D270000}"/>
    <cellStyle name="Normal 15 2 3 3 2 7" xfId="10045" xr:uid="{00000000-0005-0000-0000-00003E270000}"/>
    <cellStyle name="Normal 15 2 3 3 2 7 2" xfId="10046" xr:uid="{00000000-0005-0000-0000-00003F270000}"/>
    <cellStyle name="Normal 15 2 3 3 2 8" xfId="10047" xr:uid="{00000000-0005-0000-0000-000040270000}"/>
    <cellStyle name="Normal 15 2 3 3 2 8 2" xfId="10048" xr:uid="{00000000-0005-0000-0000-000041270000}"/>
    <cellStyle name="Normal 15 2 3 3 2 9" xfId="10049" xr:uid="{00000000-0005-0000-0000-000042270000}"/>
    <cellStyle name="Normal 15 2 3 3 3" xfId="10050" xr:uid="{00000000-0005-0000-0000-000043270000}"/>
    <cellStyle name="Normal 15 2 3 3 3 2" xfId="10051" xr:uid="{00000000-0005-0000-0000-000044270000}"/>
    <cellStyle name="Normal 15 2 3 3 3 2 2" xfId="10052" xr:uid="{00000000-0005-0000-0000-000045270000}"/>
    <cellStyle name="Normal 15 2 3 3 3 2 2 2" xfId="10053" xr:uid="{00000000-0005-0000-0000-000046270000}"/>
    <cellStyle name="Normal 15 2 3 3 3 2 2 2 2" xfId="10054" xr:uid="{00000000-0005-0000-0000-000047270000}"/>
    <cellStyle name="Normal 15 2 3 3 3 2 2 3" xfId="10055" xr:uid="{00000000-0005-0000-0000-000048270000}"/>
    <cellStyle name="Normal 15 2 3 3 3 2 3" xfId="10056" xr:uid="{00000000-0005-0000-0000-000049270000}"/>
    <cellStyle name="Normal 15 2 3 3 3 2 3 2" xfId="10057" xr:uid="{00000000-0005-0000-0000-00004A270000}"/>
    <cellStyle name="Normal 15 2 3 3 3 2 3 2 2" xfId="10058" xr:uid="{00000000-0005-0000-0000-00004B270000}"/>
    <cellStyle name="Normal 15 2 3 3 3 2 3 3" xfId="10059" xr:uid="{00000000-0005-0000-0000-00004C270000}"/>
    <cellStyle name="Normal 15 2 3 3 3 2 4" xfId="10060" xr:uid="{00000000-0005-0000-0000-00004D270000}"/>
    <cellStyle name="Normal 15 2 3 3 3 2 4 2" xfId="10061" xr:uid="{00000000-0005-0000-0000-00004E270000}"/>
    <cellStyle name="Normal 15 2 3 3 3 2 4 2 2" xfId="10062" xr:uid="{00000000-0005-0000-0000-00004F270000}"/>
    <cellStyle name="Normal 15 2 3 3 3 2 4 3" xfId="10063" xr:uid="{00000000-0005-0000-0000-000050270000}"/>
    <cellStyle name="Normal 15 2 3 3 3 2 5" xfId="10064" xr:uid="{00000000-0005-0000-0000-000051270000}"/>
    <cellStyle name="Normal 15 2 3 3 3 2 5 2" xfId="10065" xr:uid="{00000000-0005-0000-0000-000052270000}"/>
    <cellStyle name="Normal 15 2 3 3 3 2 6" xfId="10066" xr:uid="{00000000-0005-0000-0000-000053270000}"/>
    <cellStyle name="Normal 15 2 3 3 3 2 6 2" xfId="10067" xr:uid="{00000000-0005-0000-0000-000054270000}"/>
    <cellStyle name="Normal 15 2 3 3 3 2 7" xfId="10068" xr:uid="{00000000-0005-0000-0000-000055270000}"/>
    <cellStyle name="Normal 15 2 3 3 3 3" xfId="10069" xr:uid="{00000000-0005-0000-0000-000056270000}"/>
    <cellStyle name="Normal 15 2 3 3 3 3 2" xfId="10070" xr:uid="{00000000-0005-0000-0000-000057270000}"/>
    <cellStyle name="Normal 15 2 3 3 3 3 2 2" xfId="10071" xr:uid="{00000000-0005-0000-0000-000058270000}"/>
    <cellStyle name="Normal 15 2 3 3 3 3 3" xfId="10072" xr:uid="{00000000-0005-0000-0000-000059270000}"/>
    <cellStyle name="Normal 15 2 3 3 3 4" xfId="10073" xr:uid="{00000000-0005-0000-0000-00005A270000}"/>
    <cellStyle name="Normal 15 2 3 3 3 4 2" xfId="10074" xr:uid="{00000000-0005-0000-0000-00005B270000}"/>
    <cellStyle name="Normal 15 2 3 3 3 4 2 2" xfId="10075" xr:uid="{00000000-0005-0000-0000-00005C270000}"/>
    <cellStyle name="Normal 15 2 3 3 3 4 3" xfId="10076" xr:uid="{00000000-0005-0000-0000-00005D270000}"/>
    <cellStyle name="Normal 15 2 3 3 3 5" xfId="10077" xr:uid="{00000000-0005-0000-0000-00005E270000}"/>
    <cellStyle name="Normal 15 2 3 3 3 5 2" xfId="10078" xr:uid="{00000000-0005-0000-0000-00005F270000}"/>
    <cellStyle name="Normal 15 2 3 3 3 5 2 2" xfId="10079" xr:uid="{00000000-0005-0000-0000-000060270000}"/>
    <cellStyle name="Normal 15 2 3 3 3 5 3" xfId="10080" xr:uid="{00000000-0005-0000-0000-000061270000}"/>
    <cellStyle name="Normal 15 2 3 3 3 6" xfId="10081" xr:uid="{00000000-0005-0000-0000-000062270000}"/>
    <cellStyle name="Normal 15 2 3 3 3 6 2" xfId="10082" xr:uid="{00000000-0005-0000-0000-000063270000}"/>
    <cellStyle name="Normal 15 2 3 3 3 7" xfId="10083" xr:uid="{00000000-0005-0000-0000-000064270000}"/>
    <cellStyle name="Normal 15 2 3 3 3 7 2" xfId="10084" xr:uid="{00000000-0005-0000-0000-000065270000}"/>
    <cellStyle name="Normal 15 2 3 3 3 8" xfId="10085" xr:uid="{00000000-0005-0000-0000-000066270000}"/>
    <cellStyle name="Normal 15 2 3 3 4" xfId="10086" xr:uid="{00000000-0005-0000-0000-000067270000}"/>
    <cellStyle name="Normal 15 2 3 3 4 2" xfId="10087" xr:uid="{00000000-0005-0000-0000-000068270000}"/>
    <cellStyle name="Normal 15 2 3 3 4 2 2" xfId="10088" xr:uid="{00000000-0005-0000-0000-000069270000}"/>
    <cellStyle name="Normal 15 2 3 3 4 2 2 2" xfId="10089" xr:uid="{00000000-0005-0000-0000-00006A270000}"/>
    <cellStyle name="Normal 15 2 3 3 4 2 3" xfId="10090" xr:uid="{00000000-0005-0000-0000-00006B270000}"/>
    <cellStyle name="Normal 15 2 3 3 4 3" xfId="10091" xr:uid="{00000000-0005-0000-0000-00006C270000}"/>
    <cellStyle name="Normal 15 2 3 3 4 3 2" xfId="10092" xr:uid="{00000000-0005-0000-0000-00006D270000}"/>
    <cellStyle name="Normal 15 2 3 3 4 3 2 2" xfId="10093" xr:uid="{00000000-0005-0000-0000-00006E270000}"/>
    <cellStyle name="Normal 15 2 3 3 4 3 3" xfId="10094" xr:uid="{00000000-0005-0000-0000-00006F270000}"/>
    <cellStyle name="Normal 15 2 3 3 4 4" xfId="10095" xr:uid="{00000000-0005-0000-0000-000070270000}"/>
    <cellStyle name="Normal 15 2 3 3 4 4 2" xfId="10096" xr:uid="{00000000-0005-0000-0000-000071270000}"/>
    <cellStyle name="Normal 15 2 3 3 4 4 2 2" xfId="10097" xr:uid="{00000000-0005-0000-0000-000072270000}"/>
    <cellStyle name="Normal 15 2 3 3 4 4 3" xfId="10098" xr:uid="{00000000-0005-0000-0000-000073270000}"/>
    <cellStyle name="Normal 15 2 3 3 4 5" xfId="10099" xr:uid="{00000000-0005-0000-0000-000074270000}"/>
    <cellStyle name="Normal 15 2 3 3 4 5 2" xfId="10100" xr:uid="{00000000-0005-0000-0000-000075270000}"/>
    <cellStyle name="Normal 15 2 3 3 4 6" xfId="10101" xr:uid="{00000000-0005-0000-0000-000076270000}"/>
    <cellStyle name="Normal 15 2 3 3 4 6 2" xfId="10102" xr:uid="{00000000-0005-0000-0000-000077270000}"/>
    <cellStyle name="Normal 15 2 3 3 4 7" xfId="10103" xr:uid="{00000000-0005-0000-0000-000078270000}"/>
    <cellStyle name="Normal 15 2 3 3 5" xfId="10104" xr:uid="{00000000-0005-0000-0000-000079270000}"/>
    <cellStyle name="Normal 15 2 3 3 5 2" xfId="10105" xr:uid="{00000000-0005-0000-0000-00007A270000}"/>
    <cellStyle name="Normal 15 2 3 3 5 2 2" xfId="10106" xr:uid="{00000000-0005-0000-0000-00007B270000}"/>
    <cellStyle name="Normal 15 2 3 3 5 2 2 2" xfId="10107" xr:uid="{00000000-0005-0000-0000-00007C270000}"/>
    <cellStyle name="Normal 15 2 3 3 5 2 3" xfId="10108" xr:uid="{00000000-0005-0000-0000-00007D270000}"/>
    <cellStyle name="Normal 15 2 3 3 5 3" xfId="10109" xr:uid="{00000000-0005-0000-0000-00007E270000}"/>
    <cellStyle name="Normal 15 2 3 3 5 3 2" xfId="10110" xr:uid="{00000000-0005-0000-0000-00007F270000}"/>
    <cellStyle name="Normal 15 2 3 3 5 3 2 2" xfId="10111" xr:uid="{00000000-0005-0000-0000-000080270000}"/>
    <cellStyle name="Normal 15 2 3 3 5 3 3" xfId="10112" xr:uid="{00000000-0005-0000-0000-000081270000}"/>
    <cellStyle name="Normal 15 2 3 3 5 4" xfId="10113" xr:uid="{00000000-0005-0000-0000-000082270000}"/>
    <cellStyle name="Normal 15 2 3 3 5 4 2" xfId="10114" xr:uid="{00000000-0005-0000-0000-000083270000}"/>
    <cellStyle name="Normal 15 2 3 3 5 4 2 2" xfId="10115" xr:uid="{00000000-0005-0000-0000-000084270000}"/>
    <cellStyle name="Normal 15 2 3 3 5 4 3" xfId="10116" xr:uid="{00000000-0005-0000-0000-000085270000}"/>
    <cellStyle name="Normal 15 2 3 3 5 5" xfId="10117" xr:uid="{00000000-0005-0000-0000-000086270000}"/>
    <cellStyle name="Normal 15 2 3 3 5 5 2" xfId="10118" xr:uid="{00000000-0005-0000-0000-000087270000}"/>
    <cellStyle name="Normal 15 2 3 3 5 6" xfId="10119" xr:uid="{00000000-0005-0000-0000-000088270000}"/>
    <cellStyle name="Normal 15 2 3 3 5 6 2" xfId="10120" xr:uid="{00000000-0005-0000-0000-000089270000}"/>
    <cellStyle name="Normal 15 2 3 3 5 7" xfId="10121" xr:uid="{00000000-0005-0000-0000-00008A270000}"/>
    <cellStyle name="Normal 15 2 3 3 6" xfId="10122" xr:uid="{00000000-0005-0000-0000-00008B270000}"/>
    <cellStyle name="Normal 15 2 3 3 6 2" xfId="10123" xr:uid="{00000000-0005-0000-0000-00008C270000}"/>
    <cellStyle name="Normal 15 2 3 3 6 2 2" xfId="10124" xr:uid="{00000000-0005-0000-0000-00008D270000}"/>
    <cellStyle name="Normal 15 2 3 3 6 3" xfId="10125" xr:uid="{00000000-0005-0000-0000-00008E270000}"/>
    <cellStyle name="Normal 15 2 3 3 7" xfId="10126" xr:uid="{00000000-0005-0000-0000-00008F270000}"/>
    <cellStyle name="Normal 15 2 3 3 7 2" xfId="10127" xr:uid="{00000000-0005-0000-0000-000090270000}"/>
    <cellStyle name="Normal 15 2 3 3 7 2 2" xfId="10128" xr:uid="{00000000-0005-0000-0000-000091270000}"/>
    <cellStyle name="Normal 15 2 3 3 7 3" xfId="10129" xr:uid="{00000000-0005-0000-0000-000092270000}"/>
    <cellStyle name="Normal 15 2 3 3 8" xfId="10130" xr:uid="{00000000-0005-0000-0000-000093270000}"/>
    <cellStyle name="Normal 15 2 3 3 8 2" xfId="10131" xr:uid="{00000000-0005-0000-0000-000094270000}"/>
    <cellStyle name="Normal 15 2 3 3 8 2 2" xfId="10132" xr:uid="{00000000-0005-0000-0000-000095270000}"/>
    <cellStyle name="Normal 15 2 3 3 8 3" xfId="10133" xr:uid="{00000000-0005-0000-0000-000096270000}"/>
    <cellStyle name="Normal 15 2 3 3 9" xfId="10134" xr:uid="{00000000-0005-0000-0000-000097270000}"/>
    <cellStyle name="Normal 15 2 3 3 9 2" xfId="10135" xr:uid="{00000000-0005-0000-0000-000098270000}"/>
    <cellStyle name="Normal 15 2 3 4" xfId="10136" xr:uid="{00000000-0005-0000-0000-000099270000}"/>
    <cellStyle name="Normal 15 2 3 4 2" xfId="10137" xr:uid="{00000000-0005-0000-0000-00009A270000}"/>
    <cellStyle name="Normal 15 2 3 4 2 2" xfId="10138" xr:uid="{00000000-0005-0000-0000-00009B270000}"/>
    <cellStyle name="Normal 15 2 3 4 2 2 2" xfId="10139" xr:uid="{00000000-0005-0000-0000-00009C270000}"/>
    <cellStyle name="Normal 15 2 3 4 2 2 2 2" xfId="10140" xr:uid="{00000000-0005-0000-0000-00009D270000}"/>
    <cellStyle name="Normal 15 2 3 4 2 2 3" xfId="10141" xr:uid="{00000000-0005-0000-0000-00009E270000}"/>
    <cellStyle name="Normal 15 2 3 4 2 3" xfId="10142" xr:uid="{00000000-0005-0000-0000-00009F270000}"/>
    <cellStyle name="Normal 15 2 3 4 2 3 2" xfId="10143" xr:uid="{00000000-0005-0000-0000-0000A0270000}"/>
    <cellStyle name="Normal 15 2 3 4 2 3 2 2" xfId="10144" xr:uid="{00000000-0005-0000-0000-0000A1270000}"/>
    <cellStyle name="Normal 15 2 3 4 2 3 3" xfId="10145" xr:uid="{00000000-0005-0000-0000-0000A2270000}"/>
    <cellStyle name="Normal 15 2 3 4 2 4" xfId="10146" xr:uid="{00000000-0005-0000-0000-0000A3270000}"/>
    <cellStyle name="Normal 15 2 3 4 2 4 2" xfId="10147" xr:uid="{00000000-0005-0000-0000-0000A4270000}"/>
    <cellStyle name="Normal 15 2 3 4 2 4 2 2" xfId="10148" xr:uid="{00000000-0005-0000-0000-0000A5270000}"/>
    <cellStyle name="Normal 15 2 3 4 2 4 3" xfId="10149" xr:uid="{00000000-0005-0000-0000-0000A6270000}"/>
    <cellStyle name="Normal 15 2 3 4 2 5" xfId="10150" xr:uid="{00000000-0005-0000-0000-0000A7270000}"/>
    <cellStyle name="Normal 15 2 3 4 2 5 2" xfId="10151" xr:uid="{00000000-0005-0000-0000-0000A8270000}"/>
    <cellStyle name="Normal 15 2 3 4 2 6" xfId="10152" xr:uid="{00000000-0005-0000-0000-0000A9270000}"/>
    <cellStyle name="Normal 15 2 3 4 2 6 2" xfId="10153" xr:uid="{00000000-0005-0000-0000-0000AA270000}"/>
    <cellStyle name="Normal 15 2 3 4 2 7" xfId="10154" xr:uid="{00000000-0005-0000-0000-0000AB270000}"/>
    <cellStyle name="Normal 15 2 3 4 3" xfId="10155" xr:uid="{00000000-0005-0000-0000-0000AC270000}"/>
    <cellStyle name="Normal 15 2 3 4 3 2" xfId="10156" xr:uid="{00000000-0005-0000-0000-0000AD270000}"/>
    <cellStyle name="Normal 15 2 3 4 3 2 2" xfId="10157" xr:uid="{00000000-0005-0000-0000-0000AE270000}"/>
    <cellStyle name="Normal 15 2 3 4 3 2 2 2" xfId="10158" xr:uid="{00000000-0005-0000-0000-0000AF270000}"/>
    <cellStyle name="Normal 15 2 3 4 3 2 3" xfId="10159" xr:uid="{00000000-0005-0000-0000-0000B0270000}"/>
    <cellStyle name="Normal 15 2 3 4 3 3" xfId="10160" xr:uid="{00000000-0005-0000-0000-0000B1270000}"/>
    <cellStyle name="Normal 15 2 3 4 3 3 2" xfId="10161" xr:uid="{00000000-0005-0000-0000-0000B2270000}"/>
    <cellStyle name="Normal 15 2 3 4 3 3 2 2" xfId="10162" xr:uid="{00000000-0005-0000-0000-0000B3270000}"/>
    <cellStyle name="Normal 15 2 3 4 3 3 3" xfId="10163" xr:uid="{00000000-0005-0000-0000-0000B4270000}"/>
    <cellStyle name="Normal 15 2 3 4 3 4" xfId="10164" xr:uid="{00000000-0005-0000-0000-0000B5270000}"/>
    <cellStyle name="Normal 15 2 3 4 3 4 2" xfId="10165" xr:uid="{00000000-0005-0000-0000-0000B6270000}"/>
    <cellStyle name="Normal 15 2 3 4 3 4 2 2" xfId="10166" xr:uid="{00000000-0005-0000-0000-0000B7270000}"/>
    <cellStyle name="Normal 15 2 3 4 3 4 3" xfId="10167" xr:uid="{00000000-0005-0000-0000-0000B8270000}"/>
    <cellStyle name="Normal 15 2 3 4 3 5" xfId="10168" xr:uid="{00000000-0005-0000-0000-0000B9270000}"/>
    <cellStyle name="Normal 15 2 3 4 3 5 2" xfId="10169" xr:uid="{00000000-0005-0000-0000-0000BA270000}"/>
    <cellStyle name="Normal 15 2 3 4 3 6" xfId="10170" xr:uid="{00000000-0005-0000-0000-0000BB270000}"/>
    <cellStyle name="Normal 15 2 3 4 3 6 2" xfId="10171" xr:uid="{00000000-0005-0000-0000-0000BC270000}"/>
    <cellStyle name="Normal 15 2 3 4 3 7" xfId="10172" xr:uid="{00000000-0005-0000-0000-0000BD270000}"/>
    <cellStyle name="Normal 15 2 3 4 4" xfId="10173" xr:uid="{00000000-0005-0000-0000-0000BE270000}"/>
    <cellStyle name="Normal 15 2 3 4 4 2" xfId="10174" xr:uid="{00000000-0005-0000-0000-0000BF270000}"/>
    <cellStyle name="Normal 15 2 3 4 4 2 2" xfId="10175" xr:uid="{00000000-0005-0000-0000-0000C0270000}"/>
    <cellStyle name="Normal 15 2 3 4 4 3" xfId="10176" xr:uid="{00000000-0005-0000-0000-0000C1270000}"/>
    <cellStyle name="Normal 15 2 3 4 5" xfId="10177" xr:uid="{00000000-0005-0000-0000-0000C2270000}"/>
    <cellStyle name="Normal 15 2 3 4 5 2" xfId="10178" xr:uid="{00000000-0005-0000-0000-0000C3270000}"/>
    <cellStyle name="Normal 15 2 3 4 5 2 2" xfId="10179" xr:uid="{00000000-0005-0000-0000-0000C4270000}"/>
    <cellStyle name="Normal 15 2 3 4 5 3" xfId="10180" xr:uid="{00000000-0005-0000-0000-0000C5270000}"/>
    <cellStyle name="Normal 15 2 3 4 6" xfId="10181" xr:uid="{00000000-0005-0000-0000-0000C6270000}"/>
    <cellStyle name="Normal 15 2 3 4 6 2" xfId="10182" xr:uid="{00000000-0005-0000-0000-0000C7270000}"/>
    <cellStyle name="Normal 15 2 3 4 6 2 2" xfId="10183" xr:uid="{00000000-0005-0000-0000-0000C8270000}"/>
    <cellStyle name="Normal 15 2 3 4 6 3" xfId="10184" xr:uid="{00000000-0005-0000-0000-0000C9270000}"/>
    <cellStyle name="Normal 15 2 3 4 7" xfId="10185" xr:uid="{00000000-0005-0000-0000-0000CA270000}"/>
    <cellStyle name="Normal 15 2 3 4 7 2" xfId="10186" xr:uid="{00000000-0005-0000-0000-0000CB270000}"/>
    <cellStyle name="Normal 15 2 3 4 8" xfId="10187" xr:uid="{00000000-0005-0000-0000-0000CC270000}"/>
    <cellStyle name="Normal 15 2 3 4 8 2" xfId="10188" xr:uid="{00000000-0005-0000-0000-0000CD270000}"/>
    <cellStyle name="Normal 15 2 3 4 9" xfId="10189" xr:uid="{00000000-0005-0000-0000-0000CE270000}"/>
    <cellStyle name="Normal 15 2 3 5" xfId="10190" xr:uid="{00000000-0005-0000-0000-0000CF270000}"/>
    <cellStyle name="Normal 15 2 3 5 2" xfId="10191" xr:uid="{00000000-0005-0000-0000-0000D0270000}"/>
    <cellStyle name="Normal 15 2 3 5 2 2" xfId="10192" xr:uid="{00000000-0005-0000-0000-0000D1270000}"/>
    <cellStyle name="Normal 15 2 3 5 2 2 2" xfId="10193" xr:uid="{00000000-0005-0000-0000-0000D2270000}"/>
    <cellStyle name="Normal 15 2 3 5 2 2 2 2" xfId="10194" xr:uid="{00000000-0005-0000-0000-0000D3270000}"/>
    <cellStyle name="Normal 15 2 3 5 2 2 3" xfId="10195" xr:uid="{00000000-0005-0000-0000-0000D4270000}"/>
    <cellStyle name="Normal 15 2 3 5 2 3" xfId="10196" xr:uid="{00000000-0005-0000-0000-0000D5270000}"/>
    <cellStyle name="Normal 15 2 3 5 2 3 2" xfId="10197" xr:uid="{00000000-0005-0000-0000-0000D6270000}"/>
    <cellStyle name="Normal 15 2 3 5 2 3 2 2" xfId="10198" xr:uid="{00000000-0005-0000-0000-0000D7270000}"/>
    <cellStyle name="Normal 15 2 3 5 2 3 3" xfId="10199" xr:uid="{00000000-0005-0000-0000-0000D8270000}"/>
    <cellStyle name="Normal 15 2 3 5 2 4" xfId="10200" xr:uid="{00000000-0005-0000-0000-0000D9270000}"/>
    <cellStyle name="Normal 15 2 3 5 2 4 2" xfId="10201" xr:uid="{00000000-0005-0000-0000-0000DA270000}"/>
    <cellStyle name="Normal 15 2 3 5 2 4 2 2" xfId="10202" xr:uid="{00000000-0005-0000-0000-0000DB270000}"/>
    <cellStyle name="Normal 15 2 3 5 2 4 3" xfId="10203" xr:uid="{00000000-0005-0000-0000-0000DC270000}"/>
    <cellStyle name="Normal 15 2 3 5 2 5" xfId="10204" xr:uid="{00000000-0005-0000-0000-0000DD270000}"/>
    <cellStyle name="Normal 15 2 3 5 2 5 2" xfId="10205" xr:uid="{00000000-0005-0000-0000-0000DE270000}"/>
    <cellStyle name="Normal 15 2 3 5 2 6" xfId="10206" xr:uid="{00000000-0005-0000-0000-0000DF270000}"/>
    <cellStyle name="Normal 15 2 3 5 2 6 2" xfId="10207" xr:uid="{00000000-0005-0000-0000-0000E0270000}"/>
    <cellStyle name="Normal 15 2 3 5 2 7" xfId="10208" xr:uid="{00000000-0005-0000-0000-0000E1270000}"/>
    <cellStyle name="Normal 15 2 3 5 3" xfId="10209" xr:uid="{00000000-0005-0000-0000-0000E2270000}"/>
    <cellStyle name="Normal 15 2 3 5 3 2" xfId="10210" xr:uid="{00000000-0005-0000-0000-0000E3270000}"/>
    <cellStyle name="Normal 15 2 3 5 3 2 2" xfId="10211" xr:uid="{00000000-0005-0000-0000-0000E4270000}"/>
    <cellStyle name="Normal 15 2 3 5 3 3" xfId="10212" xr:uid="{00000000-0005-0000-0000-0000E5270000}"/>
    <cellStyle name="Normal 15 2 3 5 4" xfId="10213" xr:uid="{00000000-0005-0000-0000-0000E6270000}"/>
    <cellStyle name="Normal 15 2 3 5 4 2" xfId="10214" xr:uid="{00000000-0005-0000-0000-0000E7270000}"/>
    <cellStyle name="Normal 15 2 3 5 4 2 2" xfId="10215" xr:uid="{00000000-0005-0000-0000-0000E8270000}"/>
    <cellStyle name="Normal 15 2 3 5 4 3" xfId="10216" xr:uid="{00000000-0005-0000-0000-0000E9270000}"/>
    <cellStyle name="Normal 15 2 3 5 5" xfId="10217" xr:uid="{00000000-0005-0000-0000-0000EA270000}"/>
    <cellStyle name="Normal 15 2 3 5 5 2" xfId="10218" xr:uid="{00000000-0005-0000-0000-0000EB270000}"/>
    <cellStyle name="Normal 15 2 3 5 5 2 2" xfId="10219" xr:uid="{00000000-0005-0000-0000-0000EC270000}"/>
    <cellStyle name="Normal 15 2 3 5 5 3" xfId="10220" xr:uid="{00000000-0005-0000-0000-0000ED270000}"/>
    <cellStyle name="Normal 15 2 3 5 6" xfId="10221" xr:uid="{00000000-0005-0000-0000-0000EE270000}"/>
    <cellStyle name="Normal 15 2 3 5 6 2" xfId="10222" xr:uid="{00000000-0005-0000-0000-0000EF270000}"/>
    <cellStyle name="Normal 15 2 3 5 7" xfId="10223" xr:uid="{00000000-0005-0000-0000-0000F0270000}"/>
    <cellStyle name="Normal 15 2 3 5 7 2" xfId="10224" xr:uid="{00000000-0005-0000-0000-0000F1270000}"/>
    <cellStyle name="Normal 15 2 3 5 8" xfId="10225" xr:uid="{00000000-0005-0000-0000-0000F2270000}"/>
    <cellStyle name="Normal 15 2 3 6" xfId="10226" xr:uid="{00000000-0005-0000-0000-0000F3270000}"/>
    <cellStyle name="Normal 15 2 3 6 2" xfId="10227" xr:uid="{00000000-0005-0000-0000-0000F4270000}"/>
    <cellStyle name="Normal 15 2 3 6 2 2" xfId="10228" xr:uid="{00000000-0005-0000-0000-0000F5270000}"/>
    <cellStyle name="Normal 15 2 3 6 2 2 2" xfId="10229" xr:uid="{00000000-0005-0000-0000-0000F6270000}"/>
    <cellStyle name="Normal 15 2 3 6 2 3" xfId="10230" xr:uid="{00000000-0005-0000-0000-0000F7270000}"/>
    <cellStyle name="Normal 15 2 3 6 3" xfId="10231" xr:uid="{00000000-0005-0000-0000-0000F8270000}"/>
    <cellStyle name="Normal 15 2 3 6 3 2" xfId="10232" xr:uid="{00000000-0005-0000-0000-0000F9270000}"/>
    <cellStyle name="Normal 15 2 3 6 3 2 2" xfId="10233" xr:uid="{00000000-0005-0000-0000-0000FA270000}"/>
    <cellStyle name="Normal 15 2 3 6 3 3" xfId="10234" xr:uid="{00000000-0005-0000-0000-0000FB270000}"/>
    <cellStyle name="Normal 15 2 3 6 4" xfId="10235" xr:uid="{00000000-0005-0000-0000-0000FC270000}"/>
    <cellStyle name="Normal 15 2 3 6 4 2" xfId="10236" xr:uid="{00000000-0005-0000-0000-0000FD270000}"/>
    <cellStyle name="Normal 15 2 3 6 4 2 2" xfId="10237" xr:uid="{00000000-0005-0000-0000-0000FE270000}"/>
    <cellStyle name="Normal 15 2 3 6 4 3" xfId="10238" xr:uid="{00000000-0005-0000-0000-0000FF270000}"/>
    <cellStyle name="Normal 15 2 3 6 5" xfId="10239" xr:uid="{00000000-0005-0000-0000-000000280000}"/>
    <cellStyle name="Normal 15 2 3 6 5 2" xfId="10240" xr:uid="{00000000-0005-0000-0000-000001280000}"/>
    <cellStyle name="Normal 15 2 3 6 6" xfId="10241" xr:uid="{00000000-0005-0000-0000-000002280000}"/>
    <cellStyle name="Normal 15 2 3 6 6 2" xfId="10242" xr:uid="{00000000-0005-0000-0000-000003280000}"/>
    <cellStyle name="Normal 15 2 3 6 7" xfId="10243" xr:uid="{00000000-0005-0000-0000-000004280000}"/>
    <cellStyle name="Normal 15 2 3 7" xfId="10244" xr:uid="{00000000-0005-0000-0000-000005280000}"/>
    <cellStyle name="Normal 15 2 3 7 2" xfId="10245" xr:uid="{00000000-0005-0000-0000-000006280000}"/>
    <cellStyle name="Normal 15 2 3 7 2 2" xfId="10246" xr:uid="{00000000-0005-0000-0000-000007280000}"/>
    <cellStyle name="Normal 15 2 3 7 2 2 2" xfId="10247" xr:uid="{00000000-0005-0000-0000-000008280000}"/>
    <cellStyle name="Normal 15 2 3 7 2 3" xfId="10248" xr:uid="{00000000-0005-0000-0000-000009280000}"/>
    <cellStyle name="Normal 15 2 3 7 3" xfId="10249" xr:uid="{00000000-0005-0000-0000-00000A280000}"/>
    <cellStyle name="Normal 15 2 3 7 3 2" xfId="10250" xr:uid="{00000000-0005-0000-0000-00000B280000}"/>
    <cellStyle name="Normal 15 2 3 7 3 2 2" xfId="10251" xr:uid="{00000000-0005-0000-0000-00000C280000}"/>
    <cellStyle name="Normal 15 2 3 7 3 3" xfId="10252" xr:uid="{00000000-0005-0000-0000-00000D280000}"/>
    <cellStyle name="Normal 15 2 3 7 4" xfId="10253" xr:uid="{00000000-0005-0000-0000-00000E280000}"/>
    <cellStyle name="Normal 15 2 3 7 4 2" xfId="10254" xr:uid="{00000000-0005-0000-0000-00000F280000}"/>
    <cellStyle name="Normal 15 2 3 7 4 2 2" xfId="10255" xr:uid="{00000000-0005-0000-0000-000010280000}"/>
    <cellStyle name="Normal 15 2 3 7 4 3" xfId="10256" xr:uid="{00000000-0005-0000-0000-000011280000}"/>
    <cellStyle name="Normal 15 2 3 7 5" xfId="10257" xr:uid="{00000000-0005-0000-0000-000012280000}"/>
    <cellStyle name="Normal 15 2 3 7 5 2" xfId="10258" xr:uid="{00000000-0005-0000-0000-000013280000}"/>
    <cellStyle name="Normal 15 2 3 7 6" xfId="10259" xr:uid="{00000000-0005-0000-0000-000014280000}"/>
    <cellStyle name="Normal 15 2 3 7 6 2" xfId="10260" xr:uid="{00000000-0005-0000-0000-000015280000}"/>
    <cellStyle name="Normal 15 2 3 7 7" xfId="10261" xr:uid="{00000000-0005-0000-0000-000016280000}"/>
    <cellStyle name="Normal 15 2 3 8" xfId="10262" xr:uid="{00000000-0005-0000-0000-000017280000}"/>
    <cellStyle name="Normal 15 2 3 8 2" xfId="10263" xr:uid="{00000000-0005-0000-0000-000018280000}"/>
    <cellStyle name="Normal 15 2 3 8 2 2" xfId="10264" xr:uid="{00000000-0005-0000-0000-000019280000}"/>
    <cellStyle name="Normal 15 2 3 8 3" xfId="10265" xr:uid="{00000000-0005-0000-0000-00001A280000}"/>
    <cellStyle name="Normal 15 2 3 9" xfId="10266" xr:uid="{00000000-0005-0000-0000-00001B280000}"/>
    <cellStyle name="Normal 15 2 3 9 2" xfId="10267" xr:uid="{00000000-0005-0000-0000-00001C280000}"/>
    <cellStyle name="Normal 15 2 3 9 2 2" xfId="10268" xr:uid="{00000000-0005-0000-0000-00001D280000}"/>
    <cellStyle name="Normal 15 2 3 9 3" xfId="10269" xr:uid="{00000000-0005-0000-0000-00001E280000}"/>
    <cellStyle name="Normal 15 2 3_Confidential Information" xfId="10270" xr:uid="{00000000-0005-0000-0000-00001F280000}"/>
    <cellStyle name="Normal 15 2 4" xfId="10271" xr:uid="{00000000-0005-0000-0000-000020280000}"/>
    <cellStyle name="Normal 15 2 4 10" xfId="10272" xr:uid="{00000000-0005-0000-0000-000021280000}"/>
    <cellStyle name="Normal 15 2 4 10 2" xfId="10273" xr:uid="{00000000-0005-0000-0000-000022280000}"/>
    <cellStyle name="Normal 15 2 4 11" xfId="10274" xr:uid="{00000000-0005-0000-0000-000023280000}"/>
    <cellStyle name="Normal 15 2 4 2" xfId="10275" xr:uid="{00000000-0005-0000-0000-000024280000}"/>
    <cellStyle name="Normal 15 2 4 2 2" xfId="10276" xr:uid="{00000000-0005-0000-0000-000025280000}"/>
    <cellStyle name="Normal 15 2 4 2 2 2" xfId="10277" xr:uid="{00000000-0005-0000-0000-000026280000}"/>
    <cellStyle name="Normal 15 2 4 2 2 2 2" xfId="10278" xr:uid="{00000000-0005-0000-0000-000027280000}"/>
    <cellStyle name="Normal 15 2 4 2 2 2 2 2" xfId="10279" xr:uid="{00000000-0005-0000-0000-000028280000}"/>
    <cellStyle name="Normal 15 2 4 2 2 2 3" xfId="10280" xr:uid="{00000000-0005-0000-0000-000029280000}"/>
    <cellStyle name="Normal 15 2 4 2 2 3" xfId="10281" xr:uid="{00000000-0005-0000-0000-00002A280000}"/>
    <cellStyle name="Normal 15 2 4 2 2 3 2" xfId="10282" xr:uid="{00000000-0005-0000-0000-00002B280000}"/>
    <cellStyle name="Normal 15 2 4 2 2 3 2 2" xfId="10283" xr:uid="{00000000-0005-0000-0000-00002C280000}"/>
    <cellStyle name="Normal 15 2 4 2 2 3 3" xfId="10284" xr:uid="{00000000-0005-0000-0000-00002D280000}"/>
    <cellStyle name="Normal 15 2 4 2 2 4" xfId="10285" xr:uid="{00000000-0005-0000-0000-00002E280000}"/>
    <cellStyle name="Normal 15 2 4 2 2 4 2" xfId="10286" xr:uid="{00000000-0005-0000-0000-00002F280000}"/>
    <cellStyle name="Normal 15 2 4 2 2 4 2 2" xfId="10287" xr:uid="{00000000-0005-0000-0000-000030280000}"/>
    <cellStyle name="Normal 15 2 4 2 2 4 3" xfId="10288" xr:uid="{00000000-0005-0000-0000-000031280000}"/>
    <cellStyle name="Normal 15 2 4 2 2 5" xfId="10289" xr:uid="{00000000-0005-0000-0000-000032280000}"/>
    <cellStyle name="Normal 15 2 4 2 2 5 2" xfId="10290" xr:uid="{00000000-0005-0000-0000-000033280000}"/>
    <cellStyle name="Normal 15 2 4 2 2 6" xfId="10291" xr:uid="{00000000-0005-0000-0000-000034280000}"/>
    <cellStyle name="Normal 15 2 4 2 2 6 2" xfId="10292" xr:uid="{00000000-0005-0000-0000-000035280000}"/>
    <cellStyle name="Normal 15 2 4 2 2 7" xfId="10293" xr:uid="{00000000-0005-0000-0000-000036280000}"/>
    <cellStyle name="Normal 15 2 4 2 3" xfId="10294" xr:uid="{00000000-0005-0000-0000-000037280000}"/>
    <cellStyle name="Normal 15 2 4 2 3 2" xfId="10295" xr:uid="{00000000-0005-0000-0000-000038280000}"/>
    <cellStyle name="Normal 15 2 4 2 3 2 2" xfId="10296" xr:uid="{00000000-0005-0000-0000-000039280000}"/>
    <cellStyle name="Normal 15 2 4 2 3 2 2 2" xfId="10297" xr:uid="{00000000-0005-0000-0000-00003A280000}"/>
    <cellStyle name="Normal 15 2 4 2 3 2 3" xfId="10298" xr:uid="{00000000-0005-0000-0000-00003B280000}"/>
    <cellStyle name="Normal 15 2 4 2 3 3" xfId="10299" xr:uid="{00000000-0005-0000-0000-00003C280000}"/>
    <cellStyle name="Normal 15 2 4 2 3 3 2" xfId="10300" xr:uid="{00000000-0005-0000-0000-00003D280000}"/>
    <cellStyle name="Normal 15 2 4 2 3 3 2 2" xfId="10301" xr:uid="{00000000-0005-0000-0000-00003E280000}"/>
    <cellStyle name="Normal 15 2 4 2 3 3 3" xfId="10302" xr:uid="{00000000-0005-0000-0000-00003F280000}"/>
    <cellStyle name="Normal 15 2 4 2 3 4" xfId="10303" xr:uid="{00000000-0005-0000-0000-000040280000}"/>
    <cellStyle name="Normal 15 2 4 2 3 4 2" xfId="10304" xr:uid="{00000000-0005-0000-0000-000041280000}"/>
    <cellStyle name="Normal 15 2 4 2 3 4 2 2" xfId="10305" xr:uid="{00000000-0005-0000-0000-000042280000}"/>
    <cellStyle name="Normal 15 2 4 2 3 4 3" xfId="10306" xr:uid="{00000000-0005-0000-0000-000043280000}"/>
    <cellStyle name="Normal 15 2 4 2 3 5" xfId="10307" xr:uid="{00000000-0005-0000-0000-000044280000}"/>
    <cellStyle name="Normal 15 2 4 2 3 5 2" xfId="10308" xr:uid="{00000000-0005-0000-0000-000045280000}"/>
    <cellStyle name="Normal 15 2 4 2 3 6" xfId="10309" xr:uid="{00000000-0005-0000-0000-000046280000}"/>
    <cellStyle name="Normal 15 2 4 2 3 6 2" xfId="10310" xr:uid="{00000000-0005-0000-0000-000047280000}"/>
    <cellStyle name="Normal 15 2 4 2 3 7" xfId="10311" xr:uid="{00000000-0005-0000-0000-000048280000}"/>
    <cellStyle name="Normal 15 2 4 2 4" xfId="10312" xr:uid="{00000000-0005-0000-0000-000049280000}"/>
    <cellStyle name="Normal 15 2 4 2 4 2" xfId="10313" xr:uid="{00000000-0005-0000-0000-00004A280000}"/>
    <cellStyle name="Normal 15 2 4 2 4 2 2" xfId="10314" xr:uid="{00000000-0005-0000-0000-00004B280000}"/>
    <cellStyle name="Normal 15 2 4 2 4 3" xfId="10315" xr:uid="{00000000-0005-0000-0000-00004C280000}"/>
    <cellStyle name="Normal 15 2 4 2 5" xfId="10316" xr:uid="{00000000-0005-0000-0000-00004D280000}"/>
    <cellStyle name="Normal 15 2 4 2 5 2" xfId="10317" xr:uid="{00000000-0005-0000-0000-00004E280000}"/>
    <cellStyle name="Normal 15 2 4 2 5 2 2" xfId="10318" xr:uid="{00000000-0005-0000-0000-00004F280000}"/>
    <cellStyle name="Normal 15 2 4 2 5 3" xfId="10319" xr:uid="{00000000-0005-0000-0000-000050280000}"/>
    <cellStyle name="Normal 15 2 4 2 6" xfId="10320" xr:uid="{00000000-0005-0000-0000-000051280000}"/>
    <cellStyle name="Normal 15 2 4 2 6 2" xfId="10321" xr:uid="{00000000-0005-0000-0000-000052280000}"/>
    <cellStyle name="Normal 15 2 4 2 6 2 2" xfId="10322" xr:uid="{00000000-0005-0000-0000-000053280000}"/>
    <cellStyle name="Normal 15 2 4 2 6 3" xfId="10323" xr:uid="{00000000-0005-0000-0000-000054280000}"/>
    <cellStyle name="Normal 15 2 4 2 7" xfId="10324" xr:uid="{00000000-0005-0000-0000-000055280000}"/>
    <cellStyle name="Normal 15 2 4 2 7 2" xfId="10325" xr:uid="{00000000-0005-0000-0000-000056280000}"/>
    <cellStyle name="Normal 15 2 4 2 8" xfId="10326" xr:uid="{00000000-0005-0000-0000-000057280000}"/>
    <cellStyle name="Normal 15 2 4 2 8 2" xfId="10327" xr:uid="{00000000-0005-0000-0000-000058280000}"/>
    <cellStyle name="Normal 15 2 4 2 9" xfId="10328" xr:uid="{00000000-0005-0000-0000-000059280000}"/>
    <cellStyle name="Normal 15 2 4 3" xfId="10329" xr:uid="{00000000-0005-0000-0000-00005A280000}"/>
    <cellStyle name="Normal 15 2 4 3 2" xfId="10330" xr:uid="{00000000-0005-0000-0000-00005B280000}"/>
    <cellStyle name="Normal 15 2 4 3 2 2" xfId="10331" xr:uid="{00000000-0005-0000-0000-00005C280000}"/>
    <cellStyle name="Normal 15 2 4 3 2 2 2" xfId="10332" xr:uid="{00000000-0005-0000-0000-00005D280000}"/>
    <cellStyle name="Normal 15 2 4 3 2 2 2 2" xfId="10333" xr:uid="{00000000-0005-0000-0000-00005E280000}"/>
    <cellStyle name="Normal 15 2 4 3 2 2 3" xfId="10334" xr:uid="{00000000-0005-0000-0000-00005F280000}"/>
    <cellStyle name="Normal 15 2 4 3 2 3" xfId="10335" xr:uid="{00000000-0005-0000-0000-000060280000}"/>
    <cellStyle name="Normal 15 2 4 3 2 3 2" xfId="10336" xr:uid="{00000000-0005-0000-0000-000061280000}"/>
    <cellStyle name="Normal 15 2 4 3 2 3 2 2" xfId="10337" xr:uid="{00000000-0005-0000-0000-000062280000}"/>
    <cellStyle name="Normal 15 2 4 3 2 3 3" xfId="10338" xr:uid="{00000000-0005-0000-0000-000063280000}"/>
    <cellStyle name="Normal 15 2 4 3 2 4" xfId="10339" xr:uid="{00000000-0005-0000-0000-000064280000}"/>
    <cellStyle name="Normal 15 2 4 3 2 4 2" xfId="10340" xr:uid="{00000000-0005-0000-0000-000065280000}"/>
    <cellStyle name="Normal 15 2 4 3 2 4 2 2" xfId="10341" xr:uid="{00000000-0005-0000-0000-000066280000}"/>
    <cellStyle name="Normal 15 2 4 3 2 4 3" xfId="10342" xr:uid="{00000000-0005-0000-0000-000067280000}"/>
    <cellStyle name="Normal 15 2 4 3 2 5" xfId="10343" xr:uid="{00000000-0005-0000-0000-000068280000}"/>
    <cellStyle name="Normal 15 2 4 3 2 5 2" xfId="10344" xr:uid="{00000000-0005-0000-0000-000069280000}"/>
    <cellStyle name="Normal 15 2 4 3 2 6" xfId="10345" xr:uid="{00000000-0005-0000-0000-00006A280000}"/>
    <cellStyle name="Normal 15 2 4 3 2 6 2" xfId="10346" xr:uid="{00000000-0005-0000-0000-00006B280000}"/>
    <cellStyle name="Normal 15 2 4 3 2 7" xfId="10347" xr:uid="{00000000-0005-0000-0000-00006C280000}"/>
    <cellStyle name="Normal 15 2 4 3 3" xfId="10348" xr:uid="{00000000-0005-0000-0000-00006D280000}"/>
    <cellStyle name="Normal 15 2 4 3 3 2" xfId="10349" xr:uid="{00000000-0005-0000-0000-00006E280000}"/>
    <cellStyle name="Normal 15 2 4 3 3 2 2" xfId="10350" xr:uid="{00000000-0005-0000-0000-00006F280000}"/>
    <cellStyle name="Normal 15 2 4 3 3 3" xfId="10351" xr:uid="{00000000-0005-0000-0000-000070280000}"/>
    <cellStyle name="Normal 15 2 4 3 4" xfId="10352" xr:uid="{00000000-0005-0000-0000-000071280000}"/>
    <cellStyle name="Normal 15 2 4 3 4 2" xfId="10353" xr:uid="{00000000-0005-0000-0000-000072280000}"/>
    <cellStyle name="Normal 15 2 4 3 4 2 2" xfId="10354" xr:uid="{00000000-0005-0000-0000-000073280000}"/>
    <cellStyle name="Normal 15 2 4 3 4 3" xfId="10355" xr:uid="{00000000-0005-0000-0000-000074280000}"/>
    <cellStyle name="Normal 15 2 4 3 5" xfId="10356" xr:uid="{00000000-0005-0000-0000-000075280000}"/>
    <cellStyle name="Normal 15 2 4 3 5 2" xfId="10357" xr:uid="{00000000-0005-0000-0000-000076280000}"/>
    <cellStyle name="Normal 15 2 4 3 5 2 2" xfId="10358" xr:uid="{00000000-0005-0000-0000-000077280000}"/>
    <cellStyle name="Normal 15 2 4 3 5 3" xfId="10359" xr:uid="{00000000-0005-0000-0000-000078280000}"/>
    <cellStyle name="Normal 15 2 4 3 6" xfId="10360" xr:uid="{00000000-0005-0000-0000-000079280000}"/>
    <cellStyle name="Normal 15 2 4 3 6 2" xfId="10361" xr:uid="{00000000-0005-0000-0000-00007A280000}"/>
    <cellStyle name="Normal 15 2 4 3 7" xfId="10362" xr:uid="{00000000-0005-0000-0000-00007B280000}"/>
    <cellStyle name="Normal 15 2 4 3 7 2" xfId="10363" xr:uid="{00000000-0005-0000-0000-00007C280000}"/>
    <cellStyle name="Normal 15 2 4 3 8" xfId="10364" xr:uid="{00000000-0005-0000-0000-00007D280000}"/>
    <cellStyle name="Normal 15 2 4 4" xfId="10365" xr:uid="{00000000-0005-0000-0000-00007E280000}"/>
    <cellStyle name="Normal 15 2 4 4 2" xfId="10366" xr:uid="{00000000-0005-0000-0000-00007F280000}"/>
    <cellStyle name="Normal 15 2 4 4 2 2" xfId="10367" xr:uid="{00000000-0005-0000-0000-000080280000}"/>
    <cellStyle name="Normal 15 2 4 4 2 2 2" xfId="10368" xr:uid="{00000000-0005-0000-0000-000081280000}"/>
    <cellStyle name="Normal 15 2 4 4 2 3" xfId="10369" xr:uid="{00000000-0005-0000-0000-000082280000}"/>
    <cellStyle name="Normal 15 2 4 4 3" xfId="10370" xr:uid="{00000000-0005-0000-0000-000083280000}"/>
    <cellStyle name="Normal 15 2 4 4 3 2" xfId="10371" xr:uid="{00000000-0005-0000-0000-000084280000}"/>
    <cellStyle name="Normal 15 2 4 4 3 2 2" xfId="10372" xr:uid="{00000000-0005-0000-0000-000085280000}"/>
    <cellStyle name="Normal 15 2 4 4 3 3" xfId="10373" xr:uid="{00000000-0005-0000-0000-000086280000}"/>
    <cellStyle name="Normal 15 2 4 4 4" xfId="10374" xr:uid="{00000000-0005-0000-0000-000087280000}"/>
    <cellStyle name="Normal 15 2 4 4 4 2" xfId="10375" xr:uid="{00000000-0005-0000-0000-000088280000}"/>
    <cellStyle name="Normal 15 2 4 4 4 2 2" xfId="10376" xr:uid="{00000000-0005-0000-0000-000089280000}"/>
    <cellStyle name="Normal 15 2 4 4 4 3" xfId="10377" xr:uid="{00000000-0005-0000-0000-00008A280000}"/>
    <cellStyle name="Normal 15 2 4 4 5" xfId="10378" xr:uid="{00000000-0005-0000-0000-00008B280000}"/>
    <cellStyle name="Normal 15 2 4 4 5 2" xfId="10379" xr:uid="{00000000-0005-0000-0000-00008C280000}"/>
    <cellStyle name="Normal 15 2 4 4 6" xfId="10380" xr:uid="{00000000-0005-0000-0000-00008D280000}"/>
    <cellStyle name="Normal 15 2 4 4 6 2" xfId="10381" xr:uid="{00000000-0005-0000-0000-00008E280000}"/>
    <cellStyle name="Normal 15 2 4 4 7" xfId="10382" xr:uid="{00000000-0005-0000-0000-00008F280000}"/>
    <cellStyle name="Normal 15 2 4 5" xfId="10383" xr:uid="{00000000-0005-0000-0000-000090280000}"/>
    <cellStyle name="Normal 15 2 4 5 2" xfId="10384" xr:uid="{00000000-0005-0000-0000-000091280000}"/>
    <cellStyle name="Normal 15 2 4 5 2 2" xfId="10385" xr:uid="{00000000-0005-0000-0000-000092280000}"/>
    <cellStyle name="Normal 15 2 4 5 2 2 2" xfId="10386" xr:uid="{00000000-0005-0000-0000-000093280000}"/>
    <cellStyle name="Normal 15 2 4 5 2 3" xfId="10387" xr:uid="{00000000-0005-0000-0000-000094280000}"/>
    <cellStyle name="Normal 15 2 4 5 3" xfId="10388" xr:uid="{00000000-0005-0000-0000-000095280000}"/>
    <cellStyle name="Normal 15 2 4 5 3 2" xfId="10389" xr:uid="{00000000-0005-0000-0000-000096280000}"/>
    <cellStyle name="Normal 15 2 4 5 3 2 2" xfId="10390" xr:uid="{00000000-0005-0000-0000-000097280000}"/>
    <cellStyle name="Normal 15 2 4 5 3 3" xfId="10391" xr:uid="{00000000-0005-0000-0000-000098280000}"/>
    <cellStyle name="Normal 15 2 4 5 4" xfId="10392" xr:uid="{00000000-0005-0000-0000-000099280000}"/>
    <cellStyle name="Normal 15 2 4 5 4 2" xfId="10393" xr:uid="{00000000-0005-0000-0000-00009A280000}"/>
    <cellStyle name="Normal 15 2 4 5 4 2 2" xfId="10394" xr:uid="{00000000-0005-0000-0000-00009B280000}"/>
    <cellStyle name="Normal 15 2 4 5 4 3" xfId="10395" xr:uid="{00000000-0005-0000-0000-00009C280000}"/>
    <cellStyle name="Normal 15 2 4 5 5" xfId="10396" xr:uid="{00000000-0005-0000-0000-00009D280000}"/>
    <cellStyle name="Normal 15 2 4 5 5 2" xfId="10397" xr:uid="{00000000-0005-0000-0000-00009E280000}"/>
    <cellStyle name="Normal 15 2 4 5 6" xfId="10398" xr:uid="{00000000-0005-0000-0000-00009F280000}"/>
    <cellStyle name="Normal 15 2 4 5 6 2" xfId="10399" xr:uid="{00000000-0005-0000-0000-0000A0280000}"/>
    <cellStyle name="Normal 15 2 4 5 7" xfId="10400" xr:uid="{00000000-0005-0000-0000-0000A1280000}"/>
    <cellStyle name="Normal 15 2 4 6" xfId="10401" xr:uid="{00000000-0005-0000-0000-0000A2280000}"/>
    <cellStyle name="Normal 15 2 4 6 2" xfId="10402" xr:uid="{00000000-0005-0000-0000-0000A3280000}"/>
    <cellStyle name="Normal 15 2 4 6 2 2" xfId="10403" xr:uid="{00000000-0005-0000-0000-0000A4280000}"/>
    <cellStyle name="Normal 15 2 4 6 3" xfId="10404" xr:uid="{00000000-0005-0000-0000-0000A5280000}"/>
    <cellStyle name="Normal 15 2 4 7" xfId="10405" xr:uid="{00000000-0005-0000-0000-0000A6280000}"/>
    <cellStyle name="Normal 15 2 4 7 2" xfId="10406" xr:uid="{00000000-0005-0000-0000-0000A7280000}"/>
    <cellStyle name="Normal 15 2 4 7 2 2" xfId="10407" xr:uid="{00000000-0005-0000-0000-0000A8280000}"/>
    <cellStyle name="Normal 15 2 4 7 3" xfId="10408" xr:uid="{00000000-0005-0000-0000-0000A9280000}"/>
    <cellStyle name="Normal 15 2 4 8" xfId="10409" xr:uid="{00000000-0005-0000-0000-0000AA280000}"/>
    <cellStyle name="Normal 15 2 4 8 2" xfId="10410" xr:uid="{00000000-0005-0000-0000-0000AB280000}"/>
    <cellStyle name="Normal 15 2 4 8 2 2" xfId="10411" xr:uid="{00000000-0005-0000-0000-0000AC280000}"/>
    <cellStyle name="Normal 15 2 4 8 3" xfId="10412" xr:uid="{00000000-0005-0000-0000-0000AD280000}"/>
    <cellStyle name="Normal 15 2 4 9" xfId="10413" xr:uid="{00000000-0005-0000-0000-0000AE280000}"/>
    <cellStyle name="Normal 15 2 4 9 2" xfId="10414" xr:uid="{00000000-0005-0000-0000-0000AF280000}"/>
    <cellStyle name="Normal 15 2 5" xfId="10415" xr:uid="{00000000-0005-0000-0000-0000B0280000}"/>
    <cellStyle name="Normal 15 2 5 10" xfId="10416" xr:uid="{00000000-0005-0000-0000-0000B1280000}"/>
    <cellStyle name="Normal 15 2 5 10 2" xfId="10417" xr:uid="{00000000-0005-0000-0000-0000B2280000}"/>
    <cellStyle name="Normal 15 2 5 11" xfId="10418" xr:uid="{00000000-0005-0000-0000-0000B3280000}"/>
    <cellStyle name="Normal 15 2 5 2" xfId="10419" xr:uid="{00000000-0005-0000-0000-0000B4280000}"/>
    <cellStyle name="Normal 15 2 5 2 2" xfId="10420" xr:uid="{00000000-0005-0000-0000-0000B5280000}"/>
    <cellStyle name="Normal 15 2 5 2 2 2" xfId="10421" xr:uid="{00000000-0005-0000-0000-0000B6280000}"/>
    <cellStyle name="Normal 15 2 5 2 2 2 2" xfId="10422" xr:uid="{00000000-0005-0000-0000-0000B7280000}"/>
    <cellStyle name="Normal 15 2 5 2 2 2 2 2" xfId="10423" xr:uid="{00000000-0005-0000-0000-0000B8280000}"/>
    <cellStyle name="Normal 15 2 5 2 2 2 3" xfId="10424" xr:uid="{00000000-0005-0000-0000-0000B9280000}"/>
    <cellStyle name="Normal 15 2 5 2 2 3" xfId="10425" xr:uid="{00000000-0005-0000-0000-0000BA280000}"/>
    <cellStyle name="Normal 15 2 5 2 2 3 2" xfId="10426" xr:uid="{00000000-0005-0000-0000-0000BB280000}"/>
    <cellStyle name="Normal 15 2 5 2 2 3 2 2" xfId="10427" xr:uid="{00000000-0005-0000-0000-0000BC280000}"/>
    <cellStyle name="Normal 15 2 5 2 2 3 3" xfId="10428" xr:uid="{00000000-0005-0000-0000-0000BD280000}"/>
    <cellStyle name="Normal 15 2 5 2 2 4" xfId="10429" xr:uid="{00000000-0005-0000-0000-0000BE280000}"/>
    <cellStyle name="Normal 15 2 5 2 2 4 2" xfId="10430" xr:uid="{00000000-0005-0000-0000-0000BF280000}"/>
    <cellStyle name="Normal 15 2 5 2 2 4 2 2" xfId="10431" xr:uid="{00000000-0005-0000-0000-0000C0280000}"/>
    <cellStyle name="Normal 15 2 5 2 2 4 3" xfId="10432" xr:uid="{00000000-0005-0000-0000-0000C1280000}"/>
    <cellStyle name="Normal 15 2 5 2 2 5" xfId="10433" xr:uid="{00000000-0005-0000-0000-0000C2280000}"/>
    <cellStyle name="Normal 15 2 5 2 2 5 2" xfId="10434" xr:uid="{00000000-0005-0000-0000-0000C3280000}"/>
    <cellStyle name="Normal 15 2 5 2 2 6" xfId="10435" xr:uid="{00000000-0005-0000-0000-0000C4280000}"/>
    <cellStyle name="Normal 15 2 5 2 2 6 2" xfId="10436" xr:uid="{00000000-0005-0000-0000-0000C5280000}"/>
    <cellStyle name="Normal 15 2 5 2 2 7" xfId="10437" xr:uid="{00000000-0005-0000-0000-0000C6280000}"/>
    <cellStyle name="Normal 15 2 5 2 3" xfId="10438" xr:uid="{00000000-0005-0000-0000-0000C7280000}"/>
    <cellStyle name="Normal 15 2 5 2 3 2" xfId="10439" xr:uid="{00000000-0005-0000-0000-0000C8280000}"/>
    <cellStyle name="Normal 15 2 5 2 3 2 2" xfId="10440" xr:uid="{00000000-0005-0000-0000-0000C9280000}"/>
    <cellStyle name="Normal 15 2 5 2 3 2 2 2" xfId="10441" xr:uid="{00000000-0005-0000-0000-0000CA280000}"/>
    <cellStyle name="Normal 15 2 5 2 3 2 3" xfId="10442" xr:uid="{00000000-0005-0000-0000-0000CB280000}"/>
    <cellStyle name="Normal 15 2 5 2 3 3" xfId="10443" xr:uid="{00000000-0005-0000-0000-0000CC280000}"/>
    <cellStyle name="Normal 15 2 5 2 3 3 2" xfId="10444" xr:uid="{00000000-0005-0000-0000-0000CD280000}"/>
    <cellStyle name="Normal 15 2 5 2 3 3 2 2" xfId="10445" xr:uid="{00000000-0005-0000-0000-0000CE280000}"/>
    <cellStyle name="Normal 15 2 5 2 3 3 3" xfId="10446" xr:uid="{00000000-0005-0000-0000-0000CF280000}"/>
    <cellStyle name="Normal 15 2 5 2 3 4" xfId="10447" xr:uid="{00000000-0005-0000-0000-0000D0280000}"/>
    <cellStyle name="Normal 15 2 5 2 3 4 2" xfId="10448" xr:uid="{00000000-0005-0000-0000-0000D1280000}"/>
    <cellStyle name="Normal 15 2 5 2 3 4 2 2" xfId="10449" xr:uid="{00000000-0005-0000-0000-0000D2280000}"/>
    <cellStyle name="Normal 15 2 5 2 3 4 3" xfId="10450" xr:uid="{00000000-0005-0000-0000-0000D3280000}"/>
    <cellStyle name="Normal 15 2 5 2 3 5" xfId="10451" xr:uid="{00000000-0005-0000-0000-0000D4280000}"/>
    <cellStyle name="Normal 15 2 5 2 3 5 2" xfId="10452" xr:uid="{00000000-0005-0000-0000-0000D5280000}"/>
    <cellStyle name="Normal 15 2 5 2 3 6" xfId="10453" xr:uid="{00000000-0005-0000-0000-0000D6280000}"/>
    <cellStyle name="Normal 15 2 5 2 3 6 2" xfId="10454" xr:uid="{00000000-0005-0000-0000-0000D7280000}"/>
    <cellStyle name="Normal 15 2 5 2 3 7" xfId="10455" xr:uid="{00000000-0005-0000-0000-0000D8280000}"/>
    <cellStyle name="Normal 15 2 5 2 4" xfId="10456" xr:uid="{00000000-0005-0000-0000-0000D9280000}"/>
    <cellStyle name="Normal 15 2 5 2 4 2" xfId="10457" xr:uid="{00000000-0005-0000-0000-0000DA280000}"/>
    <cellStyle name="Normal 15 2 5 2 4 2 2" xfId="10458" xr:uid="{00000000-0005-0000-0000-0000DB280000}"/>
    <cellStyle name="Normal 15 2 5 2 4 3" xfId="10459" xr:uid="{00000000-0005-0000-0000-0000DC280000}"/>
    <cellStyle name="Normal 15 2 5 2 5" xfId="10460" xr:uid="{00000000-0005-0000-0000-0000DD280000}"/>
    <cellStyle name="Normal 15 2 5 2 5 2" xfId="10461" xr:uid="{00000000-0005-0000-0000-0000DE280000}"/>
    <cellStyle name="Normal 15 2 5 2 5 2 2" xfId="10462" xr:uid="{00000000-0005-0000-0000-0000DF280000}"/>
    <cellStyle name="Normal 15 2 5 2 5 3" xfId="10463" xr:uid="{00000000-0005-0000-0000-0000E0280000}"/>
    <cellStyle name="Normal 15 2 5 2 6" xfId="10464" xr:uid="{00000000-0005-0000-0000-0000E1280000}"/>
    <cellStyle name="Normal 15 2 5 2 6 2" xfId="10465" xr:uid="{00000000-0005-0000-0000-0000E2280000}"/>
    <cellStyle name="Normal 15 2 5 2 6 2 2" xfId="10466" xr:uid="{00000000-0005-0000-0000-0000E3280000}"/>
    <cellStyle name="Normal 15 2 5 2 6 3" xfId="10467" xr:uid="{00000000-0005-0000-0000-0000E4280000}"/>
    <cellStyle name="Normal 15 2 5 2 7" xfId="10468" xr:uid="{00000000-0005-0000-0000-0000E5280000}"/>
    <cellStyle name="Normal 15 2 5 2 7 2" xfId="10469" xr:uid="{00000000-0005-0000-0000-0000E6280000}"/>
    <cellStyle name="Normal 15 2 5 2 8" xfId="10470" xr:uid="{00000000-0005-0000-0000-0000E7280000}"/>
    <cellStyle name="Normal 15 2 5 2 8 2" xfId="10471" xr:uid="{00000000-0005-0000-0000-0000E8280000}"/>
    <cellStyle name="Normal 15 2 5 2 9" xfId="10472" xr:uid="{00000000-0005-0000-0000-0000E9280000}"/>
    <cellStyle name="Normal 15 2 5 3" xfId="10473" xr:uid="{00000000-0005-0000-0000-0000EA280000}"/>
    <cellStyle name="Normal 15 2 5 3 2" xfId="10474" xr:uid="{00000000-0005-0000-0000-0000EB280000}"/>
    <cellStyle name="Normal 15 2 5 3 2 2" xfId="10475" xr:uid="{00000000-0005-0000-0000-0000EC280000}"/>
    <cellStyle name="Normal 15 2 5 3 2 2 2" xfId="10476" xr:uid="{00000000-0005-0000-0000-0000ED280000}"/>
    <cellStyle name="Normal 15 2 5 3 2 2 2 2" xfId="10477" xr:uid="{00000000-0005-0000-0000-0000EE280000}"/>
    <cellStyle name="Normal 15 2 5 3 2 2 3" xfId="10478" xr:uid="{00000000-0005-0000-0000-0000EF280000}"/>
    <cellStyle name="Normal 15 2 5 3 2 3" xfId="10479" xr:uid="{00000000-0005-0000-0000-0000F0280000}"/>
    <cellStyle name="Normal 15 2 5 3 2 3 2" xfId="10480" xr:uid="{00000000-0005-0000-0000-0000F1280000}"/>
    <cellStyle name="Normal 15 2 5 3 2 3 2 2" xfId="10481" xr:uid="{00000000-0005-0000-0000-0000F2280000}"/>
    <cellStyle name="Normal 15 2 5 3 2 3 3" xfId="10482" xr:uid="{00000000-0005-0000-0000-0000F3280000}"/>
    <cellStyle name="Normal 15 2 5 3 2 4" xfId="10483" xr:uid="{00000000-0005-0000-0000-0000F4280000}"/>
    <cellStyle name="Normal 15 2 5 3 2 4 2" xfId="10484" xr:uid="{00000000-0005-0000-0000-0000F5280000}"/>
    <cellStyle name="Normal 15 2 5 3 2 4 2 2" xfId="10485" xr:uid="{00000000-0005-0000-0000-0000F6280000}"/>
    <cellStyle name="Normal 15 2 5 3 2 4 3" xfId="10486" xr:uid="{00000000-0005-0000-0000-0000F7280000}"/>
    <cellStyle name="Normal 15 2 5 3 2 5" xfId="10487" xr:uid="{00000000-0005-0000-0000-0000F8280000}"/>
    <cellStyle name="Normal 15 2 5 3 2 5 2" xfId="10488" xr:uid="{00000000-0005-0000-0000-0000F9280000}"/>
    <cellStyle name="Normal 15 2 5 3 2 6" xfId="10489" xr:uid="{00000000-0005-0000-0000-0000FA280000}"/>
    <cellStyle name="Normal 15 2 5 3 2 6 2" xfId="10490" xr:uid="{00000000-0005-0000-0000-0000FB280000}"/>
    <cellStyle name="Normal 15 2 5 3 2 7" xfId="10491" xr:uid="{00000000-0005-0000-0000-0000FC280000}"/>
    <cellStyle name="Normal 15 2 5 3 3" xfId="10492" xr:uid="{00000000-0005-0000-0000-0000FD280000}"/>
    <cellStyle name="Normal 15 2 5 3 3 2" xfId="10493" xr:uid="{00000000-0005-0000-0000-0000FE280000}"/>
    <cellStyle name="Normal 15 2 5 3 3 2 2" xfId="10494" xr:uid="{00000000-0005-0000-0000-0000FF280000}"/>
    <cellStyle name="Normal 15 2 5 3 3 3" xfId="10495" xr:uid="{00000000-0005-0000-0000-000000290000}"/>
    <cellStyle name="Normal 15 2 5 3 4" xfId="10496" xr:uid="{00000000-0005-0000-0000-000001290000}"/>
    <cellStyle name="Normal 15 2 5 3 4 2" xfId="10497" xr:uid="{00000000-0005-0000-0000-000002290000}"/>
    <cellStyle name="Normal 15 2 5 3 4 2 2" xfId="10498" xr:uid="{00000000-0005-0000-0000-000003290000}"/>
    <cellStyle name="Normal 15 2 5 3 4 3" xfId="10499" xr:uid="{00000000-0005-0000-0000-000004290000}"/>
    <cellStyle name="Normal 15 2 5 3 5" xfId="10500" xr:uid="{00000000-0005-0000-0000-000005290000}"/>
    <cellStyle name="Normal 15 2 5 3 5 2" xfId="10501" xr:uid="{00000000-0005-0000-0000-000006290000}"/>
    <cellStyle name="Normal 15 2 5 3 5 2 2" xfId="10502" xr:uid="{00000000-0005-0000-0000-000007290000}"/>
    <cellStyle name="Normal 15 2 5 3 5 3" xfId="10503" xr:uid="{00000000-0005-0000-0000-000008290000}"/>
    <cellStyle name="Normal 15 2 5 3 6" xfId="10504" xr:uid="{00000000-0005-0000-0000-000009290000}"/>
    <cellStyle name="Normal 15 2 5 3 6 2" xfId="10505" xr:uid="{00000000-0005-0000-0000-00000A290000}"/>
    <cellStyle name="Normal 15 2 5 3 7" xfId="10506" xr:uid="{00000000-0005-0000-0000-00000B290000}"/>
    <cellStyle name="Normal 15 2 5 3 7 2" xfId="10507" xr:uid="{00000000-0005-0000-0000-00000C290000}"/>
    <cellStyle name="Normal 15 2 5 3 8" xfId="10508" xr:uid="{00000000-0005-0000-0000-00000D290000}"/>
    <cellStyle name="Normal 15 2 5 4" xfId="10509" xr:uid="{00000000-0005-0000-0000-00000E290000}"/>
    <cellStyle name="Normal 15 2 5 4 2" xfId="10510" xr:uid="{00000000-0005-0000-0000-00000F290000}"/>
    <cellStyle name="Normal 15 2 5 4 2 2" xfId="10511" xr:uid="{00000000-0005-0000-0000-000010290000}"/>
    <cellStyle name="Normal 15 2 5 4 2 2 2" xfId="10512" xr:uid="{00000000-0005-0000-0000-000011290000}"/>
    <cellStyle name="Normal 15 2 5 4 2 3" xfId="10513" xr:uid="{00000000-0005-0000-0000-000012290000}"/>
    <cellStyle name="Normal 15 2 5 4 3" xfId="10514" xr:uid="{00000000-0005-0000-0000-000013290000}"/>
    <cellStyle name="Normal 15 2 5 4 3 2" xfId="10515" xr:uid="{00000000-0005-0000-0000-000014290000}"/>
    <cellStyle name="Normal 15 2 5 4 3 2 2" xfId="10516" xr:uid="{00000000-0005-0000-0000-000015290000}"/>
    <cellStyle name="Normal 15 2 5 4 3 3" xfId="10517" xr:uid="{00000000-0005-0000-0000-000016290000}"/>
    <cellStyle name="Normal 15 2 5 4 4" xfId="10518" xr:uid="{00000000-0005-0000-0000-000017290000}"/>
    <cellStyle name="Normal 15 2 5 4 4 2" xfId="10519" xr:uid="{00000000-0005-0000-0000-000018290000}"/>
    <cellStyle name="Normal 15 2 5 4 4 2 2" xfId="10520" xr:uid="{00000000-0005-0000-0000-000019290000}"/>
    <cellStyle name="Normal 15 2 5 4 4 3" xfId="10521" xr:uid="{00000000-0005-0000-0000-00001A290000}"/>
    <cellStyle name="Normal 15 2 5 4 5" xfId="10522" xr:uid="{00000000-0005-0000-0000-00001B290000}"/>
    <cellStyle name="Normal 15 2 5 4 5 2" xfId="10523" xr:uid="{00000000-0005-0000-0000-00001C290000}"/>
    <cellStyle name="Normal 15 2 5 4 6" xfId="10524" xr:uid="{00000000-0005-0000-0000-00001D290000}"/>
    <cellStyle name="Normal 15 2 5 4 6 2" xfId="10525" xr:uid="{00000000-0005-0000-0000-00001E290000}"/>
    <cellStyle name="Normal 15 2 5 4 7" xfId="10526" xr:uid="{00000000-0005-0000-0000-00001F290000}"/>
    <cellStyle name="Normal 15 2 5 5" xfId="10527" xr:uid="{00000000-0005-0000-0000-000020290000}"/>
    <cellStyle name="Normal 15 2 5 5 2" xfId="10528" xr:uid="{00000000-0005-0000-0000-000021290000}"/>
    <cellStyle name="Normal 15 2 5 5 2 2" xfId="10529" xr:uid="{00000000-0005-0000-0000-000022290000}"/>
    <cellStyle name="Normal 15 2 5 5 2 2 2" xfId="10530" xr:uid="{00000000-0005-0000-0000-000023290000}"/>
    <cellStyle name="Normal 15 2 5 5 2 3" xfId="10531" xr:uid="{00000000-0005-0000-0000-000024290000}"/>
    <cellStyle name="Normal 15 2 5 5 3" xfId="10532" xr:uid="{00000000-0005-0000-0000-000025290000}"/>
    <cellStyle name="Normal 15 2 5 5 3 2" xfId="10533" xr:uid="{00000000-0005-0000-0000-000026290000}"/>
    <cellStyle name="Normal 15 2 5 5 3 2 2" xfId="10534" xr:uid="{00000000-0005-0000-0000-000027290000}"/>
    <cellStyle name="Normal 15 2 5 5 3 3" xfId="10535" xr:uid="{00000000-0005-0000-0000-000028290000}"/>
    <cellStyle name="Normal 15 2 5 5 4" xfId="10536" xr:uid="{00000000-0005-0000-0000-000029290000}"/>
    <cellStyle name="Normal 15 2 5 5 4 2" xfId="10537" xr:uid="{00000000-0005-0000-0000-00002A290000}"/>
    <cellStyle name="Normal 15 2 5 5 4 2 2" xfId="10538" xr:uid="{00000000-0005-0000-0000-00002B290000}"/>
    <cellStyle name="Normal 15 2 5 5 4 3" xfId="10539" xr:uid="{00000000-0005-0000-0000-00002C290000}"/>
    <cellStyle name="Normal 15 2 5 5 5" xfId="10540" xr:uid="{00000000-0005-0000-0000-00002D290000}"/>
    <cellStyle name="Normal 15 2 5 5 5 2" xfId="10541" xr:uid="{00000000-0005-0000-0000-00002E290000}"/>
    <cellStyle name="Normal 15 2 5 5 6" xfId="10542" xr:uid="{00000000-0005-0000-0000-00002F290000}"/>
    <cellStyle name="Normal 15 2 5 5 6 2" xfId="10543" xr:uid="{00000000-0005-0000-0000-000030290000}"/>
    <cellStyle name="Normal 15 2 5 5 7" xfId="10544" xr:uid="{00000000-0005-0000-0000-000031290000}"/>
    <cellStyle name="Normal 15 2 5 6" xfId="10545" xr:uid="{00000000-0005-0000-0000-000032290000}"/>
    <cellStyle name="Normal 15 2 5 6 2" xfId="10546" xr:uid="{00000000-0005-0000-0000-000033290000}"/>
    <cellStyle name="Normal 15 2 5 6 2 2" xfId="10547" xr:uid="{00000000-0005-0000-0000-000034290000}"/>
    <cellStyle name="Normal 15 2 5 6 3" xfId="10548" xr:uid="{00000000-0005-0000-0000-000035290000}"/>
    <cellStyle name="Normal 15 2 5 7" xfId="10549" xr:uid="{00000000-0005-0000-0000-000036290000}"/>
    <cellStyle name="Normal 15 2 5 7 2" xfId="10550" xr:uid="{00000000-0005-0000-0000-000037290000}"/>
    <cellStyle name="Normal 15 2 5 7 2 2" xfId="10551" xr:uid="{00000000-0005-0000-0000-000038290000}"/>
    <cellStyle name="Normal 15 2 5 7 3" xfId="10552" xr:uid="{00000000-0005-0000-0000-000039290000}"/>
    <cellStyle name="Normal 15 2 5 8" xfId="10553" xr:uid="{00000000-0005-0000-0000-00003A290000}"/>
    <cellStyle name="Normal 15 2 5 8 2" xfId="10554" xr:uid="{00000000-0005-0000-0000-00003B290000}"/>
    <cellStyle name="Normal 15 2 5 8 2 2" xfId="10555" xr:uid="{00000000-0005-0000-0000-00003C290000}"/>
    <cellStyle name="Normal 15 2 5 8 3" xfId="10556" xr:uid="{00000000-0005-0000-0000-00003D290000}"/>
    <cellStyle name="Normal 15 2 5 9" xfId="10557" xr:uid="{00000000-0005-0000-0000-00003E290000}"/>
    <cellStyle name="Normal 15 2 5 9 2" xfId="10558" xr:uid="{00000000-0005-0000-0000-00003F290000}"/>
    <cellStyle name="Normal 15 2 6" xfId="10559" xr:uid="{00000000-0005-0000-0000-000040290000}"/>
    <cellStyle name="Normal 15 2 6 2" xfId="10560" xr:uid="{00000000-0005-0000-0000-000041290000}"/>
    <cellStyle name="Normal 15 2 6 2 2" xfId="10561" xr:uid="{00000000-0005-0000-0000-000042290000}"/>
    <cellStyle name="Normal 15 2 6 2 2 2" xfId="10562" xr:uid="{00000000-0005-0000-0000-000043290000}"/>
    <cellStyle name="Normal 15 2 6 2 2 2 2" xfId="10563" xr:uid="{00000000-0005-0000-0000-000044290000}"/>
    <cellStyle name="Normal 15 2 6 2 2 3" xfId="10564" xr:uid="{00000000-0005-0000-0000-000045290000}"/>
    <cellStyle name="Normal 15 2 6 2 3" xfId="10565" xr:uid="{00000000-0005-0000-0000-000046290000}"/>
    <cellStyle name="Normal 15 2 6 2 3 2" xfId="10566" xr:uid="{00000000-0005-0000-0000-000047290000}"/>
    <cellStyle name="Normal 15 2 6 2 3 2 2" xfId="10567" xr:uid="{00000000-0005-0000-0000-000048290000}"/>
    <cellStyle name="Normal 15 2 6 2 3 3" xfId="10568" xr:uid="{00000000-0005-0000-0000-000049290000}"/>
    <cellStyle name="Normal 15 2 6 2 4" xfId="10569" xr:uid="{00000000-0005-0000-0000-00004A290000}"/>
    <cellStyle name="Normal 15 2 6 2 4 2" xfId="10570" xr:uid="{00000000-0005-0000-0000-00004B290000}"/>
    <cellStyle name="Normal 15 2 6 2 4 2 2" xfId="10571" xr:uid="{00000000-0005-0000-0000-00004C290000}"/>
    <cellStyle name="Normal 15 2 6 2 4 3" xfId="10572" xr:uid="{00000000-0005-0000-0000-00004D290000}"/>
    <cellStyle name="Normal 15 2 6 2 5" xfId="10573" xr:uid="{00000000-0005-0000-0000-00004E290000}"/>
    <cellStyle name="Normal 15 2 6 2 5 2" xfId="10574" xr:uid="{00000000-0005-0000-0000-00004F290000}"/>
    <cellStyle name="Normal 15 2 6 2 6" xfId="10575" xr:uid="{00000000-0005-0000-0000-000050290000}"/>
    <cellStyle name="Normal 15 2 6 2 6 2" xfId="10576" xr:uid="{00000000-0005-0000-0000-000051290000}"/>
    <cellStyle name="Normal 15 2 6 2 7" xfId="10577" xr:uid="{00000000-0005-0000-0000-000052290000}"/>
    <cellStyle name="Normal 15 2 6 3" xfId="10578" xr:uid="{00000000-0005-0000-0000-000053290000}"/>
    <cellStyle name="Normal 15 2 6 3 2" xfId="10579" xr:uid="{00000000-0005-0000-0000-000054290000}"/>
    <cellStyle name="Normal 15 2 6 3 2 2" xfId="10580" xr:uid="{00000000-0005-0000-0000-000055290000}"/>
    <cellStyle name="Normal 15 2 6 3 2 2 2" xfId="10581" xr:uid="{00000000-0005-0000-0000-000056290000}"/>
    <cellStyle name="Normal 15 2 6 3 2 3" xfId="10582" xr:uid="{00000000-0005-0000-0000-000057290000}"/>
    <cellStyle name="Normal 15 2 6 3 3" xfId="10583" xr:uid="{00000000-0005-0000-0000-000058290000}"/>
    <cellStyle name="Normal 15 2 6 3 3 2" xfId="10584" xr:uid="{00000000-0005-0000-0000-000059290000}"/>
    <cellStyle name="Normal 15 2 6 3 3 2 2" xfId="10585" xr:uid="{00000000-0005-0000-0000-00005A290000}"/>
    <cellStyle name="Normal 15 2 6 3 3 3" xfId="10586" xr:uid="{00000000-0005-0000-0000-00005B290000}"/>
    <cellStyle name="Normal 15 2 6 3 4" xfId="10587" xr:uid="{00000000-0005-0000-0000-00005C290000}"/>
    <cellStyle name="Normal 15 2 6 3 4 2" xfId="10588" xr:uid="{00000000-0005-0000-0000-00005D290000}"/>
    <cellStyle name="Normal 15 2 6 3 4 2 2" xfId="10589" xr:uid="{00000000-0005-0000-0000-00005E290000}"/>
    <cellStyle name="Normal 15 2 6 3 4 3" xfId="10590" xr:uid="{00000000-0005-0000-0000-00005F290000}"/>
    <cellStyle name="Normal 15 2 6 3 5" xfId="10591" xr:uid="{00000000-0005-0000-0000-000060290000}"/>
    <cellStyle name="Normal 15 2 6 3 5 2" xfId="10592" xr:uid="{00000000-0005-0000-0000-000061290000}"/>
    <cellStyle name="Normal 15 2 6 3 6" xfId="10593" xr:uid="{00000000-0005-0000-0000-000062290000}"/>
    <cellStyle name="Normal 15 2 6 3 6 2" xfId="10594" xr:uid="{00000000-0005-0000-0000-000063290000}"/>
    <cellStyle name="Normal 15 2 6 3 7" xfId="10595" xr:uid="{00000000-0005-0000-0000-000064290000}"/>
    <cellStyle name="Normal 15 2 6 4" xfId="10596" xr:uid="{00000000-0005-0000-0000-000065290000}"/>
    <cellStyle name="Normal 15 2 6 4 2" xfId="10597" xr:uid="{00000000-0005-0000-0000-000066290000}"/>
    <cellStyle name="Normal 15 2 6 4 2 2" xfId="10598" xr:uid="{00000000-0005-0000-0000-000067290000}"/>
    <cellStyle name="Normal 15 2 6 4 3" xfId="10599" xr:uid="{00000000-0005-0000-0000-000068290000}"/>
    <cellStyle name="Normal 15 2 6 5" xfId="10600" xr:uid="{00000000-0005-0000-0000-000069290000}"/>
    <cellStyle name="Normal 15 2 6 5 2" xfId="10601" xr:uid="{00000000-0005-0000-0000-00006A290000}"/>
    <cellStyle name="Normal 15 2 6 5 2 2" xfId="10602" xr:uid="{00000000-0005-0000-0000-00006B290000}"/>
    <cellStyle name="Normal 15 2 6 5 3" xfId="10603" xr:uid="{00000000-0005-0000-0000-00006C290000}"/>
    <cellStyle name="Normal 15 2 6 6" xfId="10604" xr:uid="{00000000-0005-0000-0000-00006D290000}"/>
    <cellStyle name="Normal 15 2 6 6 2" xfId="10605" xr:uid="{00000000-0005-0000-0000-00006E290000}"/>
    <cellStyle name="Normal 15 2 6 6 2 2" xfId="10606" xr:uid="{00000000-0005-0000-0000-00006F290000}"/>
    <cellStyle name="Normal 15 2 6 6 3" xfId="10607" xr:uid="{00000000-0005-0000-0000-000070290000}"/>
    <cellStyle name="Normal 15 2 6 7" xfId="10608" xr:uid="{00000000-0005-0000-0000-000071290000}"/>
    <cellStyle name="Normal 15 2 6 7 2" xfId="10609" xr:uid="{00000000-0005-0000-0000-000072290000}"/>
    <cellStyle name="Normal 15 2 6 8" xfId="10610" xr:uid="{00000000-0005-0000-0000-000073290000}"/>
    <cellStyle name="Normal 15 2 6 8 2" xfId="10611" xr:uid="{00000000-0005-0000-0000-000074290000}"/>
    <cellStyle name="Normal 15 2 6 9" xfId="10612" xr:uid="{00000000-0005-0000-0000-000075290000}"/>
    <cellStyle name="Normal 15 2 7" xfId="10613" xr:uid="{00000000-0005-0000-0000-000076290000}"/>
    <cellStyle name="Normal 15 2 7 2" xfId="10614" xr:uid="{00000000-0005-0000-0000-000077290000}"/>
    <cellStyle name="Normal 15 2 7 2 2" xfId="10615" xr:uid="{00000000-0005-0000-0000-000078290000}"/>
    <cellStyle name="Normal 15 2 7 2 2 2" xfId="10616" xr:uid="{00000000-0005-0000-0000-000079290000}"/>
    <cellStyle name="Normal 15 2 7 2 3" xfId="10617" xr:uid="{00000000-0005-0000-0000-00007A290000}"/>
    <cellStyle name="Normal 15 2 7 3" xfId="10618" xr:uid="{00000000-0005-0000-0000-00007B290000}"/>
    <cellStyle name="Normal 15 2 7 3 2" xfId="10619" xr:uid="{00000000-0005-0000-0000-00007C290000}"/>
    <cellStyle name="Normal 15 2 7 3 2 2" xfId="10620" xr:uid="{00000000-0005-0000-0000-00007D290000}"/>
    <cellStyle name="Normal 15 2 7 3 3" xfId="10621" xr:uid="{00000000-0005-0000-0000-00007E290000}"/>
    <cellStyle name="Normal 15 2 7 4" xfId="10622" xr:uid="{00000000-0005-0000-0000-00007F290000}"/>
    <cellStyle name="Normal 15 2 7 4 2" xfId="10623" xr:uid="{00000000-0005-0000-0000-000080290000}"/>
    <cellStyle name="Normal 15 2 7 4 2 2" xfId="10624" xr:uid="{00000000-0005-0000-0000-000081290000}"/>
    <cellStyle name="Normal 15 2 7 4 3" xfId="10625" xr:uid="{00000000-0005-0000-0000-000082290000}"/>
    <cellStyle name="Normal 15 2 7 5" xfId="10626" xr:uid="{00000000-0005-0000-0000-000083290000}"/>
    <cellStyle name="Normal 15 2 7 5 2" xfId="10627" xr:uid="{00000000-0005-0000-0000-000084290000}"/>
    <cellStyle name="Normal 15 2 7 6" xfId="10628" xr:uid="{00000000-0005-0000-0000-000085290000}"/>
    <cellStyle name="Normal 15 2 7 6 2" xfId="10629" xr:uid="{00000000-0005-0000-0000-000086290000}"/>
    <cellStyle name="Normal 15 2 7 7" xfId="10630" xr:uid="{00000000-0005-0000-0000-000087290000}"/>
    <cellStyle name="Normal 15 2 8" xfId="10631" xr:uid="{00000000-0005-0000-0000-000088290000}"/>
    <cellStyle name="Normal 15 2 8 2" xfId="10632" xr:uid="{00000000-0005-0000-0000-000089290000}"/>
    <cellStyle name="Normal 15 2 8 2 2" xfId="10633" xr:uid="{00000000-0005-0000-0000-00008A290000}"/>
    <cellStyle name="Normal 15 2 8 2 2 2" xfId="10634" xr:uid="{00000000-0005-0000-0000-00008B290000}"/>
    <cellStyle name="Normal 15 2 8 2 3" xfId="10635" xr:uid="{00000000-0005-0000-0000-00008C290000}"/>
    <cellStyle name="Normal 15 2 8 3" xfId="10636" xr:uid="{00000000-0005-0000-0000-00008D290000}"/>
    <cellStyle name="Normal 15 2 8 3 2" xfId="10637" xr:uid="{00000000-0005-0000-0000-00008E290000}"/>
    <cellStyle name="Normal 15 2 8 3 2 2" xfId="10638" xr:uid="{00000000-0005-0000-0000-00008F290000}"/>
    <cellStyle name="Normal 15 2 8 3 3" xfId="10639" xr:uid="{00000000-0005-0000-0000-000090290000}"/>
    <cellStyle name="Normal 15 2 8 4" xfId="10640" xr:uid="{00000000-0005-0000-0000-000091290000}"/>
    <cellStyle name="Normal 15 2 8 4 2" xfId="10641" xr:uid="{00000000-0005-0000-0000-000092290000}"/>
    <cellStyle name="Normal 15 2 8 4 2 2" xfId="10642" xr:uid="{00000000-0005-0000-0000-000093290000}"/>
    <cellStyle name="Normal 15 2 8 4 3" xfId="10643" xr:uid="{00000000-0005-0000-0000-000094290000}"/>
    <cellStyle name="Normal 15 2 8 5" xfId="10644" xr:uid="{00000000-0005-0000-0000-000095290000}"/>
    <cellStyle name="Normal 15 2 8 5 2" xfId="10645" xr:uid="{00000000-0005-0000-0000-000096290000}"/>
    <cellStyle name="Normal 15 2 8 6" xfId="10646" xr:uid="{00000000-0005-0000-0000-000097290000}"/>
    <cellStyle name="Normal 15 2 8 6 2" xfId="10647" xr:uid="{00000000-0005-0000-0000-000098290000}"/>
    <cellStyle name="Normal 15 2 8 7" xfId="10648" xr:uid="{00000000-0005-0000-0000-000099290000}"/>
    <cellStyle name="Normal 15 2 9" xfId="10649" xr:uid="{00000000-0005-0000-0000-00009A290000}"/>
    <cellStyle name="Normal 15 2 9 2" xfId="10650" xr:uid="{00000000-0005-0000-0000-00009B290000}"/>
    <cellStyle name="Normal 15 2 9 2 2" xfId="10651" xr:uid="{00000000-0005-0000-0000-00009C290000}"/>
    <cellStyle name="Normal 15 2 9 3" xfId="10652" xr:uid="{00000000-0005-0000-0000-00009D290000}"/>
    <cellStyle name="Normal 15 2_Confidential Information" xfId="10653" xr:uid="{00000000-0005-0000-0000-00009E290000}"/>
    <cellStyle name="Normal 15 3" xfId="10654" xr:uid="{00000000-0005-0000-0000-00009F290000}"/>
    <cellStyle name="Normal 15 3 10" xfId="10655" xr:uid="{00000000-0005-0000-0000-0000A0290000}"/>
    <cellStyle name="Normal 15 3 10 2" xfId="10656" xr:uid="{00000000-0005-0000-0000-0000A1290000}"/>
    <cellStyle name="Normal 15 3 10 2 2" xfId="10657" xr:uid="{00000000-0005-0000-0000-0000A2290000}"/>
    <cellStyle name="Normal 15 3 10 3" xfId="10658" xr:uid="{00000000-0005-0000-0000-0000A3290000}"/>
    <cellStyle name="Normal 15 3 11" xfId="10659" xr:uid="{00000000-0005-0000-0000-0000A4290000}"/>
    <cellStyle name="Normal 15 3 11 2" xfId="10660" xr:uid="{00000000-0005-0000-0000-0000A5290000}"/>
    <cellStyle name="Normal 15 3 12" xfId="10661" xr:uid="{00000000-0005-0000-0000-0000A6290000}"/>
    <cellStyle name="Normal 15 3 12 2" xfId="10662" xr:uid="{00000000-0005-0000-0000-0000A7290000}"/>
    <cellStyle name="Normal 15 3 13" xfId="10663" xr:uid="{00000000-0005-0000-0000-0000A8290000}"/>
    <cellStyle name="Normal 15 3 2" xfId="10664" xr:uid="{00000000-0005-0000-0000-0000A9290000}"/>
    <cellStyle name="Normal 15 3 2 10" xfId="10665" xr:uid="{00000000-0005-0000-0000-0000AA290000}"/>
    <cellStyle name="Normal 15 3 2 10 2" xfId="10666" xr:uid="{00000000-0005-0000-0000-0000AB290000}"/>
    <cellStyle name="Normal 15 3 2 11" xfId="10667" xr:uid="{00000000-0005-0000-0000-0000AC290000}"/>
    <cellStyle name="Normal 15 3 2 2" xfId="10668" xr:uid="{00000000-0005-0000-0000-0000AD290000}"/>
    <cellStyle name="Normal 15 3 2 2 2" xfId="10669" xr:uid="{00000000-0005-0000-0000-0000AE290000}"/>
    <cellStyle name="Normal 15 3 2 2 2 2" xfId="10670" xr:uid="{00000000-0005-0000-0000-0000AF290000}"/>
    <cellStyle name="Normal 15 3 2 2 2 2 2" xfId="10671" xr:uid="{00000000-0005-0000-0000-0000B0290000}"/>
    <cellStyle name="Normal 15 3 2 2 2 2 2 2" xfId="10672" xr:uid="{00000000-0005-0000-0000-0000B1290000}"/>
    <cellStyle name="Normal 15 3 2 2 2 2 3" xfId="10673" xr:uid="{00000000-0005-0000-0000-0000B2290000}"/>
    <cellStyle name="Normal 15 3 2 2 2 3" xfId="10674" xr:uid="{00000000-0005-0000-0000-0000B3290000}"/>
    <cellStyle name="Normal 15 3 2 2 2 3 2" xfId="10675" xr:uid="{00000000-0005-0000-0000-0000B4290000}"/>
    <cellStyle name="Normal 15 3 2 2 2 3 2 2" xfId="10676" xr:uid="{00000000-0005-0000-0000-0000B5290000}"/>
    <cellStyle name="Normal 15 3 2 2 2 3 3" xfId="10677" xr:uid="{00000000-0005-0000-0000-0000B6290000}"/>
    <cellStyle name="Normal 15 3 2 2 2 4" xfId="10678" xr:uid="{00000000-0005-0000-0000-0000B7290000}"/>
    <cellStyle name="Normal 15 3 2 2 2 4 2" xfId="10679" xr:uid="{00000000-0005-0000-0000-0000B8290000}"/>
    <cellStyle name="Normal 15 3 2 2 2 4 2 2" xfId="10680" xr:uid="{00000000-0005-0000-0000-0000B9290000}"/>
    <cellStyle name="Normal 15 3 2 2 2 4 3" xfId="10681" xr:uid="{00000000-0005-0000-0000-0000BA290000}"/>
    <cellStyle name="Normal 15 3 2 2 2 5" xfId="10682" xr:uid="{00000000-0005-0000-0000-0000BB290000}"/>
    <cellStyle name="Normal 15 3 2 2 2 5 2" xfId="10683" xr:uid="{00000000-0005-0000-0000-0000BC290000}"/>
    <cellStyle name="Normal 15 3 2 2 2 6" xfId="10684" xr:uid="{00000000-0005-0000-0000-0000BD290000}"/>
    <cellStyle name="Normal 15 3 2 2 2 6 2" xfId="10685" xr:uid="{00000000-0005-0000-0000-0000BE290000}"/>
    <cellStyle name="Normal 15 3 2 2 2 7" xfId="10686" xr:uid="{00000000-0005-0000-0000-0000BF290000}"/>
    <cellStyle name="Normal 15 3 2 2 3" xfId="10687" xr:uid="{00000000-0005-0000-0000-0000C0290000}"/>
    <cellStyle name="Normal 15 3 2 2 3 2" xfId="10688" xr:uid="{00000000-0005-0000-0000-0000C1290000}"/>
    <cellStyle name="Normal 15 3 2 2 3 2 2" xfId="10689" xr:uid="{00000000-0005-0000-0000-0000C2290000}"/>
    <cellStyle name="Normal 15 3 2 2 3 2 2 2" xfId="10690" xr:uid="{00000000-0005-0000-0000-0000C3290000}"/>
    <cellStyle name="Normal 15 3 2 2 3 2 3" xfId="10691" xr:uid="{00000000-0005-0000-0000-0000C4290000}"/>
    <cellStyle name="Normal 15 3 2 2 3 3" xfId="10692" xr:uid="{00000000-0005-0000-0000-0000C5290000}"/>
    <cellStyle name="Normal 15 3 2 2 3 3 2" xfId="10693" xr:uid="{00000000-0005-0000-0000-0000C6290000}"/>
    <cellStyle name="Normal 15 3 2 2 3 3 2 2" xfId="10694" xr:uid="{00000000-0005-0000-0000-0000C7290000}"/>
    <cellStyle name="Normal 15 3 2 2 3 3 3" xfId="10695" xr:uid="{00000000-0005-0000-0000-0000C8290000}"/>
    <cellStyle name="Normal 15 3 2 2 3 4" xfId="10696" xr:uid="{00000000-0005-0000-0000-0000C9290000}"/>
    <cellStyle name="Normal 15 3 2 2 3 4 2" xfId="10697" xr:uid="{00000000-0005-0000-0000-0000CA290000}"/>
    <cellStyle name="Normal 15 3 2 2 3 4 2 2" xfId="10698" xr:uid="{00000000-0005-0000-0000-0000CB290000}"/>
    <cellStyle name="Normal 15 3 2 2 3 4 3" xfId="10699" xr:uid="{00000000-0005-0000-0000-0000CC290000}"/>
    <cellStyle name="Normal 15 3 2 2 3 5" xfId="10700" xr:uid="{00000000-0005-0000-0000-0000CD290000}"/>
    <cellStyle name="Normal 15 3 2 2 3 5 2" xfId="10701" xr:uid="{00000000-0005-0000-0000-0000CE290000}"/>
    <cellStyle name="Normal 15 3 2 2 3 6" xfId="10702" xr:uid="{00000000-0005-0000-0000-0000CF290000}"/>
    <cellStyle name="Normal 15 3 2 2 3 6 2" xfId="10703" xr:uid="{00000000-0005-0000-0000-0000D0290000}"/>
    <cellStyle name="Normal 15 3 2 2 3 7" xfId="10704" xr:uid="{00000000-0005-0000-0000-0000D1290000}"/>
    <cellStyle name="Normal 15 3 2 2 4" xfId="10705" xr:uid="{00000000-0005-0000-0000-0000D2290000}"/>
    <cellStyle name="Normal 15 3 2 2 4 2" xfId="10706" xr:uid="{00000000-0005-0000-0000-0000D3290000}"/>
    <cellStyle name="Normal 15 3 2 2 4 2 2" xfId="10707" xr:uid="{00000000-0005-0000-0000-0000D4290000}"/>
    <cellStyle name="Normal 15 3 2 2 4 3" xfId="10708" xr:uid="{00000000-0005-0000-0000-0000D5290000}"/>
    <cellStyle name="Normal 15 3 2 2 5" xfId="10709" xr:uid="{00000000-0005-0000-0000-0000D6290000}"/>
    <cellStyle name="Normal 15 3 2 2 5 2" xfId="10710" xr:uid="{00000000-0005-0000-0000-0000D7290000}"/>
    <cellStyle name="Normal 15 3 2 2 5 2 2" xfId="10711" xr:uid="{00000000-0005-0000-0000-0000D8290000}"/>
    <cellStyle name="Normal 15 3 2 2 5 3" xfId="10712" xr:uid="{00000000-0005-0000-0000-0000D9290000}"/>
    <cellStyle name="Normal 15 3 2 2 6" xfId="10713" xr:uid="{00000000-0005-0000-0000-0000DA290000}"/>
    <cellStyle name="Normal 15 3 2 2 6 2" xfId="10714" xr:uid="{00000000-0005-0000-0000-0000DB290000}"/>
    <cellStyle name="Normal 15 3 2 2 6 2 2" xfId="10715" xr:uid="{00000000-0005-0000-0000-0000DC290000}"/>
    <cellStyle name="Normal 15 3 2 2 6 3" xfId="10716" xr:uid="{00000000-0005-0000-0000-0000DD290000}"/>
    <cellStyle name="Normal 15 3 2 2 7" xfId="10717" xr:uid="{00000000-0005-0000-0000-0000DE290000}"/>
    <cellStyle name="Normal 15 3 2 2 7 2" xfId="10718" xr:uid="{00000000-0005-0000-0000-0000DF290000}"/>
    <cellStyle name="Normal 15 3 2 2 8" xfId="10719" xr:uid="{00000000-0005-0000-0000-0000E0290000}"/>
    <cellStyle name="Normal 15 3 2 2 8 2" xfId="10720" xr:uid="{00000000-0005-0000-0000-0000E1290000}"/>
    <cellStyle name="Normal 15 3 2 2 9" xfId="10721" xr:uid="{00000000-0005-0000-0000-0000E2290000}"/>
    <cellStyle name="Normal 15 3 2 3" xfId="10722" xr:uid="{00000000-0005-0000-0000-0000E3290000}"/>
    <cellStyle name="Normal 15 3 2 3 2" xfId="10723" xr:uid="{00000000-0005-0000-0000-0000E4290000}"/>
    <cellStyle name="Normal 15 3 2 3 2 2" xfId="10724" xr:uid="{00000000-0005-0000-0000-0000E5290000}"/>
    <cellStyle name="Normal 15 3 2 3 2 2 2" xfId="10725" xr:uid="{00000000-0005-0000-0000-0000E6290000}"/>
    <cellStyle name="Normal 15 3 2 3 2 2 2 2" xfId="10726" xr:uid="{00000000-0005-0000-0000-0000E7290000}"/>
    <cellStyle name="Normal 15 3 2 3 2 2 3" xfId="10727" xr:uid="{00000000-0005-0000-0000-0000E8290000}"/>
    <cellStyle name="Normal 15 3 2 3 2 3" xfId="10728" xr:uid="{00000000-0005-0000-0000-0000E9290000}"/>
    <cellStyle name="Normal 15 3 2 3 2 3 2" xfId="10729" xr:uid="{00000000-0005-0000-0000-0000EA290000}"/>
    <cellStyle name="Normal 15 3 2 3 2 3 2 2" xfId="10730" xr:uid="{00000000-0005-0000-0000-0000EB290000}"/>
    <cellStyle name="Normal 15 3 2 3 2 3 3" xfId="10731" xr:uid="{00000000-0005-0000-0000-0000EC290000}"/>
    <cellStyle name="Normal 15 3 2 3 2 4" xfId="10732" xr:uid="{00000000-0005-0000-0000-0000ED290000}"/>
    <cellStyle name="Normal 15 3 2 3 2 4 2" xfId="10733" xr:uid="{00000000-0005-0000-0000-0000EE290000}"/>
    <cellStyle name="Normal 15 3 2 3 2 4 2 2" xfId="10734" xr:uid="{00000000-0005-0000-0000-0000EF290000}"/>
    <cellStyle name="Normal 15 3 2 3 2 4 3" xfId="10735" xr:uid="{00000000-0005-0000-0000-0000F0290000}"/>
    <cellStyle name="Normal 15 3 2 3 2 5" xfId="10736" xr:uid="{00000000-0005-0000-0000-0000F1290000}"/>
    <cellStyle name="Normal 15 3 2 3 2 5 2" xfId="10737" xr:uid="{00000000-0005-0000-0000-0000F2290000}"/>
    <cellStyle name="Normal 15 3 2 3 2 6" xfId="10738" xr:uid="{00000000-0005-0000-0000-0000F3290000}"/>
    <cellStyle name="Normal 15 3 2 3 2 6 2" xfId="10739" xr:uid="{00000000-0005-0000-0000-0000F4290000}"/>
    <cellStyle name="Normal 15 3 2 3 2 7" xfId="10740" xr:uid="{00000000-0005-0000-0000-0000F5290000}"/>
    <cellStyle name="Normal 15 3 2 3 3" xfId="10741" xr:uid="{00000000-0005-0000-0000-0000F6290000}"/>
    <cellStyle name="Normal 15 3 2 3 3 2" xfId="10742" xr:uid="{00000000-0005-0000-0000-0000F7290000}"/>
    <cellStyle name="Normal 15 3 2 3 3 2 2" xfId="10743" xr:uid="{00000000-0005-0000-0000-0000F8290000}"/>
    <cellStyle name="Normal 15 3 2 3 3 3" xfId="10744" xr:uid="{00000000-0005-0000-0000-0000F9290000}"/>
    <cellStyle name="Normal 15 3 2 3 4" xfId="10745" xr:uid="{00000000-0005-0000-0000-0000FA290000}"/>
    <cellStyle name="Normal 15 3 2 3 4 2" xfId="10746" xr:uid="{00000000-0005-0000-0000-0000FB290000}"/>
    <cellStyle name="Normal 15 3 2 3 4 2 2" xfId="10747" xr:uid="{00000000-0005-0000-0000-0000FC290000}"/>
    <cellStyle name="Normal 15 3 2 3 4 3" xfId="10748" xr:uid="{00000000-0005-0000-0000-0000FD290000}"/>
    <cellStyle name="Normal 15 3 2 3 5" xfId="10749" xr:uid="{00000000-0005-0000-0000-0000FE290000}"/>
    <cellStyle name="Normal 15 3 2 3 5 2" xfId="10750" xr:uid="{00000000-0005-0000-0000-0000FF290000}"/>
    <cellStyle name="Normal 15 3 2 3 5 2 2" xfId="10751" xr:uid="{00000000-0005-0000-0000-0000002A0000}"/>
    <cellStyle name="Normal 15 3 2 3 5 3" xfId="10752" xr:uid="{00000000-0005-0000-0000-0000012A0000}"/>
    <cellStyle name="Normal 15 3 2 3 6" xfId="10753" xr:uid="{00000000-0005-0000-0000-0000022A0000}"/>
    <cellStyle name="Normal 15 3 2 3 6 2" xfId="10754" xr:uid="{00000000-0005-0000-0000-0000032A0000}"/>
    <cellStyle name="Normal 15 3 2 3 7" xfId="10755" xr:uid="{00000000-0005-0000-0000-0000042A0000}"/>
    <cellStyle name="Normal 15 3 2 3 7 2" xfId="10756" xr:uid="{00000000-0005-0000-0000-0000052A0000}"/>
    <cellStyle name="Normal 15 3 2 3 8" xfId="10757" xr:uid="{00000000-0005-0000-0000-0000062A0000}"/>
    <cellStyle name="Normal 15 3 2 4" xfId="10758" xr:uid="{00000000-0005-0000-0000-0000072A0000}"/>
    <cellStyle name="Normal 15 3 2 4 2" xfId="10759" xr:uid="{00000000-0005-0000-0000-0000082A0000}"/>
    <cellStyle name="Normal 15 3 2 4 2 2" xfId="10760" xr:uid="{00000000-0005-0000-0000-0000092A0000}"/>
    <cellStyle name="Normal 15 3 2 4 2 2 2" xfId="10761" xr:uid="{00000000-0005-0000-0000-00000A2A0000}"/>
    <cellStyle name="Normal 15 3 2 4 2 3" xfId="10762" xr:uid="{00000000-0005-0000-0000-00000B2A0000}"/>
    <cellStyle name="Normal 15 3 2 4 3" xfId="10763" xr:uid="{00000000-0005-0000-0000-00000C2A0000}"/>
    <cellStyle name="Normal 15 3 2 4 3 2" xfId="10764" xr:uid="{00000000-0005-0000-0000-00000D2A0000}"/>
    <cellStyle name="Normal 15 3 2 4 3 2 2" xfId="10765" xr:uid="{00000000-0005-0000-0000-00000E2A0000}"/>
    <cellStyle name="Normal 15 3 2 4 3 3" xfId="10766" xr:uid="{00000000-0005-0000-0000-00000F2A0000}"/>
    <cellStyle name="Normal 15 3 2 4 4" xfId="10767" xr:uid="{00000000-0005-0000-0000-0000102A0000}"/>
    <cellStyle name="Normal 15 3 2 4 4 2" xfId="10768" xr:uid="{00000000-0005-0000-0000-0000112A0000}"/>
    <cellStyle name="Normal 15 3 2 4 4 2 2" xfId="10769" xr:uid="{00000000-0005-0000-0000-0000122A0000}"/>
    <cellStyle name="Normal 15 3 2 4 4 3" xfId="10770" xr:uid="{00000000-0005-0000-0000-0000132A0000}"/>
    <cellStyle name="Normal 15 3 2 4 5" xfId="10771" xr:uid="{00000000-0005-0000-0000-0000142A0000}"/>
    <cellStyle name="Normal 15 3 2 4 5 2" xfId="10772" xr:uid="{00000000-0005-0000-0000-0000152A0000}"/>
    <cellStyle name="Normal 15 3 2 4 6" xfId="10773" xr:uid="{00000000-0005-0000-0000-0000162A0000}"/>
    <cellStyle name="Normal 15 3 2 4 6 2" xfId="10774" xr:uid="{00000000-0005-0000-0000-0000172A0000}"/>
    <cellStyle name="Normal 15 3 2 4 7" xfId="10775" xr:uid="{00000000-0005-0000-0000-0000182A0000}"/>
    <cellStyle name="Normal 15 3 2 5" xfId="10776" xr:uid="{00000000-0005-0000-0000-0000192A0000}"/>
    <cellStyle name="Normal 15 3 2 5 2" xfId="10777" xr:uid="{00000000-0005-0000-0000-00001A2A0000}"/>
    <cellStyle name="Normal 15 3 2 5 2 2" xfId="10778" xr:uid="{00000000-0005-0000-0000-00001B2A0000}"/>
    <cellStyle name="Normal 15 3 2 5 2 2 2" xfId="10779" xr:uid="{00000000-0005-0000-0000-00001C2A0000}"/>
    <cellStyle name="Normal 15 3 2 5 2 3" xfId="10780" xr:uid="{00000000-0005-0000-0000-00001D2A0000}"/>
    <cellStyle name="Normal 15 3 2 5 3" xfId="10781" xr:uid="{00000000-0005-0000-0000-00001E2A0000}"/>
    <cellStyle name="Normal 15 3 2 5 3 2" xfId="10782" xr:uid="{00000000-0005-0000-0000-00001F2A0000}"/>
    <cellStyle name="Normal 15 3 2 5 3 2 2" xfId="10783" xr:uid="{00000000-0005-0000-0000-0000202A0000}"/>
    <cellStyle name="Normal 15 3 2 5 3 3" xfId="10784" xr:uid="{00000000-0005-0000-0000-0000212A0000}"/>
    <cellStyle name="Normal 15 3 2 5 4" xfId="10785" xr:uid="{00000000-0005-0000-0000-0000222A0000}"/>
    <cellStyle name="Normal 15 3 2 5 4 2" xfId="10786" xr:uid="{00000000-0005-0000-0000-0000232A0000}"/>
    <cellStyle name="Normal 15 3 2 5 4 2 2" xfId="10787" xr:uid="{00000000-0005-0000-0000-0000242A0000}"/>
    <cellStyle name="Normal 15 3 2 5 4 3" xfId="10788" xr:uid="{00000000-0005-0000-0000-0000252A0000}"/>
    <cellStyle name="Normal 15 3 2 5 5" xfId="10789" xr:uid="{00000000-0005-0000-0000-0000262A0000}"/>
    <cellStyle name="Normal 15 3 2 5 5 2" xfId="10790" xr:uid="{00000000-0005-0000-0000-0000272A0000}"/>
    <cellStyle name="Normal 15 3 2 5 6" xfId="10791" xr:uid="{00000000-0005-0000-0000-0000282A0000}"/>
    <cellStyle name="Normal 15 3 2 5 6 2" xfId="10792" xr:uid="{00000000-0005-0000-0000-0000292A0000}"/>
    <cellStyle name="Normal 15 3 2 5 7" xfId="10793" xr:uid="{00000000-0005-0000-0000-00002A2A0000}"/>
    <cellStyle name="Normal 15 3 2 6" xfId="10794" xr:uid="{00000000-0005-0000-0000-00002B2A0000}"/>
    <cellStyle name="Normal 15 3 2 6 2" xfId="10795" xr:uid="{00000000-0005-0000-0000-00002C2A0000}"/>
    <cellStyle name="Normal 15 3 2 6 2 2" xfId="10796" xr:uid="{00000000-0005-0000-0000-00002D2A0000}"/>
    <cellStyle name="Normal 15 3 2 6 3" xfId="10797" xr:uid="{00000000-0005-0000-0000-00002E2A0000}"/>
    <cellStyle name="Normal 15 3 2 7" xfId="10798" xr:uid="{00000000-0005-0000-0000-00002F2A0000}"/>
    <cellStyle name="Normal 15 3 2 7 2" xfId="10799" xr:uid="{00000000-0005-0000-0000-0000302A0000}"/>
    <cellStyle name="Normal 15 3 2 7 2 2" xfId="10800" xr:uid="{00000000-0005-0000-0000-0000312A0000}"/>
    <cellStyle name="Normal 15 3 2 7 3" xfId="10801" xr:uid="{00000000-0005-0000-0000-0000322A0000}"/>
    <cellStyle name="Normal 15 3 2 8" xfId="10802" xr:uid="{00000000-0005-0000-0000-0000332A0000}"/>
    <cellStyle name="Normal 15 3 2 8 2" xfId="10803" xr:uid="{00000000-0005-0000-0000-0000342A0000}"/>
    <cellStyle name="Normal 15 3 2 8 2 2" xfId="10804" xr:uid="{00000000-0005-0000-0000-0000352A0000}"/>
    <cellStyle name="Normal 15 3 2 8 3" xfId="10805" xr:uid="{00000000-0005-0000-0000-0000362A0000}"/>
    <cellStyle name="Normal 15 3 2 9" xfId="10806" xr:uid="{00000000-0005-0000-0000-0000372A0000}"/>
    <cellStyle name="Normal 15 3 2 9 2" xfId="10807" xr:uid="{00000000-0005-0000-0000-0000382A0000}"/>
    <cellStyle name="Normal 15 3 3" xfId="10808" xr:uid="{00000000-0005-0000-0000-0000392A0000}"/>
    <cellStyle name="Normal 15 3 3 10" xfId="10809" xr:uid="{00000000-0005-0000-0000-00003A2A0000}"/>
    <cellStyle name="Normal 15 3 3 10 2" xfId="10810" xr:uid="{00000000-0005-0000-0000-00003B2A0000}"/>
    <cellStyle name="Normal 15 3 3 11" xfId="10811" xr:uid="{00000000-0005-0000-0000-00003C2A0000}"/>
    <cellStyle name="Normal 15 3 3 2" xfId="10812" xr:uid="{00000000-0005-0000-0000-00003D2A0000}"/>
    <cellStyle name="Normal 15 3 3 2 2" xfId="10813" xr:uid="{00000000-0005-0000-0000-00003E2A0000}"/>
    <cellStyle name="Normal 15 3 3 2 2 2" xfId="10814" xr:uid="{00000000-0005-0000-0000-00003F2A0000}"/>
    <cellStyle name="Normal 15 3 3 2 2 2 2" xfId="10815" xr:uid="{00000000-0005-0000-0000-0000402A0000}"/>
    <cellStyle name="Normal 15 3 3 2 2 2 2 2" xfId="10816" xr:uid="{00000000-0005-0000-0000-0000412A0000}"/>
    <cellStyle name="Normal 15 3 3 2 2 2 3" xfId="10817" xr:uid="{00000000-0005-0000-0000-0000422A0000}"/>
    <cellStyle name="Normal 15 3 3 2 2 3" xfId="10818" xr:uid="{00000000-0005-0000-0000-0000432A0000}"/>
    <cellStyle name="Normal 15 3 3 2 2 3 2" xfId="10819" xr:uid="{00000000-0005-0000-0000-0000442A0000}"/>
    <cellStyle name="Normal 15 3 3 2 2 3 2 2" xfId="10820" xr:uid="{00000000-0005-0000-0000-0000452A0000}"/>
    <cellStyle name="Normal 15 3 3 2 2 3 3" xfId="10821" xr:uid="{00000000-0005-0000-0000-0000462A0000}"/>
    <cellStyle name="Normal 15 3 3 2 2 4" xfId="10822" xr:uid="{00000000-0005-0000-0000-0000472A0000}"/>
    <cellStyle name="Normal 15 3 3 2 2 4 2" xfId="10823" xr:uid="{00000000-0005-0000-0000-0000482A0000}"/>
    <cellStyle name="Normal 15 3 3 2 2 4 2 2" xfId="10824" xr:uid="{00000000-0005-0000-0000-0000492A0000}"/>
    <cellStyle name="Normal 15 3 3 2 2 4 3" xfId="10825" xr:uid="{00000000-0005-0000-0000-00004A2A0000}"/>
    <cellStyle name="Normal 15 3 3 2 2 5" xfId="10826" xr:uid="{00000000-0005-0000-0000-00004B2A0000}"/>
    <cellStyle name="Normal 15 3 3 2 2 5 2" xfId="10827" xr:uid="{00000000-0005-0000-0000-00004C2A0000}"/>
    <cellStyle name="Normal 15 3 3 2 2 6" xfId="10828" xr:uid="{00000000-0005-0000-0000-00004D2A0000}"/>
    <cellStyle name="Normal 15 3 3 2 2 6 2" xfId="10829" xr:uid="{00000000-0005-0000-0000-00004E2A0000}"/>
    <cellStyle name="Normal 15 3 3 2 2 7" xfId="10830" xr:uid="{00000000-0005-0000-0000-00004F2A0000}"/>
    <cellStyle name="Normal 15 3 3 2 3" xfId="10831" xr:uid="{00000000-0005-0000-0000-0000502A0000}"/>
    <cellStyle name="Normal 15 3 3 2 3 2" xfId="10832" xr:uid="{00000000-0005-0000-0000-0000512A0000}"/>
    <cellStyle name="Normal 15 3 3 2 3 2 2" xfId="10833" xr:uid="{00000000-0005-0000-0000-0000522A0000}"/>
    <cellStyle name="Normal 15 3 3 2 3 2 2 2" xfId="10834" xr:uid="{00000000-0005-0000-0000-0000532A0000}"/>
    <cellStyle name="Normal 15 3 3 2 3 2 3" xfId="10835" xr:uid="{00000000-0005-0000-0000-0000542A0000}"/>
    <cellStyle name="Normal 15 3 3 2 3 3" xfId="10836" xr:uid="{00000000-0005-0000-0000-0000552A0000}"/>
    <cellStyle name="Normal 15 3 3 2 3 3 2" xfId="10837" xr:uid="{00000000-0005-0000-0000-0000562A0000}"/>
    <cellStyle name="Normal 15 3 3 2 3 3 2 2" xfId="10838" xr:uid="{00000000-0005-0000-0000-0000572A0000}"/>
    <cellStyle name="Normal 15 3 3 2 3 3 3" xfId="10839" xr:uid="{00000000-0005-0000-0000-0000582A0000}"/>
    <cellStyle name="Normal 15 3 3 2 3 4" xfId="10840" xr:uid="{00000000-0005-0000-0000-0000592A0000}"/>
    <cellStyle name="Normal 15 3 3 2 3 4 2" xfId="10841" xr:uid="{00000000-0005-0000-0000-00005A2A0000}"/>
    <cellStyle name="Normal 15 3 3 2 3 4 2 2" xfId="10842" xr:uid="{00000000-0005-0000-0000-00005B2A0000}"/>
    <cellStyle name="Normal 15 3 3 2 3 4 3" xfId="10843" xr:uid="{00000000-0005-0000-0000-00005C2A0000}"/>
    <cellStyle name="Normal 15 3 3 2 3 5" xfId="10844" xr:uid="{00000000-0005-0000-0000-00005D2A0000}"/>
    <cellStyle name="Normal 15 3 3 2 3 5 2" xfId="10845" xr:uid="{00000000-0005-0000-0000-00005E2A0000}"/>
    <cellStyle name="Normal 15 3 3 2 3 6" xfId="10846" xr:uid="{00000000-0005-0000-0000-00005F2A0000}"/>
    <cellStyle name="Normal 15 3 3 2 3 6 2" xfId="10847" xr:uid="{00000000-0005-0000-0000-0000602A0000}"/>
    <cellStyle name="Normal 15 3 3 2 3 7" xfId="10848" xr:uid="{00000000-0005-0000-0000-0000612A0000}"/>
    <cellStyle name="Normal 15 3 3 2 4" xfId="10849" xr:uid="{00000000-0005-0000-0000-0000622A0000}"/>
    <cellStyle name="Normal 15 3 3 2 4 2" xfId="10850" xr:uid="{00000000-0005-0000-0000-0000632A0000}"/>
    <cellStyle name="Normal 15 3 3 2 4 2 2" xfId="10851" xr:uid="{00000000-0005-0000-0000-0000642A0000}"/>
    <cellStyle name="Normal 15 3 3 2 4 3" xfId="10852" xr:uid="{00000000-0005-0000-0000-0000652A0000}"/>
    <cellStyle name="Normal 15 3 3 2 5" xfId="10853" xr:uid="{00000000-0005-0000-0000-0000662A0000}"/>
    <cellStyle name="Normal 15 3 3 2 5 2" xfId="10854" xr:uid="{00000000-0005-0000-0000-0000672A0000}"/>
    <cellStyle name="Normal 15 3 3 2 5 2 2" xfId="10855" xr:uid="{00000000-0005-0000-0000-0000682A0000}"/>
    <cellStyle name="Normal 15 3 3 2 5 3" xfId="10856" xr:uid="{00000000-0005-0000-0000-0000692A0000}"/>
    <cellStyle name="Normal 15 3 3 2 6" xfId="10857" xr:uid="{00000000-0005-0000-0000-00006A2A0000}"/>
    <cellStyle name="Normal 15 3 3 2 6 2" xfId="10858" xr:uid="{00000000-0005-0000-0000-00006B2A0000}"/>
    <cellStyle name="Normal 15 3 3 2 6 2 2" xfId="10859" xr:uid="{00000000-0005-0000-0000-00006C2A0000}"/>
    <cellStyle name="Normal 15 3 3 2 6 3" xfId="10860" xr:uid="{00000000-0005-0000-0000-00006D2A0000}"/>
    <cellStyle name="Normal 15 3 3 2 7" xfId="10861" xr:uid="{00000000-0005-0000-0000-00006E2A0000}"/>
    <cellStyle name="Normal 15 3 3 2 7 2" xfId="10862" xr:uid="{00000000-0005-0000-0000-00006F2A0000}"/>
    <cellStyle name="Normal 15 3 3 2 8" xfId="10863" xr:uid="{00000000-0005-0000-0000-0000702A0000}"/>
    <cellStyle name="Normal 15 3 3 2 8 2" xfId="10864" xr:uid="{00000000-0005-0000-0000-0000712A0000}"/>
    <cellStyle name="Normal 15 3 3 2 9" xfId="10865" xr:uid="{00000000-0005-0000-0000-0000722A0000}"/>
    <cellStyle name="Normal 15 3 3 3" xfId="10866" xr:uid="{00000000-0005-0000-0000-0000732A0000}"/>
    <cellStyle name="Normal 15 3 3 3 2" xfId="10867" xr:uid="{00000000-0005-0000-0000-0000742A0000}"/>
    <cellStyle name="Normal 15 3 3 3 2 2" xfId="10868" xr:uid="{00000000-0005-0000-0000-0000752A0000}"/>
    <cellStyle name="Normal 15 3 3 3 2 2 2" xfId="10869" xr:uid="{00000000-0005-0000-0000-0000762A0000}"/>
    <cellStyle name="Normal 15 3 3 3 2 2 2 2" xfId="10870" xr:uid="{00000000-0005-0000-0000-0000772A0000}"/>
    <cellStyle name="Normal 15 3 3 3 2 2 3" xfId="10871" xr:uid="{00000000-0005-0000-0000-0000782A0000}"/>
    <cellStyle name="Normal 15 3 3 3 2 3" xfId="10872" xr:uid="{00000000-0005-0000-0000-0000792A0000}"/>
    <cellStyle name="Normal 15 3 3 3 2 3 2" xfId="10873" xr:uid="{00000000-0005-0000-0000-00007A2A0000}"/>
    <cellStyle name="Normal 15 3 3 3 2 3 2 2" xfId="10874" xr:uid="{00000000-0005-0000-0000-00007B2A0000}"/>
    <cellStyle name="Normal 15 3 3 3 2 3 3" xfId="10875" xr:uid="{00000000-0005-0000-0000-00007C2A0000}"/>
    <cellStyle name="Normal 15 3 3 3 2 4" xfId="10876" xr:uid="{00000000-0005-0000-0000-00007D2A0000}"/>
    <cellStyle name="Normal 15 3 3 3 2 4 2" xfId="10877" xr:uid="{00000000-0005-0000-0000-00007E2A0000}"/>
    <cellStyle name="Normal 15 3 3 3 2 4 2 2" xfId="10878" xr:uid="{00000000-0005-0000-0000-00007F2A0000}"/>
    <cellStyle name="Normal 15 3 3 3 2 4 3" xfId="10879" xr:uid="{00000000-0005-0000-0000-0000802A0000}"/>
    <cellStyle name="Normal 15 3 3 3 2 5" xfId="10880" xr:uid="{00000000-0005-0000-0000-0000812A0000}"/>
    <cellStyle name="Normal 15 3 3 3 2 5 2" xfId="10881" xr:uid="{00000000-0005-0000-0000-0000822A0000}"/>
    <cellStyle name="Normal 15 3 3 3 2 6" xfId="10882" xr:uid="{00000000-0005-0000-0000-0000832A0000}"/>
    <cellStyle name="Normal 15 3 3 3 2 6 2" xfId="10883" xr:uid="{00000000-0005-0000-0000-0000842A0000}"/>
    <cellStyle name="Normal 15 3 3 3 2 7" xfId="10884" xr:uid="{00000000-0005-0000-0000-0000852A0000}"/>
    <cellStyle name="Normal 15 3 3 3 3" xfId="10885" xr:uid="{00000000-0005-0000-0000-0000862A0000}"/>
    <cellStyle name="Normal 15 3 3 3 3 2" xfId="10886" xr:uid="{00000000-0005-0000-0000-0000872A0000}"/>
    <cellStyle name="Normal 15 3 3 3 3 2 2" xfId="10887" xr:uid="{00000000-0005-0000-0000-0000882A0000}"/>
    <cellStyle name="Normal 15 3 3 3 3 3" xfId="10888" xr:uid="{00000000-0005-0000-0000-0000892A0000}"/>
    <cellStyle name="Normal 15 3 3 3 4" xfId="10889" xr:uid="{00000000-0005-0000-0000-00008A2A0000}"/>
    <cellStyle name="Normal 15 3 3 3 4 2" xfId="10890" xr:uid="{00000000-0005-0000-0000-00008B2A0000}"/>
    <cellStyle name="Normal 15 3 3 3 4 2 2" xfId="10891" xr:uid="{00000000-0005-0000-0000-00008C2A0000}"/>
    <cellStyle name="Normal 15 3 3 3 4 3" xfId="10892" xr:uid="{00000000-0005-0000-0000-00008D2A0000}"/>
    <cellStyle name="Normal 15 3 3 3 5" xfId="10893" xr:uid="{00000000-0005-0000-0000-00008E2A0000}"/>
    <cellStyle name="Normal 15 3 3 3 5 2" xfId="10894" xr:uid="{00000000-0005-0000-0000-00008F2A0000}"/>
    <cellStyle name="Normal 15 3 3 3 5 2 2" xfId="10895" xr:uid="{00000000-0005-0000-0000-0000902A0000}"/>
    <cellStyle name="Normal 15 3 3 3 5 3" xfId="10896" xr:uid="{00000000-0005-0000-0000-0000912A0000}"/>
    <cellStyle name="Normal 15 3 3 3 6" xfId="10897" xr:uid="{00000000-0005-0000-0000-0000922A0000}"/>
    <cellStyle name="Normal 15 3 3 3 6 2" xfId="10898" xr:uid="{00000000-0005-0000-0000-0000932A0000}"/>
    <cellStyle name="Normal 15 3 3 3 7" xfId="10899" xr:uid="{00000000-0005-0000-0000-0000942A0000}"/>
    <cellStyle name="Normal 15 3 3 3 7 2" xfId="10900" xr:uid="{00000000-0005-0000-0000-0000952A0000}"/>
    <cellStyle name="Normal 15 3 3 3 8" xfId="10901" xr:uid="{00000000-0005-0000-0000-0000962A0000}"/>
    <cellStyle name="Normal 15 3 3 4" xfId="10902" xr:uid="{00000000-0005-0000-0000-0000972A0000}"/>
    <cellStyle name="Normal 15 3 3 4 2" xfId="10903" xr:uid="{00000000-0005-0000-0000-0000982A0000}"/>
    <cellStyle name="Normal 15 3 3 4 2 2" xfId="10904" xr:uid="{00000000-0005-0000-0000-0000992A0000}"/>
    <cellStyle name="Normal 15 3 3 4 2 2 2" xfId="10905" xr:uid="{00000000-0005-0000-0000-00009A2A0000}"/>
    <cellStyle name="Normal 15 3 3 4 2 3" xfId="10906" xr:uid="{00000000-0005-0000-0000-00009B2A0000}"/>
    <cellStyle name="Normal 15 3 3 4 3" xfId="10907" xr:uid="{00000000-0005-0000-0000-00009C2A0000}"/>
    <cellStyle name="Normal 15 3 3 4 3 2" xfId="10908" xr:uid="{00000000-0005-0000-0000-00009D2A0000}"/>
    <cellStyle name="Normal 15 3 3 4 3 2 2" xfId="10909" xr:uid="{00000000-0005-0000-0000-00009E2A0000}"/>
    <cellStyle name="Normal 15 3 3 4 3 3" xfId="10910" xr:uid="{00000000-0005-0000-0000-00009F2A0000}"/>
    <cellStyle name="Normal 15 3 3 4 4" xfId="10911" xr:uid="{00000000-0005-0000-0000-0000A02A0000}"/>
    <cellStyle name="Normal 15 3 3 4 4 2" xfId="10912" xr:uid="{00000000-0005-0000-0000-0000A12A0000}"/>
    <cellStyle name="Normal 15 3 3 4 4 2 2" xfId="10913" xr:uid="{00000000-0005-0000-0000-0000A22A0000}"/>
    <cellStyle name="Normal 15 3 3 4 4 3" xfId="10914" xr:uid="{00000000-0005-0000-0000-0000A32A0000}"/>
    <cellStyle name="Normal 15 3 3 4 5" xfId="10915" xr:uid="{00000000-0005-0000-0000-0000A42A0000}"/>
    <cellStyle name="Normal 15 3 3 4 5 2" xfId="10916" xr:uid="{00000000-0005-0000-0000-0000A52A0000}"/>
    <cellStyle name="Normal 15 3 3 4 6" xfId="10917" xr:uid="{00000000-0005-0000-0000-0000A62A0000}"/>
    <cellStyle name="Normal 15 3 3 4 6 2" xfId="10918" xr:uid="{00000000-0005-0000-0000-0000A72A0000}"/>
    <cellStyle name="Normal 15 3 3 4 7" xfId="10919" xr:uid="{00000000-0005-0000-0000-0000A82A0000}"/>
    <cellStyle name="Normal 15 3 3 5" xfId="10920" xr:uid="{00000000-0005-0000-0000-0000A92A0000}"/>
    <cellStyle name="Normal 15 3 3 5 2" xfId="10921" xr:uid="{00000000-0005-0000-0000-0000AA2A0000}"/>
    <cellStyle name="Normal 15 3 3 5 2 2" xfId="10922" xr:uid="{00000000-0005-0000-0000-0000AB2A0000}"/>
    <cellStyle name="Normal 15 3 3 5 2 2 2" xfId="10923" xr:uid="{00000000-0005-0000-0000-0000AC2A0000}"/>
    <cellStyle name="Normal 15 3 3 5 2 3" xfId="10924" xr:uid="{00000000-0005-0000-0000-0000AD2A0000}"/>
    <cellStyle name="Normal 15 3 3 5 3" xfId="10925" xr:uid="{00000000-0005-0000-0000-0000AE2A0000}"/>
    <cellStyle name="Normal 15 3 3 5 3 2" xfId="10926" xr:uid="{00000000-0005-0000-0000-0000AF2A0000}"/>
    <cellStyle name="Normal 15 3 3 5 3 2 2" xfId="10927" xr:uid="{00000000-0005-0000-0000-0000B02A0000}"/>
    <cellStyle name="Normal 15 3 3 5 3 3" xfId="10928" xr:uid="{00000000-0005-0000-0000-0000B12A0000}"/>
    <cellStyle name="Normal 15 3 3 5 4" xfId="10929" xr:uid="{00000000-0005-0000-0000-0000B22A0000}"/>
    <cellStyle name="Normal 15 3 3 5 4 2" xfId="10930" xr:uid="{00000000-0005-0000-0000-0000B32A0000}"/>
    <cellStyle name="Normal 15 3 3 5 4 2 2" xfId="10931" xr:uid="{00000000-0005-0000-0000-0000B42A0000}"/>
    <cellStyle name="Normal 15 3 3 5 4 3" xfId="10932" xr:uid="{00000000-0005-0000-0000-0000B52A0000}"/>
    <cellStyle name="Normal 15 3 3 5 5" xfId="10933" xr:uid="{00000000-0005-0000-0000-0000B62A0000}"/>
    <cellStyle name="Normal 15 3 3 5 5 2" xfId="10934" xr:uid="{00000000-0005-0000-0000-0000B72A0000}"/>
    <cellStyle name="Normal 15 3 3 5 6" xfId="10935" xr:uid="{00000000-0005-0000-0000-0000B82A0000}"/>
    <cellStyle name="Normal 15 3 3 5 6 2" xfId="10936" xr:uid="{00000000-0005-0000-0000-0000B92A0000}"/>
    <cellStyle name="Normal 15 3 3 5 7" xfId="10937" xr:uid="{00000000-0005-0000-0000-0000BA2A0000}"/>
    <cellStyle name="Normal 15 3 3 6" xfId="10938" xr:uid="{00000000-0005-0000-0000-0000BB2A0000}"/>
    <cellStyle name="Normal 15 3 3 6 2" xfId="10939" xr:uid="{00000000-0005-0000-0000-0000BC2A0000}"/>
    <cellStyle name="Normal 15 3 3 6 2 2" xfId="10940" xr:uid="{00000000-0005-0000-0000-0000BD2A0000}"/>
    <cellStyle name="Normal 15 3 3 6 3" xfId="10941" xr:uid="{00000000-0005-0000-0000-0000BE2A0000}"/>
    <cellStyle name="Normal 15 3 3 7" xfId="10942" xr:uid="{00000000-0005-0000-0000-0000BF2A0000}"/>
    <cellStyle name="Normal 15 3 3 7 2" xfId="10943" xr:uid="{00000000-0005-0000-0000-0000C02A0000}"/>
    <cellStyle name="Normal 15 3 3 7 2 2" xfId="10944" xr:uid="{00000000-0005-0000-0000-0000C12A0000}"/>
    <cellStyle name="Normal 15 3 3 7 3" xfId="10945" xr:uid="{00000000-0005-0000-0000-0000C22A0000}"/>
    <cellStyle name="Normal 15 3 3 8" xfId="10946" xr:uid="{00000000-0005-0000-0000-0000C32A0000}"/>
    <cellStyle name="Normal 15 3 3 8 2" xfId="10947" xr:uid="{00000000-0005-0000-0000-0000C42A0000}"/>
    <cellStyle name="Normal 15 3 3 8 2 2" xfId="10948" xr:uid="{00000000-0005-0000-0000-0000C52A0000}"/>
    <cellStyle name="Normal 15 3 3 8 3" xfId="10949" xr:uid="{00000000-0005-0000-0000-0000C62A0000}"/>
    <cellStyle name="Normal 15 3 3 9" xfId="10950" xr:uid="{00000000-0005-0000-0000-0000C72A0000}"/>
    <cellStyle name="Normal 15 3 3 9 2" xfId="10951" xr:uid="{00000000-0005-0000-0000-0000C82A0000}"/>
    <cellStyle name="Normal 15 3 4" xfId="10952" xr:uid="{00000000-0005-0000-0000-0000C92A0000}"/>
    <cellStyle name="Normal 15 3 4 2" xfId="10953" xr:uid="{00000000-0005-0000-0000-0000CA2A0000}"/>
    <cellStyle name="Normal 15 3 4 2 2" xfId="10954" xr:uid="{00000000-0005-0000-0000-0000CB2A0000}"/>
    <cellStyle name="Normal 15 3 4 2 2 2" xfId="10955" xr:uid="{00000000-0005-0000-0000-0000CC2A0000}"/>
    <cellStyle name="Normal 15 3 4 2 2 2 2" xfId="10956" xr:uid="{00000000-0005-0000-0000-0000CD2A0000}"/>
    <cellStyle name="Normal 15 3 4 2 2 3" xfId="10957" xr:uid="{00000000-0005-0000-0000-0000CE2A0000}"/>
    <cellStyle name="Normal 15 3 4 2 3" xfId="10958" xr:uid="{00000000-0005-0000-0000-0000CF2A0000}"/>
    <cellStyle name="Normal 15 3 4 2 3 2" xfId="10959" xr:uid="{00000000-0005-0000-0000-0000D02A0000}"/>
    <cellStyle name="Normal 15 3 4 2 3 2 2" xfId="10960" xr:uid="{00000000-0005-0000-0000-0000D12A0000}"/>
    <cellStyle name="Normal 15 3 4 2 3 3" xfId="10961" xr:uid="{00000000-0005-0000-0000-0000D22A0000}"/>
    <cellStyle name="Normal 15 3 4 2 4" xfId="10962" xr:uid="{00000000-0005-0000-0000-0000D32A0000}"/>
    <cellStyle name="Normal 15 3 4 2 4 2" xfId="10963" xr:uid="{00000000-0005-0000-0000-0000D42A0000}"/>
    <cellStyle name="Normal 15 3 4 2 4 2 2" xfId="10964" xr:uid="{00000000-0005-0000-0000-0000D52A0000}"/>
    <cellStyle name="Normal 15 3 4 2 4 3" xfId="10965" xr:uid="{00000000-0005-0000-0000-0000D62A0000}"/>
    <cellStyle name="Normal 15 3 4 2 5" xfId="10966" xr:uid="{00000000-0005-0000-0000-0000D72A0000}"/>
    <cellStyle name="Normal 15 3 4 2 5 2" xfId="10967" xr:uid="{00000000-0005-0000-0000-0000D82A0000}"/>
    <cellStyle name="Normal 15 3 4 2 6" xfId="10968" xr:uid="{00000000-0005-0000-0000-0000D92A0000}"/>
    <cellStyle name="Normal 15 3 4 2 6 2" xfId="10969" xr:uid="{00000000-0005-0000-0000-0000DA2A0000}"/>
    <cellStyle name="Normal 15 3 4 2 7" xfId="10970" xr:uid="{00000000-0005-0000-0000-0000DB2A0000}"/>
    <cellStyle name="Normal 15 3 4 3" xfId="10971" xr:uid="{00000000-0005-0000-0000-0000DC2A0000}"/>
    <cellStyle name="Normal 15 3 4 3 2" xfId="10972" xr:uid="{00000000-0005-0000-0000-0000DD2A0000}"/>
    <cellStyle name="Normal 15 3 4 3 2 2" xfId="10973" xr:uid="{00000000-0005-0000-0000-0000DE2A0000}"/>
    <cellStyle name="Normal 15 3 4 3 2 2 2" xfId="10974" xr:uid="{00000000-0005-0000-0000-0000DF2A0000}"/>
    <cellStyle name="Normal 15 3 4 3 2 3" xfId="10975" xr:uid="{00000000-0005-0000-0000-0000E02A0000}"/>
    <cellStyle name="Normal 15 3 4 3 3" xfId="10976" xr:uid="{00000000-0005-0000-0000-0000E12A0000}"/>
    <cellStyle name="Normal 15 3 4 3 3 2" xfId="10977" xr:uid="{00000000-0005-0000-0000-0000E22A0000}"/>
    <cellStyle name="Normal 15 3 4 3 3 2 2" xfId="10978" xr:uid="{00000000-0005-0000-0000-0000E32A0000}"/>
    <cellStyle name="Normal 15 3 4 3 3 3" xfId="10979" xr:uid="{00000000-0005-0000-0000-0000E42A0000}"/>
    <cellStyle name="Normal 15 3 4 3 4" xfId="10980" xr:uid="{00000000-0005-0000-0000-0000E52A0000}"/>
    <cellStyle name="Normal 15 3 4 3 4 2" xfId="10981" xr:uid="{00000000-0005-0000-0000-0000E62A0000}"/>
    <cellStyle name="Normal 15 3 4 3 4 2 2" xfId="10982" xr:uid="{00000000-0005-0000-0000-0000E72A0000}"/>
    <cellStyle name="Normal 15 3 4 3 4 3" xfId="10983" xr:uid="{00000000-0005-0000-0000-0000E82A0000}"/>
    <cellStyle name="Normal 15 3 4 3 5" xfId="10984" xr:uid="{00000000-0005-0000-0000-0000E92A0000}"/>
    <cellStyle name="Normal 15 3 4 3 5 2" xfId="10985" xr:uid="{00000000-0005-0000-0000-0000EA2A0000}"/>
    <cellStyle name="Normal 15 3 4 3 6" xfId="10986" xr:uid="{00000000-0005-0000-0000-0000EB2A0000}"/>
    <cellStyle name="Normal 15 3 4 3 6 2" xfId="10987" xr:uid="{00000000-0005-0000-0000-0000EC2A0000}"/>
    <cellStyle name="Normal 15 3 4 3 7" xfId="10988" xr:uid="{00000000-0005-0000-0000-0000ED2A0000}"/>
    <cellStyle name="Normal 15 3 4 4" xfId="10989" xr:uid="{00000000-0005-0000-0000-0000EE2A0000}"/>
    <cellStyle name="Normal 15 3 4 4 2" xfId="10990" xr:uid="{00000000-0005-0000-0000-0000EF2A0000}"/>
    <cellStyle name="Normal 15 3 4 4 2 2" xfId="10991" xr:uid="{00000000-0005-0000-0000-0000F02A0000}"/>
    <cellStyle name="Normal 15 3 4 4 3" xfId="10992" xr:uid="{00000000-0005-0000-0000-0000F12A0000}"/>
    <cellStyle name="Normal 15 3 4 5" xfId="10993" xr:uid="{00000000-0005-0000-0000-0000F22A0000}"/>
    <cellStyle name="Normal 15 3 4 5 2" xfId="10994" xr:uid="{00000000-0005-0000-0000-0000F32A0000}"/>
    <cellStyle name="Normal 15 3 4 5 2 2" xfId="10995" xr:uid="{00000000-0005-0000-0000-0000F42A0000}"/>
    <cellStyle name="Normal 15 3 4 5 3" xfId="10996" xr:uid="{00000000-0005-0000-0000-0000F52A0000}"/>
    <cellStyle name="Normal 15 3 4 6" xfId="10997" xr:uid="{00000000-0005-0000-0000-0000F62A0000}"/>
    <cellStyle name="Normal 15 3 4 6 2" xfId="10998" xr:uid="{00000000-0005-0000-0000-0000F72A0000}"/>
    <cellStyle name="Normal 15 3 4 6 2 2" xfId="10999" xr:uid="{00000000-0005-0000-0000-0000F82A0000}"/>
    <cellStyle name="Normal 15 3 4 6 3" xfId="11000" xr:uid="{00000000-0005-0000-0000-0000F92A0000}"/>
    <cellStyle name="Normal 15 3 4 7" xfId="11001" xr:uid="{00000000-0005-0000-0000-0000FA2A0000}"/>
    <cellStyle name="Normal 15 3 4 7 2" xfId="11002" xr:uid="{00000000-0005-0000-0000-0000FB2A0000}"/>
    <cellStyle name="Normal 15 3 4 8" xfId="11003" xr:uid="{00000000-0005-0000-0000-0000FC2A0000}"/>
    <cellStyle name="Normal 15 3 4 8 2" xfId="11004" xr:uid="{00000000-0005-0000-0000-0000FD2A0000}"/>
    <cellStyle name="Normal 15 3 4 9" xfId="11005" xr:uid="{00000000-0005-0000-0000-0000FE2A0000}"/>
    <cellStyle name="Normal 15 3 5" xfId="11006" xr:uid="{00000000-0005-0000-0000-0000FF2A0000}"/>
    <cellStyle name="Normal 15 3 5 2" xfId="11007" xr:uid="{00000000-0005-0000-0000-0000002B0000}"/>
    <cellStyle name="Normal 15 3 5 2 2" xfId="11008" xr:uid="{00000000-0005-0000-0000-0000012B0000}"/>
    <cellStyle name="Normal 15 3 5 2 2 2" xfId="11009" xr:uid="{00000000-0005-0000-0000-0000022B0000}"/>
    <cellStyle name="Normal 15 3 5 2 2 2 2" xfId="11010" xr:uid="{00000000-0005-0000-0000-0000032B0000}"/>
    <cellStyle name="Normal 15 3 5 2 2 3" xfId="11011" xr:uid="{00000000-0005-0000-0000-0000042B0000}"/>
    <cellStyle name="Normal 15 3 5 2 3" xfId="11012" xr:uid="{00000000-0005-0000-0000-0000052B0000}"/>
    <cellStyle name="Normal 15 3 5 2 3 2" xfId="11013" xr:uid="{00000000-0005-0000-0000-0000062B0000}"/>
    <cellStyle name="Normal 15 3 5 2 3 2 2" xfId="11014" xr:uid="{00000000-0005-0000-0000-0000072B0000}"/>
    <cellStyle name="Normal 15 3 5 2 3 3" xfId="11015" xr:uid="{00000000-0005-0000-0000-0000082B0000}"/>
    <cellStyle name="Normal 15 3 5 2 4" xfId="11016" xr:uid="{00000000-0005-0000-0000-0000092B0000}"/>
    <cellStyle name="Normal 15 3 5 2 4 2" xfId="11017" xr:uid="{00000000-0005-0000-0000-00000A2B0000}"/>
    <cellStyle name="Normal 15 3 5 2 4 2 2" xfId="11018" xr:uid="{00000000-0005-0000-0000-00000B2B0000}"/>
    <cellStyle name="Normal 15 3 5 2 4 3" xfId="11019" xr:uid="{00000000-0005-0000-0000-00000C2B0000}"/>
    <cellStyle name="Normal 15 3 5 2 5" xfId="11020" xr:uid="{00000000-0005-0000-0000-00000D2B0000}"/>
    <cellStyle name="Normal 15 3 5 2 5 2" xfId="11021" xr:uid="{00000000-0005-0000-0000-00000E2B0000}"/>
    <cellStyle name="Normal 15 3 5 2 6" xfId="11022" xr:uid="{00000000-0005-0000-0000-00000F2B0000}"/>
    <cellStyle name="Normal 15 3 5 2 6 2" xfId="11023" xr:uid="{00000000-0005-0000-0000-0000102B0000}"/>
    <cellStyle name="Normal 15 3 5 2 7" xfId="11024" xr:uid="{00000000-0005-0000-0000-0000112B0000}"/>
    <cellStyle name="Normal 15 3 5 3" xfId="11025" xr:uid="{00000000-0005-0000-0000-0000122B0000}"/>
    <cellStyle name="Normal 15 3 5 3 2" xfId="11026" xr:uid="{00000000-0005-0000-0000-0000132B0000}"/>
    <cellStyle name="Normal 15 3 5 3 2 2" xfId="11027" xr:uid="{00000000-0005-0000-0000-0000142B0000}"/>
    <cellStyle name="Normal 15 3 5 3 3" xfId="11028" xr:uid="{00000000-0005-0000-0000-0000152B0000}"/>
    <cellStyle name="Normal 15 3 5 4" xfId="11029" xr:uid="{00000000-0005-0000-0000-0000162B0000}"/>
    <cellStyle name="Normal 15 3 5 4 2" xfId="11030" xr:uid="{00000000-0005-0000-0000-0000172B0000}"/>
    <cellStyle name="Normal 15 3 5 4 2 2" xfId="11031" xr:uid="{00000000-0005-0000-0000-0000182B0000}"/>
    <cellStyle name="Normal 15 3 5 4 3" xfId="11032" xr:uid="{00000000-0005-0000-0000-0000192B0000}"/>
    <cellStyle name="Normal 15 3 5 5" xfId="11033" xr:uid="{00000000-0005-0000-0000-00001A2B0000}"/>
    <cellStyle name="Normal 15 3 5 5 2" xfId="11034" xr:uid="{00000000-0005-0000-0000-00001B2B0000}"/>
    <cellStyle name="Normal 15 3 5 5 2 2" xfId="11035" xr:uid="{00000000-0005-0000-0000-00001C2B0000}"/>
    <cellStyle name="Normal 15 3 5 5 3" xfId="11036" xr:uid="{00000000-0005-0000-0000-00001D2B0000}"/>
    <cellStyle name="Normal 15 3 5 6" xfId="11037" xr:uid="{00000000-0005-0000-0000-00001E2B0000}"/>
    <cellStyle name="Normal 15 3 5 6 2" xfId="11038" xr:uid="{00000000-0005-0000-0000-00001F2B0000}"/>
    <cellStyle name="Normal 15 3 5 7" xfId="11039" xr:uid="{00000000-0005-0000-0000-0000202B0000}"/>
    <cellStyle name="Normal 15 3 5 7 2" xfId="11040" xr:uid="{00000000-0005-0000-0000-0000212B0000}"/>
    <cellStyle name="Normal 15 3 5 8" xfId="11041" xr:uid="{00000000-0005-0000-0000-0000222B0000}"/>
    <cellStyle name="Normal 15 3 6" xfId="11042" xr:uid="{00000000-0005-0000-0000-0000232B0000}"/>
    <cellStyle name="Normal 15 3 6 2" xfId="11043" xr:uid="{00000000-0005-0000-0000-0000242B0000}"/>
    <cellStyle name="Normal 15 3 6 2 2" xfId="11044" xr:uid="{00000000-0005-0000-0000-0000252B0000}"/>
    <cellStyle name="Normal 15 3 6 2 2 2" xfId="11045" xr:uid="{00000000-0005-0000-0000-0000262B0000}"/>
    <cellStyle name="Normal 15 3 6 2 3" xfId="11046" xr:uid="{00000000-0005-0000-0000-0000272B0000}"/>
    <cellStyle name="Normal 15 3 6 3" xfId="11047" xr:uid="{00000000-0005-0000-0000-0000282B0000}"/>
    <cellStyle name="Normal 15 3 6 3 2" xfId="11048" xr:uid="{00000000-0005-0000-0000-0000292B0000}"/>
    <cellStyle name="Normal 15 3 6 3 2 2" xfId="11049" xr:uid="{00000000-0005-0000-0000-00002A2B0000}"/>
    <cellStyle name="Normal 15 3 6 3 3" xfId="11050" xr:uid="{00000000-0005-0000-0000-00002B2B0000}"/>
    <cellStyle name="Normal 15 3 6 4" xfId="11051" xr:uid="{00000000-0005-0000-0000-00002C2B0000}"/>
    <cellStyle name="Normal 15 3 6 4 2" xfId="11052" xr:uid="{00000000-0005-0000-0000-00002D2B0000}"/>
    <cellStyle name="Normal 15 3 6 4 2 2" xfId="11053" xr:uid="{00000000-0005-0000-0000-00002E2B0000}"/>
    <cellStyle name="Normal 15 3 6 4 3" xfId="11054" xr:uid="{00000000-0005-0000-0000-00002F2B0000}"/>
    <cellStyle name="Normal 15 3 6 5" xfId="11055" xr:uid="{00000000-0005-0000-0000-0000302B0000}"/>
    <cellStyle name="Normal 15 3 6 5 2" xfId="11056" xr:uid="{00000000-0005-0000-0000-0000312B0000}"/>
    <cellStyle name="Normal 15 3 6 6" xfId="11057" xr:uid="{00000000-0005-0000-0000-0000322B0000}"/>
    <cellStyle name="Normal 15 3 6 6 2" xfId="11058" xr:uid="{00000000-0005-0000-0000-0000332B0000}"/>
    <cellStyle name="Normal 15 3 6 7" xfId="11059" xr:uid="{00000000-0005-0000-0000-0000342B0000}"/>
    <cellStyle name="Normal 15 3 7" xfId="11060" xr:uid="{00000000-0005-0000-0000-0000352B0000}"/>
    <cellStyle name="Normal 15 3 7 2" xfId="11061" xr:uid="{00000000-0005-0000-0000-0000362B0000}"/>
    <cellStyle name="Normal 15 3 7 2 2" xfId="11062" xr:uid="{00000000-0005-0000-0000-0000372B0000}"/>
    <cellStyle name="Normal 15 3 7 2 2 2" xfId="11063" xr:uid="{00000000-0005-0000-0000-0000382B0000}"/>
    <cellStyle name="Normal 15 3 7 2 3" xfId="11064" xr:uid="{00000000-0005-0000-0000-0000392B0000}"/>
    <cellStyle name="Normal 15 3 7 3" xfId="11065" xr:uid="{00000000-0005-0000-0000-00003A2B0000}"/>
    <cellStyle name="Normal 15 3 7 3 2" xfId="11066" xr:uid="{00000000-0005-0000-0000-00003B2B0000}"/>
    <cellStyle name="Normal 15 3 7 3 2 2" xfId="11067" xr:uid="{00000000-0005-0000-0000-00003C2B0000}"/>
    <cellStyle name="Normal 15 3 7 3 3" xfId="11068" xr:uid="{00000000-0005-0000-0000-00003D2B0000}"/>
    <cellStyle name="Normal 15 3 7 4" xfId="11069" xr:uid="{00000000-0005-0000-0000-00003E2B0000}"/>
    <cellStyle name="Normal 15 3 7 4 2" xfId="11070" xr:uid="{00000000-0005-0000-0000-00003F2B0000}"/>
    <cellStyle name="Normal 15 3 7 4 2 2" xfId="11071" xr:uid="{00000000-0005-0000-0000-0000402B0000}"/>
    <cellStyle name="Normal 15 3 7 4 3" xfId="11072" xr:uid="{00000000-0005-0000-0000-0000412B0000}"/>
    <cellStyle name="Normal 15 3 7 5" xfId="11073" xr:uid="{00000000-0005-0000-0000-0000422B0000}"/>
    <cellStyle name="Normal 15 3 7 5 2" xfId="11074" xr:uid="{00000000-0005-0000-0000-0000432B0000}"/>
    <cellStyle name="Normal 15 3 7 6" xfId="11075" xr:uid="{00000000-0005-0000-0000-0000442B0000}"/>
    <cellStyle name="Normal 15 3 7 6 2" xfId="11076" xr:uid="{00000000-0005-0000-0000-0000452B0000}"/>
    <cellStyle name="Normal 15 3 7 7" xfId="11077" xr:uid="{00000000-0005-0000-0000-0000462B0000}"/>
    <cellStyle name="Normal 15 3 8" xfId="11078" xr:uid="{00000000-0005-0000-0000-0000472B0000}"/>
    <cellStyle name="Normal 15 3 8 2" xfId="11079" xr:uid="{00000000-0005-0000-0000-0000482B0000}"/>
    <cellStyle name="Normal 15 3 8 2 2" xfId="11080" xr:uid="{00000000-0005-0000-0000-0000492B0000}"/>
    <cellStyle name="Normal 15 3 8 3" xfId="11081" xr:uid="{00000000-0005-0000-0000-00004A2B0000}"/>
    <cellStyle name="Normal 15 3 9" xfId="11082" xr:uid="{00000000-0005-0000-0000-00004B2B0000}"/>
    <cellStyle name="Normal 15 3 9 2" xfId="11083" xr:uid="{00000000-0005-0000-0000-00004C2B0000}"/>
    <cellStyle name="Normal 15 3 9 2 2" xfId="11084" xr:uid="{00000000-0005-0000-0000-00004D2B0000}"/>
    <cellStyle name="Normal 15 3 9 3" xfId="11085" xr:uid="{00000000-0005-0000-0000-00004E2B0000}"/>
    <cellStyle name="Normal 15 3_Confidential Information" xfId="11086" xr:uid="{00000000-0005-0000-0000-00004F2B0000}"/>
    <cellStyle name="Normal 15 4" xfId="11087" xr:uid="{00000000-0005-0000-0000-0000502B0000}"/>
    <cellStyle name="Normal 15 4 10" xfId="11088" xr:uid="{00000000-0005-0000-0000-0000512B0000}"/>
    <cellStyle name="Normal 15 4 10 2" xfId="11089" xr:uid="{00000000-0005-0000-0000-0000522B0000}"/>
    <cellStyle name="Normal 15 4 10 2 2" xfId="11090" xr:uid="{00000000-0005-0000-0000-0000532B0000}"/>
    <cellStyle name="Normal 15 4 10 3" xfId="11091" xr:uid="{00000000-0005-0000-0000-0000542B0000}"/>
    <cellStyle name="Normal 15 4 11" xfId="11092" xr:uid="{00000000-0005-0000-0000-0000552B0000}"/>
    <cellStyle name="Normal 15 4 11 2" xfId="11093" xr:uid="{00000000-0005-0000-0000-0000562B0000}"/>
    <cellStyle name="Normal 15 4 12" xfId="11094" xr:uid="{00000000-0005-0000-0000-0000572B0000}"/>
    <cellStyle name="Normal 15 4 12 2" xfId="11095" xr:uid="{00000000-0005-0000-0000-0000582B0000}"/>
    <cellStyle name="Normal 15 4 13" xfId="11096" xr:uid="{00000000-0005-0000-0000-0000592B0000}"/>
    <cellStyle name="Normal 15 4 2" xfId="11097" xr:uid="{00000000-0005-0000-0000-00005A2B0000}"/>
    <cellStyle name="Normal 15 4 2 10" xfId="11098" xr:uid="{00000000-0005-0000-0000-00005B2B0000}"/>
    <cellStyle name="Normal 15 4 2 10 2" xfId="11099" xr:uid="{00000000-0005-0000-0000-00005C2B0000}"/>
    <cellStyle name="Normal 15 4 2 11" xfId="11100" xr:uid="{00000000-0005-0000-0000-00005D2B0000}"/>
    <cellStyle name="Normal 15 4 2 2" xfId="11101" xr:uid="{00000000-0005-0000-0000-00005E2B0000}"/>
    <cellStyle name="Normal 15 4 2 2 2" xfId="11102" xr:uid="{00000000-0005-0000-0000-00005F2B0000}"/>
    <cellStyle name="Normal 15 4 2 2 2 2" xfId="11103" xr:uid="{00000000-0005-0000-0000-0000602B0000}"/>
    <cellStyle name="Normal 15 4 2 2 2 2 2" xfId="11104" xr:uid="{00000000-0005-0000-0000-0000612B0000}"/>
    <cellStyle name="Normal 15 4 2 2 2 2 2 2" xfId="11105" xr:uid="{00000000-0005-0000-0000-0000622B0000}"/>
    <cellStyle name="Normal 15 4 2 2 2 2 3" xfId="11106" xr:uid="{00000000-0005-0000-0000-0000632B0000}"/>
    <cellStyle name="Normal 15 4 2 2 2 3" xfId="11107" xr:uid="{00000000-0005-0000-0000-0000642B0000}"/>
    <cellStyle name="Normal 15 4 2 2 2 3 2" xfId="11108" xr:uid="{00000000-0005-0000-0000-0000652B0000}"/>
    <cellStyle name="Normal 15 4 2 2 2 3 2 2" xfId="11109" xr:uid="{00000000-0005-0000-0000-0000662B0000}"/>
    <cellStyle name="Normal 15 4 2 2 2 3 3" xfId="11110" xr:uid="{00000000-0005-0000-0000-0000672B0000}"/>
    <cellStyle name="Normal 15 4 2 2 2 4" xfId="11111" xr:uid="{00000000-0005-0000-0000-0000682B0000}"/>
    <cellStyle name="Normal 15 4 2 2 2 4 2" xfId="11112" xr:uid="{00000000-0005-0000-0000-0000692B0000}"/>
    <cellStyle name="Normal 15 4 2 2 2 4 2 2" xfId="11113" xr:uid="{00000000-0005-0000-0000-00006A2B0000}"/>
    <cellStyle name="Normal 15 4 2 2 2 4 3" xfId="11114" xr:uid="{00000000-0005-0000-0000-00006B2B0000}"/>
    <cellStyle name="Normal 15 4 2 2 2 5" xfId="11115" xr:uid="{00000000-0005-0000-0000-00006C2B0000}"/>
    <cellStyle name="Normal 15 4 2 2 2 5 2" xfId="11116" xr:uid="{00000000-0005-0000-0000-00006D2B0000}"/>
    <cellStyle name="Normal 15 4 2 2 2 6" xfId="11117" xr:uid="{00000000-0005-0000-0000-00006E2B0000}"/>
    <cellStyle name="Normal 15 4 2 2 2 6 2" xfId="11118" xr:uid="{00000000-0005-0000-0000-00006F2B0000}"/>
    <cellStyle name="Normal 15 4 2 2 2 7" xfId="11119" xr:uid="{00000000-0005-0000-0000-0000702B0000}"/>
    <cellStyle name="Normal 15 4 2 2 3" xfId="11120" xr:uid="{00000000-0005-0000-0000-0000712B0000}"/>
    <cellStyle name="Normal 15 4 2 2 3 2" xfId="11121" xr:uid="{00000000-0005-0000-0000-0000722B0000}"/>
    <cellStyle name="Normal 15 4 2 2 3 2 2" xfId="11122" xr:uid="{00000000-0005-0000-0000-0000732B0000}"/>
    <cellStyle name="Normal 15 4 2 2 3 2 2 2" xfId="11123" xr:uid="{00000000-0005-0000-0000-0000742B0000}"/>
    <cellStyle name="Normal 15 4 2 2 3 2 3" xfId="11124" xr:uid="{00000000-0005-0000-0000-0000752B0000}"/>
    <cellStyle name="Normal 15 4 2 2 3 3" xfId="11125" xr:uid="{00000000-0005-0000-0000-0000762B0000}"/>
    <cellStyle name="Normal 15 4 2 2 3 3 2" xfId="11126" xr:uid="{00000000-0005-0000-0000-0000772B0000}"/>
    <cellStyle name="Normal 15 4 2 2 3 3 2 2" xfId="11127" xr:uid="{00000000-0005-0000-0000-0000782B0000}"/>
    <cellStyle name="Normal 15 4 2 2 3 3 3" xfId="11128" xr:uid="{00000000-0005-0000-0000-0000792B0000}"/>
    <cellStyle name="Normal 15 4 2 2 3 4" xfId="11129" xr:uid="{00000000-0005-0000-0000-00007A2B0000}"/>
    <cellStyle name="Normal 15 4 2 2 3 4 2" xfId="11130" xr:uid="{00000000-0005-0000-0000-00007B2B0000}"/>
    <cellStyle name="Normal 15 4 2 2 3 4 2 2" xfId="11131" xr:uid="{00000000-0005-0000-0000-00007C2B0000}"/>
    <cellStyle name="Normal 15 4 2 2 3 4 3" xfId="11132" xr:uid="{00000000-0005-0000-0000-00007D2B0000}"/>
    <cellStyle name="Normal 15 4 2 2 3 5" xfId="11133" xr:uid="{00000000-0005-0000-0000-00007E2B0000}"/>
    <cellStyle name="Normal 15 4 2 2 3 5 2" xfId="11134" xr:uid="{00000000-0005-0000-0000-00007F2B0000}"/>
    <cellStyle name="Normal 15 4 2 2 3 6" xfId="11135" xr:uid="{00000000-0005-0000-0000-0000802B0000}"/>
    <cellStyle name="Normal 15 4 2 2 3 6 2" xfId="11136" xr:uid="{00000000-0005-0000-0000-0000812B0000}"/>
    <cellStyle name="Normal 15 4 2 2 3 7" xfId="11137" xr:uid="{00000000-0005-0000-0000-0000822B0000}"/>
    <cellStyle name="Normal 15 4 2 2 4" xfId="11138" xr:uid="{00000000-0005-0000-0000-0000832B0000}"/>
    <cellStyle name="Normal 15 4 2 2 4 2" xfId="11139" xr:uid="{00000000-0005-0000-0000-0000842B0000}"/>
    <cellStyle name="Normal 15 4 2 2 4 2 2" xfId="11140" xr:uid="{00000000-0005-0000-0000-0000852B0000}"/>
    <cellStyle name="Normal 15 4 2 2 4 3" xfId="11141" xr:uid="{00000000-0005-0000-0000-0000862B0000}"/>
    <cellStyle name="Normal 15 4 2 2 5" xfId="11142" xr:uid="{00000000-0005-0000-0000-0000872B0000}"/>
    <cellStyle name="Normal 15 4 2 2 5 2" xfId="11143" xr:uid="{00000000-0005-0000-0000-0000882B0000}"/>
    <cellStyle name="Normal 15 4 2 2 5 2 2" xfId="11144" xr:uid="{00000000-0005-0000-0000-0000892B0000}"/>
    <cellStyle name="Normal 15 4 2 2 5 3" xfId="11145" xr:uid="{00000000-0005-0000-0000-00008A2B0000}"/>
    <cellStyle name="Normal 15 4 2 2 6" xfId="11146" xr:uid="{00000000-0005-0000-0000-00008B2B0000}"/>
    <cellStyle name="Normal 15 4 2 2 6 2" xfId="11147" xr:uid="{00000000-0005-0000-0000-00008C2B0000}"/>
    <cellStyle name="Normal 15 4 2 2 6 2 2" xfId="11148" xr:uid="{00000000-0005-0000-0000-00008D2B0000}"/>
    <cellStyle name="Normal 15 4 2 2 6 3" xfId="11149" xr:uid="{00000000-0005-0000-0000-00008E2B0000}"/>
    <cellStyle name="Normal 15 4 2 2 7" xfId="11150" xr:uid="{00000000-0005-0000-0000-00008F2B0000}"/>
    <cellStyle name="Normal 15 4 2 2 7 2" xfId="11151" xr:uid="{00000000-0005-0000-0000-0000902B0000}"/>
    <cellStyle name="Normal 15 4 2 2 8" xfId="11152" xr:uid="{00000000-0005-0000-0000-0000912B0000}"/>
    <cellStyle name="Normal 15 4 2 2 8 2" xfId="11153" xr:uid="{00000000-0005-0000-0000-0000922B0000}"/>
    <cellStyle name="Normal 15 4 2 2 9" xfId="11154" xr:uid="{00000000-0005-0000-0000-0000932B0000}"/>
    <cellStyle name="Normal 15 4 2 3" xfId="11155" xr:uid="{00000000-0005-0000-0000-0000942B0000}"/>
    <cellStyle name="Normal 15 4 2 3 2" xfId="11156" xr:uid="{00000000-0005-0000-0000-0000952B0000}"/>
    <cellStyle name="Normal 15 4 2 3 2 2" xfId="11157" xr:uid="{00000000-0005-0000-0000-0000962B0000}"/>
    <cellStyle name="Normal 15 4 2 3 2 2 2" xfId="11158" xr:uid="{00000000-0005-0000-0000-0000972B0000}"/>
    <cellStyle name="Normal 15 4 2 3 2 2 2 2" xfId="11159" xr:uid="{00000000-0005-0000-0000-0000982B0000}"/>
    <cellStyle name="Normal 15 4 2 3 2 2 3" xfId="11160" xr:uid="{00000000-0005-0000-0000-0000992B0000}"/>
    <cellStyle name="Normal 15 4 2 3 2 3" xfId="11161" xr:uid="{00000000-0005-0000-0000-00009A2B0000}"/>
    <cellStyle name="Normal 15 4 2 3 2 3 2" xfId="11162" xr:uid="{00000000-0005-0000-0000-00009B2B0000}"/>
    <cellStyle name="Normal 15 4 2 3 2 3 2 2" xfId="11163" xr:uid="{00000000-0005-0000-0000-00009C2B0000}"/>
    <cellStyle name="Normal 15 4 2 3 2 3 3" xfId="11164" xr:uid="{00000000-0005-0000-0000-00009D2B0000}"/>
    <cellStyle name="Normal 15 4 2 3 2 4" xfId="11165" xr:uid="{00000000-0005-0000-0000-00009E2B0000}"/>
    <cellStyle name="Normal 15 4 2 3 2 4 2" xfId="11166" xr:uid="{00000000-0005-0000-0000-00009F2B0000}"/>
    <cellStyle name="Normal 15 4 2 3 2 4 2 2" xfId="11167" xr:uid="{00000000-0005-0000-0000-0000A02B0000}"/>
    <cellStyle name="Normal 15 4 2 3 2 4 3" xfId="11168" xr:uid="{00000000-0005-0000-0000-0000A12B0000}"/>
    <cellStyle name="Normal 15 4 2 3 2 5" xfId="11169" xr:uid="{00000000-0005-0000-0000-0000A22B0000}"/>
    <cellStyle name="Normal 15 4 2 3 2 5 2" xfId="11170" xr:uid="{00000000-0005-0000-0000-0000A32B0000}"/>
    <cellStyle name="Normal 15 4 2 3 2 6" xfId="11171" xr:uid="{00000000-0005-0000-0000-0000A42B0000}"/>
    <cellStyle name="Normal 15 4 2 3 2 6 2" xfId="11172" xr:uid="{00000000-0005-0000-0000-0000A52B0000}"/>
    <cellStyle name="Normal 15 4 2 3 2 7" xfId="11173" xr:uid="{00000000-0005-0000-0000-0000A62B0000}"/>
    <cellStyle name="Normal 15 4 2 3 3" xfId="11174" xr:uid="{00000000-0005-0000-0000-0000A72B0000}"/>
    <cellStyle name="Normal 15 4 2 3 3 2" xfId="11175" xr:uid="{00000000-0005-0000-0000-0000A82B0000}"/>
    <cellStyle name="Normal 15 4 2 3 3 2 2" xfId="11176" xr:uid="{00000000-0005-0000-0000-0000A92B0000}"/>
    <cellStyle name="Normal 15 4 2 3 3 3" xfId="11177" xr:uid="{00000000-0005-0000-0000-0000AA2B0000}"/>
    <cellStyle name="Normal 15 4 2 3 4" xfId="11178" xr:uid="{00000000-0005-0000-0000-0000AB2B0000}"/>
    <cellStyle name="Normal 15 4 2 3 4 2" xfId="11179" xr:uid="{00000000-0005-0000-0000-0000AC2B0000}"/>
    <cellStyle name="Normal 15 4 2 3 4 2 2" xfId="11180" xr:uid="{00000000-0005-0000-0000-0000AD2B0000}"/>
    <cellStyle name="Normal 15 4 2 3 4 3" xfId="11181" xr:uid="{00000000-0005-0000-0000-0000AE2B0000}"/>
    <cellStyle name="Normal 15 4 2 3 5" xfId="11182" xr:uid="{00000000-0005-0000-0000-0000AF2B0000}"/>
    <cellStyle name="Normal 15 4 2 3 5 2" xfId="11183" xr:uid="{00000000-0005-0000-0000-0000B02B0000}"/>
    <cellStyle name="Normal 15 4 2 3 5 2 2" xfId="11184" xr:uid="{00000000-0005-0000-0000-0000B12B0000}"/>
    <cellStyle name="Normal 15 4 2 3 5 3" xfId="11185" xr:uid="{00000000-0005-0000-0000-0000B22B0000}"/>
    <cellStyle name="Normal 15 4 2 3 6" xfId="11186" xr:uid="{00000000-0005-0000-0000-0000B32B0000}"/>
    <cellStyle name="Normal 15 4 2 3 6 2" xfId="11187" xr:uid="{00000000-0005-0000-0000-0000B42B0000}"/>
    <cellStyle name="Normal 15 4 2 3 7" xfId="11188" xr:uid="{00000000-0005-0000-0000-0000B52B0000}"/>
    <cellStyle name="Normal 15 4 2 3 7 2" xfId="11189" xr:uid="{00000000-0005-0000-0000-0000B62B0000}"/>
    <cellStyle name="Normal 15 4 2 3 8" xfId="11190" xr:uid="{00000000-0005-0000-0000-0000B72B0000}"/>
    <cellStyle name="Normal 15 4 2 4" xfId="11191" xr:uid="{00000000-0005-0000-0000-0000B82B0000}"/>
    <cellStyle name="Normal 15 4 2 4 2" xfId="11192" xr:uid="{00000000-0005-0000-0000-0000B92B0000}"/>
    <cellStyle name="Normal 15 4 2 4 2 2" xfId="11193" xr:uid="{00000000-0005-0000-0000-0000BA2B0000}"/>
    <cellStyle name="Normal 15 4 2 4 2 2 2" xfId="11194" xr:uid="{00000000-0005-0000-0000-0000BB2B0000}"/>
    <cellStyle name="Normal 15 4 2 4 2 3" xfId="11195" xr:uid="{00000000-0005-0000-0000-0000BC2B0000}"/>
    <cellStyle name="Normal 15 4 2 4 3" xfId="11196" xr:uid="{00000000-0005-0000-0000-0000BD2B0000}"/>
    <cellStyle name="Normal 15 4 2 4 3 2" xfId="11197" xr:uid="{00000000-0005-0000-0000-0000BE2B0000}"/>
    <cellStyle name="Normal 15 4 2 4 3 2 2" xfId="11198" xr:uid="{00000000-0005-0000-0000-0000BF2B0000}"/>
    <cellStyle name="Normal 15 4 2 4 3 3" xfId="11199" xr:uid="{00000000-0005-0000-0000-0000C02B0000}"/>
    <cellStyle name="Normal 15 4 2 4 4" xfId="11200" xr:uid="{00000000-0005-0000-0000-0000C12B0000}"/>
    <cellStyle name="Normal 15 4 2 4 4 2" xfId="11201" xr:uid="{00000000-0005-0000-0000-0000C22B0000}"/>
    <cellStyle name="Normal 15 4 2 4 4 2 2" xfId="11202" xr:uid="{00000000-0005-0000-0000-0000C32B0000}"/>
    <cellStyle name="Normal 15 4 2 4 4 3" xfId="11203" xr:uid="{00000000-0005-0000-0000-0000C42B0000}"/>
    <cellStyle name="Normal 15 4 2 4 5" xfId="11204" xr:uid="{00000000-0005-0000-0000-0000C52B0000}"/>
    <cellStyle name="Normal 15 4 2 4 5 2" xfId="11205" xr:uid="{00000000-0005-0000-0000-0000C62B0000}"/>
    <cellStyle name="Normal 15 4 2 4 6" xfId="11206" xr:uid="{00000000-0005-0000-0000-0000C72B0000}"/>
    <cellStyle name="Normal 15 4 2 4 6 2" xfId="11207" xr:uid="{00000000-0005-0000-0000-0000C82B0000}"/>
    <cellStyle name="Normal 15 4 2 4 7" xfId="11208" xr:uid="{00000000-0005-0000-0000-0000C92B0000}"/>
    <cellStyle name="Normal 15 4 2 5" xfId="11209" xr:uid="{00000000-0005-0000-0000-0000CA2B0000}"/>
    <cellStyle name="Normal 15 4 2 5 2" xfId="11210" xr:uid="{00000000-0005-0000-0000-0000CB2B0000}"/>
    <cellStyle name="Normal 15 4 2 5 2 2" xfId="11211" xr:uid="{00000000-0005-0000-0000-0000CC2B0000}"/>
    <cellStyle name="Normal 15 4 2 5 2 2 2" xfId="11212" xr:uid="{00000000-0005-0000-0000-0000CD2B0000}"/>
    <cellStyle name="Normal 15 4 2 5 2 3" xfId="11213" xr:uid="{00000000-0005-0000-0000-0000CE2B0000}"/>
    <cellStyle name="Normal 15 4 2 5 3" xfId="11214" xr:uid="{00000000-0005-0000-0000-0000CF2B0000}"/>
    <cellStyle name="Normal 15 4 2 5 3 2" xfId="11215" xr:uid="{00000000-0005-0000-0000-0000D02B0000}"/>
    <cellStyle name="Normal 15 4 2 5 3 2 2" xfId="11216" xr:uid="{00000000-0005-0000-0000-0000D12B0000}"/>
    <cellStyle name="Normal 15 4 2 5 3 3" xfId="11217" xr:uid="{00000000-0005-0000-0000-0000D22B0000}"/>
    <cellStyle name="Normal 15 4 2 5 4" xfId="11218" xr:uid="{00000000-0005-0000-0000-0000D32B0000}"/>
    <cellStyle name="Normal 15 4 2 5 4 2" xfId="11219" xr:uid="{00000000-0005-0000-0000-0000D42B0000}"/>
    <cellStyle name="Normal 15 4 2 5 4 2 2" xfId="11220" xr:uid="{00000000-0005-0000-0000-0000D52B0000}"/>
    <cellStyle name="Normal 15 4 2 5 4 3" xfId="11221" xr:uid="{00000000-0005-0000-0000-0000D62B0000}"/>
    <cellStyle name="Normal 15 4 2 5 5" xfId="11222" xr:uid="{00000000-0005-0000-0000-0000D72B0000}"/>
    <cellStyle name="Normal 15 4 2 5 5 2" xfId="11223" xr:uid="{00000000-0005-0000-0000-0000D82B0000}"/>
    <cellStyle name="Normal 15 4 2 5 6" xfId="11224" xr:uid="{00000000-0005-0000-0000-0000D92B0000}"/>
    <cellStyle name="Normal 15 4 2 5 6 2" xfId="11225" xr:uid="{00000000-0005-0000-0000-0000DA2B0000}"/>
    <cellStyle name="Normal 15 4 2 5 7" xfId="11226" xr:uid="{00000000-0005-0000-0000-0000DB2B0000}"/>
    <cellStyle name="Normal 15 4 2 6" xfId="11227" xr:uid="{00000000-0005-0000-0000-0000DC2B0000}"/>
    <cellStyle name="Normal 15 4 2 6 2" xfId="11228" xr:uid="{00000000-0005-0000-0000-0000DD2B0000}"/>
    <cellStyle name="Normal 15 4 2 6 2 2" xfId="11229" xr:uid="{00000000-0005-0000-0000-0000DE2B0000}"/>
    <cellStyle name="Normal 15 4 2 6 3" xfId="11230" xr:uid="{00000000-0005-0000-0000-0000DF2B0000}"/>
    <cellStyle name="Normal 15 4 2 7" xfId="11231" xr:uid="{00000000-0005-0000-0000-0000E02B0000}"/>
    <cellStyle name="Normal 15 4 2 7 2" xfId="11232" xr:uid="{00000000-0005-0000-0000-0000E12B0000}"/>
    <cellStyle name="Normal 15 4 2 7 2 2" xfId="11233" xr:uid="{00000000-0005-0000-0000-0000E22B0000}"/>
    <cellStyle name="Normal 15 4 2 7 3" xfId="11234" xr:uid="{00000000-0005-0000-0000-0000E32B0000}"/>
    <cellStyle name="Normal 15 4 2 8" xfId="11235" xr:uid="{00000000-0005-0000-0000-0000E42B0000}"/>
    <cellStyle name="Normal 15 4 2 8 2" xfId="11236" xr:uid="{00000000-0005-0000-0000-0000E52B0000}"/>
    <cellStyle name="Normal 15 4 2 8 2 2" xfId="11237" xr:uid="{00000000-0005-0000-0000-0000E62B0000}"/>
    <cellStyle name="Normal 15 4 2 8 3" xfId="11238" xr:uid="{00000000-0005-0000-0000-0000E72B0000}"/>
    <cellStyle name="Normal 15 4 2 9" xfId="11239" xr:uid="{00000000-0005-0000-0000-0000E82B0000}"/>
    <cellStyle name="Normal 15 4 2 9 2" xfId="11240" xr:uid="{00000000-0005-0000-0000-0000E92B0000}"/>
    <cellStyle name="Normal 15 4 3" xfId="11241" xr:uid="{00000000-0005-0000-0000-0000EA2B0000}"/>
    <cellStyle name="Normal 15 4 3 10" xfId="11242" xr:uid="{00000000-0005-0000-0000-0000EB2B0000}"/>
    <cellStyle name="Normal 15 4 3 10 2" xfId="11243" xr:uid="{00000000-0005-0000-0000-0000EC2B0000}"/>
    <cellStyle name="Normal 15 4 3 11" xfId="11244" xr:uid="{00000000-0005-0000-0000-0000ED2B0000}"/>
    <cellStyle name="Normal 15 4 3 2" xfId="11245" xr:uid="{00000000-0005-0000-0000-0000EE2B0000}"/>
    <cellStyle name="Normal 15 4 3 2 2" xfId="11246" xr:uid="{00000000-0005-0000-0000-0000EF2B0000}"/>
    <cellStyle name="Normal 15 4 3 2 2 2" xfId="11247" xr:uid="{00000000-0005-0000-0000-0000F02B0000}"/>
    <cellStyle name="Normal 15 4 3 2 2 2 2" xfId="11248" xr:uid="{00000000-0005-0000-0000-0000F12B0000}"/>
    <cellStyle name="Normal 15 4 3 2 2 2 2 2" xfId="11249" xr:uid="{00000000-0005-0000-0000-0000F22B0000}"/>
    <cellStyle name="Normal 15 4 3 2 2 2 3" xfId="11250" xr:uid="{00000000-0005-0000-0000-0000F32B0000}"/>
    <cellStyle name="Normal 15 4 3 2 2 3" xfId="11251" xr:uid="{00000000-0005-0000-0000-0000F42B0000}"/>
    <cellStyle name="Normal 15 4 3 2 2 3 2" xfId="11252" xr:uid="{00000000-0005-0000-0000-0000F52B0000}"/>
    <cellStyle name="Normal 15 4 3 2 2 3 2 2" xfId="11253" xr:uid="{00000000-0005-0000-0000-0000F62B0000}"/>
    <cellStyle name="Normal 15 4 3 2 2 3 3" xfId="11254" xr:uid="{00000000-0005-0000-0000-0000F72B0000}"/>
    <cellStyle name="Normal 15 4 3 2 2 4" xfId="11255" xr:uid="{00000000-0005-0000-0000-0000F82B0000}"/>
    <cellStyle name="Normal 15 4 3 2 2 4 2" xfId="11256" xr:uid="{00000000-0005-0000-0000-0000F92B0000}"/>
    <cellStyle name="Normal 15 4 3 2 2 4 2 2" xfId="11257" xr:uid="{00000000-0005-0000-0000-0000FA2B0000}"/>
    <cellStyle name="Normal 15 4 3 2 2 4 3" xfId="11258" xr:uid="{00000000-0005-0000-0000-0000FB2B0000}"/>
    <cellStyle name="Normal 15 4 3 2 2 5" xfId="11259" xr:uid="{00000000-0005-0000-0000-0000FC2B0000}"/>
    <cellStyle name="Normal 15 4 3 2 2 5 2" xfId="11260" xr:uid="{00000000-0005-0000-0000-0000FD2B0000}"/>
    <cellStyle name="Normal 15 4 3 2 2 6" xfId="11261" xr:uid="{00000000-0005-0000-0000-0000FE2B0000}"/>
    <cellStyle name="Normal 15 4 3 2 2 6 2" xfId="11262" xr:uid="{00000000-0005-0000-0000-0000FF2B0000}"/>
    <cellStyle name="Normal 15 4 3 2 2 7" xfId="11263" xr:uid="{00000000-0005-0000-0000-0000002C0000}"/>
    <cellStyle name="Normal 15 4 3 2 3" xfId="11264" xr:uid="{00000000-0005-0000-0000-0000012C0000}"/>
    <cellStyle name="Normal 15 4 3 2 3 2" xfId="11265" xr:uid="{00000000-0005-0000-0000-0000022C0000}"/>
    <cellStyle name="Normal 15 4 3 2 3 2 2" xfId="11266" xr:uid="{00000000-0005-0000-0000-0000032C0000}"/>
    <cellStyle name="Normal 15 4 3 2 3 2 2 2" xfId="11267" xr:uid="{00000000-0005-0000-0000-0000042C0000}"/>
    <cellStyle name="Normal 15 4 3 2 3 2 3" xfId="11268" xr:uid="{00000000-0005-0000-0000-0000052C0000}"/>
    <cellStyle name="Normal 15 4 3 2 3 3" xfId="11269" xr:uid="{00000000-0005-0000-0000-0000062C0000}"/>
    <cellStyle name="Normal 15 4 3 2 3 3 2" xfId="11270" xr:uid="{00000000-0005-0000-0000-0000072C0000}"/>
    <cellStyle name="Normal 15 4 3 2 3 3 2 2" xfId="11271" xr:uid="{00000000-0005-0000-0000-0000082C0000}"/>
    <cellStyle name="Normal 15 4 3 2 3 3 3" xfId="11272" xr:uid="{00000000-0005-0000-0000-0000092C0000}"/>
    <cellStyle name="Normal 15 4 3 2 3 4" xfId="11273" xr:uid="{00000000-0005-0000-0000-00000A2C0000}"/>
    <cellStyle name="Normal 15 4 3 2 3 4 2" xfId="11274" xr:uid="{00000000-0005-0000-0000-00000B2C0000}"/>
    <cellStyle name="Normal 15 4 3 2 3 4 2 2" xfId="11275" xr:uid="{00000000-0005-0000-0000-00000C2C0000}"/>
    <cellStyle name="Normal 15 4 3 2 3 4 3" xfId="11276" xr:uid="{00000000-0005-0000-0000-00000D2C0000}"/>
    <cellStyle name="Normal 15 4 3 2 3 5" xfId="11277" xr:uid="{00000000-0005-0000-0000-00000E2C0000}"/>
    <cellStyle name="Normal 15 4 3 2 3 5 2" xfId="11278" xr:uid="{00000000-0005-0000-0000-00000F2C0000}"/>
    <cellStyle name="Normal 15 4 3 2 3 6" xfId="11279" xr:uid="{00000000-0005-0000-0000-0000102C0000}"/>
    <cellStyle name="Normal 15 4 3 2 3 6 2" xfId="11280" xr:uid="{00000000-0005-0000-0000-0000112C0000}"/>
    <cellStyle name="Normal 15 4 3 2 3 7" xfId="11281" xr:uid="{00000000-0005-0000-0000-0000122C0000}"/>
    <cellStyle name="Normal 15 4 3 2 4" xfId="11282" xr:uid="{00000000-0005-0000-0000-0000132C0000}"/>
    <cellStyle name="Normal 15 4 3 2 4 2" xfId="11283" xr:uid="{00000000-0005-0000-0000-0000142C0000}"/>
    <cellStyle name="Normal 15 4 3 2 4 2 2" xfId="11284" xr:uid="{00000000-0005-0000-0000-0000152C0000}"/>
    <cellStyle name="Normal 15 4 3 2 4 3" xfId="11285" xr:uid="{00000000-0005-0000-0000-0000162C0000}"/>
    <cellStyle name="Normal 15 4 3 2 5" xfId="11286" xr:uid="{00000000-0005-0000-0000-0000172C0000}"/>
    <cellStyle name="Normal 15 4 3 2 5 2" xfId="11287" xr:uid="{00000000-0005-0000-0000-0000182C0000}"/>
    <cellStyle name="Normal 15 4 3 2 5 2 2" xfId="11288" xr:uid="{00000000-0005-0000-0000-0000192C0000}"/>
    <cellStyle name="Normal 15 4 3 2 5 3" xfId="11289" xr:uid="{00000000-0005-0000-0000-00001A2C0000}"/>
    <cellStyle name="Normal 15 4 3 2 6" xfId="11290" xr:uid="{00000000-0005-0000-0000-00001B2C0000}"/>
    <cellStyle name="Normal 15 4 3 2 6 2" xfId="11291" xr:uid="{00000000-0005-0000-0000-00001C2C0000}"/>
    <cellStyle name="Normal 15 4 3 2 6 2 2" xfId="11292" xr:uid="{00000000-0005-0000-0000-00001D2C0000}"/>
    <cellStyle name="Normal 15 4 3 2 6 3" xfId="11293" xr:uid="{00000000-0005-0000-0000-00001E2C0000}"/>
    <cellStyle name="Normal 15 4 3 2 7" xfId="11294" xr:uid="{00000000-0005-0000-0000-00001F2C0000}"/>
    <cellStyle name="Normal 15 4 3 2 7 2" xfId="11295" xr:uid="{00000000-0005-0000-0000-0000202C0000}"/>
    <cellStyle name="Normal 15 4 3 2 8" xfId="11296" xr:uid="{00000000-0005-0000-0000-0000212C0000}"/>
    <cellStyle name="Normal 15 4 3 2 8 2" xfId="11297" xr:uid="{00000000-0005-0000-0000-0000222C0000}"/>
    <cellStyle name="Normal 15 4 3 2 9" xfId="11298" xr:uid="{00000000-0005-0000-0000-0000232C0000}"/>
    <cellStyle name="Normal 15 4 3 3" xfId="11299" xr:uid="{00000000-0005-0000-0000-0000242C0000}"/>
    <cellStyle name="Normal 15 4 3 3 2" xfId="11300" xr:uid="{00000000-0005-0000-0000-0000252C0000}"/>
    <cellStyle name="Normal 15 4 3 3 2 2" xfId="11301" xr:uid="{00000000-0005-0000-0000-0000262C0000}"/>
    <cellStyle name="Normal 15 4 3 3 2 2 2" xfId="11302" xr:uid="{00000000-0005-0000-0000-0000272C0000}"/>
    <cellStyle name="Normal 15 4 3 3 2 2 2 2" xfId="11303" xr:uid="{00000000-0005-0000-0000-0000282C0000}"/>
    <cellStyle name="Normal 15 4 3 3 2 2 3" xfId="11304" xr:uid="{00000000-0005-0000-0000-0000292C0000}"/>
    <cellStyle name="Normal 15 4 3 3 2 3" xfId="11305" xr:uid="{00000000-0005-0000-0000-00002A2C0000}"/>
    <cellStyle name="Normal 15 4 3 3 2 3 2" xfId="11306" xr:uid="{00000000-0005-0000-0000-00002B2C0000}"/>
    <cellStyle name="Normal 15 4 3 3 2 3 2 2" xfId="11307" xr:uid="{00000000-0005-0000-0000-00002C2C0000}"/>
    <cellStyle name="Normal 15 4 3 3 2 3 3" xfId="11308" xr:uid="{00000000-0005-0000-0000-00002D2C0000}"/>
    <cellStyle name="Normal 15 4 3 3 2 4" xfId="11309" xr:uid="{00000000-0005-0000-0000-00002E2C0000}"/>
    <cellStyle name="Normal 15 4 3 3 2 4 2" xfId="11310" xr:uid="{00000000-0005-0000-0000-00002F2C0000}"/>
    <cellStyle name="Normal 15 4 3 3 2 4 2 2" xfId="11311" xr:uid="{00000000-0005-0000-0000-0000302C0000}"/>
    <cellStyle name="Normal 15 4 3 3 2 4 3" xfId="11312" xr:uid="{00000000-0005-0000-0000-0000312C0000}"/>
    <cellStyle name="Normal 15 4 3 3 2 5" xfId="11313" xr:uid="{00000000-0005-0000-0000-0000322C0000}"/>
    <cellStyle name="Normal 15 4 3 3 2 5 2" xfId="11314" xr:uid="{00000000-0005-0000-0000-0000332C0000}"/>
    <cellStyle name="Normal 15 4 3 3 2 6" xfId="11315" xr:uid="{00000000-0005-0000-0000-0000342C0000}"/>
    <cellStyle name="Normal 15 4 3 3 2 6 2" xfId="11316" xr:uid="{00000000-0005-0000-0000-0000352C0000}"/>
    <cellStyle name="Normal 15 4 3 3 2 7" xfId="11317" xr:uid="{00000000-0005-0000-0000-0000362C0000}"/>
    <cellStyle name="Normal 15 4 3 3 3" xfId="11318" xr:uid="{00000000-0005-0000-0000-0000372C0000}"/>
    <cellStyle name="Normal 15 4 3 3 3 2" xfId="11319" xr:uid="{00000000-0005-0000-0000-0000382C0000}"/>
    <cellStyle name="Normal 15 4 3 3 3 2 2" xfId="11320" xr:uid="{00000000-0005-0000-0000-0000392C0000}"/>
    <cellStyle name="Normal 15 4 3 3 3 3" xfId="11321" xr:uid="{00000000-0005-0000-0000-00003A2C0000}"/>
    <cellStyle name="Normal 15 4 3 3 4" xfId="11322" xr:uid="{00000000-0005-0000-0000-00003B2C0000}"/>
    <cellStyle name="Normal 15 4 3 3 4 2" xfId="11323" xr:uid="{00000000-0005-0000-0000-00003C2C0000}"/>
    <cellStyle name="Normal 15 4 3 3 4 2 2" xfId="11324" xr:uid="{00000000-0005-0000-0000-00003D2C0000}"/>
    <cellStyle name="Normal 15 4 3 3 4 3" xfId="11325" xr:uid="{00000000-0005-0000-0000-00003E2C0000}"/>
    <cellStyle name="Normal 15 4 3 3 5" xfId="11326" xr:uid="{00000000-0005-0000-0000-00003F2C0000}"/>
    <cellStyle name="Normal 15 4 3 3 5 2" xfId="11327" xr:uid="{00000000-0005-0000-0000-0000402C0000}"/>
    <cellStyle name="Normal 15 4 3 3 5 2 2" xfId="11328" xr:uid="{00000000-0005-0000-0000-0000412C0000}"/>
    <cellStyle name="Normal 15 4 3 3 5 3" xfId="11329" xr:uid="{00000000-0005-0000-0000-0000422C0000}"/>
    <cellStyle name="Normal 15 4 3 3 6" xfId="11330" xr:uid="{00000000-0005-0000-0000-0000432C0000}"/>
    <cellStyle name="Normal 15 4 3 3 6 2" xfId="11331" xr:uid="{00000000-0005-0000-0000-0000442C0000}"/>
    <cellStyle name="Normal 15 4 3 3 7" xfId="11332" xr:uid="{00000000-0005-0000-0000-0000452C0000}"/>
    <cellStyle name="Normal 15 4 3 3 7 2" xfId="11333" xr:uid="{00000000-0005-0000-0000-0000462C0000}"/>
    <cellStyle name="Normal 15 4 3 3 8" xfId="11334" xr:uid="{00000000-0005-0000-0000-0000472C0000}"/>
    <cellStyle name="Normal 15 4 3 4" xfId="11335" xr:uid="{00000000-0005-0000-0000-0000482C0000}"/>
    <cellStyle name="Normal 15 4 3 4 2" xfId="11336" xr:uid="{00000000-0005-0000-0000-0000492C0000}"/>
    <cellStyle name="Normal 15 4 3 4 2 2" xfId="11337" xr:uid="{00000000-0005-0000-0000-00004A2C0000}"/>
    <cellStyle name="Normal 15 4 3 4 2 2 2" xfId="11338" xr:uid="{00000000-0005-0000-0000-00004B2C0000}"/>
    <cellStyle name="Normal 15 4 3 4 2 3" xfId="11339" xr:uid="{00000000-0005-0000-0000-00004C2C0000}"/>
    <cellStyle name="Normal 15 4 3 4 3" xfId="11340" xr:uid="{00000000-0005-0000-0000-00004D2C0000}"/>
    <cellStyle name="Normal 15 4 3 4 3 2" xfId="11341" xr:uid="{00000000-0005-0000-0000-00004E2C0000}"/>
    <cellStyle name="Normal 15 4 3 4 3 2 2" xfId="11342" xr:uid="{00000000-0005-0000-0000-00004F2C0000}"/>
    <cellStyle name="Normal 15 4 3 4 3 3" xfId="11343" xr:uid="{00000000-0005-0000-0000-0000502C0000}"/>
    <cellStyle name="Normal 15 4 3 4 4" xfId="11344" xr:uid="{00000000-0005-0000-0000-0000512C0000}"/>
    <cellStyle name="Normal 15 4 3 4 4 2" xfId="11345" xr:uid="{00000000-0005-0000-0000-0000522C0000}"/>
    <cellStyle name="Normal 15 4 3 4 4 2 2" xfId="11346" xr:uid="{00000000-0005-0000-0000-0000532C0000}"/>
    <cellStyle name="Normal 15 4 3 4 4 3" xfId="11347" xr:uid="{00000000-0005-0000-0000-0000542C0000}"/>
    <cellStyle name="Normal 15 4 3 4 5" xfId="11348" xr:uid="{00000000-0005-0000-0000-0000552C0000}"/>
    <cellStyle name="Normal 15 4 3 4 5 2" xfId="11349" xr:uid="{00000000-0005-0000-0000-0000562C0000}"/>
    <cellStyle name="Normal 15 4 3 4 6" xfId="11350" xr:uid="{00000000-0005-0000-0000-0000572C0000}"/>
    <cellStyle name="Normal 15 4 3 4 6 2" xfId="11351" xr:uid="{00000000-0005-0000-0000-0000582C0000}"/>
    <cellStyle name="Normal 15 4 3 4 7" xfId="11352" xr:uid="{00000000-0005-0000-0000-0000592C0000}"/>
    <cellStyle name="Normal 15 4 3 5" xfId="11353" xr:uid="{00000000-0005-0000-0000-00005A2C0000}"/>
    <cellStyle name="Normal 15 4 3 5 2" xfId="11354" xr:uid="{00000000-0005-0000-0000-00005B2C0000}"/>
    <cellStyle name="Normal 15 4 3 5 2 2" xfId="11355" xr:uid="{00000000-0005-0000-0000-00005C2C0000}"/>
    <cellStyle name="Normal 15 4 3 5 2 2 2" xfId="11356" xr:uid="{00000000-0005-0000-0000-00005D2C0000}"/>
    <cellStyle name="Normal 15 4 3 5 2 3" xfId="11357" xr:uid="{00000000-0005-0000-0000-00005E2C0000}"/>
    <cellStyle name="Normal 15 4 3 5 3" xfId="11358" xr:uid="{00000000-0005-0000-0000-00005F2C0000}"/>
    <cellStyle name="Normal 15 4 3 5 3 2" xfId="11359" xr:uid="{00000000-0005-0000-0000-0000602C0000}"/>
    <cellStyle name="Normal 15 4 3 5 3 2 2" xfId="11360" xr:uid="{00000000-0005-0000-0000-0000612C0000}"/>
    <cellStyle name="Normal 15 4 3 5 3 3" xfId="11361" xr:uid="{00000000-0005-0000-0000-0000622C0000}"/>
    <cellStyle name="Normal 15 4 3 5 4" xfId="11362" xr:uid="{00000000-0005-0000-0000-0000632C0000}"/>
    <cellStyle name="Normal 15 4 3 5 4 2" xfId="11363" xr:uid="{00000000-0005-0000-0000-0000642C0000}"/>
    <cellStyle name="Normal 15 4 3 5 4 2 2" xfId="11364" xr:uid="{00000000-0005-0000-0000-0000652C0000}"/>
    <cellStyle name="Normal 15 4 3 5 4 3" xfId="11365" xr:uid="{00000000-0005-0000-0000-0000662C0000}"/>
    <cellStyle name="Normal 15 4 3 5 5" xfId="11366" xr:uid="{00000000-0005-0000-0000-0000672C0000}"/>
    <cellStyle name="Normal 15 4 3 5 5 2" xfId="11367" xr:uid="{00000000-0005-0000-0000-0000682C0000}"/>
    <cellStyle name="Normal 15 4 3 5 6" xfId="11368" xr:uid="{00000000-0005-0000-0000-0000692C0000}"/>
    <cellStyle name="Normal 15 4 3 5 6 2" xfId="11369" xr:uid="{00000000-0005-0000-0000-00006A2C0000}"/>
    <cellStyle name="Normal 15 4 3 5 7" xfId="11370" xr:uid="{00000000-0005-0000-0000-00006B2C0000}"/>
    <cellStyle name="Normal 15 4 3 6" xfId="11371" xr:uid="{00000000-0005-0000-0000-00006C2C0000}"/>
    <cellStyle name="Normal 15 4 3 6 2" xfId="11372" xr:uid="{00000000-0005-0000-0000-00006D2C0000}"/>
    <cellStyle name="Normal 15 4 3 6 2 2" xfId="11373" xr:uid="{00000000-0005-0000-0000-00006E2C0000}"/>
    <cellStyle name="Normal 15 4 3 6 3" xfId="11374" xr:uid="{00000000-0005-0000-0000-00006F2C0000}"/>
    <cellStyle name="Normal 15 4 3 7" xfId="11375" xr:uid="{00000000-0005-0000-0000-0000702C0000}"/>
    <cellStyle name="Normal 15 4 3 7 2" xfId="11376" xr:uid="{00000000-0005-0000-0000-0000712C0000}"/>
    <cellStyle name="Normal 15 4 3 7 2 2" xfId="11377" xr:uid="{00000000-0005-0000-0000-0000722C0000}"/>
    <cellStyle name="Normal 15 4 3 7 3" xfId="11378" xr:uid="{00000000-0005-0000-0000-0000732C0000}"/>
    <cellStyle name="Normal 15 4 3 8" xfId="11379" xr:uid="{00000000-0005-0000-0000-0000742C0000}"/>
    <cellStyle name="Normal 15 4 3 8 2" xfId="11380" xr:uid="{00000000-0005-0000-0000-0000752C0000}"/>
    <cellStyle name="Normal 15 4 3 8 2 2" xfId="11381" xr:uid="{00000000-0005-0000-0000-0000762C0000}"/>
    <cellStyle name="Normal 15 4 3 8 3" xfId="11382" xr:uid="{00000000-0005-0000-0000-0000772C0000}"/>
    <cellStyle name="Normal 15 4 3 9" xfId="11383" xr:uid="{00000000-0005-0000-0000-0000782C0000}"/>
    <cellStyle name="Normal 15 4 3 9 2" xfId="11384" xr:uid="{00000000-0005-0000-0000-0000792C0000}"/>
    <cellStyle name="Normal 15 4 4" xfId="11385" xr:uid="{00000000-0005-0000-0000-00007A2C0000}"/>
    <cellStyle name="Normal 15 4 4 2" xfId="11386" xr:uid="{00000000-0005-0000-0000-00007B2C0000}"/>
    <cellStyle name="Normal 15 4 4 2 2" xfId="11387" xr:uid="{00000000-0005-0000-0000-00007C2C0000}"/>
    <cellStyle name="Normal 15 4 4 2 2 2" xfId="11388" xr:uid="{00000000-0005-0000-0000-00007D2C0000}"/>
    <cellStyle name="Normal 15 4 4 2 2 2 2" xfId="11389" xr:uid="{00000000-0005-0000-0000-00007E2C0000}"/>
    <cellStyle name="Normal 15 4 4 2 2 3" xfId="11390" xr:uid="{00000000-0005-0000-0000-00007F2C0000}"/>
    <cellStyle name="Normal 15 4 4 2 3" xfId="11391" xr:uid="{00000000-0005-0000-0000-0000802C0000}"/>
    <cellStyle name="Normal 15 4 4 2 3 2" xfId="11392" xr:uid="{00000000-0005-0000-0000-0000812C0000}"/>
    <cellStyle name="Normal 15 4 4 2 3 2 2" xfId="11393" xr:uid="{00000000-0005-0000-0000-0000822C0000}"/>
    <cellStyle name="Normal 15 4 4 2 3 3" xfId="11394" xr:uid="{00000000-0005-0000-0000-0000832C0000}"/>
    <cellStyle name="Normal 15 4 4 2 4" xfId="11395" xr:uid="{00000000-0005-0000-0000-0000842C0000}"/>
    <cellStyle name="Normal 15 4 4 2 4 2" xfId="11396" xr:uid="{00000000-0005-0000-0000-0000852C0000}"/>
    <cellStyle name="Normal 15 4 4 2 4 2 2" xfId="11397" xr:uid="{00000000-0005-0000-0000-0000862C0000}"/>
    <cellStyle name="Normal 15 4 4 2 4 3" xfId="11398" xr:uid="{00000000-0005-0000-0000-0000872C0000}"/>
    <cellStyle name="Normal 15 4 4 2 5" xfId="11399" xr:uid="{00000000-0005-0000-0000-0000882C0000}"/>
    <cellStyle name="Normal 15 4 4 2 5 2" xfId="11400" xr:uid="{00000000-0005-0000-0000-0000892C0000}"/>
    <cellStyle name="Normal 15 4 4 2 6" xfId="11401" xr:uid="{00000000-0005-0000-0000-00008A2C0000}"/>
    <cellStyle name="Normal 15 4 4 2 6 2" xfId="11402" xr:uid="{00000000-0005-0000-0000-00008B2C0000}"/>
    <cellStyle name="Normal 15 4 4 2 7" xfId="11403" xr:uid="{00000000-0005-0000-0000-00008C2C0000}"/>
    <cellStyle name="Normal 15 4 4 3" xfId="11404" xr:uid="{00000000-0005-0000-0000-00008D2C0000}"/>
    <cellStyle name="Normal 15 4 4 3 2" xfId="11405" xr:uid="{00000000-0005-0000-0000-00008E2C0000}"/>
    <cellStyle name="Normal 15 4 4 3 2 2" xfId="11406" xr:uid="{00000000-0005-0000-0000-00008F2C0000}"/>
    <cellStyle name="Normal 15 4 4 3 2 2 2" xfId="11407" xr:uid="{00000000-0005-0000-0000-0000902C0000}"/>
    <cellStyle name="Normal 15 4 4 3 2 3" xfId="11408" xr:uid="{00000000-0005-0000-0000-0000912C0000}"/>
    <cellStyle name="Normal 15 4 4 3 3" xfId="11409" xr:uid="{00000000-0005-0000-0000-0000922C0000}"/>
    <cellStyle name="Normal 15 4 4 3 3 2" xfId="11410" xr:uid="{00000000-0005-0000-0000-0000932C0000}"/>
    <cellStyle name="Normal 15 4 4 3 3 2 2" xfId="11411" xr:uid="{00000000-0005-0000-0000-0000942C0000}"/>
    <cellStyle name="Normal 15 4 4 3 3 3" xfId="11412" xr:uid="{00000000-0005-0000-0000-0000952C0000}"/>
    <cellStyle name="Normal 15 4 4 3 4" xfId="11413" xr:uid="{00000000-0005-0000-0000-0000962C0000}"/>
    <cellStyle name="Normal 15 4 4 3 4 2" xfId="11414" xr:uid="{00000000-0005-0000-0000-0000972C0000}"/>
    <cellStyle name="Normal 15 4 4 3 4 2 2" xfId="11415" xr:uid="{00000000-0005-0000-0000-0000982C0000}"/>
    <cellStyle name="Normal 15 4 4 3 4 3" xfId="11416" xr:uid="{00000000-0005-0000-0000-0000992C0000}"/>
    <cellStyle name="Normal 15 4 4 3 5" xfId="11417" xr:uid="{00000000-0005-0000-0000-00009A2C0000}"/>
    <cellStyle name="Normal 15 4 4 3 5 2" xfId="11418" xr:uid="{00000000-0005-0000-0000-00009B2C0000}"/>
    <cellStyle name="Normal 15 4 4 3 6" xfId="11419" xr:uid="{00000000-0005-0000-0000-00009C2C0000}"/>
    <cellStyle name="Normal 15 4 4 3 6 2" xfId="11420" xr:uid="{00000000-0005-0000-0000-00009D2C0000}"/>
    <cellStyle name="Normal 15 4 4 3 7" xfId="11421" xr:uid="{00000000-0005-0000-0000-00009E2C0000}"/>
    <cellStyle name="Normal 15 4 4 4" xfId="11422" xr:uid="{00000000-0005-0000-0000-00009F2C0000}"/>
    <cellStyle name="Normal 15 4 4 4 2" xfId="11423" xr:uid="{00000000-0005-0000-0000-0000A02C0000}"/>
    <cellStyle name="Normal 15 4 4 4 2 2" xfId="11424" xr:uid="{00000000-0005-0000-0000-0000A12C0000}"/>
    <cellStyle name="Normal 15 4 4 4 3" xfId="11425" xr:uid="{00000000-0005-0000-0000-0000A22C0000}"/>
    <cellStyle name="Normal 15 4 4 5" xfId="11426" xr:uid="{00000000-0005-0000-0000-0000A32C0000}"/>
    <cellStyle name="Normal 15 4 4 5 2" xfId="11427" xr:uid="{00000000-0005-0000-0000-0000A42C0000}"/>
    <cellStyle name="Normal 15 4 4 5 2 2" xfId="11428" xr:uid="{00000000-0005-0000-0000-0000A52C0000}"/>
    <cellStyle name="Normal 15 4 4 5 3" xfId="11429" xr:uid="{00000000-0005-0000-0000-0000A62C0000}"/>
    <cellStyle name="Normal 15 4 4 6" xfId="11430" xr:uid="{00000000-0005-0000-0000-0000A72C0000}"/>
    <cellStyle name="Normal 15 4 4 6 2" xfId="11431" xr:uid="{00000000-0005-0000-0000-0000A82C0000}"/>
    <cellStyle name="Normal 15 4 4 6 2 2" xfId="11432" xr:uid="{00000000-0005-0000-0000-0000A92C0000}"/>
    <cellStyle name="Normal 15 4 4 6 3" xfId="11433" xr:uid="{00000000-0005-0000-0000-0000AA2C0000}"/>
    <cellStyle name="Normal 15 4 4 7" xfId="11434" xr:uid="{00000000-0005-0000-0000-0000AB2C0000}"/>
    <cellStyle name="Normal 15 4 4 7 2" xfId="11435" xr:uid="{00000000-0005-0000-0000-0000AC2C0000}"/>
    <cellStyle name="Normal 15 4 4 8" xfId="11436" xr:uid="{00000000-0005-0000-0000-0000AD2C0000}"/>
    <cellStyle name="Normal 15 4 4 8 2" xfId="11437" xr:uid="{00000000-0005-0000-0000-0000AE2C0000}"/>
    <cellStyle name="Normal 15 4 4 9" xfId="11438" xr:uid="{00000000-0005-0000-0000-0000AF2C0000}"/>
    <cellStyle name="Normal 15 4 5" xfId="11439" xr:uid="{00000000-0005-0000-0000-0000B02C0000}"/>
    <cellStyle name="Normal 15 4 5 2" xfId="11440" xr:uid="{00000000-0005-0000-0000-0000B12C0000}"/>
    <cellStyle name="Normal 15 4 5 2 2" xfId="11441" xr:uid="{00000000-0005-0000-0000-0000B22C0000}"/>
    <cellStyle name="Normal 15 4 5 2 2 2" xfId="11442" xr:uid="{00000000-0005-0000-0000-0000B32C0000}"/>
    <cellStyle name="Normal 15 4 5 2 2 2 2" xfId="11443" xr:uid="{00000000-0005-0000-0000-0000B42C0000}"/>
    <cellStyle name="Normal 15 4 5 2 2 3" xfId="11444" xr:uid="{00000000-0005-0000-0000-0000B52C0000}"/>
    <cellStyle name="Normal 15 4 5 2 3" xfId="11445" xr:uid="{00000000-0005-0000-0000-0000B62C0000}"/>
    <cellStyle name="Normal 15 4 5 2 3 2" xfId="11446" xr:uid="{00000000-0005-0000-0000-0000B72C0000}"/>
    <cellStyle name="Normal 15 4 5 2 3 2 2" xfId="11447" xr:uid="{00000000-0005-0000-0000-0000B82C0000}"/>
    <cellStyle name="Normal 15 4 5 2 3 3" xfId="11448" xr:uid="{00000000-0005-0000-0000-0000B92C0000}"/>
    <cellStyle name="Normal 15 4 5 2 4" xfId="11449" xr:uid="{00000000-0005-0000-0000-0000BA2C0000}"/>
    <cellStyle name="Normal 15 4 5 2 4 2" xfId="11450" xr:uid="{00000000-0005-0000-0000-0000BB2C0000}"/>
    <cellStyle name="Normal 15 4 5 2 4 2 2" xfId="11451" xr:uid="{00000000-0005-0000-0000-0000BC2C0000}"/>
    <cellStyle name="Normal 15 4 5 2 4 3" xfId="11452" xr:uid="{00000000-0005-0000-0000-0000BD2C0000}"/>
    <cellStyle name="Normal 15 4 5 2 5" xfId="11453" xr:uid="{00000000-0005-0000-0000-0000BE2C0000}"/>
    <cellStyle name="Normal 15 4 5 2 5 2" xfId="11454" xr:uid="{00000000-0005-0000-0000-0000BF2C0000}"/>
    <cellStyle name="Normal 15 4 5 2 6" xfId="11455" xr:uid="{00000000-0005-0000-0000-0000C02C0000}"/>
    <cellStyle name="Normal 15 4 5 2 6 2" xfId="11456" xr:uid="{00000000-0005-0000-0000-0000C12C0000}"/>
    <cellStyle name="Normal 15 4 5 2 7" xfId="11457" xr:uid="{00000000-0005-0000-0000-0000C22C0000}"/>
    <cellStyle name="Normal 15 4 5 3" xfId="11458" xr:uid="{00000000-0005-0000-0000-0000C32C0000}"/>
    <cellStyle name="Normal 15 4 5 3 2" xfId="11459" xr:uid="{00000000-0005-0000-0000-0000C42C0000}"/>
    <cellStyle name="Normal 15 4 5 3 2 2" xfId="11460" xr:uid="{00000000-0005-0000-0000-0000C52C0000}"/>
    <cellStyle name="Normal 15 4 5 3 3" xfId="11461" xr:uid="{00000000-0005-0000-0000-0000C62C0000}"/>
    <cellStyle name="Normal 15 4 5 4" xfId="11462" xr:uid="{00000000-0005-0000-0000-0000C72C0000}"/>
    <cellStyle name="Normal 15 4 5 4 2" xfId="11463" xr:uid="{00000000-0005-0000-0000-0000C82C0000}"/>
    <cellStyle name="Normal 15 4 5 4 2 2" xfId="11464" xr:uid="{00000000-0005-0000-0000-0000C92C0000}"/>
    <cellStyle name="Normal 15 4 5 4 3" xfId="11465" xr:uid="{00000000-0005-0000-0000-0000CA2C0000}"/>
    <cellStyle name="Normal 15 4 5 5" xfId="11466" xr:uid="{00000000-0005-0000-0000-0000CB2C0000}"/>
    <cellStyle name="Normal 15 4 5 5 2" xfId="11467" xr:uid="{00000000-0005-0000-0000-0000CC2C0000}"/>
    <cellStyle name="Normal 15 4 5 5 2 2" xfId="11468" xr:uid="{00000000-0005-0000-0000-0000CD2C0000}"/>
    <cellStyle name="Normal 15 4 5 5 3" xfId="11469" xr:uid="{00000000-0005-0000-0000-0000CE2C0000}"/>
    <cellStyle name="Normal 15 4 5 6" xfId="11470" xr:uid="{00000000-0005-0000-0000-0000CF2C0000}"/>
    <cellStyle name="Normal 15 4 5 6 2" xfId="11471" xr:uid="{00000000-0005-0000-0000-0000D02C0000}"/>
    <cellStyle name="Normal 15 4 5 7" xfId="11472" xr:uid="{00000000-0005-0000-0000-0000D12C0000}"/>
    <cellStyle name="Normal 15 4 5 7 2" xfId="11473" xr:uid="{00000000-0005-0000-0000-0000D22C0000}"/>
    <cellStyle name="Normal 15 4 5 8" xfId="11474" xr:uid="{00000000-0005-0000-0000-0000D32C0000}"/>
    <cellStyle name="Normal 15 4 6" xfId="11475" xr:uid="{00000000-0005-0000-0000-0000D42C0000}"/>
    <cellStyle name="Normal 15 4 6 2" xfId="11476" xr:uid="{00000000-0005-0000-0000-0000D52C0000}"/>
    <cellStyle name="Normal 15 4 6 2 2" xfId="11477" xr:uid="{00000000-0005-0000-0000-0000D62C0000}"/>
    <cellStyle name="Normal 15 4 6 2 2 2" xfId="11478" xr:uid="{00000000-0005-0000-0000-0000D72C0000}"/>
    <cellStyle name="Normal 15 4 6 2 3" xfId="11479" xr:uid="{00000000-0005-0000-0000-0000D82C0000}"/>
    <cellStyle name="Normal 15 4 6 3" xfId="11480" xr:uid="{00000000-0005-0000-0000-0000D92C0000}"/>
    <cellStyle name="Normal 15 4 6 3 2" xfId="11481" xr:uid="{00000000-0005-0000-0000-0000DA2C0000}"/>
    <cellStyle name="Normal 15 4 6 3 2 2" xfId="11482" xr:uid="{00000000-0005-0000-0000-0000DB2C0000}"/>
    <cellStyle name="Normal 15 4 6 3 3" xfId="11483" xr:uid="{00000000-0005-0000-0000-0000DC2C0000}"/>
    <cellStyle name="Normal 15 4 6 4" xfId="11484" xr:uid="{00000000-0005-0000-0000-0000DD2C0000}"/>
    <cellStyle name="Normal 15 4 6 4 2" xfId="11485" xr:uid="{00000000-0005-0000-0000-0000DE2C0000}"/>
    <cellStyle name="Normal 15 4 6 4 2 2" xfId="11486" xr:uid="{00000000-0005-0000-0000-0000DF2C0000}"/>
    <cellStyle name="Normal 15 4 6 4 3" xfId="11487" xr:uid="{00000000-0005-0000-0000-0000E02C0000}"/>
    <cellStyle name="Normal 15 4 6 5" xfId="11488" xr:uid="{00000000-0005-0000-0000-0000E12C0000}"/>
    <cellStyle name="Normal 15 4 6 5 2" xfId="11489" xr:uid="{00000000-0005-0000-0000-0000E22C0000}"/>
    <cellStyle name="Normal 15 4 6 6" xfId="11490" xr:uid="{00000000-0005-0000-0000-0000E32C0000}"/>
    <cellStyle name="Normal 15 4 6 6 2" xfId="11491" xr:uid="{00000000-0005-0000-0000-0000E42C0000}"/>
    <cellStyle name="Normal 15 4 6 7" xfId="11492" xr:uid="{00000000-0005-0000-0000-0000E52C0000}"/>
    <cellStyle name="Normal 15 4 7" xfId="11493" xr:uid="{00000000-0005-0000-0000-0000E62C0000}"/>
    <cellStyle name="Normal 15 4 7 2" xfId="11494" xr:uid="{00000000-0005-0000-0000-0000E72C0000}"/>
    <cellStyle name="Normal 15 4 7 2 2" xfId="11495" xr:uid="{00000000-0005-0000-0000-0000E82C0000}"/>
    <cellStyle name="Normal 15 4 7 2 2 2" xfId="11496" xr:uid="{00000000-0005-0000-0000-0000E92C0000}"/>
    <cellStyle name="Normal 15 4 7 2 3" xfId="11497" xr:uid="{00000000-0005-0000-0000-0000EA2C0000}"/>
    <cellStyle name="Normal 15 4 7 3" xfId="11498" xr:uid="{00000000-0005-0000-0000-0000EB2C0000}"/>
    <cellStyle name="Normal 15 4 7 3 2" xfId="11499" xr:uid="{00000000-0005-0000-0000-0000EC2C0000}"/>
    <cellStyle name="Normal 15 4 7 3 2 2" xfId="11500" xr:uid="{00000000-0005-0000-0000-0000ED2C0000}"/>
    <cellStyle name="Normal 15 4 7 3 3" xfId="11501" xr:uid="{00000000-0005-0000-0000-0000EE2C0000}"/>
    <cellStyle name="Normal 15 4 7 4" xfId="11502" xr:uid="{00000000-0005-0000-0000-0000EF2C0000}"/>
    <cellStyle name="Normal 15 4 7 4 2" xfId="11503" xr:uid="{00000000-0005-0000-0000-0000F02C0000}"/>
    <cellStyle name="Normal 15 4 7 4 2 2" xfId="11504" xr:uid="{00000000-0005-0000-0000-0000F12C0000}"/>
    <cellStyle name="Normal 15 4 7 4 3" xfId="11505" xr:uid="{00000000-0005-0000-0000-0000F22C0000}"/>
    <cellStyle name="Normal 15 4 7 5" xfId="11506" xr:uid="{00000000-0005-0000-0000-0000F32C0000}"/>
    <cellStyle name="Normal 15 4 7 5 2" xfId="11507" xr:uid="{00000000-0005-0000-0000-0000F42C0000}"/>
    <cellStyle name="Normal 15 4 7 6" xfId="11508" xr:uid="{00000000-0005-0000-0000-0000F52C0000}"/>
    <cellStyle name="Normal 15 4 7 6 2" xfId="11509" xr:uid="{00000000-0005-0000-0000-0000F62C0000}"/>
    <cellStyle name="Normal 15 4 7 7" xfId="11510" xr:uid="{00000000-0005-0000-0000-0000F72C0000}"/>
    <cellStyle name="Normal 15 4 8" xfId="11511" xr:uid="{00000000-0005-0000-0000-0000F82C0000}"/>
    <cellStyle name="Normal 15 4 8 2" xfId="11512" xr:uid="{00000000-0005-0000-0000-0000F92C0000}"/>
    <cellStyle name="Normal 15 4 8 2 2" xfId="11513" xr:uid="{00000000-0005-0000-0000-0000FA2C0000}"/>
    <cellStyle name="Normal 15 4 8 3" xfId="11514" xr:uid="{00000000-0005-0000-0000-0000FB2C0000}"/>
    <cellStyle name="Normal 15 4 9" xfId="11515" xr:uid="{00000000-0005-0000-0000-0000FC2C0000}"/>
    <cellStyle name="Normal 15 4 9 2" xfId="11516" xr:uid="{00000000-0005-0000-0000-0000FD2C0000}"/>
    <cellStyle name="Normal 15 4 9 2 2" xfId="11517" xr:uid="{00000000-0005-0000-0000-0000FE2C0000}"/>
    <cellStyle name="Normal 15 4 9 3" xfId="11518" xr:uid="{00000000-0005-0000-0000-0000FF2C0000}"/>
    <cellStyle name="Normal 15 4_Confidential Information" xfId="11519" xr:uid="{00000000-0005-0000-0000-0000002D0000}"/>
    <cellStyle name="Normal 15 5" xfId="11520" xr:uid="{00000000-0005-0000-0000-0000012D0000}"/>
    <cellStyle name="Normal 15 5 10" xfId="11521" xr:uid="{00000000-0005-0000-0000-0000022D0000}"/>
    <cellStyle name="Normal 15 5 10 2" xfId="11522" xr:uid="{00000000-0005-0000-0000-0000032D0000}"/>
    <cellStyle name="Normal 15 5 11" xfId="11523" xr:uid="{00000000-0005-0000-0000-0000042D0000}"/>
    <cellStyle name="Normal 15 5 2" xfId="11524" xr:uid="{00000000-0005-0000-0000-0000052D0000}"/>
    <cellStyle name="Normal 15 5 2 2" xfId="11525" xr:uid="{00000000-0005-0000-0000-0000062D0000}"/>
    <cellStyle name="Normal 15 5 2 2 2" xfId="11526" xr:uid="{00000000-0005-0000-0000-0000072D0000}"/>
    <cellStyle name="Normal 15 5 2 2 2 2" xfId="11527" xr:uid="{00000000-0005-0000-0000-0000082D0000}"/>
    <cellStyle name="Normal 15 5 2 2 2 2 2" xfId="11528" xr:uid="{00000000-0005-0000-0000-0000092D0000}"/>
    <cellStyle name="Normal 15 5 2 2 2 3" xfId="11529" xr:uid="{00000000-0005-0000-0000-00000A2D0000}"/>
    <cellStyle name="Normal 15 5 2 2 3" xfId="11530" xr:uid="{00000000-0005-0000-0000-00000B2D0000}"/>
    <cellStyle name="Normal 15 5 2 2 3 2" xfId="11531" xr:uid="{00000000-0005-0000-0000-00000C2D0000}"/>
    <cellStyle name="Normal 15 5 2 2 3 2 2" xfId="11532" xr:uid="{00000000-0005-0000-0000-00000D2D0000}"/>
    <cellStyle name="Normal 15 5 2 2 3 3" xfId="11533" xr:uid="{00000000-0005-0000-0000-00000E2D0000}"/>
    <cellStyle name="Normal 15 5 2 2 4" xfId="11534" xr:uid="{00000000-0005-0000-0000-00000F2D0000}"/>
    <cellStyle name="Normal 15 5 2 2 4 2" xfId="11535" xr:uid="{00000000-0005-0000-0000-0000102D0000}"/>
    <cellStyle name="Normal 15 5 2 2 4 2 2" xfId="11536" xr:uid="{00000000-0005-0000-0000-0000112D0000}"/>
    <cellStyle name="Normal 15 5 2 2 4 3" xfId="11537" xr:uid="{00000000-0005-0000-0000-0000122D0000}"/>
    <cellStyle name="Normal 15 5 2 2 5" xfId="11538" xr:uid="{00000000-0005-0000-0000-0000132D0000}"/>
    <cellStyle name="Normal 15 5 2 2 5 2" xfId="11539" xr:uid="{00000000-0005-0000-0000-0000142D0000}"/>
    <cellStyle name="Normal 15 5 2 2 6" xfId="11540" xr:uid="{00000000-0005-0000-0000-0000152D0000}"/>
    <cellStyle name="Normal 15 5 2 2 6 2" xfId="11541" xr:uid="{00000000-0005-0000-0000-0000162D0000}"/>
    <cellStyle name="Normal 15 5 2 2 7" xfId="11542" xr:uid="{00000000-0005-0000-0000-0000172D0000}"/>
    <cellStyle name="Normal 15 5 2 3" xfId="11543" xr:uid="{00000000-0005-0000-0000-0000182D0000}"/>
    <cellStyle name="Normal 15 5 2 3 2" xfId="11544" xr:uid="{00000000-0005-0000-0000-0000192D0000}"/>
    <cellStyle name="Normal 15 5 2 3 2 2" xfId="11545" xr:uid="{00000000-0005-0000-0000-00001A2D0000}"/>
    <cellStyle name="Normal 15 5 2 3 2 2 2" xfId="11546" xr:uid="{00000000-0005-0000-0000-00001B2D0000}"/>
    <cellStyle name="Normal 15 5 2 3 2 3" xfId="11547" xr:uid="{00000000-0005-0000-0000-00001C2D0000}"/>
    <cellStyle name="Normal 15 5 2 3 3" xfId="11548" xr:uid="{00000000-0005-0000-0000-00001D2D0000}"/>
    <cellStyle name="Normal 15 5 2 3 3 2" xfId="11549" xr:uid="{00000000-0005-0000-0000-00001E2D0000}"/>
    <cellStyle name="Normal 15 5 2 3 3 2 2" xfId="11550" xr:uid="{00000000-0005-0000-0000-00001F2D0000}"/>
    <cellStyle name="Normal 15 5 2 3 3 3" xfId="11551" xr:uid="{00000000-0005-0000-0000-0000202D0000}"/>
    <cellStyle name="Normal 15 5 2 3 4" xfId="11552" xr:uid="{00000000-0005-0000-0000-0000212D0000}"/>
    <cellStyle name="Normal 15 5 2 3 4 2" xfId="11553" xr:uid="{00000000-0005-0000-0000-0000222D0000}"/>
    <cellStyle name="Normal 15 5 2 3 4 2 2" xfId="11554" xr:uid="{00000000-0005-0000-0000-0000232D0000}"/>
    <cellStyle name="Normal 15 5 2 3 4 3" xfId="11555" xr:uid="{00000000-0005-0000-0000-0000242D0000}"/>
    <cellStyle name="Normal 15 5 2 3 5" xfId="11556" xr:uid="{00000000-0005-0000-0000-0000252D0000}"/>
    <cellStyle name="Normal 15 5 2 3 5 2" xfId="11557" xr:uid="{00000000-0005-0000-0000-0000262D0000}"/>
    <cellStyle name="Normal 15 5 2 3 6" xfId="11558" xr:uid="{00000000-0005-0000-0000-0000272D0000}"/>
    <cellStyle name="Normal 15 5 2 3 6 2" xfId="11559" xr:uid="{00000000-0005-0000-0000-0000282D0000}"/>
    <cellStyle name="Normal 15 5 2 3 7" xfId="11560" xr:uid="{00000000-0005-0000-0000-0000292D0000}"/>
    <cellStyle name="Normal 15 5 2 4" xfId="11561" xr:uid="{00000000-0005-0000-0000-00002A2D0000}"/>
    <cellStyle name="Normal 15 5 2 4 2" xfId="11562" xr:uid="{00000000-0005-0000-0000-00002B2D0000}"/>
    <cellStyle name="Normal 15 5 2 4 2 2" xfId="11563" xr:uid="{00000000-0005-0000-0000-00002C2D0000}"/>
    <cellStyle name="Normal 15 5 2 4 3" xfId="11564" xr:uid="{00000000-0005-0000-0000-00002D2D0000}"/>
    <cellStyle name="Normal 15 5 2 5" xfId="11565" xr:uid="{00000000-0005-0000-0000-00002E2D0000}"/>
    <cellStyle name="Normal 15 5 2 5 2" xfId="11566" xr:uid="{00000000-0005-0000-0000-00002F2D0000}"/>
    <cellStyle name="Normal 15 5 2 5 2 2" xfId="11567" xr:uid="{00000000-0005-0000-0000-0000302D0000}"/>
    <cellStyle name="Normal 15 5 2 5 3" xfId="11568" xr:uid="{00000000-0005-0000-0000-0000312D0000}"/>
    <cellStyle name="Normal 15 5 2 6" xfId="11569" xr:uid="{00000000-0005-0000-0000-0000322D0000}"/>
    <cellStyle name="Normal 15 5 2 6 2" xfId="11570" xr:uid="{00000000-0005-0000-0000-0000332D0000}"/>
    <cellStyle name="Normal 15 5 2 6 2 2" xfId="11571" xr:uid="{00000000-0005-0000-0000-0000342D0000}"/>
    <cellStyle name="Normal 15 5 2 6 3" xfId="11572" xr:uid="{00000000-0005-0000-0000-0000352D0000}"/>
    <cellStyle name="Normal 15 5 2 7" xfId="11573" xr:uid="{00000000-0005-0000-0000-0000362D0000}"/>
    <cellStyle name="Normal 15 5 2 7 2" xfId="11574" xr:uid="{00000000-0005-0000-0000-0000372D0000}"/>
    <cellStyle name="Normal 15 5 2 8" xfId="11575" xr:uid="{00000000-0005-0000-0000-0000382D0000}"/>
    <cellStyle name="Normal 15 5 2 8 2" xfId="11576" xr:uid="{00000000-0005-0000-0000-0000392D0000}"/>
    <cellStyle name="Normal 15 5 2 9" xfId="11577" xr:uid="{00000000-0005-0000-0000-00003A2D0000}"/>
    <cellStyle name="Normal 15 5 3" xfId="11578" xr:uid="{00000000-0005-0000-0000-00003B2D0000}"/>
    <cellStyle name="Normal 15 5 3 2" xfId="11579" xr:uid="{00000000-0005-0000-0000-00003C2D0000}"/>
    <cellStyle name="Normal 15 5 3 2 2" xfId="11580" xr:uid="{00000000-0005-0000-0000-00003D2D0000}"/>
    <cellStyle name="Normal 15 5 3 2 2 2" xfId="11581" xr:uid="{00000000-0005-0000-0000-00003E2D0000}"/>
    <cellStyle name="Normal 15 5 3 2 2 2 2" xfId="11582" xr:uid="{00000000-0005-0000-0000-00003F2D0000}"/>
    <cellStyle name="Normal 15 5 3 2 2 3" xfId="11583" xr:uid="{00000000-0005-0000-0000-0000402D0000}"/>
    <cellStyle name="Normal 15 5 3 2 3" xfId="11584" xr:uid="{00000000-0005-0000-0000-0000412D0000}"/>
    <cellStyle name="Normal 15 5 3 2 3 2" xfId="11585" xr:uid="{00000000-0005-0000-0000-0000422D0000}"/>
    <cellStyle name="Normal 15 5 3 2 3 2 2" xfId="11586" xr:uid="{00000000-0005-0000-0000-0000432D0000}"/>
    <cellStyle name="Normal 15 5 3 2 3 3" xfId="11587" xr:uid="{00000000-0005-0000-0000-0000442D0000}"/>
    <cellStyle name="Normal 15 5 3 2 4" xfId="11588" xr:uid="{00000000-0005-0000-0000-0000452D0000}"/>
    <cellStyle name="Normal 15 5 3 2 4 2" xfId="11589" xr:uid="{00000000-0005-0000-0000-0000462D0000}"/>
    <cellStyle name="Normal 15 5 3 2 4 2 2" xfId="11590" xr:uid="{00000000-0005-0000-0000-0000472D0000}"/>
    <cellStyle name="Normal 15 5 3 2 4 3" xfId="11591" xr:uid="{00000000-0005-0000-0000-0000482D0000}"/>
    <cellStyle name="Normal 15 5 3 2 5" xfId="11592" xr:uid="{00000000-0005-0000-0000-0000492D0000}"/>
    <cellStyle name="Normal 15 5 3 2 5 2" xfId="11593" xr:uid="{00000000-0005-0000-0000-00004A2D0000}"/>
    <cellStyle name="Normal 15 5 3 2 6" xfId="11594" xr:uid="{00000000-0005-0000-0000-00004B2D0000}"/>
    <cellStyle name="Normal 15 5 3 2 6 2" xfId="11595" xr:uid="{00000000-0005-0000-0000-00004C2D0000}"/>
    <cellStyle name="Normal 15 5 3 2 7" xfId="11596" xr:uid="{00000000-0005-0000-0000-00004D2D0000}"/>
    <cellStyle name="Normal 15 5 3 3" xfId="11597" xr:uid="{00000000-0005-0000-0000-00004E2D0000}"/>
    <cellStyle name="Normal 15 5 3 3 2" xfId="11598" xr:uid="{00000000-0005-0000-0000-00004F2D0000}"/>
    <cellStyle name="Normal 15 5 3 3 2 2" xfId="11599" xr:uid="{00000000-0005-0000-0000-0000502D0000}"/>
    <cellStyle name="Normal 15 5 3 3 3" xfId="11600" xr:uid="{00000000-0005-0000-0000-0000512D0000}"/>
    <cellStyle name="Normal 15 5 3 4" xfId="11601" xr:uid="{00000000-0005-0000-0000-0000522D0000}"/>
    <cellStyle name="Normal 15 5 3 4 2" xfId="11602" xr:uid="{00000000-0005-0000-0000-0000532D0000}"/>
    <cellStyle name="Normal 15 5 3 4 2 2" xfId="11603" xr:uid="{00000000-0005-0000-0000-0000542D0000}"/>
    <cellStyle name="Normal 15 5 3 4 3" xfId="11604" xr:uid="{00000000-0005-0000-0000-0000552D0000}"/>
    <cellStyle name="Normal 15 5 3 5" xfId="11605" xr:uid="{00000000-0005-0000-0000-0000562D0000}"/>
    <cellStyle name="Normal 15 5 3 5 2" xfId="11606" xr:uid="{00000000-0005-0000-0000-0000572D0000}"/>
    <cellStyle name="Normal 15 5 3 5 2 2" xfId="11607" xr:uid="{00000000-0005-0000-0000-0000582D0000}"/>
    <cellStyle name="Normal 15 5 3 5 3" xfId="11608" xr:uid="{00000000-0005-0000-0000-0000592D0000}"/>
    <cellStyle name="Normal 15 5 3 6" xfId="11609" xr:uid="{00000000-0005-0000-0000-00005A2D0000}"/>
    <cellStyle name="Normal 15 5 3 6 2" xfId="11610" xr:uid="{00000000-0005-0000-0000-00005B2D0000}"/>
    <cellStyle name="Normal 15 5 3 7" xfId="11611" xr:uid="{00000000-0005-0000-0000-00005C2D0000}"/>
    <cellStyle name="Normal 15 5 3 7 2" xfId="11612" xr:uid="{00000000-0005-0000-0000-00005D2D0000}"/>
    <cellStyle name="Normal 15 5 3 8" xfId="11613" xr:uid="{00000000-0005-0000-0000-00005E2D0000}"/>
    <cellStyle name="Normal 15 5 4" xfId="11614" xr:uid="{00000000-0005-0000-0000-00005F2D0000}"/>
    <cellStyle name="Normal 15 5 4 2" xfId="11615" xr:uid="{00000000-0005-0000-0000-0000602D0000}"/>
    <cellStyle name="Normal 15 5 4 2 2" xfId="11616" xr:uid="{00000000-0005-0000-0000-0000612D0000}"/>
    <cellStyle name="Normal 15 5 4 2 2 2" xfId="11617" xr:uid="{00000000-0005-0000-0000-0000622D0000}"/>
    <cellStyle name="Normal 15 5 4 2 3" xfId="11618" xr:uid="{00000000-0005-0000-0000-0000632D0000}"/>
    <cellStyle name="Normal 15 5 4 3" xfId="11619" xr:uid="{00000000-0005-0000-0000-0000642D0000}"/>
    <cellStyle name="Normal 15 5 4 3 2" xfId="11620" xr:uid="{00000000-0005-0000-0000-0000652D0000}"/>
    <cellStyle name="Normal 15 5 4 3 2 2" xfId="11621" xr:uid="{00000000-0005-0000-0000-0000662D0000}"/>
    <cellStyle name="Normal 15 5 4 3 3" xfId="11622" xr:uid="{00000000-0005-0000-0000-0000672D0000}"/>
    <cellStyle name="Normal 15 5 4 4" xfId="11623" xr:uid="{00000000-0005-0000-0000-0000682D0000}"/>
    <cellStyle name="Normal 15 5 4 4 2" xfId="11624" xr:uid="{00000000-0005-0000-0000-0000692D0000}"/>
    <cellStyle name="Normal 15 5 4 4 2 2" xfId="11625" xr:uid="{00000000-0005-0000-0000-00006A2D0000}"/>
    <cellStyle name="Normal 15 5 4 4 3" xfId="11626" xr:uid="{00000000-0005-0000-0000-00006B2D0000}"/>
    <cellStyle name="Normal 15 5 4 5" xfId="11627" xr:uid="{00000000-0005-0000-0000-00006C2D0000}"/>
    <cellStyle name="Normal 15 5 4 5 2" xfId="11628" xr:uid="{00000000-0005-0000-0000-00006D2D0000}"/>
    <cellStyle name="Normal 15 5 4 6" xfId="11629" xr:uid="{00000000-0005-0000-0000-00006E2D0000}"/>
    <cellStyle name="Normal 15 5 4 6 2" xfId="11630" xr:uid="{00000000-0005-0000-0000-00006F2D0000}"/>
    <cellStyle name="Normal 15 5 4 7" xfId="11631" xr:uid="{00000000-0005-0000-0000-0000702D0000}"/>
    <cellStyle name="Normal 15 5 5" xfId="11632" xr:uid="{00000000-0005-0000-0000-0000712D0000}"/>
    <cellStyle name="Normal 15 5 5 2" xfId="11633" xr:uid="{00000000-0005-0000-0000-0000722D0000}"/>
    <cellStyle name="Normal 15 5 5 2 2" xfId="11634" xr:uid="{00000000-0005-0000-0000-0000732D0000}"/>
    <cellStyle name="Normal 15 5 5 2 2 2" xfId="11635" xr:uid="{00000000-0005-0000-0000-0000742D0000}"/>
    <cellStyle name="Normal 15 5 5 2 3" xfId="11636" xr:uid="{00000000-0005-0000-0000-0000752D0000}"/>
    <cellStyle name="Normal 15 5 5 3" xfId="11637" xr:uid="{00000000-0005-0000-0000-0000762D0000}"/>
    <cellStyle name="Normal 15 5 5 3 2" xfId="11638" xr:uid="{00000000-0005-0000-0000-0000772D0000}"/>
    <cellStyle name="Normal 15 5 5 3 2 2" xfId="11639" xr:uid="{00000000-0005-0000-0000-0000782D0000}"/>
    <cellStyle name="Normal 15 5 5 3 3" xfId="11640" xr:uid="{00000000-0005-0000-0000-0000792D0000}"/>
    <cellStyle name="Normal 15 5 5 4" xfId="11641" xr:uid="{00000000-0005-0000-0000-00007A2D0000}"/>
    <cellStyle name="Normal 15 5 5 4 2" xfId="11642" xr:uid="{00000000-0005-0000-0000-00007B2D0000}"/>
    <cellStyle name="Normal 15 5 5 4 2 2" xfId="11643" xr:uid="{00000000-0005-0000-0000-00007C2D0000}"/>
    <cellStyle name="Normal 15 5 5 4 3" xfId="11644" xr:uid="{00000000-0005-0000-0000-00007D2D0000}"/>
    <cellStyle name="Normal 15 5 5 5" xfId="11645" xr:uid="{00000000-0005-0000-0000-00007E2D0000}"/>
    <cellStyle name="Normal 15 5 5 5 2" xfId="11646" xr:uid="{00000000-0005-0000-0000-00007F2D0000}"/>
    <cellStyle name="Normal 15 5 5 6" xfId="11647" xr:uid="{00000000-0005-0000-0000-0000802D0000}"/>
    <cellStyle name="Normal 15 5 5 6 2" xfId="11648" xr:uid="{00000000-0005-0000-0000-0000812D0000}"/>
    <cellStyle name="Normal 15 5 5 7" xfId="11649" xr:uid="{00000000-0005-0000-0000-0000822D0000}"/>
    <cellStyle name="Normal 15 5 6" xfId="11650" xr:uid="{00000000-0005-0000-0000-0000832D0000}"/>
    <cellStyle name="Normal 15 5 6 2" xfId="11651" xr:uid="{00000000-0005-0000-0000-0000842D0000}"/>
    <cellStyle name="Normal 15 5 6 2 2" xfId="11652" xr:uid="{00000000-0005-0000-0000-0000852D0000}"/>
    <cellStyle name="Normal 15 5 6 3" xfId="11653" xr:uid="{00000000-0005-0000-0000-0000862D0000}"/>
    <cellStyle name="Normal 15 5 7" xfId="11654" xr:uid="{00000000-0005-0000-0000-0000872D0000}"/>
    <cellStyle name="Normal 15 5 7 2" xfId="11655" xr:uid="{00000000-0005-0000-0000-0000882D0000}"/>
    <cellStyle name="Normal 15 5 7 2 2" xfId="11656" xr:uid="{00000000-0005-0000-0000-0000892D0000}"/>
    <cellStyle name="Normal 15 5 7 3" xfId="11657" xr:uid="{00000000-0005-0000-0000-00008A2D0000}"/>
    <cellStyle name="Normal 15 5 8" xfId="11658" xr:uid="{00000000-0005-0000-0000-00008B2D0000}"/>
    <cellStyle name="Normal 15 5 8 2" xfId="11659" xr:uid="{00000000-0005-0000-0000-00008C2D0000}"/>
    <cellStyle name="Normal 15 5 8 2 2" xfId="11660" xr:uid="{00000000-0005-0000-0000-00008D2D0000}"/>
    <cellStyle name="Normal 15 5 8 3" xfId="11661" xr:uid="{00000000-0005-0000-0000-00008E2D0000}"/>
    <cellStyle name="Normal 15 5 9" xfId="11662" xr:uid="{00000000-0005-0000-0000-00008F2D0000}"/>
    <cellStyle name="Normal 15 5 9 2" xfId="11663" xr:uid="{00000000-0005-0000-0000-0000902D0000}"/>
    <cellStyle name="Normal 15 6" xfId="11664" xr:uid="{00000000-0005-0000-0000-0000912D0000}"/>
    <cellStyle name="Normal 15 6 10" xfId="11665" xr:uid="{00000000-0005-0000-0000-0000922D0000}"/>
    <cellStyle name="Normal 15 6 10 2" xfId="11666" xr:uid="{00000000-0005-0000-0000-0000932D0000}"/>
    <cellStyle name="Normal 15 6 11" xfId="11667" xr:uid="{00000000-0005-0000-0000-0000942D0000}"/>
    <cellStyle name="Normal 15 6 2" xfId="11668" xr:uid="{00000000-0005-0000-0000-0000952D0000}"/>
    <cellStyle name="Normal 15 6 2 2" xfId="11669" xr:uid="{00000000-0005-0000-0000-0000962D0000}"/>
    <cellStyle name="Normal 15 6 2 2 2" xfId="11670" xr:uid="{00000000-0005-0000-0000-0000972D0000}"/>
    <cellStyle name="Normal 15 6 2 2 2 2" xfId="11671" xr:uid="{00000000-0005-0000-0000-0000982D0000}"/>
    <cellStyle name="Normal 15 6 2 2 2 2 2" xfId="11672" xr:uid="{00000000-0005-0000-0000-0000992D0000}"/>
    <cellStyle name="Normal 15 6 2 2 2 3" xfId="11673" xr:uid="{00000000-0005-0000-0000-00009A2D0000}"/>
    <cellStyle name="Normal 15 6 2 2 3" xfId="11674" xr:uid="{00000000-0005-0000-0000-00009B2D0000}"/>
    <cellStyle name="Normal 15 6 2 2 3 2" xfId="11675" xr:uid="{00000000-0005-0000-0000-00009C2D0000}"/>
    <cellStyle name="Normal 15 6 2 2 3 2 2" xfId="11676" xr:uid="{00000000-0005-0000-0000-00009D2D0000}"/>
    <cellStyle name="Normal 15 6 2 2 3 3" xfId="11677" xr:uid="{00000000-0005-0000-0000-00009E2D0000}"/>
    <cellStyle name="Normal 15 6 2 2 4" xfId="11678" xr:uid="{00000000-0005-0000-0000-00009F2D0000}"/>
    <cellStyle name="Normal 15 6 2 2 4 2" xfId="11679" xr:uid="{00000000-0005-0000-0000-0000A02D0000}"/>
    <cellStyle name="Normal 15 6 2 2 4 2 2" xfId="11680" xr:uid="{00000000-0005-0000-0000-0000A12D0000}"/>
    <cellStyle name="Normal 15 6 2 2 4 3" xfId="11681" xr:uid="{00000000-0005-0000-0000-0000A22D0000}"/>
    <cellStyle name="Normal 15 6 2 2 5" xfId="11682" xr:uid="{00000000-0005-0000-0000-0000A32D0000}"/>
    <cellStyle name="Normal 15 6 2 2 5 2" xfId="11683" xr:uid="{00000000-0005-0000-0000-0000A42D0000}"/>
    <cellStyle name="Normal 15 6 2 2 6" xfId="11684" xr:uid="{00000000-0005-0000-0000-0000A52D0000}"/>
    <cellStyle name="Normal 15 6 2 2 6 2" xfId="11685" xr:uid="{00000000-0005-0000-0000-0000A62D0000}"/>
    <cellStyle name="Normal 15 6 2 2 7" xfId="11686" xr:uid="{00000000-0005-0000-0000-0000A72D0000}"/>
    <cellStyle name="Normal 15 6 2 3" xfId="11687" xr:uid="{00000000-0005-0000-0000-0000A82D0000}"/>
    <cellStyle name="Normal 15 6 2 3 2" xfId="11688" xr:uid="{00000000-0005-0000-0000-0000A92D0000}"/>
    <cellStyle name="Normal 15 6 2 3 2 2" xfId="11689" xr:uid="{00000000-0005-0000-0000-0000AA2D0000}"/>
    <cellStyle name="Normal 15 6 2 3 2 2 2" xfId="11690" xr:uid="{00000000-0005-0000-0000-0000AB2D0000}"/>
    <cellStyle name="Normal 15 6 2 3 2 3" xfId="11691" xr:uid="{00000000-0005-0000-0000-0000AC2D0000}"/>
    <cellStyle name="Normal 15 6 2 3 3" xfId="11692" xr:uid="{00000000-0005-0000-0000-0000AD2D0000}"/>
    <cellStyle name="Normal 15 6 2 3 3 2" xfId="11693" xr:uid="{00000000-0005-0000-0000-0000AE2D0000}"/>
    <cellStyle name="Normal 15 6 2 3 3 2 2" xfId="11694" xr:uid="{00000000-0005-0000-0000-0000AF2D0000}"/>
    <cellStyle name="Normal 15 6 2 3 3 3" xfId="11695" xr:uid="{00000000-0005-0000-0000-0000B02D0000}"/>
    <cellStyle name="Normal 15 6 2 3 4" xfId="11696" xr:uid="{00000000-0005-0000-0000-0000B12D0000}"/>
    <cellStyle name="Normal 15 6 2 3 4 2" xfId="11697" xr:uid="{00000000-0005-0000-0000-0000B22D0000}"/>
    <cellStyle name="Normal 15 6 2 3 4 2 2" xfId="11698" xr:uid="{00000000-0005-0000-0000-0000B32D0000}"/>
    <cellStyle name="Normal 15 6 2 3 4 3" xfId="11699" xr:uid="{00000000-0005-0000-0000-0000B42D0000}"/>
    <cellStyle name="Normal 15 6 2 3 5" xfId="11700" xr:uid="{00000000-0005-0000-0000-0000B52D0000}"/>
    <cellStyle name="Normal 15 6 2 3 5 2" xfId="11701" xr:uid="{00000000-0005-0000-0000-0000B62D0000}"/>
    <cellStyle name="Normal 15 6 2 3 6" xfId="11702" xr:uid="{00000000-0005-0000-0000-0000B72D0000}"/>
    <cellStyle name="Normal 15 6 2 3 6 2" xfId="11703" xr:uid="{00000000-0005-0000-0000-0000B82D0000}"/>
    <cellStyle name="Normal 15 6 2 3 7" xfId="11704" xr:uid="{00000000-0005-0000-0000-0000B92D0000}"/>
    <cellStyle name="Normal 15 6 2 4" xfId="11705" xr:uid="{00000000-0005-0000-0000-0000BA2D0000}"/>
    <cellStyle name="Normal 15 6 2 4 2" xfId="11706" xr:uid="{00000000-0005-0000-0000-0000BB2D0000}"/>
    <cellStyle name="Normal 15 6 2 4 2 2" xfId="11707" xr:uid="{00000000-0005-0000-0000-0000BC2D0000}"/>
    <cellStyle name="Normal 15 6 2 4 3" xfId="11708" xr:uid="{00000000-0005-0000-0000-0000BD2D0000}"/>
    <cellStyle name="Normal 15 6 2 5" xfId="11709" xr:uid="{00000000-0005-0000-0000-0000BE2D0000}"/>
    <cellStyle name="Normal 15 6 2 5 2" xfId="11710" xr:uid="{00000000-0005-0000-0000-0000BF2D0000}"/>
    <cellStyle name="Normal 15 6 2 5 2 2" xfId="11711" xr:uid="{00000000-0005-0000-0000-0000C02D0000}"/>
    <cellStyle name="Normal 15 6 2 5 3" xfId="11712" xr:uid="{00000000-0005-0000-0000-0000C12D0000}"/>
    <cellStyle name="Normal 15 6 2 6" xfId="11713" xr:uid="{00000000-0005-0000-0000-0000C22D0000}"/>
    <cellStyle name="Normal 15 6 2 6 2" xfId="11714" xr:uid="{00000000-0005-0000-0000-0000C32D0000}"/>
    <cellStyle name="Normal 15 6 2 6 2 2" xfId="11715" xr:uid="{00000000-0005-0000-0000-0000C42D0000}"/>
    <cellStyle name="Normal 15 6 2 6 3" xfId="11716" xr:uid="{00000000-0005-0000-0000-0000C52D0000}"/>
    <cellStyle name="Normal 15 6 2 7" xfId="11717" xr:uid="{00000000-0005-0000-0000-0000C62D0000}"/>
    <cellStyle name="Normal 15 6 2 7 2" xfId="11718" xr:uid="{00000000-0005-0000-0000-0000C72D0000}"/>
    <cellStyle name="Normal 15 6 2 8" xfId="11719" xr:uid="{00000000-0005-0000-0000-0000C82D0000}"/>
    <cellStyle name="Normal 15 6 2 8 2" xfId="11720" xr:uid="{00000000-0005-0000-0000-0000C92D0000}"/>
    <cellStyle name="Normal 15 6 2 9" xfId="11721" xr:uid="{00000000-0005-0000-0000-0000CA2D0000}"/>
    <cellStyle name="Normal 15 6 3" xfId="11722" xr:uid="{00000000-0005-0000-0000-0000CB2D0000}"/>
    <cellStyle name="Normal 15 6 3 2" xfId="11723" xr:uid="{00000000-0005-0000-0000-0000CC2D0000}"/>
    <cellStyle name="Normal 15 6 3 2 2" xfId="11724" xr:uid="{00000000-0005-0000-0000-0000CD2D0000}"/>
    <cellStyle name="Normal 15 6 3 2 2 2" xfId="11725" xr:uid="{00000000-0005-0000-0000-0000CE2D0000}"/>
    <cellStyle name="Normal 15 6 3 2 2 2 2" xfId="11726" xr:uid="{00000000-0005-0000-0000-0000CF2D0000}"/>
    <cellStyle name="Normal 15 6 3 2 2 3" xfId="11727" xr:uid="{00000000-0005-0000-0000-0000D02D0000}"/>
    <cellStyle name="Normal 15 6 3 2 3" xfId="11728" xr:uid="{00000000-0005-0000-0000-0000D12D0000}"/>
    <cellStyle name="Normal 15 6 3 2 3 2" xfId="11729" xr:uid="{00000000-0005-0000-0000-0000D22D0000}"/>
    <cellStyle name="Normal 15 6 3 2 3 2 2" xfId="11730" xr:uid="{00000000-0005-0000-0000-0000D32D0000}"/>
    <cellStyle name="Normal 15 6 3 2 3 3" xfId="11731" xr:uid="{00000000-0005-0000-0000-0000D42D0000}"/>
    <cellStyle name="Normal 15 6 3 2 4" xfId="11732" xr:uid="{00000000-0005-0000-0000-0000D52D0000}"/>
    <cellStyle name="Normal 15 6 3 2 4 2" xfId="11733" xr:uid="{00000000-0005-0000-0000-0000D62D0000}"/>
    <cellStyle name="Normal 15 6 3 2 4 2 2" xfId="11734" xr:uid="{00000000-0005-0000-0000-0000D72D0000}"/>
    <cellStyle name="Normal 15 6 3 2 4 3" xfId="11735" xr:uid="{00000000-0005-0000-0000-0000D82D0000}"/>
    <cellStyle name="Normal 15 6 3 2 5" xfId="11736" xr:uid="{00000000-0005-0000-0000-0000D92D0000}"/>
    <cellStyle name="Normal 15 6 3 2 5 2" xfId="11737" xr:uid="{00000000-0005-0000-0000-0000DA2D0000}"/>
    <cellStyle name="Normal 15 6 3 2 6" xfId="11738" xr:uid="{00000000-0005-0000-0000-0000DB2D0000}"/>
    <cellStyle name="Normal 15 6 3 2 6 2" xfId="11739" xr:uid="{00000000-0005-0000-0000-0000DC2D0000}"/>
    <cellStyle name="Normal 15 6 3 2 7" xfId="11740" xr:uid="{00000000-0005-0000-0000-0000DD2D0000}"/>
    <cellStyle name="Normal 15 6 3 3" xfId="11741" xr:uid="{00000000-0005-0000-0000-0000DE2D0000}"/>
    <cellStyle name="Normal 15 6 3 3 2" xfId="11742" xr:uid="{00000000-0005-0000-0000-0000DF2D0000}"/>
    <cellStyle name="Normal 15 6 3 3 2 2" xfId="11743" xr:uid="{00000000-0005-0000-0000-0000E02D0000}"/>
    <cellStyle name="Normal 15 6 3 3 3" xfId="11744" xr:uid="{00000000-0005-0000-0000-0000E12D0000}"/>
    <cellStyle name="Normal 15 6 3 4" xfId="11745" xr:uid="{00000000-0005-0000-0000-0000E22D0000}"/>
    <cellStyle name="Normal 15 6 3 4 2" xfId="11746" xr:uid="{00000000-0005-0000-0000-0000E32D0000}"/>
    <cellStyle name="Normal 15 6 3 4 2 2" xfId="11747" xr:uid="{00000000-0005-0000-0000-0000E42D0000}"/>
    <cellStyle name="Normal 15 6 3 4 3" xfId="11748" xr:uid="{00000000-0005-0000-0000-0000E52D0000}"/>
    <cellStyle name="Normal 15 6 3 5" xfId="11749" xr:uid="{00000000-0005-0000-0000-0000E62D0000}"/>
    <cellStyle name="Normal 15 6 3 5 2" xfId="11750" xr:uid="{00000000-0005-0000-0000-0000E72D0000}"/>
    <cellStyle name="Normal 15 6 3 5 2 2" xfId="11751" xr:uid="{00000000-0005-0000-0000-0000E82D0000}"/>
    <cellStyle name="Normal 15 6 3 5 3" xfId="11752" xr:uid="{00000000-0005-0000-0000-0000E92D0000}"/>
    <cellStyle name="Normal 15 6 3 6" xfId="11753" xr:uid="{00000000-0005-0000-0000-0000EA2D0000}"/>
    <cellStyle name="Normal 15 6 3 6 2" xfId="11754" xr:uid="{00000000-0005-0000-0000-0000EB2D0000}"/>
    <cellStyle name="Normal 15 6 3 7" xfId="11755" xr:uid="{00000000-0005-0000-0000-0000EC2D0000}"/>
    <cellStyle name="Normal 15 6 3 7 2" xfId="11756" xr:uid="{00000000-0005-0000-0000-0000ED2D0000}"/>
    <cellStyle name="Normal 15 6 3 8" xfId="11757" xr:uid="{00000000-0005-0000-0000-0000EE2D0000}"/>
    <cellStyle name="Normal 15 6 4" xfId="11758" xr:uid="{00000000-0005-0000-0000-0000EF2D0000}"/>
    <cellStyle name="Normal 15 6 4 2" xfId="11759" xr:uid="{00000000-0005-0000-0000-0000F02D0000}"/>
    <cellStyle name="Normal 15 6 4 2 2" xfId="11760" xr:uid="{00000000-0005-0000-0000-0000F12D0000}"/>
    <cellStyle name="Normal 15 6 4 2 2 2" xfId="11761" xr:uid="{00000000-0005-0000-0000-0000F22D0000}"/>
    <cellStyle name="Normal 15 6 4 2 3" xfId="11762" xr:uid="{00000000-0005-0000-0000-0000F32D0000}"/>
    <cellStyle name="Normal 15 6 4 3" xfId="11763" xr:uid="{00000000-0005-0000-0000-0000F42D0000}"/>
    <cellStyle name="Normal 15 6 4 3 2" xfId="11764" xr:uid="{00000000-0005-0000-0000-0000F52D0000}"/>
    <cellStyle name="Normal 15 6 4 3 2 2" xfId="11765" xr:uid="{00000000-0005-0000-0000-0000F62D0000}"/>
    <cellStyle name="Normal 15 6 4 3 3" xfId="11766" xr:uid="{00000000-0005-0000-0000-0000F72D0000}"/>
    <cellStyle name="Normal 15 6 4 4" xfId="11767" xr:uid="{00000000-0005-0000-0000-0000F82D0000}"/>
    <cellStyle name="Normal 15 6 4 4 2" xfId="11768" xr:uid="{00000000-0005-0000-0000-0000F92D0000}"/>
    <cellStyle name="Normal 15 6 4 4 2 2" xfId="11769" xr:uid="{00000000-0005-0000-0000-0000FA2D0000}"/>
    <cellStyle name="Normal 15 6 4 4 3" xfId="11770" xr:uid="{00000000-0005-0000-0000-0000FB2D0000}"/>
    <cellStyle name="Normal 15 6 4 5" xfId="11771" xr:uid="{00000000-0005-0000-0000-0000FC2D0000}"/>
    <cellStyle name="Normal 15 6 4 5 2" xfId="11772" xr:uid="{00000000-0005-0000-0000-0000FD2D0000}"/>
    <cellStyle name="Normal 15 6 4 6" xfId="11773" xr:uid="{00000000-0005-0000-0000-0000FE2D0000}"/>
    <cellStyle name="Normal 15 6 4 6 2" xfId="11774" xr:uid="{00000000-0005-0000-0000-0000FF2D0000}"/>
    <cellStyle name="Normal 15 6 4 7" xfId="11775" xr:uid="{00000000-0005-0000-0000-0000002E0000}"/>
    <cellStyle name="Normal 15 6 5" xfId="11776" xr:uid="{00000000-0005-0000-0000-0000012E0000}"/>
    <cellStyle name="Normal 15 6 5 2" xfId="11777" xr:uid="{00000000-0005-0000-0000-0000022E0000}"/>
    <cellStyle name="Normal 15 6 5 2 2" xfId="11778" xr:uid="{00000000-0005-0000-0000-0000032E0000}"/>
    <cellStyle name="Normal 15 6 5 2 2 2" xfId="11779" xr:uid="{00000000-0005-0000-0000-0000042E0000}"/>
    <cellStyle name="Normal 15 6 5 2 3" xfId="11780" xr:uid="{00000000-0005-0000-0000-0000052E0000}"/>
    <cellStyle name="Normal 15 6 5 3" xfId="11781" xr:uid="{00000000-0005-0000-0000-0000062E0000}"/>
    <cellStyle name="Normal 15 6 5 3 2" xfId="11782" xr:uid="{00000000-0005-0000-0000-0000072E0000}"/>
    <cellStyle name="Normal 15 6 5 3 2 2" xfId="11783" xr:uid="{00000000-0005-0000-0000-0000082E0000}"/>
    <cellStyle name="Normal 15 6 5 3 3" xfId="11784" xr:uid="{00000000-0005-0000-0000-0000092E0000}"/>
    <cellStyle name="Normal 15 6 5 4" xfId="11785" xr:uid="{00000000-0005-0000-0000-00000A2E0000}"/>
    <cellStyle name="Normal 15 6 5 4 2" xfId="11786" xr:uid="{00000000-0005-0000-0000-00000B2E0000}"/>
    <cellStyle name="Normal 15 6 5 4 2 2" xfId="11787" xr:uid="{00000000-0005-0000-0000-00000C2E0000}"/>
    <cellStyle name="Normal 15 6 5 4 3" xfId="11788" xr:uid="{00000000-0005-0000-0000-00000D2E0000}"/>
    <cellStyle name="Normal 15 6 5 5" xfId="11789" xr:uid="{00000000-0005-0000-0000-00000E2E0000}"/>
    <cellStyle name="Normal 15 6 5 5 2" xfId="11790" xr:uid="{00000000-0005-0000-0000-00000F2E0000}"/>
    <cellStyle name="Normal 15 6 5 6" xfId="11791" xr:uid="{00000000-0005-0000-0000-0000102E0000}"/>
    <cellStyle name="Normal 15 6 5 6 2" xfId="11792" xr:uid="{00000000-0005-0000-0000-0000112E0000}"/>
    <cellStyle name="Normal 15 6 5 7" xfId="11793" xr:uid="{00000000-0005-0000-0000-0000122E0000}"/>
    <cellStyle name="Normal 15 6 6" xfId="11794" xr:uid="{00000000-0005-0000-0000-0000132E0000}"/>
    <cellStyle name="Normal 15 6 6 2" xfId="11795" xr:uid="{00000000-0005-0000-0000-0000142E0000}"/>
    <cellStyle name="Normal 15 6 6 2 2" xfId="11796" xr:uid="{00000000-0005-0000-0000-0000152E0000}"/>
    <cellStyle name="Normal 15 6 6 3" xfId="11797" xr:uid="{00000000-0005-0000-0000-0000162E0000}"/>
    <cellStyle name="Normal 15 6 7" xfId="11798" xr:uid="{00000000-0005-0000-0000-0000172E0000}"/>
    <cellStyle name="Normal 15 6 7 2" xfId="11799" xr:uid="{00000000-0005-0000-0000-0000182E0000}"/>
    <cellStyle name="Normal 15 6 7 2 2" xfId="11800" xr:uid="{00000000-0005-0000-0000-0000192E0000}"/>
    <cellStyle name="Normal 15 6 7 3" xfId="11801" xr:uid="{00000000-0005-0000-0000-00001A2E0000}"/>
    <cellStyle name="Normal 15 6 8" xfId="11802" xr:uid="{00000000-0005-0000-0000-00001B2E0000}"/>
    <cellStyle name="Normal 15 6 8 2" xfId="11803" xr:uid="{00000000-0005-0000-0000-00001C2E0000}"/>
    <cellStyle name="Normal 15 6 8 2 2" xfId="11804" xr:uid="{00000000-0005-0000-0000-00001D2E0000}"/>
    <cellStyle name="Normal 15 6 8 3" xfId="11805" xr:uid="{00000000-0005-0000-0000-00001E2E0000}"/>
    <cellStyle name="Normal 15 6 9" xfId="11806" xr:uid="{00000000-0005-0000-0000-00001F2E0000}"/>
    <cellStyle name="Normal 15 6 9 2" xfId="11807" xr:uid="{00000000-0005-0000-0000-0000202E0000}"/>
    <cellStyle name="Normal 15 7" xfId="11808" xr:uid="{00000000-0005-0000-0000-0000212E0000}"/>
    <cellStyle name="Normal 15 7 2" xfId="11809" xr:uid="{00000000-0005-0000-0000-0000222E0000}"/>
    <cellStyle name="Normal 15 7 2 2" xfId="11810" xr:uid="{00000000-0005-0000-0000-0000232E0000}"/>
    <cellStyle name="Normal 15 7 2 2 2" xfId="11811" xr:uid="{00000000-0005-0000-0000-0000242E0000}"/>
    <cellStyle name="Normal 15 7 2 2 2 2" xfId="11812" xr:uid="{00000000-0005-0000-0000-0000252E0000}"/>
    <cellStyle name="Normal 15 7 2 2 3" xfId="11813" xr:uid="{00000000-0005-0000-0000-0000262E0000}"/>
    <cellStyle name="Normal 15 7 2 3" xfId="11814" xr:uid="{00000000-0005-0000-0000-0000272E0000}"/>
    <cellStyle name="Normal 15 7 2 3 2" xfId="11815" xr:uid="{00000000-0005-0000-0000-0000282E0000}"/>
    <cellStyle name="Normal 15 7 2 3 2 2" xfId="11816" xr:uid="{00000000-0005-0000-0000-0000292E0000}"/>
    <cellStyle name="Normal 15 7 2 3 3" xfId="11817" xr:uid="{00000000-0005-0000-0000-00002A2E0000}"/>
    <cellStyle name="Normal 15 7 2 4" xfId="11818" xr:uid="{00000000-0005-0000-0000-00002B2E0000}"/>
    <cellStyle name="Normal 15 7 2 4 2" xfId="11819" xr:uid="{00000000-0005-0000-0000-00002C2E0000}"/>
    <cellStyle name="Normal 15 7 2 4 2 2" xfId="11820" xr:uid="{00000000-0005-0000-0000-00002D2E0000}"/>
    <cellStyle name="Normal 15 7 2 4 3" xfId="11821" xr:uid="{00000000-0005-0000-0000-00002E2E0000}"/>
    <cellStyle name="Normal 15 7 2 5" xfId="11822" xr:uid="{00000000-0005-0000-0000-00002F2E0000}"/>
    <cellStyle name="Normal 15 7 2 5 2" xfId="11823" xr:uid="{00000000-0005-0000-0000-0000302E0000}"/>
    <cellStyle name="Normal 15 7 2 6" xfId="11824" xr:uid="{00000000-0005-0000-0000-0000312E0000}"/>
    <cellStyle name="Normal 15 7 2 6 2" xfId="11825" xr:uid="{00000000-0005-0000-0000-0000322E0000}"/>
    <cellStyle name="Normal 15 7 2 7" xfId="11826" xr:uid="{00000000-0005-0000-0000-0000332E0000}"/>
    <cellStyle name="Normal 15 7 3" xfId="11827" xr:uid="{00000000-0005-0000-0000-0000342E0000}"/>
    <cellStyle name="Normal 15 7 3 2" xfId="11828" xr:uid="{00000000-0005-0000-0000-0000352E0000}"/>
    <cellStyle name="Normal 15 7 3 2 2" xfId="11829" xr:uid="{00000000-0005-0000-0000-0000362E0000}"/>
    <cellStyle name="Normal 15 7 3 2 2 2" xfId="11830" xr:uid="{00000000-0005-0000-0000-0000372E0000}"/>
    <cellStyle name="Normal 15 7 3 2 3" xfId="11831" xr:uid="{00000000-0005-0000-0000-0000382E0000}"/>
    <cellStyle name="Normal 15 7 3 3" xfId="11832" xr:uid="{00000000-0005-0000-0000-0000392E0000}"/>
    <cellStyle name="Normal 15 7 3 3 2" xfId="11833" xr:uid="{00000000-0005-0000-0000-00003A2E0000}"/>
    <cellStyle name="Normal 15 7 3 3 2 2" xfId="11834" xr:uid="{00000000-0005-0000-0000-00003B2E0000}"/>
    <cellStyle name="Normal 15 7 3 3 3" xfId="11835" xr:uid="{00000000-0005-0000-0000-00003C2E0000}"/>
    <cellStyle name="Normal 15 7 3 4" xfId="11836" xr:uid="{00000000-0005-0000-0000-00003D2E0000}"/>
    <cellStyle name="Normal 15 7 3 4 2" xfId="11837" xr:uid="{00000000-0005-0000-0000-00003E2E0000}"/>
    <cellStyle name="Normal 15 7 3 4 2 2" xfId="11838" xr:uid="{00000000-0005-0000-0000-00003F2E0000}"/>
    <cellStyle name="Normal 15 7 3 4 3" xfId="11839" xr:uid="{00000000-0005-0000-0000-0000402E0000}"/>
    <cellStyle name="Normal 15 7 3 5" xfId="11840" xr:uid="{00000000-0005-0000-0000-0000412E0000}"/>
    <cellStyle name="Normal 15 7 3 5 2" xfId="11841" xr:uid="{00000000-0005-0000-0000-0000422E0000}"/>
    <cellStyle name="Normal 15 7 3 6" xfId="11842" xr:uid="{00000000-0005-0000-0000-0000432E0000}"/>
    <cellStyle name="Normal 15 7 3 6 2" xfId="11843" xr:uid="{00000000-0005-0000-0000-0000442E0000}"/>
    <cellStyle name="Normal 15 7 3 7" xfId="11844" xr:uid="{00000000-0005-0000-0000-0000452E0000}"/>
    <cellStyle name="Normal 15 7 4" xfId="11845" xr:uid="{00000000-0005-0000-0000-0000462E0000}"/>
    <cellStyle name="Normal 15 7 4 2" xfId="11846" xr:uid="{00000000-0005-0000-0000-0000472E0000}"/>
    <cellStyle name="Normal 15 7 4 2 2" xfId="11847" xr:uid="{00000000-0005-0000-0000-0000482E0000}"/>
    <cellStyle name="Normal 15 7 4 3" xfId="11848" xr:uid="{00000000-0005-0000-0000-0000492E0000}"/>
    <cellStyle name="Normal 15 7 5" xfId="11849" xr:uid="{00000000-0005-0000-0000-00004A2E0000}"/>
    <cellStyle name="Normal 15 7 5 2" xfId="11850" xr:uid="{00000000-0005-0000-0000-00004B2E0000}"/>
    <cellStyle name="Normal 15 7 5 2 2" xfId="11851" xr:uid="{00000000-0005-0000-0000-00004C2E0000}"/>
    <cellStyle name="Normal 15 7 5 3" xfId="11852" xr:uid="{00000000-0005-0000-0000-00004D2E0000}"/>
    <cellStyle name="Normal 15 7 6" xfId="11853" xr:uid="{00000000-0005-0000-0000-00004E2E0000}"/>
    <cellStyle name="Normal 15 7 6 2" xfId="11854" xr:uid="{00000000-0005-0000-0000-00004F2E0000}"/>
    <cellStyle name="Normal 15 7 6 2 2" xfId="11855" xr:uid="{00000000-0005-0000-0000-0000502E0000}"/>
    <cellStyle name="Normal 15 7 6 3" xfId="11856" xr:uid="{00000000-0005-0000-0000-0000512E0000}"/>
    <cellStyle name="Normal 15 7 7" xfId="11857" xr:uid="{00000000-0005-0000-0000-0000522E0000}"/>
    <cellStyle name="Normal 15 7 7 2" xfId="11858" xr:uid="{00000000-0005-0000-0000-0000532E0000}"/>
    <cellStyle name="Normal 15 7 8" xfId="11859" xr:uid="{00000000-0005-0000-0000-0000542E0000}"/>
    <cellStyle name="Normal 15 7 8 2" xfId="11860" xr:uid="{00000000-0005-0000-0000-0000552E0000}"/>
    <cellStyle name="Normal 15 7 9" xfId="11861" xr:uid="{00000000-0005-0000-0000-0000562E0000}"/>
    <cellStyle name="Normal 15 8" xfId="11862" xr:uid="{00000000-0005-0000-0000-0000572E0000}"/>
    <cellStyle name="Normal 15 8 2" xfId="11863" xr:uid="{00000000-0005-0000-0000-0000582E0000}"/>
    <cellStyle name="Normal 15 8 2 2" xfId="11864" xr:uid="{00000000-0005-0000-0000-0000592E0000}"/>
    <cellStyle name="Normal 15 8 2 2 2" xfId="11865" xr:uid="{00000000-0005-0000-0000-00005A2E0000}"/>
    <cellStyle name="Normal 15 8 2 2 2 2" xfId="11866" xr:uid="{00000000-0005-0000-0000-00005B2E0000}"/>
    <cellStyle name="Normal 15 8 2 2 3" xfId="11867" xr:uid="{00000000-0005-0000-0000-00005C2E0000}"/>
    <cellStyle name="Normal 15 8 2 3" xfId="11868" xr:uid="{00000000-0005-0000-0000-00005D2E0000}"/>
    <cellStyle name="Normal 15 8 2 3 2" xfId="11869" xr:uid="{00000000-0005-0000-0000-00005E2E0000}"/>
    <cellStyle name="Normal 15 8 2 3 2 2" xfId="11870" xr:uid="{00000000-0005-0000-0000-00005F2E0000}"/>
    <cellStyle name="Normal 15 8 2 3 3" xfId="11871" xr:uid="{00000000-0005-0000-0000-0000602E0000}"/>
    <cellStyle name="Normal 15 8 2 4" xfId="11872" xr:uid="{00000000-0005-0000-0000-0000612E0000}"/>
    <cellStyle name="Normal 15 8 2 4 2" xfId="11873" xr:uid="{00000000-0005-0000-0000-0000622E0000}"/>
    <cellStyle name="Normal 15 8 2 4 2 2" xfId="11874" xr:uid="{00000000-0005-0000-0000-0000632E0000}"/>
    <cellStyle name="Normal 15 8 2 4 3" xfId="11875" xr:uid="{00000000-0005-0000-0000-0000642E0000}"/>
    <cellStyle name="Normal 15 8 2 5" xfId="11876" xr:uid="{00000000-0005-0000-0000-0000652E0000}"/>
    <cellStyle name="Normal 15 8 2 5 2" xfId="11877" xr:uid="{00000000-0005-0000-0000-0000662E0000}"/>
    <cellStyle name="Normal 15 8 2 6" xfId="11878" xr:uid="{00000000-0005-0000-0000-0000672E0000}"/>
    <cellStyle name="Normal 15 8 2 6 2" xfId="11879" xr:uid="{00000000-0005-0000-0000-0000682E0000}"/>
    <cellStyle name="Normal 15 8 2 7" xfId="11880" xr:uid="{00000000-0005-0000-0000-0000692E0000}"/>
    <cellStyle name="Normal 15 8 3" xfId="11881" xr:uid="{00000000-0005-0000-0000-00006A2E0000}"/>
    <cellStyle name="Normal 15 8 3 2" xfId="11882" xr:uid="{00000000-0005-0000-0000-00006B2E0000}"/>
    <cellStyle name="Normal 15 8 3 2 2" xfId="11883" xr:uid="{00000000-0005-0000-0000-00006C2E0000}"/>
    <cellStyle name="Normal 15 8 3 2 2 2" xfId="11884" xr:uid="{00000000-0005-0000-0000-00006D2E0000}"/>
    <cellStyle name="Normal 15 8 3 2 3" xfId="11885" xr:uid="{00000000-0005-0000-0000-00006E2E0000}"/>
    <cellStyle name="Normal 15 8 3 3" xfId="11886" xr:uid="{00000000-0005-0000-0000-00006F2E0000}"/>
    <cellStyle name="Normal 15 8 3 3 2" xfId="11887" xr:uid="{00000000-0005-0000-0000-0000702E0000}"/>
    <cellStyle name="Normal 15 8 3 3 2 2" xfId="11888" xr:uid="{00000000-0005-0000-0000-0000712E0000}"/>
    <cellStyle name="Normal 15 8 3 3 3" xfId="11889" xr:uid="{00000000-0005-0000-0000-0000722E0000}"/>
    <cellStyle name="Normal 15 8 3 4" xfId="11890" xr:uid="{00000000-0005-0000-0000-0000732E0000}"/>
    <cellStyle name="Normal 15 8 3 4 2" xfId="11891" xr:uid="{00000000-0005-0000-0000-0000742E0000}"/>
    <cellStyle name="Normal 15 8 3 4 2 2" xfId="11892" xr:uid="{00000000-0005-0000-0000-0000752E0000}"/>
    <cellStyle name="Normal 15 8 3 4 3" xfId="11893" xr:uid="{00000000-0005-0000-0000-0000762E0000}"/>
    <cellStyle name="Normal 15 8 3 5" xfId="11894" xr:uid="{00000000-0005-0000-0000-0000772E0000}"/>
    <cellStyle name="Normal 15 8 3 5 2" xfId="11895" xr:uid="{00000000-0005-0000-0000-0000782E0000}"/>
    <cellStyle name="Normal 15 8 3 6" xfId="11896" xr:uid="{00000000-0005-0000-0000-0000792E0000}"/>
    <cellStyle name="Normal 15 8 3 6 2" xfId="11897" xr:uid="{00000000-0005-0000-0000-00007A2E0000}"/>
    <cellStyle name="Normal 15 8 3 7" xfId="11898" xr:uid="{00000000-0005-0000-0000-00007B2E0000}"/>
    <cellStyle name="Normal 15 8 4" xfId="11899" xr:uid="{00000000-0005-0000-0000-00007C2E0000}"/>
    <cellStyle name="Normal 15 8 4 2" xfId="11900" xr:uid="{00000000-0005-0000-0000-00007D2E0000}"/>
    <cellStyle name="Normal 15 8 4 2 2" xfId="11901" xr:uid="{00000000-0005-0000-0000-00007E2E0000}"/>
    <cellStyle name="Normal 15 8 4 3" xfId="11902" xr:uid="{00000000-0005-0000-0000-00007F2E0000}"/>
    <cellStyle name="Normal 15 8 5" xfId="11903" xr:uid="{00000000-0005-0000-0000-0000802E0000}"/>
    <cellStyle name="Normal 15 8 5 2" xfId="11904" xr:uid="{00000000-0005-0000-0000-0000812E0000}"/>
    <cellStyle name="Normal 15 8 5 2 2" xfId="11905" xr:uid="{00000000-0005-0000-0000-0000822E0000}"/>
    <cellStyle name="Normal 15 8 5 3" xfId="11906" xr:uid="{00000000-0005-0000-0000-0000832E0000}"/>
    <cellStyle name="Normal 15 8 6" xfId="11907" xr:uid="{00000000-0005-0000-0000-0000842E0000}"/>
    <cellStyle name="Normal 15 8 6 2" xfId="11908" xr:uid="{00000000-0005-0000-0000-0000852E0000}"/>
    <cellStyle name="Normal 15 8 6 2 2" xfId="11909" xr:uid="{00000000-0005-0000-0000-0000862E0000}"/>
    <cellStyle name="Normal 15 8 6 3" xfId="11910" xr:uid="{00000000-0005-0000-0000-0000872E0000}"/>
    <cellStyle name="Normal 15 8 7" xfId="11911" xr:uid="{00000000-0005-0000-0000-0000882E0000}"/>
    <cellStyle name="Normal 15 8 7 2" xfId="11912" xr:uid="{00000000-0005-0000-0000-0000892E0000}"/>
    <cellStyle name="Normal 15 8 8" xfId="11913" xr:uid="{00000000-0005-0000-0000-00008A2E0000}"/>
    <cellStyle name="Normal 15 8 8 2" xfId="11914" xr:uid="{00000000-0005-0000-0000-00008B2E0000}"/>
    <cellStyle name="Normal 15 8 9" xfId="11915" xr:uid="{00000000-0005-0000-0000-00008C2E0000}"/>
    <cellStyle name="Normal 15 9" xfId="11916" xr:uid="{00000000-0005-0000-0000-00008D2E0000}"/>
    <cellStyle name="Normal 15 9 2" xfId="11917" xr:uid="{00000000-0005-0000-0000-00008E2E0000}"/>
    <cellStyle name="Normal 15 9 2 2" xfId="11918" xr:uid="{00000000-0005-0000-0000-00008F2E0000}"/>
    <cellStyle name="Normal 15 9 2 2 2" xfId="11919" xr:uid="{00000000-0005-0000-0000-0000902E0000}"/>
    <cellStyle name="Normal 15 9 2 3" xfId="11920" xr:uid="{00000000-0005-0000-0000-0000912E0000}"/>
    <cellStyle name="Normal 15 9 3" xfId="11921" xr:uid="{00000000-0005-0000-0000-0000922E0000}"/>
    <cellStyle name="Normal 15 9 3 2" xfId="11922" xr:uid="{00000000-0005-0000-0000-0000932E0000}"/>
    <cellStyle name="Normal 15 9 3 2 2" xfId="11923" xr:uid="{00000000-0005-0000-0000-0000942E0000}"/>
    <cellStyle name="Normal 15 9 3 3" xfId="11924" xr:uid="{00000000-0005-0000-0000-0000952E0000}"/>
    <cellStyle name="Normal 15 9 4" xfId="11925" xr:uid="{00000000-0005-0000-0000-0000962E0000}"/>
    <cellStyle name="Normal 15 9 4 2" xfId="11926" xr:uid="{00000000-0005-0000-0000-0000972E0000}"/>
    <cellStyle name="Normal 15 9 4 2 2" xfId="11927" xr:uid="{00000000-0005-0000-0000-0000982E0000}"/>
    <cellStyle name="Normal 15 9 4 3" xfId="11928" xr:uid="{00000000-0005-0000-0000-0000992E0000}"/>
    <cellStyle name="Normal 15 9 5" xfId="11929" xr:uid="{00000000-0005-0000-0000-00009A2E0000}"/>
    <cellStyle name="Normal 15 9 5 2" xfId="11930" xr:uid="{00000000-0005-0000-0000-00009B2E0000}"/>
    <cellStyle name="Normal 15 9 6" xfId="11931" xr:uid="{00000000-0005-0000-0000-00009C2E0000}"/>
    <cellStyle name="Normal 15 9 6 2" xfId="11932" xr:uid="{00000000-0005-0000-0000-00009D2E0000}"/>
    <cellStyle name="Normal 15 9 7" xfId="11933" xr:uid="{00000000-0005-0000-0000-00009E2E0000}"/>
    <cellStyle name="Normal 15_Confidential Information" xfId="11934" xr:uid="{00000000-0005-0000-0000-00009F2E0000}"/>
    <cellStyle name="Normal 16" xfId="11935" xr:uid="{00000000-0005-0000-0000-0000A02E0000}"/>
    <cellStyle name="Normal 17" xfId="11936" xr:uid="{00000000-0005-0000-0000-0000A12E0000}"/>
    <cellStyle name="Normal 18" xfId="11937" xr:uid="{00000000-0005-0000-0000-0000A22E0000}"/>
    <cellStyle name="Normal 18 2" xfId="11938" xr:uid="{00000000-0005-0000-0000-0000A32E0000}"/>
    <cellStyle name="Normal 18 2 10" xfId="11939" xr:uid="{00000000-0005-0000-0000-0000A42E0000}"/>
    <cellStyle name="Normal 18 2 10 2" xfId="11940" xr:uid="{00000000-0005-0000-0000-0000A52E0000}"/>
    <cellStyle name="Normal 18 2 10 2 2" xfId="11941" xr:uid="{00000000-0005-0000-0000-0000A62E0000}"/>
    <cellStyle name="Normal 18 2 10 3" xfId="11942" xr:uid="{00000000-0005-0000-0000-0000A72E0000}"/>
    <cellStyle name="Normal 18 2 11" xfId="11943" xr:uid="{00000000-0005-0000-0000-0000A82E0000}"/>
    <cellStyle name="Normal 18 2 11 2" xfId="11944" xr:uid="{00000000-0005-0000-0000-0000A92E0000}"/>
    <cellStyle name="Normal 18 2 11 2 2" xfId="11945" xr:uid="{00000000-0005-0000-0000-0000AA2E0000}"/>
    <cellStyle name="Normal 18 2 11 3" xfId="11946" xr:uid="{00000000-0005-0000-0000-0000AB2E0000}"/>
    <cellStyle name="Normal 18 2 12" xfId="11947" xr:uid="{00000000-0005-0000-0000-0000AC2E0000}"/>
    <cellStyle name="Normal 18 2 12 2" xfId="11948" xr:uid="{00000000-0005-0000-0000-0000AD2E0000}"/>
    <cellStyle name="Normal 18 2 12 2 2" xfId="11949" xr:uid="{00000000-0005-0000-0000-0000AE2E0000}"/>
    <cellStyle name="Normal 18 2 12 3" xfId="11950" xr:uid="{00000000-0005-0000-0000-0000AF2E0000}"/>
    <cellStyle name="Normal 18 2 13" xfId="11951" xr:uid="{00000000-0005-0000-0000-0000B02E0000}"/>
    <cellStyle name="Normal 18 2 13 2" xfId="11952" xr:uid="{00000000-0005-0000-0000-0000B12E0000}"/>
    <cellStyle name="Normal 18 2 14" xfId="11953" xr:uid="{00000000-0005-0000-0000-0000B22E0000}"/>
    <cellStyle name="Normal 18 2 14 2" xfId="11954" xr:uid="{00000000-0005-0000-0000-0000B32E0000}"/>
    <cellStyle name="Normal 18 2 15" xfId="11955" xr:uid="{00000000-0005-0000-0000-0000B42E0000}"/>
    <cellStyle name="Normal 18 2 2" xfId="11956" xr:uid="{00000000-0005-0000-0000-0000B52E0000}"/>
    <cellStyle name="Normal 18 2 2 10" xfId="11957" xr:uid="{00000000-0005-0000-0000-0000B62E0000}"/>
    <cellStyle name="Normal 18 2 2 10 2" xfId="11958" xr:uid="{00000000-0005-0000-0000-0000B72E0000}"/>
    <cellStyle name="Normal 18 2 2 10 2 2" xfId="11959" xr:uid="{00000000-0005-0000-0000-0000B82E0000}"/>
    <cellStyle name="Normal 18 2 2 10 3" xfId="11960" xr:uid="{00000000-0005-0000-0000-0000B92E0000}"/>
    <cellStyle name="Normal 18 2 2 11" xfId="11961" xr:uid="{00000000-0005-0000-0000-0000BA2E0000}"/>
    <cellStyle name="Normal 18 2 2 11 2" xfId="11962" xr:uid="{00000000-0005-0000-0000-0000BB2E0000}"/>
    <cellStyle name="Normal 18 2 2 12" xfId="11963" xr:uid="{00000000-0005-0000-0000-0000BC2E0000}"/>
    <cellStyle name="Normal 18 2 2 12 2" xfId="11964" xr:uid="{00000000-0005-0000-0000-0000BD2E0000}"/>
    <cellStyle name="Normal 18 2 2 13" xfId="11965" xr:uid="{00000000-0005-0000-0000-0000BE2E0000}"/>
    <cellStyle name="Normal 18 2 2 2" xfId="11966" xr:uid="{00000000-0005-0000-0000-0000BF2E0000}"/>
    <cellStyle name="Normal 18 2 2 2 10" xfId="11967" xr:uid="{00000000-0005-0000-0000-0000C02E0000}"/>
    <cellStyle name="Normal 18 2 2 2 10 2" xfId="11968" xr:uid="{00000000-0005-0000-0000-0000C12E0000}"/>
    <cellStyle name="Normal 18 2 2 2 11" xfId="11969" xr:uid="{00000000-0005-0000-0000-0000C22E0000}"/>
    <cellStyle name="Normal 18 2 2 2 2" xfId="11970" xr:uid="{00000000-0005-0000-0000-0000C32E0000}"/>
    <cellStyle name="Normal 18 2 2 2 2 2" xfId="11971" xr:uid="{00000000-0005-0000-0000-0000C42E0000}"/>
    <cellStyle name="Normal 18 2 2 2 2 2 2" xfId="11972" xr:uid="{00000000-0005-0000-0000-0000C52E0000}"/>
    <cellStyle name="Normal 18 2 2 2 2 2 2 2" xfId="11973" xr:uid="{00000000-0005-0000-0000-0000C62E0000}"/>
    <cellStyle name="Normal 18 2 2 2 2 2 2 2 2" xfId="11974" xr:uid="{00000000-0005-0000-0000-0000C72E0000}"/>
    <cellStyle name="Normal 18 2 2 2 2 2 2 3" xfId="11975" xr:uid="{00000000-0005-0000-0000-0000C82E0000}"/>
    <cellStyle name="Normal 18 2 2 2 2 2 3" xfId="11976" xr:uid="{00000000-0005-0000-0000-0000C92E0000}"/>
    <cellStyle name="Normal 18 2 2 2 2 2 3 2" xfId="11977" xr:uid="{00000000-0005-0000-0000-0000CA2E0000}"/>
    <cellStyle name="Normal 18 2 2 2 2 2 3 2 2" xfId="11978" xr:uid="{00000000-0005-0000-0000-0000CB2E0000}"/>
    <cellStyle name="Normal 18 2 2 2 2 2 3 3" xfId="11979" xr:uid="{00000000-0005-0000-0000-0000CC2E0000}"/>
    <cellStyle name="Normal 18 2 2 2 2 2 4" xfId="11980" xr:uid="{00000000-0005-0000-0000-0000CD2E0000}"/>
    <cellStyle name="Normal 18 2 2 2 2 2 4 2" xfId="11981" xr:uid="{00000000-0005-0000-0000-0000CE2E0000}"/>
    <cellStyle name="Normal 18 2 2 2 2 2 4 2 2" xfId="11982" xr:uid="{00000000-0005-0000-0000-0000CF2E0000}"/>
    <cellStyle name="Normal 18 2 2 2 2 2 4 3" xfId="11983" xr:uid="{00000000-0005-0000-0000-0000D02E0000}"/>
    <cellStyle name="Normal 18 2 2 2 2 2 5" xfId="11984" xr:uid="{00000000-0005-0000-0000-0000D12E0000}"/>
    <cellStyle name="Normal 18 2 2 2 2 2 5 2" xfId="11985" xr:uid="{00000000-0005-0000-0000-0000D22E0000}"/>
    <cellStyle name="Normal 18 2 2 2 2 2 6" xfId="11986" xr:uid="{00000000-0005-0000-0000-0000D32E0000}"/>
    <cellStyle name="Normal 18 2 2 2 2 2 6 2" xfId="11987" xr:uid="{00000000-0005-0000-0000-0000D42E0000}"/>
    <cellStyle name="Normal 18 2 2 2 2 2 7" xfId="11988" xr:uid="{00000000-0005-0000-0000-0000D52E0000}"/>
    <cellStyle name="Normal 18 2 2 2 2 3" xfId="11989" xr:uid="{00000000-0005-0000-0000-0000D62E0000}"/>
    <cellStyle name="Normal 18 2 2 2 2 3 2" xfId="11990" xr:uid="{00000000-0005-0000-0000-0000D72E0000}"/>
    <cellStyle name="Normal 18 2 2 2 2 3 2 2" xfId="11991" xr:uid="{00000000-0005-0000-0000-0000D82E0000}"/>
    <cellStyle name="Normal 18 2 2 2 2 3 2 2 2" xfId="11992" xr:uid="{00000000-0005-0000-0000-0000D92E0000}"/>
    <cellStyle name="Normal 18 2 2 2 2 3 2 3" xfId="11993" xr:uid="{00000000-0005-0000-0000-0000DA2E0000}"/>
    <cellStyle name="Normal 18 2 2 2 2 3 3" xfId="11994" xr:uid="{00000000-0005-0000-0000-0000DB2E0000}"/>
    <cellStyle name="Normal 18 2 2 2 2 3 3 2" xfId="11995" xr:uid="{00000000-0005-0000-0000-0000DC2E0000}"/>
    <cellStyle name="Normal 18 2 2 2 2 3 3 2 2" xfId="11996" xr:uid="{00000000-0005-0000-0000-0000DD2E0000}"/>
    <cellStyle name="Normal 18 2 2 2 2 3 3 3" xfId="11997" xr:uid="{00000000-0005-0000-0000-0000DE2E0000}"/>
    <cellStyle name="Normal 18 2 2 2 2 3 4" xfId="11998" xr:uid="{00000000-0005-0000-0000-0000DF2E0000}"/>
    <cellStyle name="Normal 18 2 2 2 2 3 4 2" xfId="11999" xr:uid="{00000000-0005-0000-0000-0000E02E0000}"/>
    <cellStyle name="Normal 18 2 2 2 2 3 4 2 2" xfId="12000" xr:uid="{00000000-0005-0000-0000-0000E12E0000}"/>
    <cellStyle name="Normal 18 2 2 2 2 3 4 3" xfId="12001" xr:uid="{00000000-0005-0000-0000-0000E22E0000}"/>
    <cellStyle name="Normal 18 2 2 2 2 3 5" xfId="12002" xr:uid="{00000000-0005-0000-0000-0000E32E0000}"/>
    <cellStyle name="Normal 18 2 2 2 2 3 5 2" xfId="12003" xr:uid="{00000000-0005-0000-0000-0000E42E0000}"/>
    <cellStyle name="Normal 18 2 2 2 2 3 6" xfId="12004" xr:uid="{00000000-0005-0000-0000-0000E52E0000}"/>
    <cellStyle name="Normal 18 2 2 2 2 3 6 2" xfId="12005" xr:uid="{00000000-0005-0000-0000-0000E62E0000}"/>
    <cellStyle name="Normal 18 2 2 2 2 3 7" xfId="12006" xr:uid="{00000000-0005-0000-0000-0000E72E0000}"/>
    <cellStyle name="Normal 18 2 2 2 2 4" xfId="12007" xr:uid="{00000000-0005-0000-0000-0000E82E0000}"/>
    <cellStyle name="Normal 18 2 2 2 2 4 2" xfId="12008" xr:uid="{00000000-0005-0000-0000-0000E92E0000}"/>
    <cellStyle name="Normal 18 2 2 2 2 4 2 2" xfId="12009" xr:uid="{00000000-0005-0000-0000-0000EA2E0000}"/>
    <cellStyle name="Normal 18 2 2 2 2 4 3" xfId="12010" xr:uid="{00000000-0005-0000-0000-0000EB2E0000}"/>
    <cellStyle name="Normal 18 2 2 2 2 5" xfId="12011" xr:uid="{00000000-0005-0000-0000-0000EC2E0000}"/>
    <cellStyle name="Normal 18 2 2 2 2 5 2" xfId="12012" xr:uid="{00000000-0005-0000-0000-0000ED2E0000}"/>
    <cellStyle name="Normal 18 2 2 2 2 5 2 2" xfId="12013" xr:uid="{00000000-0005-0000-0000-0000EE2E0000}"/>
    <cellStyle name="Normal 18 2 2 2 2 5 3" xfId="12014" xr:uid="{00000000-0005-0000-0000-0000EF2E0000}"/>
    <cellStyle name="Normal 18 2 2 2 2 6" xfId="12015" xr:uid="{00000000-0005-0000-0000-0000F02E0000}"/>
    <cellStyle name="Normal 18 2 2 2 2 6 2" xfId="12016" xr:uid="{00000000-0005-0000-0000-0000F12E0000}"/>
    <cellStyle name="Normal 18 2 2 2 2 6 2 2" xfId="12017" xr:uid="{00000000-0005-0000-0000-0000F22E0000}"/>
    <cellStyle name="Normal 18 2 2 2 2 6 3" xfId="12018" xr:uid="{00000000-0005-0000-0000-0000F32E0000}"/>
    <cellStyle name="Normal 18 2 2 2 2 7" xfId="12019" xr:uid="{00000000-0005-0000-0000-0000F42E0000}"/>
    <cellStyle name="Normal 18 2 2 2 2 7 2" xfId="12020" xr:uid="{00000000-0005-0000-0000-0000F52E0000}"/>
    <cellStyle name="Normal 18 2 2 2 2 8" xfId="12021" xr:uid="{00000000-0005-0000-0000-0000F62E0000}"/>
    <cellStyle name="Normal 18 2 2 2 2 8 2" xfId="12022" xr:uid="{00000000-0005-0000-0000-0000F72E0000}"/>
    <cellStyle name="Normal 18 2 2 2 2 9" xfId="12023" xr:uid="{00000000-0005-0000-0000-0000F82E0000}"/>
    <cellStyle name="Normal 18 2 2 2 3" xfId="12024" xr:uid="{00000000-0005-0000-0000-0000F92E0000}"/>
    <cellStyle name="Normal 18 2 2 2 3 2" xfId="12025" xr:uid="{00000000-0005-0000-0000-0000FA2E0000}"/>
    <cellStyle name="Normal 18 2 2 2 3 2 2" xfId="12026" xr:uid="{00000000-0005-0000-0000-0000FB2E0000}"/>
    <cellStyle name="Normal 18 2 2 2 3 2 2 2" xfId="12027" xr:uid="{00000000-0005-0000-0000-0000FC2E0000}"/>
    <cellStyle name="Normal 18 2 2 2 3 2 2 2 2" xfId="12028" xr:uid="{00000000-0005-0000-0000-0000FD2E0000}"/>
    <cellStyle name="Normal 18 2 2 2 3 2 2 3" xfId="12029" xr:uid="{00000000-0005-0000-0000-0000FE2E0000}"/>
    <cellStyle name="Normal 18 2 2 2 3 2 3" xfId="12030" xr:uid="{00000000-0005-0000-0000-0000FF2E0000}"/>
    <cellStyle name="Normal 18 2 2 2 3 2 3 2" xfId="12031" xr:uid="{00000000-0005-0000-0000-0000002F0000}"/>
    <cellStyle name="Normal 18 2 2 2 3 2 3 2 2" xfId="12032" xr:uid="{00000000-0005-0000-0000-0000012F0000}"/>
    <cellStyle name="Normal 18 2 2 2 3 2 3 3" xfId="12033" xr:uid="{00000000-0005-0000-0000-0000022F0000}"/>
    <cellStyle name="Normal 18 2 2 2 3 2 4" xfId="12034" xr:uid="{00000000-0005-0000-0000-0000032F0000}"/>
    <cellStyle name="Normal 18 2 2 2 3 2 4 2" xfId="12035" xr:uid="{00000000-0005-0000-0000-0000042F0000}"/>
    <cellStyle name="Normal 18 2 2 2 3 2 4 2 2" xfId="12036" xr:uid="{00000000-0005-0000-0000-0000052F0000}"/>
    <cellStyle name="Normal 18 2 2 2 3 2 4 3" xfId="12037" xr:uid="{00000000-0005-0000-0000-0000062F0000}"/>
    <cellStyle name="Normal 18 2 2 2 3 2 5" xfId="12038" xr:uid="{00000000-0005-0000-0000-0000072F0000}"/>
    <cellStyle name="Normal 18 2 2 2 3 2 5 2" xfId="12039" xr:uid="{00000000-0005-0000-0000-0000082F0000}"/>
    <cellStyle name="Normal 18 2 2 2 3 2 6" xfId="12040" xr:uid="{00000000-0005-0000-0000-0000092F0000}"/>
    <cellStyle name="Normal 18 2 2 2 3 2 6 2" xfId="12041" xr:uid="{00000000-0005-0000-0000-00000A2F0000}"/>
    <cellStyle name="Normal 18 2 2 2 3 2 7" xfId="12042" xr:uid="{00000000-0005-0000-0000-00000B2F0000}"/>
    <cellStyle name="Normal 18 2 2 2 3 3" xfId="12043" xr:uid="{00000000-0005-0000-0000-00000C2F0000}"/>
    <cellStyle name="Normal 18 2 2 2 3 3 2" xfId="12044" xr:uid="{00000000-0005-0000-0000-00000D2F0000}"/>
    <cellStyle name="Normal 18 2 2 2 3 3 2 2" xfId="12045" xr:uid="{00000000-0005-0000-0000-00000E2F0000}"/>
    <cellStyle name="Normal 18 2 2 2 3 3 3" xfId="12046" xr:uid="{00000000-0005-0000-0000-00000F2F0000}"/>
    <cellStyle name="Normal 18 2 2 2 3 4" xfId="12047" xr:uid="{00000000-0005-0000-0000-0000102F0000}"/>
    <cellStyle name="Normal 18 2 2 2 3 4 2" xfId="12048" xr:uid="{00000000-0005-0000-0000-0000112F0000}"/>
    <cellStyle name="Normal 18 2 2 2 3 4 2 2" xfId="12049" xr:uid="{00000000-0005-0000-0000-0000122F0000}"/>
    <cellStyle name="Normal 18 2 2 2 3 4 3" xfId="12050" xr:uid="{00000000-0005-0000-0000-0000132F0000}"/>
    <cellStyle name="Normal 18 2 2 2 3 5" xfId="12051" xr:uid="{00000000-0005-0000-0000-0000142F0000}"/>
    <cellStyle name="Normal 18 2 2 2 3 5 2" xfId="12052" xr:uid="{00000000-0005-0000-0000-0000152F0000}"/>
    <cellStyle name="Normal 18 2 2 2 3 5 2 2" xfId="12053" xr:uid="{00000000-0005-0000-0000-0000162F0000}"/>
    <cellStyle name="Normal 18 2 2 2 3 5 3" xfId="12054" xr:uid="{00000000-0005-0000-0000-0000172F0000}"/>
    <cellStyle name="Normal 18 2 2 2 3 6" xfId="12055" xr:uid="{00000000-0005-0000-0000-0000182F0000}"/>
    <cellStyle name="Normal 18 2 2 2 3 6 2" xfId="12056" xr:uid="{00000000-0005-0000-0000-0000192F0000}"/>
    <cellStyle name="Normal 18 2 2 2 3 7" xfId="12057" xr:uid="{00000000-0005-0000-0000-00001A2F0000}"/>
    <cellStyle name="Normal 18 2 2 2 3 7 2" xfId="12058" xr:uid="{00000000-0005-0000-0000-00001B2F0000}"/>
    <cellStyle name="Normal 18 2 2 2 3 8" xfId="12059" xr:uid="{00000000-0005-0000-0000-00001C2F0000}"/>
    <cellStyle name="Normal 18 2 2 2 4" xfId="12060" xr:uid="{00000000-0005-0000-0000-00001D2F0000}"/>
    <cellStyle name="Normal 18 2 2 2 4 2" xfId="12061" xr:uid="{00000000-0005-0000-0000-00001E2F0000}"/>
    <cellStyle name="Normal 18 2 2 2 4 2 2" xfId="12062" xr:uid="{00000000-0005-0000-0000-00001F2F0000}"/>
    <cellStyle name="Normal 18 2 2 2 4 2 2 2" xfId="12063" xr:uid="{00000000-0005-0000-0000-0000202F0000}"/>
    <cellStyle name="Normal 18 2 2 2 4 2 3" xfId="12064" xr:uid="{00000000-0005-0000-0000-0000212F0000}"/>
    <cellStyle name="Normal 18 2 2 2 4 3" xfId="12065" xr:uid="{00000000-0005-0000-0000-0000222F0000}"/>
    <cellStyle name="Normal 18 2 2 2 4 3 2" xfId="12066" xr:uid="{00000000-0005-0000-0000-0000232F0000}"/>
    <cellStyle name="Normal 18 2 2 2 4 3 2 2" xfId="12067" xr:uid="{00000000-0005-0000-0000-0000242F0000}"/>
    <cellStyle name="Normal 18 2 2 2 4 3 3" xfId="12068" xr:uid="{00000000-0005-0000-0000-0000252F0000}"/>
    <cellStyle name="Normal 18 2 2 2 4 4" xfId="12069" xr:uid="{00000000-0005-0000-0000-0000262F0000}"/>
    <cellStyle name="Normal 18 2 2 2 4 4 2" xfId="12070" xr:uid="{00000000-0005-0000-0000-0000272F0000}"/>
    <cellStyle name="Normal 18 2 2 2 4 4 2 2" xfId="12071" xr:uid="{00000000-0005-0000-0000-0000282F0000}"/>
    <cellStyle name="Normal 18 2 2 2 4 4 3" xfId="12072" xr:uid="{00000000-0005-0000-0000-0000292F0000}"/>
    <cellStyle name="Normal 18 2 2 2 4 5" xfId="12073" xr:uid="{00000000-0005-0000-0000-00002A2F0000}"/>
    <cellStyle name="Normal 18 2 2 2 4 5 2" xfId="12074" xr:uid="{00000000-0005-0000-0000-00002B2F0000}"/>
    <cellStyle name="Normal 18 2 2 2 4 6" xfId="12075" xr:uid="{00000000-0005-0000-0000-00002C2F0000}"/>
    <cellStyle name="Normal 18 2 2 2 4 6 2" xfId="12076" xr:uid="{00000000-0005-0000-0000-00002D2F0000}"/>
    <cellStyle name="Normal 18 2 2 2 4 7" xfId="12077" xr:uid="{00000000-0005-0000-0000-00002E2F0000}"/>
    <cellStyle name="Normal 18 2 2 2 5" xfId="12078" xr:uid="{00000000-0005-0000-0000-00002F2F0000}"/>
    <cellStyle name="Normal 18 2 2 2 5 2" xfId="12079" xr:uid="{00000000-0005-0000-0000-0000302F0000}"/>
    <cellStyle name="Normal 18 2 2 2 5 2 2" xfId="12080" xr:uid="{00000000-0005-0000-0000-0000312F0000}"/>
    <cellStyle name="Normal 18 2 2 2 5 2 2 2" xfId="12081" xr:uid="{00000000-0005-0000-0000-0000322F0000}"/>
    <cellStyle name="Normal 18 2 2 2 5 2 3" xfId="12082" xr:uid="{00000000-0005-0000-0000-0000332F0000}"/>
    <cellStyle name="Normal 18 2 2 2 5 3" xfId="12083" xr:uid="{00000000-0005-0000-0000-0000342F0000}"/>
    <cellStyle name="Normal 18 2 2 2 5 3 2" xfId="12084" xr:uid="{00000000-0005-0000-0000-0000352F0000}"/>
    <cellStyle name="Normal 18 2 2 2 5 3 2 2" xfId="12085" xr:uid="{00000000-0005-0000-0000-0000362F0000}"/>
    <cellStyle name="Normal 18 2 2 2 5 3 3" xfId="12086" xr:uid="{00000000-0005-0000-0000-0000372F0000}"/>
    <cellStyle name="Normal 18 2 2 2 5 4" xfId="12087" xr:uid="{00000000-0005-0000-0000-0000382F0000}"/>
    <cellStyle name="Normal 18 2 2 2 5 4 2" xfId="12088" xr:uid="{00000000-0005-0000-0000-0000392F0000}"/>
    <cellStyle name="Normal 18 2 2 2 5 4 2 2" xfId="12089" xr:uid="{00000000-0005-0000-0000-00003A2F0000}"/>
    <cellStyle name="Normal 18 2 2 2 5 4 3" xfId="12090" xr:uid="{00000000-0005-0000-0000-00003B2F0000}"/>
    <cellStyle name="Normal 18 2 2 2 5 5" xfId="12091" xr:uid="{00000000-0005-0000-0000-00003C2F0000}"/>
    <cellStyle name="Normal 18 2 2 2 5 5 2" xfId="12092" xr:uid="{00000000-0005-0000-0000-00003D2F0000}"/>
    <cellStyle name="Normal 18 2 2 2 5 6" xfId="12093" xr:uid="{00000000-0005-0000-0000-00003E2F0000}"/>
    <cellStyle name="Normal 18 2 2 2 5 6 2" xfId="12094" xr:uid="{00000000-0005-0000-0000-00003F2F0000}"/>
    <cellStyle name="Normal 18 2 2 2 5 7" xfId="12095" xr:uid="{00000000-0005-0000-0000-0000402F0000}"/>
    <cellStyle name="Normal 18 2 2 2 6" xfId="12096" xr:uid="{00000000-0005-0000-0000-0000412F0000}"/>
    <cellStyle name="Normal 18 2 2 2 6 2" xfId="12097" xr:uid="{00000000-0005-0000-0000-0000422F0000}"/>
    <cellStyle name="Normal 18 2 2 2 6 2 2" xfId="12098" xr:uid="{00000000-0005-0000-0000-0000432F0000}"/>
    <cellStyle name="Normal 18 2 2 2 6 3" xfId="12099" xr:uid="{00000000-0005-0000-0000-0000442F0000}"/>
    <cellStyle name="Normal 18 2 2 2 7" xfId="12100" xr:uid="{00000000-0005-0000-0000-0000452F0000}"/>
    <cellStyle name="Normal 18 2 2 2 7 2" xfId="12101" xr:uid="{00000000-0005-0000-0000-0000462F0000}"/>
    <cellStyle name="Normal 18 2 2 2 7 2 2" xfId="12102" xr:uid="{00000000-0005-0000-0000-0000472F0000}"/>
    <cellStyle name="Normal 18 2 2 2 7 3" xfId="12103" xr:uid="{00000000-0005-0000-0000-0000482F0000}"/>
    <cellStyle name="Normal 18 2 2 2 8" xfId="12104" xr:uid="{00000000-0005-0000-0000-0000492F0000}"/>
    <cellStyle name="Normal 18 2 2 2 8 2" xfId="12105" xr:uid="{00000000-0005-0000-0000-00004A2F0000}"/>
    <cellStyle name="Normal 18 2 2 2 8 2 2" xfId="12106" xr:uid="{00000000-0005-0000-0000-00004B2F0000}"/>
    <cellStyle name="Normal 18 2 2 2 8 3" xfId="12107" xr:uid="{00000000-0005-0000-0000-00004C2F0000}"/>
    <cellStyle name="Normal 18 2 2 2 9" xfId="12108" xr:uid="{00000000-0005-0000-0000-00004D2F0000}"/>
    <cellStyle name="Normal 18 2 2 2 9 2" xfId="12109" xr:uid="{00000000-0005-0000-0000-00004E2F0000}"/>
    <cellStyle name="Normal 18 2 2 3" xfId="12110" xr:uid="{00000000-0005-0000-0000-00004F2F0000}"/>
    <cellStyle name="Normal 18 2 2 3 10" xfId="12111" xr:uid="{00000000-0005-0000-0000-0000502F0000}"/>
    <cellStyle name="Normal 18 2 2 3 10 2" xfId="12112" xr:uid="{00000000-0005-0000-0000-0000512F0000}"/>
    <cellStyle name="Normal 18 2 2 3 11" xfId="12113" xr:uid="{00000000-0005-0000-0000-0000522F0000}"/>
    <cellStyle name="Normal 18 2 2 3 2" xfId="12114" xr:uid="{00000000-0005-0000-0000-0000532F0000}"/>
    <cellStyle name="Normal 18 2 2 3 2 2" xfId="12115" xr:uid="{00000000-0005-0000-0000-0000542F0000}"/>
    <cellStyle name="Normal 18 2 2 3 2 2 2" xfId="12116" xr:uid="{00000000-0005-0000-0000-0000552F0000}"/>
    <cellStyle name="Normal 18 2 2 3 2 2 2 2" xfId="12117" xr:uid="{00000000-0005-0000-0000-0000562F0000}"/>
    <cellStyle name="Normal 18 2 2 3 2 2 2 2 2" xfId="12118" xr:uid="{00000000-0005-0000-0000-0000572F0000}"/>
    <cellStyle name="Normal 18 2 2 3 2 2 2 3" xfId="12119" xr:uid="{00000000-0005-0000-0000-0000582F0000}"/>
    <cellStyle name="Normal 18 2 2 3 2 2 3" xfId="12120" xr:uid="{00000000-0005-0000-0000-0000592F0000}"/>
    <cellStyle name="Normal 18 2 2 3 2 2 3 2" xfId="12121" xr:uid="{00000000-0005-0000-0000-00005A2F0000}"/>
    <cellStyle name="Normal 18 2 2 3 2 2 3 2 2" xfId="12122" xr:uid="{00000000-0005-0000-0000-00005B2F0000}"/>
    <cellStyle name="Normal 18 2 2 3 2 2 3 3" xfId="12123" xr:uid="{00000000-0005-0000-0000-00005C2F0000}"/>
    <cellStyle name="Normal 18 2 2 3 2 2 4" xfId="12124" xr:uid="{00000000-0005-0000-0000-00005D2F0000}"/>
    <cellStyle name="Normal 18 2 2 3 2 2 4 2" xfId="12125" xr:uid="{00000000-0005-0000-0000-00005E2F0000}"/>
    <cellStyle name="Normal 18 2 2 3 2 2 4 2 2" xfId="12126" xr:uid="{00000000-0005-0000-0000-00005F2F0000}"/>
    <cellStyle name="Normal 18 2 2 3 2 2 4 3" xfId="12127" xr:uid="{00000000-0005-0000-0000-0000602F0000}"/>
    <cellStyle name="Normal 18 2 2 3 2 2 5" xfId="12128" xr:uid="{00000000-0005-0000-0000-0000612F0000}"/>
    <cellStyle name="Normal 18 2 2 3 2 2 5 2" xfId="12129" xr:uid="{00000000-0005-0000-0000-0000622F0000}"/>
    <cellStyle name="Normal 18 2 2 3 2 2 6" xfId="12130" xr:uid="{00000000-0005-0000-0000-0000632F0000}"/>
    <cellStyle name="Normal 18 2 2 3 2 2 6 2" xfId="12131" xr:uid="{00000000-0005-0000-0000-0000642F0000}"/>
    <cellStyle name="Normal 18 2 2 3 2 2 7" xfId="12132" xr:uid="{00000000-0005-0000-0000-0000652F0000}"/>
    <cellStyle name="Normal 18 2 2 3 2 3" xfId="12133" xr:uid="{00000000-0005-0000-0000-0000662F0000}"/>
    <cellStyle name="Normal 18 2 2 3 2 3 2" xfId="12134" xr:uid="{00000000-0005-0000-0000-0000672F0000}"/>
    <cellStyle name="Normal 18 2 2 3 2 3 2 2" xfId="12135" xr:uid="{00000000-0005-0000-0000-0000682F0000}"/>
    <cellStyle name="Normal 18 2 2 3 2 3 2 2 2" xfId="12136" xr:uid="{00000000-0005-0000-0000-0000692F0000}"/>
    <cellStyle name="Normal 18 2 2 3 2 3 2 3" xfId="12137" xr:uid="{00000000-0005-0000-0000-00006A2F0000}"/>
    <cellStyle name="Normal 18 2 2 3 2 3 3" xfId="12138" xr:uid="{00000000-0005-0000-0000-00006B2F0000}"/>
    <cellStyle name="Normal 18 2 2 3 2 3 3 2" xfId="12139" xr:uid="{00000000-0005-0000-0000-00006C2F0000}"/>
    <cellStyle name="Normal 18 2 2 3 2 3 3 2 2" xfId="12140" xr:uid="{00000000-0005-0000-0000-00006D2F0000}"/>
    <cellStyle name="Normal 18 2 2 3 2 3 3 3" xfId="12141" xr:uid="{00000000-0005-0000-0000-00006E2F0000}"/>
    <cellStyle name="Normal 18 2 2 3 2 3 4" xfId="12142" xr:uid="{00000000-0005-0000-0000-00006F2F0000}"/>
    <cellStyle name="Normal 18 2 2 3 2 3 4 2" xfId="12143" xr:uid="{00000000-0005-0000-0000-0000702F0000}"/>
    <cellStyle name="Normal 18 2 2 3 2 3 4 2 2" xfId="12144" xr:uid="{00000000-0005-0000-0000-0000712F0000}"/>
    <cellStyle name="Normal 18 2 2 3 2 3 4 3" xfId="12145" xr:uid="{00000000-0005-0000-0000-0000722F0000}"/>
    <cellStyle name="Normal 18 2 2 3 2 3 5" xfId="12146" xr:uid="{00000000-0005-0000-0000-0000732F0000}"/>
    <cellStyle name="Normal 18 2 2 3 2 3 5 2" xfId="12147" xr:uid="{00000000-0005-0000-0000-0000742F0000}"/>
    <cellStyle name="Normal 18 2 2 3 2 3 6" xfId="12148" xr:uid="{00000000-0005-0000-0000-0000752F0000}"/>
    <cellStyle name="Normal 18 2 2 3 2 3 6 2" xfId="12149" xr:uid="{00000000-0005-0000-0000-0000762F0000}"/>
    <cellStyle name="Normal 18 2 2 3 2 3 7" xfId="12150" xr:uid="{00000000-0005-0000-0000-0000772F0000}"/>
    <cellStyle name="Normal 18 2 2 3 2 4" xfId="12151" xr:uid="{00000000-0005-0000-0000-0000782F0000}"/>
    <cellStyle name="Normal 18 2 2 3 2 4 2" xfId="12152" xr:uid="{00000000-0005-0000-0000-0000792F0000}"/>
    <cellStyle name="Normal 18 2 2 3 2 4 2 2" xfId="12153" xr:uid="{00000000-0005-0000-0000-00007A2F0000}"/>
    <cellStyle name="Normal 18 2 2 3 2 4 3" xfId="12154" xr:uid="{00000000-0005-0000-0000-00007B2F0000}"/>
    <cellStyle name="Normal 18 2 2 3 2 5" xfId="12155" xr:uid="{00000000-0005-0000-0000-00007C2F0000}"/>
    <cellStyle name="Normal 18 2 2 3 2 5 2" xfId="12156" xr:uid="{00000000-0005-0000-0000-00007D2F0000}"/>
    <cellStyle name="Normal 18 2 2 3 2 5 2 2" xfId="12157" xr:uid="{00000000-0005-0000-0000-00007E2F0000}"/>
    <cellStyle name="Normal 18 2 2 3 2 5 3" xfId="12158" xr:uid="{00000000-0005-0000-0000-00007F2F0000}"/>
    <cellStyle name="Normal 18 2 2 3 2 6" xfId="12159" xr:uid="{00000000-0005-0000-0000-0000802F0000}"/>
    <cellStyle name="Normal 18 2 2 3 2 6 2" xfId="12160" xr:uid="{00000000-0005-0000-0000-0000812F0000}"/>
    <cellStyle name="Normal 18 2 2 3 2 6 2 2" xfId="12161" xr:uid="{00000000-0005-0000-0000-0000822F0000}"/>
    <cellStyle name="Normal 18 2 2 3 2 6 3" xfId="12162" xr:uid="{00000000-0005-0000-0000-0000832F0000}"/>
    <cellStyle name="Normal 18 2 2 3 2 7" xfId="12163" xr:uid="{00000000-0005-0000-0000-0000842F0000}"/>
    <cellStyle name="Normal 18 2 2 3 2 7 2" xfId="12164" xr:uid="{00000000-0005-0000-0000-0000852F0000}"/>
    <cellStyle name="Normal 18 2 2 3 2 8" xfId="12165" xr:uid="{00000000-0005-0000-0000-0000862F0000}"/>
    <cellStyle name="Normal 18 2 2 3 2 8 2" xfId="12166" xr:uid="{00000000-0005-0000-0000-0000872F0000}"/>
    <cellStyle name="Normal 18 2 2 3 2 9" xfId="12167" xr:uid="{00000000-0005-0000-0000-0000882F0000}"/>
    <cellStyle name="Normal 18 2 2 3 3" xfId="12168" xr:uid="{00000000-0005-0000-0000-0000892F0000}"/>
    <cellStyle name="Normal 18 2 2 3 3 2" xfId="12169" xr:uid="{00000000-0005-0000-0000-00008A2F0000}"/>
    <cellStyle name="Normal 18 2 2 3 3 2 2" xfId="12170" xr:uid="{00000000-0005-0000-0000-00008B2F0000}"/>
    <cellStyle name="Normal 18 2 2 3 3 2 2 2" xfId="12171" xr:uid="{00000000-0005-0000-0000-00008C2F0000}"/>
    <cellStyle name="Normal 18 2 2 3 3 2 2 2 2" xfId="12172" xr:uid="{00000000-0005-0000-0000-00008D2F0000}"/>
    <cellStyle name="Normal 18 2 2 3 3 2 2 3" xfId="12173" xr:uid="{00000000-0005-0000-0000-00008E2F0000}"/>
    <cellStyle name="Normal 18 2 2 3 3 2 3" xfId="12174" xr:uid="{00000000-0005-0000-0000-00008F2F0000}"/>
    <cellStyle name="Normal 18 2 2 3 3 2 3 2" xfId="12175" xr:uid="{00000000-0005-0000-0000-0000902F0000}"/>
    <cellStyle name="Normal 18 2 2 3 3 2 3 2 2" xfId="12176" xr:uid="{00000000-0005-0000-0000-0000912F0000}"/>
    <cellStyle name="Normal 18 2 2 3 3 2 3 3" xfId="12177" xr:uid="{00000000-0005-0000-0000-0000922F0000}"/>
    <cellStyle name="Normal 18 2 2 3 3 2 4" xfId="12178" xr:uid="{00000000-0005-0000-0000-0000932F0000}"/>
    <cellStyle name="Normal 18 2 2 3 3 2 4 2" xfId="12179" xr:uid="{00000000-0005-0000-0000-0000942F0000}"/>
    <cellStyle name="Normal 18 2 2 3 3 2 4 2 2" xfId="12180" xr:uid="{00000000-0005-0000-0000-0000952F0000}"/>
    <cellStyle name="Normal 18 2 2 3 3 2 4 3" xfId="12181" xr:uid="{00000000-0005-0000-0000-0000962F0000}"/>
    <cellStyle name="Normal 18 2 2 3 3 2 5" xfId="12182" xr:uid="{00000000-0005-0000-0000-0000972F0000}"/>
    <cellStyle name="Normal 18 2 2 3 3 2 5 2" xfId="12183" xr:uid="{00000000-0005-0000-0000-0000982F0000}"/>
    <cellStyle name="Normal 18 2 2 3 3 2 6" xfId="12184" xr:uid="{00000000-0005-0000-0000-0000992F0000}"/>
    <cellStyle name="Normal 18 2 2 3 3 2 6 2" xfId="12185" xr:uid="{00000000-0005-0000-0000-00009A2F0000}"/>
    <cellStyle name="Normal 18 2 2 3 3 2 7" xfId="12186" xr:uid="{00000000-0005-0000-0000-00009B2F0000}"/>
    <cellStyle name="Normal 18 2 2 3 3 3" xfId="12187" xr:uid="{00000000-0005-0000-0000-00009C2F0000}"/>
    <cellStyle name="Normal 18 2 2 3 3 3 2" xfId="12188" xr:uid="{00000000-0005-0000-0000-00009D2F0000}"/>
    <cellStyle name="Normal 18 2 2 3 3 3 2 2" xfId="12189" xr:uid="{00000000-0005-0000-0000-00009E2F0000}"/>
    <cellStyle name="Normal 18 2 2 3 3 3 3" xfId="12190" xr:uid="{00000000-0005-0000-0000-00009F2F0000}"/>
    <cellStyle name="Normal 18 2 2 3 3 4" xfId="12191" xr:uid="{00000000-0005-0000-0000-0000A02F0000}"/>
    <cellStyle name="Normal 18 2 2 3 3 4 2" xfId="12192" xr:uid="{00000000-0005-0000-0000-0000A12F0000}"/>
    <cellStyle name="Normal 18 2 2 3 3 4 2 2" xfId="12193" xr:uid="{00000000-0005-0000-0000-0000A22F0000}"/>
    <cellStyle name="Normal 18 2 2 3 3 4 3" xfId="12194" xr:uid="{00000000-0005-0000-0000-0000A32F0000}"/>
    <cellStyle name="Normal 18 2 2 3 3 5" xfId="12195" xr:uid="{00000000-0005-0000-0000-0000A42F0000}"/>
    <cellStyle name="Normal 18 2 2 3 3 5 2" xfId="12196" xr:uid="{00000000-0005-0000-0000-0000A52F0000}"/>
    <cellStyle name="Normal 18 2 2 3 3 5 2 2" xfId="12197" xr:uid="{00000000-0005-0000-0000-0000A62F0000}"/>
    <cellStyle name="Normal 18 2 2 3 3 5 3" xfId="12198" xr:uid="{00000000-0005-0000-0000-0000A72F0000}"/>
    <cellStyle name="Normal 18 2 2 3 3 6" xfId="12199" xr:uid="{00000000-0005-0000-0000-0000A82F0000}"/>
    <cellStyle name="Normal 18 2 2 3 3 6 2" xfId="12200" xr:uid="{00000000-0005-0000-0000-0000A92F0000}"/>
    <cellStyle name="Normal 18 2 2 3 3 7" xfId="12201" xr:uid="{00000000-0005-0000-0000-0000AA2F0000}"/>
    <cellStyle name="Normal 18 2 2 3 3 7 2" xfId="12202" xr:uid="{00000000-0005-0000-0000-0000AB2F0000}"/>
    <cellStyle name="Normal 18 2 2 3 3 8" xfId="12203" xr:uid="{00000000-0005-0000-0000-0000AC2F0000}"/>
    <cellStyle name="Normal 18 2 2 3 4" xfId="12204" xr:uid="{00000000-0005-0000-0000-0000AD2F0000}"/>
    <cellStyle name="Normal 18 2 2 3 4 2" xfId="12205" xr:uid="{00000000-0005-0000-0000-0000AE2F0000}"/>
    <cellStyle name="Normal 18 2 2 3 4 2 2" xfId="12206" xr:uid="{00000000-0005-0000-0000-0000AF2F0000}"/>
    <cellStyle name="Normal 18 2 2 3 4 2 2 2" xfId="12207" xr:uid="{00000000-0005-0000-0000-0000B02F0000}"/>
    <cellStyle name="Normal 18 2 2 3 4 2 3" xfId="12208" xr:uid="{00000000-0005-0000-0000-0000B12F0000}"/>
    <cellStyle name="Normal 18 2 2 3 4 3" xfId="12209" xr:uid="{00000000-0005-0000-0000-0000B22F0000}"/>
    <cellStyle name="Normal 18 2 2 3 4 3 2" xfId="12210" xr:uid="{00000000-0005-0000-0000-0000B32F0000}"/>
    <cellStyle name="Normal 18 2 2 3 4 3 2 2" xfId="12211" xr:uid="{00000000-0005-0000-0000-0000B42F0000}"/>
    <cellStyle name="Normal 18 2 2 3 4 3 3" xfId="12212" xr:uid="{00000000-0005-0000-0000-0000B52F0000}"/>
    <cellStyle name="Normal 18 2 2 3 4 4" xfId="12213" xr:uid="{00000000-0005-0000-0000-0000B62F0000}"/>
    <cellStyle name="Normal 18 2 2 3 4 4 2" xfId="12214" xr:uid="{00000000-0005-0000-0000-0000B72F0000}"/>
    <cellStyle name="Normal 18 2 2 3 4 4 2 2" xfId="12215" xr:uid="{00000000-0005-0000-0000-0000B82F0000}"/>
    <cellStyle name="Normal 18 2 2 3 4 4 3" xfId="12216" xr:uid="{00000000-0005-0000-0000-0000B92F0000}"/>
    <cellStyle name="Normal 18 2 2 3 4 5" xfId="12217" xr:uid="{00000000-0005-0000-0000-0000BA2F0000}"/>
    <cellStyle name="Normal 18 2 2 3 4 5 2" xfId="12218" xr:uid="{00000000-0005-0000-0000-0000BB2F0000}"/>
    <cellStyle name="Normal 18 2 2 3 4 6" xfId="12219" xr:uid="{00000000-0005-0000-0000-0000BC2F0000}"/>
    <cellStyle name="Normal 18 2 2 3 4 6 2" xfId="12220" xr:uid="{00000000-0005-0000-0000-0000BD2F0000}"/>
    <cellStyle name="Normal 18 2 2 3 4 7" xfId="12221" xr:uid="{00000000-0005-0000-0000-0000BE2F0000}"/>
    <cellStyle name="Normal 18 2 2 3 5" xfId="12222" xr:uid="{00000000-0005-0000-0000-0000BF2F0000}"/>
    <cellStyle name="Normal 18 2 2 3 5 2" xfId="12223" xr:uid="{00000000-0005-0000-0000-0000C02F0000}"/>
    <cellStyle name="Normal 18 2 2 3 5 2 2" xfId="12224" xr:uid="{00000000-0005-0000-0000-0000C12F0000}"/>
    <cellStyle name="Normal 18 2 2 3 5 2 2 2" xfId="12225" xr:uid="{00000000-0005-0000-0000-0000C22F0000}"/>
    <cellStyle name="Normal 18 2 2 3 5 2 3" xfId="12226" xr:uid="{00000000-0005-0000-0000-0000C32F0000}"/>
    <cellStyle name="Normal 18 2 2 3 5 3" xfId="12227" xr:uid="{00000000-0005-0000-0000-0000C42F0000}"/>
    <cellStyle name="Normal 18 2 2 3 5 3 2" xfId="12228" xr:uid="{00000000-0005-0000-0000-0000C52F0000}"/>
    <cellStyle name="Normal 18 2 2 3 5 3 2 2" xfId="12229" xr:uid="{00000000-0005-0000-0000-0000C62F0000}"/>
    <cellStyle name="Normal 18 2 2 3 5 3 3" xfId="12230" xr:uid="{00000000-0005-0000-0000-0000C72F0000}"/>
    <cellStyle name="Normal 18 2 2 3 5 4" xfId="12231" xr:uid="{00000000-0005-0000-0000-0000C82F0000}"/>
    <cellStyle name="Normal 18 2 2 3 5 4 2" xfId="12232" xr:uid="{00000000-0005-0000-0000-0000C92F0000}"/>
    <cellStyle name="Normal 18 2 2 3 5 4 2 2" xfId="12233" xr:uid="{00000000-0005-0000-0000-0000CA2F0000}"/>
    <cellStyle name="Normal 18 2 2 3 5 4 3" xfId="12234" xr:uid="{00000000-0005-0000-0000-0000CB2F0000}"/>
    <cellStyle name="Normal 18 2 2 3 5 5" xfId="12235" xr:uid="{00000000-0005-0000-0000-0000CC2F0000}"/>
    <cellStyle name="Normal 18 2 2 3 5 5 2" xfId="12236" xr:uid="{00000000-0005-0000-0000-0000CD2F0000}"/>
    <cellStyle name="Normal 18 2 2 3 5 6" xfId="12237" xr:uid="{00000000-0005-0000-0000-0000CE2F0000}"/>
    <cellStyle name="Normal 18 2 2 3 5 6 2" xfId="12238" xr:uid="{00000000-0005-0000-0000-0000CF2F0000}"/>
    <cellStyle name="Normal 18 2 2 3 5 7" xfId="12239" xr:uid="{00000000-0005-0000-0000-0000D02F0000}"/>
    <cellStyle name="Normal 18 2 2 3 6" xfId="12240" xr:uid="{00000000-0005-0000-0000-0000D12F0000}"/>
    <cellStyle name="Normal 18 2 2 3 6 2" xfId="12241" xr:uid="{00000000-0005-0000-0000-0000D22F0000}"/>
    <cellStyle name="Normal 18 2 2 3 6 2 2" xfId="12242" xr:uid="{00000000-0005-0000-0000-0000D32F0000}"/>
    <cellStyle name="Normal 18 2 2 3 6 3" xfId="12243" xr:uid="{00000000-0005-0000-0000-0000D42F0000}"/>
    <cellStyle name="Normal 18 2 2 3 7" xfId="12244" xr:uid="{00000000-0005-0000-0000-0000D52F0000}"/>
    <cellStyle name="Normal 18 2 2 3 7 2" xfId="12245" xr:uid="{00000000-0005-0000-0000-0000D62F0000}"/>
    <cellStyle name="Normal 18 2 2 3 7 2 2" xfId="12246" xr:uid="{00000000-0005-0000-0000-0000D72F0000}"/>
    <cellStyle name="Normal 18 2 2 3 7 3" xfId="12247" xr:uid="{00000000-0005-0000-0000-0000D82F0000}"/>
    <cellStyle name="Normal 18 2 2 3 8" xfId="12248" xr:uid="{00000000-0005-0000-0000-0000D92F0000}"/>
    <cellStyle name="Normal 18 2 2 3 8 2" xfId="12249" xr:uid="{00000000-0005-0000-0000-0000DA2F0000}"/>
    <cellStyle name="Normal 18 2 2 3 8 2 2" xfId="12250" xr:uid="{00000000-0005-0000-0000-0000DB2F0000}"/>
    <cellStyle name="Normal 18 2 2 3 8 3" xfId="12251" xr:uid="{00000000-0005-0000-0000-0000DC2F0000}"/>
    <cellStyle name="Normal 18 2 2 3 9" xfId="12252" xr:uid="{00000000-0005-0000-0000-0000DD2F0000}"/>
    <cellStyle name="Normal 18 2 2 3 9 2" xfId="12253" xr:uid="{00000000-0005-0000-0000-0000DE2F0000}"/>
    <cellStyle name="Normal 18 2 2 4" xfId="12254" xr:uid="{00000000-0005-0000-0000-0000DF2F0000}"/>
    <cellStyle name="Normal 18 2 2 4 2" xfId="12255" xr:uid="{00000000-0005-0000-0000-0000E02F0000}"/>
    <cellStyle name="Normal 18 2 2 4 2 2" xfId="12256" xr:uid="{00000000-0005-0000-0000-0000E12F0000}"/>
    <cellStyle name="Normal 18 2 2 4 2 2 2" xfId="12257" xr:uid="{00000000-0005-0000-0000-0000E22F0000}"/>
    <cellStyle name="Normal 18 2 2 4 2 2 2 2" xfId="12258" xr:uid="{00000000-0005-0000-0000-0000E32F0000}"/>
    <cellStyle name="Normal 18 2 2 4 2 2 3" xfId="12259" xr:uid="{00000000-0005-0000-0000-0000E42F0000}"/>
    <cellStyle name="Normal 18 2 2 4 2 3" xfId="12260" xr:uid="{00000000-0005-0000-0000-0000E52F0000}"/>
    <cellStyle name="Normal 18 2 2 4 2 3 2" xfId="12261" xr:uid="{00000000-0005-0000-0000-0000E62F0000}"/>
    <cellStyle name="Normal 18 2 2 4 2 3 2 2" xfId="12262" xr:uid="{00000000-0005-0000-0000-0000E72F0000}"/>
    <cellStyle name="Normal 18 2 2 4 2 3 3" xfId="12263" xr:uid="{00000000-0005-0000-0000-0000E82F0000}"/>
    <cellStyle name="Normal 18 2 2 4 2 4" xfId="12264" xr:uid="{00000000-0005-0000-0000-0000E92F0000}"/>
    <cellStyle name="Normal 18 2 2 4 2 4 2" xfId="12265" xr:uid="{00000000-0005-0000-0000-0000EA2F0000}"/>
    <cellStyle name="Normal 18 2 2 4 2 4 2 2" xfId="12266" xr:uid="{00000000-0005-0000-0000-0000EB2F0000}"/>
    <cellStyle name="Normal 18 2 2 4 2 4 3" xfId="12267" xr:uid="{00000000-0005-0000-0000-0000EC2F0000}"/>
    <cellStyle name="Normal 18 2 2 4 2 5" xfId="12268" xr:uid="{00000000-0005-0000-0000-0000ED2F0000}"/>
    <cellStyle name="Normal 18 2 2 4 2 5 2" xfId="12269" xr:uid="{00000000-0005-0000-0000-0000EE2F0000}"/>
    <cellStyle name="Normal 18 2 2 4 2 6" xfId="12270" xr:uid="{00000000-0005-0000-0000-0000EF2F0000}"/>
    <cellStyle name="Normal 18 2 2 4 2 6 2" xfId="12271" xr:uid="{00000000-0005-0000-0000-0000F02F0000}"/>
    <cellStyle name="Normal 18 2 2 4 2 7" xfId="12272" xr:uid="{00000000-0005-0000-0000-0000F12F0000}"/>
    <cellStyle name="Normal 18 2 2 4 3" xfId="12273" xr:uid="{00000000-0005-0000-0000-0000F22F0000}"/>
    <cellStyle name="Normal 18 2 2 4 3 2" xfId="12274" xr:uid="{00000000-0005-0000-0000-0000F32F0000}"/>
    <cellStyle name="Normal 18 2 2 4 3 2 2" xfId="12275" xr:uid="{00000000-0005-0000-0000-0000F42F0000}"/>
    <cellStyle name="Normal 18 2 2 4 3 2 2 2" xfId="12276" xr:uid="{00000000-0005-0000-0000-0000F52F0000}"/>
    <cellStyle name="Normal 18 2 2 4 3 2 3" xfId="12277" xr:uid="{00000000-0005-0000-0000-0000F62F0000}"/>
    <cellStyle name="Normal 18 2 2 4 3 3" xfId="12278" xr:uid="{00000000-0005-0000-0000-0000F72F0000}"/>
    <cellStyle name="Normal 18 2 2 4 3 3 2" xfId="12279" xr:uid="{00000000-0005-0000-0000-0000F82F0000}"/>
    <cellStyle name="Normal 18 2 2 4 3 3 2 2" xfId="12280" xr:uid="{00000000-0005-0000-0000-0000F92F0000}"/>
    <cellStyle name="Normal 18 2 2 4 3 3 3" xfId="12281" xr:uid="{00000000-0005-0000-0000-0000FA2F0000}"/>
    <cellStyle name="Normal 18 2 2 4 3 4" xfId="12282" xr:uid="{00000000-0005-0000-0000-0000FB2F0000}"/>
    <cellStyle name="Normal 18 2 2 4 3 4 2" xfId="12283" xr:uid="{00000000-0005-0000-0000-0000FC2F0000}"/>
    <cellStyle name="Normal 18 2 2 4 3 4 2 2" xfId="12284" xr:uid="{00000000-0005-0000-0000-0000FD2F0000}"/>
    <cellStyle name="Normal 18 2 2 4 3 4 3" xfId="12285" xr:uid="{00000000-0005-0000-0000-0000FE2F0000}"/>
    <cellStyle name="Normal 18 2 2 4 3 5" xfId="12286" xr:uid="{00000000-0005-0000-0000-0000FF2F0000}"/>
    <cellStyle name="Normal 18 2 2 4 3 5 2" xfId="12287" xr:uid="{00000000-0005-0000-0000-000000300000}"/>
    <cellStyle name="Normal 18 2 2 4 3 6" xfId="12288" xr:uid="{00000000-0005-0000-0000-000001300000}"/>
    <cellStyle name="Normal 18 2 2 4 3 6 2" xfId="12289" xr:uid="{00000000-0005-0000-0000-000002300000}"/>
    <cellStyle name="Normal 18 2 2 4 3 7" xfId="12290" xr:uid="{00000000-0005-0000-0000-000003300000}"/>
    <cellStyle name="Normal 18 2 2 4 4" xfId="12291" xr:uid="{00000000-0005-0000-0000-000004300000}"/>
    <cellStyle name="Normal 18 2 2 4 4 2" xfId="12292" xr:uid="{00000000-0005-0000-0000-000005300000}"/>
    <cellStyle name="Normal 18 2 2 4 4 2 2" xfId="12293" xr:uid="{00000000-0005-0000-0000-000006300000}"/>
    <cellStyle name="Normal 18 2 2 4 4 3" xfId="12294" xr:uid="{00000000-0005-0000-0000-000007300000}"/>
    <cellStyle name="Normal 18 2 2 4 5" xfId="12295" xr:uid="{00000000-0005-0000-0000-000008300000}"/>
    <cellStyle name="Normal 18 2 2 4 5 2" xfId="12296" xr:uid="{00000000-0005-0000-0000-000009300000}"/>
    <cellStyle name="Normal 18 2 2 4 5 2 2" xfId="12297" xr:uid="{00000000-0005-0000-0000-00000A300000}"/>
    <cellStyle name="Normal 18 2 2 4 5 3" xfId="12298" xr:uid="{00000000-0005-0000-0000-00000B300000}"/>
    <cellStyle name="Normal 18 2 2 4 6" xfId="12299" xr:uid="{00000000-0005-0000-0000-00000C300000}"/>
    <cellStyle name="Normal 18 2 2 4 6 2" xfId="12300" xr:uid="{00000000-0005-0000-0000-00000D300000}"/>
    <cellStyle name="Normal 18 2 2 4 6 2 2" xfId="12301" xr:uid="{00000000-0005-0000-0000-00000E300000}"/>
    <cellStyle name="Normal 18 2 2 4 6 3" xfId="12302" xr:uid="{00000000-0005-0000-0000-00000F300000}"/>
    <cellStyle name="Normal 18 2 2 4 7" xfId="12303" xr:uid="{00000000-0005-0000-0000-000010300000}"/>
    <cellStyle name="Normal 18 2 2 4 7 2" xfId="12304" xr:uid="{00000000-0005-0000-0000-000011300000}"/>
    <cellStyle name="Normal 18 2 2 4 8" xfId="12305" xr:uid="{00000000-0005-0000-0000-000012300000}"/>
    <cellStyle name="Normal 18 2 2 4 8 2" xfId="12306" xr:uid="{00000000-0005-0000-0000-000013300000}"/>
    <cellStyle name="Normal 18 2 2 4 9" xfId="12307" xr:uid="{00000000-0005-0000-0000-000014300000}"/>
    <cellStyle name="Normal 18 2 2 5" xfId="12308" xr:uid="{00000000-0005-0000-0000-000015300000}"/>
    <cellStyle name="Normal 18 2 2 5 2" xfId="12309" xr:uid="{00000000-0005-0000-0000-000016300000}"/>
    <cellStyle name="Normal 18 2 2 5 2 2" xfId="12310" xr:uid="{00000000-0005-0000-0000-000017300000}"/>
    <cellStyle name="Normal 18 2 2 5 2 2 2" xfId="12311" xr:uid="{00000000-0005-0000-0000-000018300000}"/>
    <cellStyle name="Normal 18 2 2 5 2 2 2 2" xfId="12312" xr:uid="{00000000-0005-0000-0000-000019300000}"/>
    <cellStyle name="Normal 18 2 2 5 2 2 3" xfId="12313" xr:uid="{00000000-0005-0000-0000-00001A300000}"/>
    <cellStyle name="Normal 18 2 2 5 2 3" xfId="12314" xr:uid="{00000000-0005-0000-0000-00001B300000}"/>
    <cellStyle name="Normal 18 2 2 5 2 3 2" xfId="12315" xr:uid="{00000000-0005-0000-0000-00001C300000}"/>
    <cellStyle name="Normal 18 2 2 5 2 3 2 2" xfId="12316" xr:uid="{00000000-0005-0000-0000-00001D300000}"/>
    <cellStyle name="Normal 18 2 2 5 2 3 3" xfId="12317" xr:uid="{00000000-0005-0000-0000-00001E300000}"/>
    <cellStyle name="Normal 18 2 2 5 2 4" xfId="12318" xr:uid="{00000000-0005-0000-0000-00001F300000}"/>
    <cellStyle name="Normal 18 2 2 5 2 4 2" xfId="12319" xr:uid="{00000000-0005-0000-0000-000020300000}"/>
    <cellStyle name="Normal 18 2 2 5 2 4 2 2" xfId="12320" xr:uid="{00000000-0005-0000-0000-000021300000}"/>
    <cellStyle name="Normal 18 2 2 5 2 4 3" xfId="12321" xr:uid="{00000000-0005-0000-0000-000022300000}"/>
    <cellStyle name="Normal 18 2 2 5 2 5" xfId="12322" xr:uid="{00000000-0005-0000-0000-000023300000}"/>
    <cellStyle name="Normal 18 2 2 5 2 5 2" xfId="12323" xr:uid="{00000000-0005-0000-0000-000024300000}"/>
    <cellStyle name="Normal 18 2 2 5 2 6" xfId="12324" xr:uid="{00000000-0005-0000-0000-000025300000}"/>
    <cellStyle name="Normal 18 2 2 5 2 6 2" xfId="12325" xr:uid="{00000000-0005-0000-0000-000026300000}"/>
    <cellStyle name="Normal 18 2 2 5 2 7" xfId="12326" xr:uid="{00000000-0005-0000-0000-000027300000}"/>
    <cellStyle name="Normal 18 2 2 5 3" xfId="12327" xr:uid="{00000000-0005-0000-0000-000028300000}"/>
    <cellStyle name="Normal 18 2 2 5 3 2" xfId="12328" xr:uid="{00000000-0005-0000-0000-000029300000}"/>
    <cellStyle name="Normal 18 2 2 5 3 2 2" xfId="12329" xr:uid="{00000000-0005-0000-0000-00002A300000}"/>
    <cellStyle name="Normal 18 2 2 5 3 3" xfId="12330" xr:uid="{00000000-0005-0000-0000-00002B300000}"/>
    <cellStyle name="Normal 18 2 2 5 4" xfId="12331" xr:uid="{00000000-0005-0000-0000-00002C300000}"/>
    <cellStyle name="Normal 18 2 2 5 4 2" xfId="12332" xr:uid="{00000000-0005-0000-0000-00002D300000}"/>
    <cellStyle name="Normal 18 2 2 5 4 2 2" xfId="12333" xr:uid="{00000000-0005-0000-0000-00002E300000}"/>
    <cellStyle name="Normal 18 2 2 5 4 3" xfId="12334" xr:uid="{00000000-0005-0000-0000-00002F300000}"/>
    <cellStyle name="Normal 18 2 2 5 5" xfId="12335" xr:uid="{00000000-0005-0000-0000-000030300000}"/>
    <cellStyle name="Normal 18 2 2 5 5 2" xfId="12336" xr:uid="{00000000-0005-0000-0000-000031300000}"/>
    <cellStyle name="Normal 18 2 2 5 5 2 2" xfId="12337" xr:uid="{00000000-0005-0000-0000-000032300000}"/>
    <cellStyle name="Normal 18 2 2 5 5 3" xfId="12338" xr:uid="{00000000-0005-0000-0000-000033300000}"/>
    <cellStyle name="Normal 18 2 2 5 6" xfId="12339" xr:uid="{00000000-0005-0000-0000-000034300000}"/>
    <cellStyle name="Normal 18 2 2 5 6 2" xfId="12340" xr:uid="{00000000-0005-0000-0000-000035300000}"/>
    <cellStyle name="Normal 18 2 2 5 7" xfId="12341" xr:uid="{00000000-0005-0000-0000-000036300000}"/>
    <cellStyle name="Normal 18 2 2 5 7 2" xfId="12342" xr:uid="{00000000-0005-0000-0000-000037300000}"/>
    <cellStyle name="Normal 18 2 2 5 8" xfId="12343" xr:uid="{00000000-0005-0000-0000-000038300000}"/>
    <cellStyle name="Normal 18 2 2 6" xfId="12344" xr:uid="{00000000-0005-0000-0000-000039300000}"/>
    <cellStyle name="Normal 18 2 2 6 2" xfId="12345" xr:uid="{00000000-0005-0000-0000-00003A300000}"/>
    <cellStyle name="Normal 18 2 2 6 2 2" xfId="12346" xr:uid="{00000000-0005-0000-0000-00003B300000}"/>
    <cellStyle name="Normal 18 2 2 6 2 2 2" xfId="12347" xr:uid="{00000000-0005-0000-0000-00003C300000}"/>
    <cellStyle name="Normal 18 2 2 6 2 3" xfId="12348" xr:uid="{00000000-0005-0000-0000-00003D300000}"/>
    <cellStyle name="Normal 18 2 2 6 3" xfId="12349" xr:uid="{00000000-0005-0000-0000-00003E300000}"/>
    <cellStyle name="Normal 18 2 2 6 3 2" xfId="12350" xr:uid="{00000000-0005-0000-0000-00003F300000}"/>
    <cellStyle name="Normal 18 2 2 6 3 2 2" xfId="12351" xr:uid="{00000000-0005-0000-0000-000040300000}"/>
    <cellStyle name="Normal 18 2 2 6 3 3" xfId="12352" xr:uid="{00000000-0005-0000-0000-000041300000}"/>
    <cellStyle name="Normal 18 2 2 6 4" xfId="12353" xr:uid="{00000000-0005-0000-0000-000042300000}"/>
    <cellStyle name="Normal 18 2 2 6 4 2" xfId="12354" xr:uid="{00000000-0005-0000-0000-000043300000}"/>
    <cellStyle name="Normal 18 2 2 6 4 2 2" xfId="12355" xr:uid="{00000000-0005-0000-0000-000044300000}"/>
    <cellStyle name="Normal 18 2 2 6 4 3" xfId="12356" xr:uid="{00000000-0005-0000-0000-000045300000}"/>
    <cellStyle name="Normal 18 2 2 6 5" xfId="12357" xr:uid="{00000000-0005-0000-0000-000046300000}"/>
    <cellStyle name="Normal 18 2 2 6 5 2" xfId="12358" xr:uid="{00000000-0005-0000-0000-000047300000}"/>
    <cellStyle name="Normal 18 2 2 6 6" xfId="12359" xr:uid="{00000000-0005-0000-0000-000048300000}"/>
    <cellStyle name="Normal 18 2 2 6 6 2" xfId="12360" xr:uid="{00000000-0005-0000-0000-000049300000}"/>
    <cellStyle name="Normal 18 2 2 6 7" xfId="12361" xr:uid="{00000000-0005-0000-0000-00004A300000}"/>
    <cellStyle name="Normal 18 2 2 7" xfId="12362" xr:uid="{00000000-0005-0000-0000-00004B300000}"/>
    <cellStyle name="Normal 18 2 2 7 2" xfId="12363" xr:uid="{00000000-0005-0000-0000-00004C300000}"/>
    <cellStyle name="Normal 18 2 2 7 2 2" xfId="12364" xr:uid="{00000000-0005-0000-0000-00004D300000}"/>
    <cellStyle name="Normal 18 2 2 7 2 2 2" xfId="12365" xr:uid="{00000000-0005-0000-0000-00004E300000}"/>
    <cellStyle name="Normal 18 2 2 7 2 3" xfId="12366" xr:uid="{00000000-0005-0000-0000-00004F300000}"/>
    <cellStyle name="Normal 18 2 2 7 3" xfId="12367" xr:uid="{00000000-0005-0000-0000-000050300000}"/>
    <cellStyle name="Normal 18 2 2 7 3 2" xfId="12368" xr:uid="{00000000-0005-0000-0000-000051300000}"/>
    <cellStyle name="Normal 18 2 2 7 3 2 2" xfId="12369" xr:uid="{00000000-0005-0000-0000-000052300000}"/>
    <cellStyle name="Normal 18 2 2 7 3 3" xfId="12370" xr:uid="{00000000-0005-0000-0000-000053300000}"/>
    <cellStyle name="Normal 18 2 2 7 4" xfId="12371" xr:uid="{00000000-0005-0000-0000-000054300000}"/>
    <cellStyle name="Normal 18 2 2 7 4 2" xfId="12372" xr:uid="{00000000-0005-0000-0000-000055300000}"/>
    <cellStyle name="Normal 18 2 2 7 4 2 2" xfId="12373" xr:uid="{00000000-0005-0000-0000-000056300000}"/>
    <cellStyle name="Normal 18 2 2 7 4 3" xfId="12374" xr:uid="{00000000-0005-0000-0000-000057300000}"/>
    <cellStyle name="Normal 18 2 2 7 5" xfId="12375" xr:uid="{00000000-0005-0000-0000-000058300000}"/>
    <cellStyle name="Normal 18 2 2 7 5 2" xfId="12376" xr:uid="{00000000-0005-0000-0000-000059300000}"/>
    <cellStyle name="Normal 18 2 2 7 6" xfId="12377" xr:uid="{00000000-0005-0000-0000-00005A300000}"/>
    <cellStyle name="Normal 18 2 2 7 6 2" xfId="12378" xr:uid="{00000000-0005-0000-0000-00005B300000}"/>
    <cellStyle name="Normal 18 2 2 7 7" xfId="12379" xr:uid="{00000000-0005-0000-0000-00005C300000}"/>
    <cellStyle name="Normal 18 2 2 8" xfId="12380" xr:uid="{00000000-0005-0000-0000-00005D300000}"/>
    <cellStyle name="Normal 18 2 2 8 2" xfId="12381" xr:uid="{00000000-0005-0000-0000-00005E300000}"/>
    <cellStyle name="Normal 18 2 2 8 2 2" xfId="12382" xr:uid="{00000000-0005-0000-0000-00005F300000}"/>
    <cellStyle name="Normal 18 2 2 8 3" xfId="12383" xr:uid="{00000000-0005-0000-0000-000060300000}"/>
    <cellStyle name="Normal 18 2 2 9" xfId="12384" xr:uid="{00000000-0005-0000-0000-000061300000}"/>
    <cellStyle name="Normal 18 2 2 9 2" xfId="12385" xr:uid="{00000000-0005-0000-0000-000062300000}"/>
    <cellStyle name="Normal 18 2 2 9 2 2" xfId="12386" xr:uid="{00000000-0005-0000-0000-000063300000}"/>
    <cellStyle name="Normal 18 2 2 9 3" xfId="12387" xr:uid="{00000000-0005-0000-0000-000064300000}"/>
    <cellStyle name="Normal 18 2 2_Confidential Information" xfId="12388" xr:uid="{00000000-0005-0000-0000-000065300000}"/>
    <cellStyle name="Normal 18 2 3" xfId="12389" xr:uid="{00000000-0005-0000-0000-000066300000}"/>
    <cellStyle name="Normal 18 2 3 10" xfId="12390" xr:uid="{00000000-0005-0000-0000-000067300000}"/>
    <cellStyle name="Normal 18 2 3 10 2" xfId="12391" xr:uid="{00000000-0005-0000-0000-000068300000}"/>
    <cellStyle name="Normal 18 2 3 10 2 2" xfId="12392" xr:uid="{00000000-0005-0000-0000-000069300000}"/>
    <cellStyle name="Normal 18 2 3 10 3" xfId="12393" xr:uid="{00000000-0005-0000-0000-00006A300000}"/>
    <cellStyle name="Normal 18 2 3 11" xfId="12394" xr:uid="{00000000-0005-0000-0000-00006B300000}"/>
    <cellStyle name="Normal 18 2 3 11 2" xfId="12395" xr:uid="{00000000-0005-0000-0000-00006C300000}"/>
    <cellStyle name="Normal 18 2 3 12" xfId="12396" xr:uid="{00000000-0005-0000-0000-00006D300000}"/>
    <cellStyle name="Normal 18 2 3 12 2" xfId="12397" xr:uid="{00000000-0005-0000-0000-00006E300000}"/>
    <cellStyle name="Normal 18 2 3 13" xfId="12398" xr:uid="{00000000-0005-0000-0000-00006F300000}"/>
    <cellStyle name="Normal 18 2 3 2" xfId="12399" xr:uid="{00000000-0005-0000-0000-000070300000}"/>
    <cellStyle name="Normal 18 2 3 2 10" xfId="12400" xr:uid="{00000000-0005-0000-0000-000071300000}"/>
    <cellStyle name="Normal 18 2 3 2 10 2" xfId="12401" xr:uid="{00000000-0005-0000-0000-000072300000}"/>
    <cellStyle name="Normal 18 2 3 2 11" xfId="12402" xr:uid="{00000000-0005-0000-0000-000073300000}"/>
    <cellStyle name="Normal 18 2 3 2 2" xfId="12403" xr:uid="{00000000-0005-0000-0000-000074300000}"/>
    <cellStyle name="Normal 18 2 3 2 2 2" xfId="12404" xr:uid="{00000000-0005-0000-0000-000075300000}"/>
    <cellStyle name="Normal 18 2 3 2 2 2 2" xfId="12405" xr:uid="{00000000-0005-0000-0000-000076300000}"/>
    <cellStyle name="Normal 18 2 3 2 2 2 2 2" xfId="12406" xr:uid="{00000000-0005-0000-0000-000077300000}"/>
    <cellStyle name="Normal 18 2 3 2 2 2 2 2 2" xfId="12407" xr:uid="{00000000-0005-0000-0000-000078300000}"/>
    <cellStyle name="Normal 18 2 3 2 2 2 2 3" xfId="12408" xr:uid="{00000000-0005-0000-0000-000079300000}"/>
    <cellStyle name="Normal 18 2 3 2 2 2 3" xfId="12409" xr:uid="{00000000-0005-0000-0000-00007A300000}"/>
    <cellStyle name="Normal 18 2 3 2 2 2 3 2" xfId="12410" xr:uid="{00000000-0005-0000-0000-00007B300000}"/>
    <cellStyle name="Normal 18 2 3 2 2 2 3 2 2" xfId="12411" xr:uid="{00000000-0005-0000-0000-00007C300000}"/>
    <cellStyle name="Normal 18 2 3 2 2 2 3 3" xfId="12412" xr:uid="{00000000-0005-0000-0000-00007D300000}"/>
    <cellStyle name="Normal 18 2 3 2 2 2 4" xfId="12413" xr:uid="{00000000-0005-0000-0000-00007E300000}"/>
    <cellStyle name="Normal 18 2 3 2 2 2 4 2" xfId="12414" xr:uid="{00000000-0005-0000-0000-00007F300000}"/>
    <cellStyle name="Normal 18 2 3 2 2 2 4 2 2" xfId="12415" xr:uid="{00000000-0005-0000-0000-000080300000}"/>
    <cellStyle name="Normal 18 2 3 2 2 2 4 3" xfId="12416" xr:uid="{00000000-0005-0000-0000-000081300000}"/>
    <cellStyle name="Normal 18 2 3 2 2 2 5" xfId="12417" xr:uid="{00000000-0005-0000-0000-000082300000}"/>
    <cellStyle name="Normal 18 2 3 2 2 2 5 2" xfId="12418" xr:uid="{00000000-0005-0000-0000-000083300000}"/>
    <cellStyle name="Normal 18 2 3 2 2 2 6" xfId="12419" xr:uid="{00000000-0005-0000-0000-000084300000}"/>
    <cellStyle name="Normal 18 2 3 2 2 2 6 2" xfId="12420" xr:uid="{00000000-0005-0000-0000-000085300000}"/>
    <cellStyle name="Normal 18 2 3 2 2 2 7" xfId="12421" xr:uid="{00000000-0005-0000-0000-000086300000}"/>
    <cellStyle name="Normal 18 2 3 2 2 3" xfId="12422" xr:uid="{00000000-0005-0000-0000-000087300000}"/>
    <cellStyle name="Normal 18 2 3 2 2 3 2" xfId="12423" xr:uid="{00000000-0005-0000-0000-000088300000}"/>
    <cellStyle name="Normal 18 2 3 2 2 3 2 2" xfId="12424" xr:uid="{00000000-0005-0000-0000-000089300000}"/>
    <cellStyle name="Normal 18 2 3 2 2 3 2 2 2" xfId="12425" xr:uid="{00000000-0005-0000-0000-00008A300000}"/>
    <cellStyle name="Normal 18 2 3 2 2 3 2 3" xfId="12426" xr:uid="{00000000-0005-0000-0000-00008B300000}"/>
    <cellStyle name="Normal 18 2 3 2 2 3 3" xfId="12427" xr:uid="{00000000-0005-0000-0000-00008C300000}"/>
    <cellStyle name="Normal 18 2 3 2 2 3 3 2" xfId="12428" xr:uid="{00000000-0005-0000-0000-00008D300000}"/>
    <cellStyle name="Normal 18 2 3 2 2 3 3 2 2" xfId="12429" xr:uid="{00000000-0005-0000-0000-00008E300000}"/>
    <cellStyle name="Normal 18 2 3 2 2 3 3 3" xfId="12430" xr:uid="{00000000-0005-0000-0000-00008F300000}"/>
    <cellStyle name="Normal 18 2 3 2 2 3 4" xfId="12431" xr:uid="{00000000-0005-0000-0000-000090300000}"/>
    <cellStyle name="Normal 18 2 3 2 2 3 4 2" xfId="12432" xr:uid="{00000000-0005-0000-0000-000091300000}"/>
    <cellStyle name="Normal 18 2 3 2 2 3 4 2 2" xfId="12433" xr:uid="{00000000-0005-0000-0000-000092300000}"/>
    <cellStyle name="Normal 18 2 3 2 2 3 4 3" xfId="12434" xr:uid="{00000000-0005-0000-0000-000093300000}"/>
    <cellStyle name="Normal 18 2 3 2 2 3 5" xfId="12435" xr:uid="{00000000-0005-0000-0000-000094300000}"/>
    <cellStyle name="Normal 18 2 3 2 2 3 5 2" xfId="12436" xr:uid="{00000000-0005-0000-0000-000095300000}"/>
    <cellStyle name="Normal 18 2 3 2 2 3 6" xfId="12437" xr:uid="{00000000-0005-0000-0000-000096300000}"/>
    <cellStyle name="Normal 18 2 3 2 2 3 6 2" xfId="12438" xr:uid="{00000000-0005-0000-0000-000097300000}"/>
    <cellStyle name="Normal 18 2 3 2 2 3 7" xfId="12439" xr:uid="{00000000-0005-0000-0000-000098300000}"/>
    <cellStyle name="Normal 18 2 3 2 2 4" xfId="12440" xr:uid="{00000000-0005-0000-0000-000099300000}"/>
    <cellStyle name="Normal 18 2 3 2 2 4 2" xfId="12441" xr:uid="{00000000-0005-0000-0000-00009A300000}"/>
    <cellStyle name="Normal 18 2 3 2 2 4 2 2" xfId="12442" xr:uid="{00000000-0005-0000-0000-00009B300000}"/>
    <cellStyle name="Normal 18 2 3 2 2 4 3" xfId="12443" xr:uid="{00000000-0005-0000-0000-00009C300000}"/>
    <cellStyle name="Normal 18 2 3 2 2 5" xfId="12444" xr:uid="{00000000-0005-0000-0000-00009D300000}"/>
    <cellStyle name="Normal 18 2 3 2 2 5 2" xfId="12445" xr:uid="{00000000-0005-0000-0000-00009E300000}"/>
    <cellStyle name="Normal 18 2 3 2 2 5 2 2" xfId="12446" xr:uid="{00000000-0005-0000-0000-00009F300000}"/>
    <cellStyle name="Normal 18 2 3 2 2 5 3" xfId="12447" xr:uid="{00000000-0005-0000-0000-0000A0300000}"/>
    <cellStyle name="Normal 18 2 3 2 2 6" xfId="12448" xr:uid="{00000000-0005-0000-0000-0000A1300000}"/>
    <cellStyle name="Normal 18 2 3 2 2 6 2" xfId="12449" xr:uid="{00000000-0005-0000-0000-0000A2300000}"/>
    <cellStyle name="Normal 18 2 3 2 2 6 2 2" xfId="12450" xr:uid="{00000000-0005-0000-0000-0000A3300000}"/>
    <cellStyle name="Normal 18 2 3 2 2 6 3" xfId="12451" xr:uid="{00000000-0005-0000-0000-0000A4300000}"/>
    <cellStyle name="Normal 18 2 3 2 2 7" xfId="12452" xr:uid="{00000000-0005-0000-0000-0000A5300000}"/>
    <cellStyle name="Normal 18 2 3 2 2 7 2" xfId="12453" xr:uid="{00000000-0005-0000-0000-0000A6300000}"/>
    <cellStyle name="Normal 18 2 3 2 2 8" xfId="12454" xr:uid="{00000000-0005-0000-0000-0000A7300000}"/>
    <cellStyle name="Normal 18 2 3 2 2 8 2" xfId="12455" xr:uid="{00000000-0005-0000-0000-0000A8300000}"/>
    <cellStyle name="Normal 18 2 3 2 2 9" xfId="12456" xr:uid="{00000000-0005-0000-0000-0000A9300000}"/>
    <cellStyle name="Normal 18 2 3 2 3" xfId="12457" xr:uid="{00000000-0005-0000-0000-0000AA300000}"/>
    <cellStyle name="Normal 18 2 3 2 3 2" xfId="12458" xr:uid="{00000000-0005-0000-0000-0000AB300000}"/>
    <cellStyle name="Normal 18 2 3 2 3 2 2" xfId="12459" xr:uid="{00000000-0005-0000-0000-0000AC300000}"/>
    <cellStyle name="Normal 18 2 3 2 3 2 2 2" xfId="12460" xr:uid="{00000000-0005-0000-0000-0000AD300000}"/>
    <cellStyle name="Normal 18 2 3 2 3 2 2 2 2" xfId="12461" xr:uid="{00000000-0005-0000-0000-0000AE300000}"/>
    <cellStyle name="Normal 18 2 3 2 3 2 2 3" xfId="12462" xr:uid="{00000000-0005-0000-0000-0000AF300000}"/>
    <cellStyle name="Normal 18 2 3 2 3 2 3" xfId="12463" xr:uid="{00000000-0005-0000-0000-0000B0300000}"/>
    <cellStyle name="Normal 18 2 3 2 3 2 3 2" xfId="12464" xr:uid="{00000000-0005-0000-0000-0000B1300000}"/>
    <cellStyle name="Normal 18 2 3 2 3 2 3 2 2" xfId="12465" xr:uid="{00000000-0005-0000-0000-0000B2300000}"/>
    <cellStyle name="Normal 18 2 3 2 3 2 3 3" xfId="12466" xr:uid="{00000000-0005-0000-0000-0000B3300000}"/>
    <cellStyle name="Normal 18 2 3 2 3 2 4" xfId="12467" xr:uid="{00000000-0005-0000-0000-0000B4300000}"/>
    <cellStyle name="Normal 18 2 3 2 3 2 4 2" xfId="12468" xr:uid="{00000000-0005-0000-0000-0000B5300000}"/>
    <cellStyle name="Normal 18 2 3 2 3 2 4 2 2" xfId="12469" xr:uid="{00000000-0005-0000-0000-0000B6300000}"/>
    <cellStyle name="Normal 18 2 3 2 3 2 4 3" xfId="12470" xr:uid="{00000000-0005-0000-0000-0000B7300000}"/>
    <cellStyle name="Normal 18 2 3 2 3 2 5" xfId="12471" xr:uid="{00000000-0005-0000-0000-0000B8300000}"/>
    <cellStyle name="Normal 18 2 3 2 3 2 5 2" xfId="12472" xr:uid="{00000000-0005-0000-0000-0000B9300000}"/>
    <cellStyle name="Normal 18 2 3 2 3 2 6" xfId="12473" xr:uid="{00000000-0005-0000-0000-0000BA300000}"/>
    <cellStyle name="Normal 18 2 3 2 3 2 6 2" xfId="12474" xr:uid="{00000000-0005-0000-0000-0000BB300000}"/>
    <cellStyle name="Normal 18 2 3 2 3 2 7" xfId="12475" xr:uid="{00000000-0005-0000-0000-0000BC300000}"/>
    <cellStyle name="Normal 18 2 3 2 3 3" xfId="12476" xr:uid="{00000000-0005-0000-0000-0000BD300000}"/>
    <cellStyle name="Normal 18 2 3 2 3 3 2" xfId="12477" xr:uid="{00000000-0005-0000-0000-0000BE300000}"/>
    <cellStyle name="Normal 18 2 3 2 3 3 2 2" xfId="12478" xr:uid="{00000000-0005-0000-0000-0000BF300000}"/>
    <cellStyle name="Normal 18 2 3 2 3 3 3" xfId="12479" xr:uid="{00000000-0005-0000-0000-0000C0300000}"/>
    <cellStyle name="Normal 18 2 3 2 3 4" xfId="12480" xr:uid="{00000000-0005-0000-0000-0000C1300000}"/>
    <cellStyle name="Normal 18 2 3 2 3 4 2" xfId="12481" xr:uid="{00000000-0005-0000-0000-0000C2300000}"/>
    <cellStyle name="Normal 18 2 3 2 3 4 2 2" xfId="12482" xr:uid="{00000000-0005-0000-0000-0000C3300000}"/>
    <cellStyle name="Normal 18 2 3 2 3 4 3" xfId="12483" xr:uid="{00000000-0005-0000-0000-0000C4300000}"/>
    <cellStyle name="Normal 18 2 3 2 3 5" xfId="12484" xr:uid="{00000000-0005-0000-0000-0000C5300000}"/>
    <cellStyle name="Normal 18 2 3 2 3 5 2" xfId="12485" xr:uid="{00000000-0005-0000-0000-0000C6300000}"/>
    <cellStyle name="Normal 18 2 3 2 3 5 2 2" xfId="12486" xr:uid="{00000000-0005-0000-0000-0000C7300000}"/>
    <cellStyle name="Normal 18 2 3 2 3 5 3" xfId="12487" xr:uid="{00000000-0005-0000-0000-0000C8300000}"/>
    <cellStyle name="Normal 18 2 3 2 3 6" xfId="12488" xr:uid="{00000000-0005-0000-0000-0000C9300000}"/>
    <cellStyle name="Normal 18 2 3 2 3 6 2" xfId="12489" xr:uid="{00000000-0005-0000-0000-0000CA300000}"/>
    <cellStyle name="Normal 18 2 3 2 3 7" xfId="12490" xr:uid="{00000000-0005-0000-0000-0000CB300000}"/>
    <cellStyle name="Normal 18 2 3 2 3 7 2" xfId="12491" xr:uid="{00000000-0005-0000-0000-0000CC300000}"/>
    <cellStyle name="Normal 18 2 3 2 3 8" xfId="12492" xr:uid="{00000000-0005-0000-0000-0000CD300000}"/>
    <cellStyle name="Normal 18 2 3 2 4" xfId="12493" xr:uid="{00000000-0005-0000-0000-0000CE300000}"/>
    <cellStyle name="Normal 18 2 3 2 4 2" xfId="12494" xr:uid="{00000000-0005-0000-0000-0000CF300000}"/>
    <cellStyle name="Normal 18 2 3 2 4 2 2" xfId="12495" xr:uid="{00000000-0005-0000-0000-0000D0300000}"/>
    <cellStyle name="Normal 18 2 3 2 4 2 2 2" xfId="12496" xr:uid="{00000000-0005-0000-0000-0000D1300000}"/>
    <cellStyle name="Normal 18 2 3 2 4 2 3" xfId="12497" xr:uid="{00000000-0005-0000-0000-0000D2300000}"/>
    <cellStyle name="Normal 18 2 3 2 4 3" xfId="12498" xr:uid="{00000000-0005-0000-0000-0000D3300000}"/>
    <cellStyle name="Normal 18 2 3 2 4 3 2" xfId="12499" xr:uid="{00000000-0005-0000-0000-0000D4300000}"/>
    <cellStyle name="Normal 18 2 3 2 4 3 2 2" xfId="12500" xr:uid="{00000000-0005-0000-0000-0000D5300000}"/>
    <cellStyle name="Normal 18 2 3 2 4 3 3" xfId="12501" xr:uid="{00000000-0005-0000-0000-0000D6300000}"/>
    <cellStyle name="Normal 18 2 3 2 4 4" xfId="12502" xr:uid="{00000000-0005-0000-0000-0000D7300000}"/>
    <cellStyle name="Normal 18 2 3 2 4 4 2" xfId="12503" xr:uid="{00000000-0005-0000-0000-0000D8300000}"/>
    <cellStyle name="Normal 18 2 3 2 4 4 2 2" xfId="12504" xr:uid="{00000000-0005-0000-0000-0000D9300000}"/>
    <cellStyle name="Normal 18 2 3 2 4 4 3" xfId="12505" xr:uid="{00000000-0005-0000-0000-0000DA300000}"/>
    <cellStyle name="Normal 18 2 3 2 4 5" xfId="12506" xr:uid="{00000000-0005-0000-0000-0000DB300000}"/>
    <cellStyle name="Normal 18 2 3 2 4 5 2" xfId="12507" xr:uid="{00000000-0005-0000-0000-0000DC300000}"/>
    <cellStyle name="Normal 18 2 3 2 4 6" xfId="12508" xr:uid="{00000000-0005-0000-0000-0000DD300000}"/>
    <cellStyle name="Normal 18 2 3 2 4 6 2" xfId="12509" xr:uid="{00000000-0005-0000-0000-0000DE300000}"/>
    <cellStyle name="Normal 18 2 3 2 4 7" xfId="12510" xr:uid="{00000000-0005-0000-0000-0000DF300000}"/>
    <cellStyle name="Normal 18 2 3 2 5" xfId="12511" xr:uid="{00000000-0005-0000-0000-0000E0300000}"/>
    <cellStyle name="Normal 18 2 3 2 5 2" xfId="12512" xr:uid="{00000000-0005-0000-0000-0000E1300000}"/>
    <cellStyle name="Normal 18 2 3 2 5 2 2" xfId="12513" xr:uid="{00000000-0005-0000-0000-0000E2300000}"/>
    <cellStyle name="Normal 18 2 3 2 5 2 2 2" xfId="12514" xr:uid="{00000000-0005-0000-0000-0000E3300000}"/>
    <cellStyle name="Normal 18 2 3 2 5 2 3" xfId="12515" xr:uid="{00000000-0005-0000-0000-0000E4300000}"/>
    <cellStyle name="Normal 18 2 3 2 5 3" xfId="12516" xr:uid="{00000000-0005-0000-0000-0000E5300000}"/>
    <cellStyle name="Normal 18 2 3 2 5 3 2" xfId="12517" xr:uid="{00000000-0005-0000-0000-0000E6300000}"/>
    <cellStyle name="Normal 18 2 3 2 5 3 2 2" xfId="12518" xr:uid="{00000000-0005-0000-0000-0000E7300000}"/>
    <cellStyle name="Normal 18 2 3 2 5 3 3" xfId="12519" xr:uid="{00000000-0005-0000-0000-0000E8300000}"/>
    <cellStyle name="Normal 18 2 3 2 5 4" xfId="12520" xr:uid="{00000000-0005-0000-0000-0000E9300000}"/>
    <cellStyle name="Normal 18 2 3 2 5 4 2" xfId="12521" xr:uid="{00000000-0005-0000-0000-0000EA300000}"/>
    <cellStyle name="Normal 18 2 3 2 5 4 2 2" xfId="12522" xr:uid="{00000000-0005-0000-0000-0000EB300000}"/>
    <cellStyle name="Normal 18 2 3 2 5 4 3" xfId="12523" xr:uid="{00000000-0005-0000-0000-0000EC300000}"/>
    <cellStyle name="Normal 18 2 3 2 5 5" xfId="12524" xr:uid="{00000000-0005-0000-0000-0000ED300000}"/>
    <cellStyle name="Normal 18 2 3 2 5 5 2" xfId="12525" xr:uid="{00000000-0005-0000-0000-0000EE300000}"/>
    <cellStyle name="Normal 18 2 3 2 5 6" xfId="12526" xr:uid="{00000000-0005-0000-0000-0000EF300000}"/>
    <cellStyle name="Normal 18 2 3 2 5 6 2" xfId="12527" xr:uid="{00000000-0005-0000-0000-0000F0300000}"/>
    <cellStyle name="Normal 18 2 3 2 5 7" xfId="12528" xr:uid="{00000000-0005-0000-0000-0000F1300000}"/>
    <cellStyle name="Normal 18 2 3 2 6" xfId="12529" xr:uid="{00000000-0005-0000-0000-0000F2300000}"/>
    <cellStyle name="Normal 18 2 3 2 6 2" xfId="12530" xr:uid="{00000000-0005-0000-0000-0000F3300000}"/>
    <cellStyle name="Normal 18 2 3 2 6 2 2" xfId="12531" xr:uid="{00000000-0005-0000-0000-0000F4300000}"/>
    <cellStyle name="Normal 18 2 3 2 6 3" xfId="12532" xr:uid="{00000000-0005-0000-0000-0000F5300000}"/>
    <cellStyle name="Normal 18 2 3 2 7" xfId="12533" xr:uid="{00000000-0005-0000-0000-0000F6300000}"/>
    <cellStyle name="Normal 18 2 3 2 7 2" xfId="12534" xr:uid="{00000000-0005-0000-0000-0000F7300000}"/>
    <cellStyle name="Normal 18 2 3 2 7 2 2" xfId="12535" xr:uid="{00000000-0005-0000-0000-0000F8300000}"/>
    <cellStyle name="Normal 18 2 3 2 7 3" xfId="12536" xr:uid="{00000000-0005-0000-0000-0000F9300000}"/>
    <cellStyle name="Normal 18 2 3 2 8" xfId="12537" xr:uid="{00000000-0005-0000-0000-0000FA300000}"/>
    <cellStyle name="Normal 18 2 3 2 8 2" xfId="12538" xr:uid="{00000000-0005-0000-0000-0000FB300000}"/>
    <cellStyle name="Normal 18 2 3 2 8 2 2" xfId="12539" xr:uid="{00000000-0005-0000-0000-0000FC300000}"/>
    <cellStyle name="Normal 18 2 3 2 8 3" xfId="12540" xr:uid="{00000000-0005-0000-0000-0000FD300000}"/>
    <cellStyle name="Normal 18 2 3 2 9" xfId="12541" xr:uid="{00000000-0005-0000-0000-0000FE300000}"/>
    <cellStyle name="Normal 18 2 3 2 9 2" xfId="12542" xr:uid="{00000000-0005-0000-0000-0000FF300000}"/>
    <cellStyle name="Normal 18 2 3 3" xfId="12543" xr:uid="{00000000-0005-0000-0000-000000310000}"/>
    <cellStyle name="Normal 18 2 3 3 10" xfId="12544" xr:uid="{00000000-0005-0000-0000-000001310000}"/>
    <cellStyle name="Normal 18 2 3 3 10 2" xfId="12545" xr:uid="{00000000-0005-0000-0000-000002310000}"/>
    <cellStyle name="Normal 18 2 3 3 11" xfId="12546" xr:uid="{00000000-0005-0000-0000-000003310000}"/>
    <cellStyle name="Normal 18 2 3 3 2" xfId="12547" xr:uid="{00000000-0005-0000-0000-000004310000}"/>
    <cellStyle name="Normal 18 2 3 3 2 2" xfId="12548" xr:uid="{00000000-0005-0000-0000-000005310000}"/>
    <cellStyle name="Normal 18 2 3 3 2 2 2" xfId="12549" xr:uid="{00000000-0005-0000-0000-000006310000}"/>
    <cellStyle name="Normal 18 2 3 3 2 2 2 2" xfId="12550" xr:uid="{00000000-0005-0000-0000-000007310000}"/>
    <cellStyle name="Normal 18 2 3 3 2 2 2 2 2" xfId="12551" xr:uid="{00000000-0005-0000-0000-000008310000}"/>
    <cellStyle name="Normal 18 2 3 3 2 2 2 3" xfId="12552" xr:uid="{00000000-0005-0000-0000-000009310000}"/>
    <cellStyle name="Normal 18 2 3 3 2 2 3" xfId="12553" xr:uid="{00000000-0005-0000-0000-00000A310000}"/>
    <cellStyle name="Normal 18 2 3 3 2 2 3 2" xfId="12554" xr:uid="{00000000-0005-0000-0000-00000B310000}"/>
    <cellStyle name="Normal 18 2 3 3 2 2 3 2 2" xfId="12555" xr:uid="{00000000-0005-0000-0000-00000C310000}"/>
    <cellStyle name="Normal 18 2 3 3 2 2 3 3" xfId="12556" xr:uid="{00000000-0005-0000-0000-00000D310000}"/>
    <cellStyle name="Normal 18 2 3 3 2 2 4" xfId="12557" xr:uid="{00000000-0005-0000-0000-00000E310000}"/>
    <cellStyle name="Normal 18 2 3 3 2 2 4 2" xfId="12558" xr:uid="{00000000-0005-0000-0000-00000F310000}"/>
    <cellStyle name="Normal 18 2 3 3 2 2 4 2 2" xfId="12559" xr:uid="{00000000-0005-0000-0000-000010310000}"/>
    <cellStyle name="Normal 18 2 3 3 2 2 4 3" xfId="12560" xr:uid="{00000000-0005-0000-0000-000011310000}"/>
    <cellStyle name="Normal 18 2 3 3 2 2 5" xfId="12561" xr:uid="{00000000-0005-0000-0000-000012310000}"/>
    <cellStyle name="Normal 18 2 3 3 2 2 5 2" xfId="12562" xr:uid="{00000000-0005-0000-0000-000013310000}"/>
    <cellStyle name="Normal 18 2 3 3 2 2 6" xfId="12563" xr:uid="{00000000-0005-0000-0000-000014310000}"/>
    <cellStyle name="Normal 18 2 3 3 2 2 6 2" xfId="12564" xr:uid="{00000000-0005-0000-0000-000015310000}"/>
    <cellStyle name="Normal 18 2 3 3 2 2 7" xfId="12565" xr:uid="{00000000-0005-0000-0000-000016310000}"/>
    <cellStyle name="Normal 18 2 3 3 2 3" xfId="12566" xr:uid="{00000000-0005-0000-0000-000017310000}"/>
    <cellStyle name="Normal 18 2 3 3 2 3 2" xfId="12567" xr:uid="{00000000-0005-0000-0000-000018310000}"/>
    <cellStyle name="Normal 18 2 3 3 2 3 2 2" xfId="12568" xr:uid="{00000000-0005-0000-0000-000019310000}"/>
    <cellStyle name="Normal 18 2 3 3 2 3 2 2 2" xfId="12569" xr:uid="{00000000-0005-0000-0000-00001A310000}"/>
    <cellStyle name="Normal 18 2 3 3 2 3 2 3" xfId="12570" xr:uid="{00000000-0005-0000-0000-00001B310000}"/>
    <cellStyle name="Normal 18 2 3 3 2 3 3" xfId="12571" xr:uid="{00000000-0005-0000-0000-00001C310000}"/>
    <cellStyle name="Normal 18 2 3 3 2 3 3 2" xfId="12572" xr:uid="{00000000-0005-0000-0000-00001D310000}"/>
    <cellStyle name="Normal 18 2 3 3 2 3 3 2 2" xfId="12573" xr:uid="{00000000-0005-0000-0000-00001E310000}"/>
    <cellStyle name="Normal 18 2 3 3 2 3 3 3" xfId="12574" xr:uid="{00000000-0005-0000-0000-00001F310000}"/>
    <cellStyle name="Normal 18 2 3 3 2 3 4" xfId="12575" xr:uid="{00000000-0005-0000-0000-000020310000}"/>
    <cellStyle name="Normal 18 2 3 3 2 3 4 2" xfId="12576" xr:uid="{00000000-0005-0000-0000-000021310000}"/>
    <cellStyle name="Normal 18 2 3 3 2 3 4 2 2" xfId="12577" xr:uid="{00000000-0005-0000-0000-000022310000}"/>
    <cellStyle name="Normal 18 2 3 3 2 3 4 3" xfId="12578" xr:uid="{00000000-0005-0000-0000-000023310000}"/>
    <cellStyle name="Normal 18 2 3 3 2 3 5" xfId="12579" xr:uid="{00000000-0005-0000-0000-000024310000}"/>
    <cellStyle name="Normal 18 2 3 3 2 3 5 2" xfId="12580" xr:uid="{00000000-0005-0000-0000-000025310000}"/>
    <cellStyle name="Normal 18 2 3 3 2 3 6" xfId="12581" xr:uid="{00000000-0005-0000-0000-000026310000}"/>
    <cellStyle name="Normal 18 2 3 3 2 3 6 2" xfId="12582" xr:uid="{00000000-0005-0000-0000-000027310000}"/>
    <cellStyle name="Normal 18 2 3 3 2 3 7" xfId="12583" xr:uid="{00000000-0005-0000-0000-000028310000}"/>
    <cellStyle name="Normal 18 2 3 3 2 4" xfId="12584" xr:uid="{00000000-0005-0000-0000-000029310000}"/>
    <cellStyle name="Normal 18 2 3 3 2 4 2" xfId="12585" xr:uid="{00000000-0005-0000-0000-00002A310000}"/>
    <cellStyle name="Normal 18 2 3 3 2 4 2 2" xfId="12586" xr:uid="{00000000-0005-0000-0000-00002B310000}"/>
    <cellStyle name="Normal 18 2 3 3 2 4 3" xfId="12587" xr:uid="{00000000-0005-0000-0000-00002C310000}"/>
    <cellStyle name="Normal 18 2 3 3 2 5" xfId="12588" xr:uid="{00000000-0005-0000-0000-00002D310000}"/>
    <cellStyle name="Normal 18 2 3 3 2 5 2" xfId="12589" xr:uid="{00000000-0005-0000-0000-00002E310000}"/>
    <cellStyle name="Normal 18 2 3 3 2 5 2 2" xfId="12590" xr:uid="{00000000-0005-0000-0000-00002F310000}"/>
    <cellStyle name="Normal 18 2 3 3 2 5 3" xfId="12591" xr:uid="{00000000-0005-0000-0000-000030310000}"/>
    <cellStyle name="Normal 18 2 3 3 2 6" xfId="12592" xr:uid="{00000000-0005-0000-0000-000031310000}"/>
    <cellStyle name="Normal 18 2 3 3 2 6 2" xfId="12593" xr:uid="{00000000-0005-0000-0000-000032310000}"/>
    <cellStyle name="Normal 18 2 3 3 2 6 2 2" xfId="12594" xr:uid="{00000000-0005-0000-0000-000033310000}"/>
    <cellStyle name="Normal 18 2 3 3 2 6 3" xfId="12595" xr:uid="{00000000-0005-0000-0000-000034310000}"/>
    <cellStyle name="Normal 18 2 3 3 2 7" xfId="12596" xr:uid="{00000000-0005-0000-0000-000035310000}"/>
    <cellStyle name="Normal 18 2 3 3 2 7 2" xfId="12597" xr:uid="{00000000-0005-0000-0000-000036310000}"/>
    <cellStyle name="Normal 18 2 3 3 2 8" xfId="12598" xr:uid="{00000000-0005-0000-0000-000037310000}"/>
    <cellStyle name="Normal 18 2 3 3 2 8 2" xfId="12599" xr:uid="{00000000-0005-0000-0000-000038310000}"/>
    <cellStyle name="Normal 18 2 3 3 2 9" xfId="12600" xr:uid="{00000000-0005-0000-0000-000039310000}"/>
    <cellStyle name="Normal 18 2 3 3 3" xfId="12601" xr:uid="{00000000-0005-0000-0000-00003A310000}"/>
    <cellStyle name="Normal 18 2 3 3 3 2" xfId="12602" xr:uid="{00000000-0005-0000-0000-00003B310000}"/>
    <cellStyle name="Normal 18 2 3 3 3 2 2" xfId="12603" xr:uid="{00000000-0005-0000-0000-00003C310000}"/>
    <cellStyle name="Normal 18 2 3 3 3 2 2 2" xfId="12604" xr:uid="{00000000-0005-0000-0000-00003D310000}"/>
    <cellStyle name="Normal 18 2 3 3 3 2 2 2 2" xfId="12605" xr:uid="{00000000-0005-0000-0000-00003E310000}"/>
    <cellStyle name="Normal 18 2 3 3 3 2 2 3" xfId="12606" xr:uid="{00000000-0005-0000-0000-00003F310000}"/>
    <cellStyle name="Normal 18 2 3 3 3 2 3" xfId="12607" xr:uid="{00000000-0005-0000-0000-000040310000}"/>
    <cellStyle name="Normal 18 2 3 3 3 2 3 2" xfId="12608" xr:uid="{00000000-0005-0000-0000-000041310000}"/>
    <cellStyle name="Normal 18 2 3 3 3 2 3 2 2" xfId="12609" xr:uid="{00000000-0005-0000-0000-000042310000}"/>
    <cellStyle name="Normal 18 2 3 3 3 2 3 3" xfId="12610" xr:uid="{00000000-0005-0000-0000-000043310000}"/>
    <cellStyle name="Normal 18 2 3 3 3 2 4" xfId="12611" xr:uid="{00000000-0005-0000-0000-000044310000}"/>
    <cellStyle name="Normal 18 2 3 3 3 2 4 2" xfId="12612" xr:uid="{00000000-0005-0000-0000-000045310000}"/>
    <cellStyle name="Normal 18 2 3 3 3 2 4 2 2" xfId="12613" xr:uid="{00000000-0005-0000-0000-000046310000}"/>
    <cellStyle name="Normal 18 2 3 3 3 2 4 3" xfId="12614" xr:uid="{00000000-0005-0000-0000-000047310000}"/>
    <cellStyle name="Normal 18 2 3 3 3 2 5" xfId="12615" xr:uid="{00000000-0005-0000-0000-000048310000}"/>
    <cellStyle name="Normal 18 2 3 3 3 2 5 2" xfId="12616" xr:uid="{00000000-0005-0000-0000-000049310000}"/>
    <cellStyle name="Normal 18 2 3 3 3 2 6" xfId="12617" xr:uid="{00000000-0005-0000-0000-00004A310000}"/>
    <cellStyle name="Normal 18 2 3 3 3 2 6 2" xfId="12618" xr:uid="{00000000-0005-0000-0000-00004B310000}"/>
    <cellStyle name="Normal 18 2 3 3 3 2 7" xfId="12619" xr:uid="{00000000-0005-0000-0000-00004C310000}"/>
    <cellStyle name="Normal 18 2 3 3 3 3" xfId="12620" xr:uid="{00000000-0005-0000-0000-00004D310000}"/>
    <cellStyle name="Normal 18 2 3 3 3 3 2" xfId="12621" xr:uid="{00000000-0005-0000-0000-00004E310000}"/>
    <cellStyle name="Normal 18 2 3 3 3 3 2 2" xfId="12622" xr:uid="{00000000-0005-0000-0000-00004F310000}"/>
    <cellStyle name="Normal 18 2 3 3 3 3 3" xfId="12623" xr:uid="{00000000-0005-0000-0000-000050310000}"/>
    <cellStyle name="Normal 18 2 3 3 3 4" xfId="12624" xr:uid="{00000000-0005-0000-0000-000051310000}"/>
    <cellStyle name="Normal 18 2 3 3 3 4 2" xfId="12625" xr:uid="{00000000-0005-0000-0000-000052310000}"/>
    <cellStyle name="Normal 18 2 3 3 3 4 2 2" xfId="12626" xr:uid="{00000000-0005-0000-0000-000053310000}"/>
    <cellStyle name="Normal 18 2 3 3 3 4 3" xfId="12627" xr:uid="{00000000-0005-0000-0000-000054310000}"/>
    <cellStyle name="Normal 18 2 3 3 3 5" xfId="12628" xr:uid="{00000000-0005-0000-0000-000055310000}"/>
    <cellStyle name="Normal 18 2 3 3 3 5 2" xfId="12629" xr:uid="{00000000-0005-0000-0000-000056310000}"/>
    <cellStyle name="Normal 18 2 3 3 3 5 2 2" xfId="12630" xr:uid="{00000000-0005-0000-0000-000057310000}"/>
    <cellStyle name="Normal 18 2 3 3 3 5 3" xfId="12631" xr:uid="{00000000-0005-0000-0000-000058310000}"/>
    <cellStyle name="Normal 18 2 3 3 3 6" xfId="12632" xr:uid="{00000000-0005-0000-0000-000059310000}"/>
    <cellStyle name="Normal 18 2 3 3 3 6 2" xfId="12633" xr:uid="{00000000-0005-0000-0000-00005A310000}"/>
    <cellStyle name="Normal 18 2 3 3 3 7" xfId="12634" xr:uid="{00000000-0005-0000-0000-00005B310000}"/>
    <cellStyle name="Normal 18 2 3 3 3 7 2" xfId="12635" xr:uid="{00000000-0005-0000-0000-00005C310000}"/>
    <cellStyle name="Normal 18 2 3 3 3 8" xfId="12636" xr:uid="{00000000-0005-0000-0000-00005D310000}"/>
    <cellStyle name="Normal 18 2 3 3 4" xfId="12637" xr:uid="{00000000-0005-0000-0000-00005E310000}"/>
    <cellStyle name="Normal 18 2 3 3 4 2" xfId="12638" xr:uid="{00000000-0005-0000-0000-00005F310000}"/>
    <cellStyle name="Normal 18 2 3 3 4 2 2" xfId="12639" xr:uid="{00000000-0005-0000-0000-000060310000}"/>
    <cellStyle name="Normal 18 2 3 3 4 2 2 2" xfId="12640" xr:uid="{00000000-0005-0000-0000-000061310000}"/>
    <cellStyle name="Normal 18 2 3 3 4 2 3" xfId="12641" xr:uid="{00000000-0005-0000-0000-000062310000}"/>
    <cellStyle name="Normal 18 2 3 3 4 3" xfId="12642" xr:uid="{00000000-0005-0000-0000-000063310000}"/>
    <cellStyle name="Normal 18 2 3 3 4 3 2" xfId="12643" xr:uid="{00000000-0005-0000-0000-000064310000}"/>
    <cellStyle name="Normal 18 2 3 3 4 3 2 2" xfId="12644" xr:uid="{00000000-0005-0000-0000-000065310000}"/>
    <cellStyle name="Normal 18 2 3 3 4 3 3" xfId="12645" xr:uid="{00000000-0005-0000-0000-000066310000}"/>
    <cellStyle name="Normal 18 2 3 3 4 4" xfId="12646" xr:uid="{00000000-0005-0000-0000-000067310000}"/>
    <cellStyle name="Normal 18 2 3 3 4 4 2" xfId="12647" xr:uid="{00000000-0005-0000-0000-000068310000}"/>
    <cellStyle name="Normal 18 2 3 3 4 4 2 2" xfId="12648" xr:uid="{00000000-0005-0000-0000-000069310000}"/>
    <cellStyle name="Normal 18 2 3 3 4 4 3" xfId="12649" xr:uid="{00000000-0005-0000-0000-00006A310000}"/>
    <cellStyle name="Normal 18 2 3 3 4 5" xfId="12650" xr:uid="{00000000-0005-0000-0000-00006B310000}"/>
    <cellStyle name="Normal 18 2 3 3 4 5 2" xfId="12651" xr:uid="{00000000-0005-0000-0000-00006C310000}"/>
    <cellStyle name="Normal 18 2 3 3 4 6" xfId="12652" xr:uid="{00000000-0005-0000-0000-00006D310000}"/>
    <cellStyle name="Normal 18 2 3 3 4 6 2" xfId="12653" xr:uid="{00000000-0005-0000-0000-00006E310000}"/>
    <cellStyle name="Normal 18 2 3 3 4 7" xfId="12654" xr:uid="{00000000-0005-0000-0000-00006F310000}"/>
    <cellStyle name="Normal 18 2 3 3 5" xfId="12655" xr:uid="{00000000-0005-0000-0000-000070310000}"/>
    <cellStyle name="Normal 18 2 3 3 5 2" xfId="12656" xr:uid="{00000000-0005-0000-0000-000071310000}"/>
    <cellStyle name="Normal 18 2 3 3 5 2 2" xfId="12657" xr:uid="{00000000-0005-0000-0000-000072310000}"/>
    <cellStyle name="Normal 18 2 3 3 5 2 2 2" xfId="12658" xr:uid="{00000000-0005-0000-0000-000073310000}"/>
    <cellStyle name="Normal 18 2 3 3 5 2 3" xfId="12659" xr:uid="{00000000-0005-0000-0000-000074310000}"/>
    <cellStyle name="Normal 18 2 3 3 5 3" xfId="12660" xr:uid="{00000000-0005-0000-0000-000075310000}"/>
    <cellStyle name="Normal 18 2 3 3 5 3 2" xfId="12661" xr:uid="{00000000-0005-0000-0000-000076310000}"/>
    <cellStyle name="Normal 18 2 3 3 5 3 2 2" xfId="12662" xr:uid="{00000000-0005-0000-0000-000077310000}"/>
    <cellStyle name="Normal 18 2 3 3 5 3 3" xfId="12663" xr:uid="{00000000-0005-0000-0000-000078310000}"/>
    <cellStyle name="Normal 18 2 3 3 5 4" xfId="12664" xr:uid="{00000000-0005-0000-0000-000079310000}"/>
    <cellStyle name="Normal 18 2 3 3 5 4 2" xfId="12665" xr:uid="{00000000-0005-0000-0000-00007A310000}"/>
    <cellStyle name="Normal 18 2 3 3 5 4 2 2" xfId="12666" xr:uid="{00000000-0005-0000-0000-00007B310000}"/>
    <cellStyle name="Normal 18 2 3 3 5 4 3" xfId="12667" xr:uid="{00000000-0005-0000-0000-00007C310000}"/>
    <cellStyle name="Normal 18 2 3 3 5 5" xfId="12668" xr:uid="{00000000-0005-0000-0000-00007D310000}"/>
    <cellStyle name="Normal 18 2 3 3 5 5 2" xfId="12669" xr:uid="{00000000-0005-0000-0000-00007E310000}"/>
    <cellStyle name="Normal 18 2 3 3 5 6" xfId="12670" xr:uid="{00000000-0005-0000-0000-00007F310000}"/>
    <cellStyle name="Normal 18 2 3 3 5 6 2" xfId="12671" xr:uid="{00000000-0005-0000-0000-000080310000}"/>
    <cellStyle name="Normal 18 2 3 3 5 7" xfId="12672" xr:uid="{00000000-0005-0000-0000-000081310000}"/>
    <cellStyle name="Normal 18 2 3 3 6" xfId="12673" xr:uid="{00000000-0005-0000-0000-000082310000}"/>
    <cellStyle name="Normal 18 2 3 3 6 2" xfId="12674" xr:uid="{00000000-0005-0000-0000-000083310000}"/>
    <cellStyle name="Normal 18 2 3 3 6 2 2" xfId="12675" xr:uid="{00000000-0005-0000-0000-000084310000}"/>
    <cellStyle name="Normal 18 2 3 3 6 3" xfId="12676" xr:uid="{00000000-0005-0000-0000-000085310000}"/>
    <cellStyle name="Normal 18 2 3 3 7" xfId="12677" xr:uid="{00000000-0005-0000-0000-000086310000}"/>
    <cellStyle name="Normal 18 2 3 3 7 2" xfId="12678" xr:uid="{00000000-0005-0000-0000-000087310000}"/>
    <cellStyle name="Normal 18 2 3 3 7 2 2" xfId="12679" xr:uid="{00000000-0005-0000-0000-000088310000}"/>
    <cellStyle name="Normal 18 2 3 3 7 3" xfId="12680" xr:uid="{00000000-0005-0000-0000-000089310000}"/>
    <cellStyle name="Normal 18 2 3 3 8" xfId="12681" xr:uid="{00000000-0005-0000-0000-00008A310000}"/>
    <cellStyle name="Normal 18 2 3 3 8 2" xfId="12682" xr:uid="{00000000-0005-0000-0000-00008B310000}"/>
    <cellStyle name="Normal 18 2 3 3 8 2 2" xfId="12683" xr:uid="{00000000-0005-0000-0000-00008C310000}"/>
    <cellStyle name="Normal 18 2 3 3 8 3" xfId="12684" xr:uid="{00000000-0005-0000-0000-00008D310000}"/>
    <cellStyle name="Normal 18 2 3 3 9" xfId="12685" xr:uid="{00000000-0005-0000-0000-00008E310000}"/>
    <cellStyle name="Normal 18 2 3 3 9 2" xfId="12686" xr:uid="{00000000-0005-0000-0000-00008F310000}"/>
    <cellStyle name="Normal 18 2 3 4" xfId="12687" xr:uid="{00000000-0005-0000-0000-000090310000}"/>
    <cellStyle name="Normal 18 2 3 4 2" xfId="12688" xr:uid="{00000000-0005-0000-0000-000091310000}"/>
    <cellStyle name="Normal 18 2 3 4 2 2" xfId="12689" xr:uid="{00000000-0005-0000-0000-000092310000}"/>
    <cellStyle name="Normal 18 2 3 4 2 2 2" xfId="12690" xr:uid="{00000000-0005-0000-0000-000093310000}"/>
    <cellStyle name="Normal 18 2 3 4 2 2 2 2" xfId="12691" xr:uid="{00000000-0005-0000-0000-000094310000}"/>
    <cellStyle name="Normal 18 2 3 4 2 2 3" xfId="12692" xr:uid="{00000000-0005-0000-0000-000095310000}"/>
    <cellStyle name="Normal 18 2 3 4 2 3" xfId="12693" xr:uid="{00000000-0005-0000-0000-000096310000}"/>
    <cellStyle name="Normal 18 2 3 4 2 3 2" xfId="12694" xr:uid="{00000000-0005-0000-0000-000097310000}"/>
    <cellStyle name="Normal 18 2 3 4 2 3 2 2" xfId="12695" xr:uid="{00000000-0005-0000-0000-000098310000}"/>
    <cellStyle name="Normal 18 2 3 4 2 3 3" xfId="12696" xr:uid="{00000000-0005-0000-0000-000099310000}"/>
    <cellStyle name="Normal 18 2 3 4 2 4" xfId="12697" xr:uid="{00000000-0005-0000-0000-00009A310000}"/>
    <cellStyle name="Normal 18 2 3 4 2 4 2" xfId="12698" xr:uid="{00000000-0005-0000-0000-00009B310000}"/>
    <cellStyle name="Normal 18 2 3 4 2 4 2 2" xfId="12699" xr:uid="{00000000-0005-0000-0000-00009C310000}"/>
    <cellStyle name="Normal 18 2 3 4 2 4 3" xfId="12700" xr:uid="{00000000-0005-0000-0000-00009D310000}"/>
    <cellStyle name="Normal 18 2 3 4 2 5" xfId="12701" xr:uid="{00000000-0005-0000-0000-00009E310000}"/>
    <cellStyle name="Normal 18 2 3 4 2 5 2" xfId="12702" xr:uid="{00000000-0005-0000-0000-00009F310000}"/>
    <cellStyle name="Normal 18 2 3 4 2 6" xfId="12703" xr:uid="{00000000-0005-0000-0000-0000A0310000}"/>
    <cellStyle name="Normal 18 2 3 4 2 6 2" xfId="12704" xr:uid="{00000000-0005-0000-0000-0000A1310000}"/>
    <cellStyle name="Normal 18 2 3 4 2 7" xfId="12705" xr:uid="{00000000-0005-0000-0000-0000A2310000}"/>
    <cellStyle name="Normal 18 2 3 4 3" xfId="12706" xr:uid="{00000000-0005-0000-0000-0000A3310000}"/>
    <cellStyle name="Normal 18 2 3 4 3 2" xfId="12707" xr:uid="{00000000-0005-0000-0000-0000A4310000}"/>
    <cellStyle name="Normal 18 2 3 4 3 2 2" xfId="12708" xr:uid="{00000000-0005-0000-0000-0000A5310000}"/>
    <cellStyle name="Normal 18 2 3 4 3 2 2 2" xfId="12709" xr:uid="{00000000-0005-0000-0000-0000A6310000}"/>
    <cellStyle name="Normal 18 2 3 4 3 2 3" xfId="12710" xr:uid="{00000000-0005-0000-0000-0000A7310000}"/>
    <cellStyle name="Normal 18 2 3 4 3 3" xfId="12711" xr:uid="{00000000-0005-0000-0000-0000A8310000}"/>
    <cellStyle name="Normal 18 2 3 4 3 3 2" xfId="12712" xr:uid="{00000000-0005-0000-0000-0000A9310000}"/>
    <cellStyle name="Normal 18 2 3 4 3 3 2 2" xfId="12713" xr:uid="{00000000-0005-0000-0000-0000AA310000}"/>
    <cellStyle name="Normal 18 2 3 4 3 3 3" xfId="12714" xr:uid="{00000000-0005-0000-0000-0000AB310000}"/>
    <cellStyle name="Normal 18 2 3 4 3 4" xfId="12715" xr:uid="{00000000-0005-0000-0000-0000AC310000}"/>
    <cellStyle name="Normal 18 2 3 4 3 4 2" xfId="12716" xr:uid="{00000000-0005-0000-0000-0000AD310000}"/>
    <cellStyle name="Normal 18 2 3 4 3 4 2 2" xfId="12717" xr:uid="{00000000-0005-0000-0000-0000AE310000}"/>
    <cellStyle name="Normal 18 2 3 4 3 4 3" xfId="12718" xr:uid="{00000000-0005-0000-0000-0000AF310000}"/>
    <cellStyle name="Normal 18 2 3 4 3 5" xfId="12719" xr:uid="{00000000-0005-0000-0000-0000B0310000}"/>
    <cellStyle name="Normal 18 2 3 4 3 5 2" xfId="12720" xr:uid="{00000000-0005-0000-0000-0000B1310000}"/>
    <cellStyle name="Normal 18 2 3 4 3 6" xfId="12721" xr:uid="{00000000-0005-0000-0000-0000B2310000}"/>
    <cellStyle name="Normal 18 2 3 4 3 6 2" xfId="12722" xr:uid="{00000000-0005-0000-0000-0000B3310000}"/>
    <cellStyle name="Normal 18 2 3 4 3 7" xfId="12723" xr:uid="{00000000-0005-0000-0000-0000B4310000}"/>
    <cellStyle name="Normal 18 2 3 4 4" xfId="12724" xr:uid="{00000000-0005-0000-0000-0000B5310000}"/>
    <cellStyle name="Normal 18 2 3 4 4 2" xfId="12725" xr:uid="{00000000-0005-0000-0000-0000B6310000}"/>
    <cellStyle name="Normal 18 2 3 4 4 2 2" xfId="12726" xr:uid="{00000000-0005-0000-0000-0000B7310000}"/>
    <cellStyle name="Normal 18 2 3 4 4 3" xfId="12727" xr:uid="{00000000-0005-0000-0000-0000B8310000}"/>
    <cellStyle name="Normal 18 2 3 4 5" xfId="12728" xr:uid="{00000000-0005-0000-0000-0000B9310000}"/>
    <cellStyle name="Normal 18 2 3 4 5 2" xfId="12729" xr:uid="{00000000-0005-0000-0000-0000BA310000}"/>
    <cellStyle name="Normal 18 2 3 4 5 2 2" xfId="12730" xr:uid="{00000000-0005-0000-0000-0000BB310000}"/>
    <cellStyle name="Normal 18 2 3 4 5 3" xfId="12731" xr:uid="{00000000-0005-0000-0000-0000BC310000}"/>
    <cellStyle name="Normal 18 2 3 4 6" xfId="12732" xr:uid="{00000000-0005-0000-0000-0000BD310000}"/>
    <cellStyle name="Normal 18 2 3 4 6 2" xfId="12733" xr:uid="{00000000-0005-0000-0000-0000BE310000}"/>
    <cellStyle name="Normal 18 2 3 4 6 2 2" xfId="12734" xr:uid="{00000000-0005-0000-0000-0000BF310000}"/>
    <cellStyle name="Normal 18 2 3 4 6 3" xfId="12735" xr:uid="{00000000-0005-0000-0000-0000C0310000}"/>
    <cellStyle name="Normal 18 2 3 4 7" xfId="12736" xr:uid="{00000000-0005-0000-0000-0000C1310000}"/>
    <cellStyle name="Normal 18 2 3 4 7 2" xfId="12737" xr:uid="{00000000-0005-0000-0000-0000C2310000}"/>
    <cellStyle name="Normal 18 2 3 4 8" xfId="12738" xr:uid="{00000000-0005-0000-0000-0000C3310000}"/>
    <cellStyle name="Normal 18 2 3 4 8 2" xfId="12739" xr:uid="{00000000-0005-0000-0000-0000C4310000}"/>
    <cellStyle name="Normal 18 2 3 4 9" xfId="12740" xr:uid="{00000000-0005-0000-0000-0000C5310000}"/>
    <cellStyle name="Normal 18 2 3 5" xfId="12741" xr:uid="{00000000-0005-0000-0000-0000C6310000}"/>
    <cellStyle name="Normal 18 2 3 5 2" xfId="12742" xr:uid="{00000000-0005-0000-0000-0000C7310000}"/>
    <cellStyle name="Normal 18 2 3 5 2 2" xfId="12743" xr:uid="{00000000-0005-0000-0000-0000C8310000}"/>
    <cellStyle name="Normal 18 2 3 5 2 2 2" xfId="12744" xr:uid="{00000000-0005-0000-0000-0000C9310000}"/>
    <cellStyle name="Normal 18 2 3 5 2 2 2 2" xfId="12745" xr:uid="{00000000-0005-0000-0000-0000CA310000}"/>
    <cellStyle name="Normal 18 2 3 5 2 2 3" xfId="12746" xr:uid="{00000000-0005-0000-0000-0000CB310000}"/>
    <cellStyle name="Normal 18 2 3 5 2 3" xfId="12747" xr:uid="{00000000-0005-0000-0000-0000CC310000}"/>
    <cellStyle name="Normal 18 2 3 5 2 3 2" xfId="12748" xr:uid="{00000000-0005-0000-0000-0000CD310000}"/>
    <cellStyle name="Normal 18 2 3 5 2 3 2 2" xfId="12749" xr:uid="{00000000-0005-0000-0000-0000CE310000}"/>
    <cellStyle name="Normal 18 2 3 5 2 3 3" xfId="12750" xr:uid="{00000000-0005-0000-0000-0000CF310000}"/>
    <cellStyle name="Normal 18 2 3 5 2 4" xfId="12751" xr:uid="{00000000-0005-0000-0000-0000D0310000}"/>
    <cellStyle name="Normal 18 2 3 5 2 4 2" xfId="12752" xr:uid="{00000000-0005-0000-0000-0000D1310000}"/>
    <cellStyle name="Normal 18 2 3 5 2 4 2 2" xfId="12753" xr:uid="{00000000-0005-0000-0000-0000D2310000}"/>
    <cellStyle name="Normal 18 2 3 5 2 4 3" xfId="12754" xr:uid="{00000000-0005-0000-0000-0000D3310000}"/>
    <cellStyle name="Normal 18 2 3 5 2 5" xfId="12755" xr:uid="{00000000-0005-0000-0000-0000D4310000}"/>
    <cellStyle name="Normal 18 2 3 5 2 5 2" xfId="12756" xr:uid="{00000000-0005-0000-0000-0000D5310000}"/>
    <cellStyle name="Normal 18 2 3 5 2 6" xfId="12757" xr:uid="{00000000-0005-0000-0000-0000D6310000}"/>
    <cellStyle name="Normal 18 2 3 5 2 6 2" xfId="12758" xr:uid="{00000000-0005-0000-0000-0000D7310000}"/>
    <cellStyle name="Normal 18 2 3 5 2 7" xfId="12759" xr:uid="{00000000-0005-0000-0000-0000D8310000}"/>
    <cellStyle name="Normal 18 2 3 5 3" xfId="12760" xr:uid="{00000000-0005-0000-0000-0000D9310000}"/>
    <cellStyle name="Normal 18 2 3 5 3 2" xfId="12761" xr:uid="{00000000-0005-0000-0000-0000DA310000}"/>
    <cellStyle name="Normal 18 2 3 5 3 2 2" xfId="12762" xr:uid="{00000000-0005-0000-0000-0000DB310000}"/>
    <cellStyle name="Normal 18 2 3 5 3 3" xfId="12763" xr:uid="{00000000-0005-0000-0000-0000DC310000}"/>
    <cellStyle name="Normal 18 2 3 5 4" xfId="12764" xr:uid="{00000000-0005-0000-0000-0000DD310000}"/>
    <cellStyle name="Normal 18 2 3 5 4 2" xfId="12765" xr:uid="{00000000-0005-0000-0000-0000DE310000}"/>
    <cellStyle name="Normal 18 2 3 5 4 2 2" xfId="12766" xr:uid="{00000000-0005-0000-0000-0000DF310000}"/>
    <cellStyle name="Normal 18 2 3 5 4 3" xfId="12767" xr:uid="{00000000-0005-0000-0000-0000E0310000}"/>
    <cellStyle name="Normal 18 2 3 5 5" xfId="12768" xr:uid="{00000000-0005-0000-0000-0000E1310000}"/>
    <cellStyle name="Normal 18 2 3 5 5 2" xfId="12769" xr:uid="{00000000-0005-0000-0000-0000E2310000}"/>
    <cellStyle name="Normal 18 2 3 5 5 2 2" xfId="12770" xr:uid="{00000000-0005-0000-0000-0000E3310000}"/>
    <cellStyle name="Normal 18 2 3 5 5 3" xfId="12771" xr:uid="{00000000-0005-0000-0000-0000E4310000}"/>
    <cellStyle name="Normal 18 2 3 5 6" xfId="12772" xr:uid="{00000000-0005-0000-0000-0000E5310000}"/>
    <cellStyle name="Normal 18 2 3 5 6 2" xfId="12773" xr:uid="{00000000-0005-0000-0000-0000E6310000}"/>
    <cellStyle name="Normal 18 2 3 5 7" xfId="12774" xr:uid="{00000000-0005-0000-0000-0000E7310000}"/>
    <cellStyle name="Normal 18 2 3 5 7 2" xfId="12775" xr:uid="{00000000-0005-0000-0000-0000E8310000}"/>
    <cellStyle name="Normal 18 2 3 5 8" xfId="12776" xr:uid="{00000000-0005-0000-0000-0000E9310000}"/>
    <cellStyle name="Normal 18 2 3 6" xfId="12777" xr:uid="{00000000-0005-0000-0000-0000EA310000}"/>
    <cellStyle name="Normal 18 2 3 6 2" xfId="12778" xr:uid="{00000000-0005-0000-0000-0000EB310000}"/>
    <cellStyle name="Normal 18 2 3 6 2 2" xfId="12779" xr:uid="{00000000-0005-0000-0000-0000EC310000}"/>
    <cellStyle name="Normal 18 2 3 6 2 2 2" xfId="12780" xr:uid="{00000000-0005-0000-0000-0000ED310000}"/>
    <cellStyle name="Normal 18 2 3 6 2 3" xfId="12781" xr:uid="{00000000-0005-0000-0000-0000EE310000}"/>
    <cellStyle name="Normal 18 2 3 6 3" xfId="12782" xr:uid="{00000000-0005-0000-0000-0000EF310000}"/>
    <cellStyle name="Normal 18 2 3 6 3 2" xfId="12783" xr:uid="{00000000-0005-0000-0000-0000F0310000}"/>
    <cellStyle name="Normal 18 2 3 6 3 2 2" xfId="12784" xr:uid="{00000000-0005-0000-0000-0000F1310000}"/>
    <cellStyle name="Normal 18 2 3 6 3 3" xfId="12785" xr:uid="{00000000-0005-0000-0000-0000F2310000}"/>
    <cellStyle name="Normal 18 2 3 6 4" xfId="12786" xr:uid="{00000000-0005-0000-0000-0000F3310000}"/>
    <cellStyle name="Normal 18 2 3 6 4 2" xfId="12787" xr:uid="{00000000-0005-0000-0000-0000F4310000}"/>
    <cellStyle name="Normal 18 2 3 6 4 2 2" xfId="12788" xr:uid="{00000000-0005-0000-0000-0000F5310000}"/>
    <cellStyle name="Normal 18 2 3 6 4 3" xfId="12789" xr:uid="{00000000-0005-0000-0000-0000F6310000}"/>
    <cellStyle name="Normal 18 2 3 6 5" xfId="12790" xr:uid="{00000000-0005-0000-0000-0000F7310000}"/>
    <cellStyle name="Normal 18 2 3 6 5 2" xfId="12791" xr:uid="{00000000-0005-0000-0000-0000F8310000}"/>
    <cellStyle name="Normal 18 2 3 6 6" xfId="12792" xr:uid="{00000000-0005-0000-0000-0000F9310000}"/>
    <cellStyle name="Normal 18 2 3 6 6 2" xfId="12793" xr:uid="{00000000-0005-0000-0000-0000FA310000}"/>
    <cellStyle name="Normal 18 2 3 6 7" xfId="12794" xr:uid="{00000000-0005-0000-0000-0000FB310000}"/>
    <cellStyle name="Normal 18 2 3 7" xfId="12795" xr:uid="{00000000-0005-0000-0000-0000FC310000}"/>
    <cellStyle name="Normal 18 2 3 7 2" xfId="12796" xr:uid="{00000000-0005-0000-0000-0000FD310000}"/>
    <cellStyle name="Normal 18 2 3 7 2 2" xfId="12797" xr:uid="{00000000-0005-0000-0000-0000FE310000}"/>
    <cellStyle name="Normal 18 2 3 7 2 2 2" xfId="12798" xr:uid="{00000000-0005-0000-0000-0000FF310000}"/>
    <cellStyle name="Normal 18 2 3 7 2 3" xfId="12799" xr:uid="{00000000-0005-0000-0000-000000320000}"/>
    <cellStyle name="Normal 18 2 3 7 3" xfId="12800" xr:uid="{00000000-0005-0000-0000-000001320000}"/>
    <cellStyle name="Normal 18 2 3 7 3 2" xfId="12801" xr:uid="{00000000-0005-0000-0000-000002320000}"/>
    <cellStyle name="Normal 18 2 3 7 3 2 2" xfId="12802" xr:uid="{00000000-0005-0000-0000-000003320000}"/>
    <cellStyle name="Normal 18 2 3 7 3 3" xfId="12803" xr:uid="{00000000-0005-0000-0000-000004320000}"/>
    <cellStyle name="Normal 18 2 3 7 4" xfId="12804" xr:uid="{00000000-0005-0000-0000-000005320000}"/>
    <cellStyle name="Normal 18 2 3 7 4 2" xfId="12805" xr:uid="{00000000-0005-0000-0000-000006320000}"/>
    <cellStyle name="Normal 18 2 3 7 4 2 2" xfId="12806" xr:uid="{00000000-0005-0000-0000-000007320000}"/>
    <cellStyle name="Normal 18 2 3 7 4 3" xfId="12807" xr:uid="{00000000-0005-0000-0000-000008320000}"/>
    <cellStyle name="Normal 18 2 3 7 5" xfId="12808" xr:uid="{00000000-0005-0000-0000-000009320000}"/>
    <cellStyle name="Normal 18 2 3 7 5 2" xfId="12809" xr:uid="{00000000-0005-0000-0000-00000A320000}"/>
    <cellStyle name="Normal 18 2 3 7 6" xfId="12810" xr:uid="{00000000-0005-0000-0000-00000B320000}"/>
    <cellStyle name="Normal 18 2 3 7 6 2" xfId="12811" xr:uid="{00000000-0005-0000-0000-00000C320000}"/>
    <cellStyle name="Normal 18 2 3 7 7" xfId="12812" xr:uid="{00000000-0005-0000-0000-00000D320000}"/>
    <cellStyle name="Normal 18 2 3 8" xfId="12813" xr:uid="{00000000-0005-0000-0000-00000E320000}"/>
    <cellStyle name="Normal 18 2 3 8 2" xfId="12814" xr:uid="{00000000-0005-0000-0000-00000F320000}"/>
    <cellStyle name="Normal 18 2 3 8 2 2" xfId="12815" xr:uid="{00000000-0005-0000-0000-000010320000}"/>
    <cellStyle name="Normal 18 2 3 8 3" xfId="12816" xr:uid="{00000000-0005-0000-0000-000011320000}"/>
    <cellStyle name="Normal 18 2 3 9" xfId="12817" xr:uid="{00000000-0005-0000-0000-000012320000}"/>
    <cellStyle name="Normal 18 2 3 9 2" xfId="12818" xr:uid="{00000000-0005-0000-0000-000013320000}"/>
    <cellStyle name="Normal 18 2 3 9 2 2" xfId="12819" xr:uid="{00000000-0005-0000-0000-000014320000}"/>
    <cellStyle name="Normal 18 2 3 9 3" xfId="12820" xr:uid="{00000000-0005-0000-0000-000015320000}"/>
    <cellStyle name="Normal 18 2 3_Confidential Information" xfId="12821" xr:uid="{00000000-0005-0000-0000-000016320000}"/>
    <cellStyle name="Normal 18 2 4" xfId="12822" xr:uid="{00000000-0005-0000-0000-000017320000}"/>
    <cellStyle name="Normal 18 2 4 10" xfId="12823" xr:uid="{00000000-0005-0000-0000-000018320000}"/>
    <cellStyle name="Normal 18 2 4 10 2" xfId="12824" xr:uid="{00000000-0005-0000-0000-000019320000}"/>
    <cellStyle name="Normal 18 2 4 11" xfId="12825" xr:uid="{00000000-0005-0000-0000-00001A320000}"/>
    <cellStyle name="Normal 18 2 4 2" xfId="12826" xr:uid="{00000000-0005-0000-0000-00001B320000}"/>
    <cellStyle name="Normal 18 2 4 2 2" xfId="12827" xr:uid="{00000000-0005-0000-0000-00001C320000}"/>
    <cellStyle name="Normal 18 2 4 2 2 2" xfId="12828" xr:uid="{00000000-0005-0000-0000-00001D320000}"/>
    <cellStyle name="Normal 18 2 4 2 2 2 2" xfId="12829" xr:uid="{00000000-0005-0000-0000-00001E320000}"/>
    <cellStyle name="Normal 18 2 4 2 2 2 2 2" xfId="12830" xr:uid="{00000000-0005-0000-0000-00001F320000}"/>
    <cellStyle name="Normal 18 2 4 2 2 2 3" xfId="12831" xr:uid="{00000000-0005-0000-0000-000020320000}"/>
    <cellStyle name="Normal 18 2 4 2 2 3" xfId="12832" xr:uid="{00000000-0005-0000-0000-000021320000}"/>
    <cellStyle name="Normal 18 2 4 2 2 3 2" xfId="12833" xr:uid="{00000000-0005-0000-0000-000022320000}"/>
    <cellStyle name="Normal 18 2 4 2 2 3 2 2" xfId="12834" xr:uid="{00000000-0005-0000-0000-000023320000}"/>
    <cellStyle name="Normal 18 2 4 2 2 3 3" xfId="12835" xr:uid="{00000000-0005-0000-0000-000024320000}"/>
    <cellStyle name="Normal 18 2 4 2 2 4" xfId="12836" xr:uid="{00000000-0005-0000-0000-000025320000}"/>
    <cellStyle name="Normal 18 2 4 2 2 4 2" xfId="12837" xr:uid="{00000000-0005-0000-0000-000026320000}"/>
    <cellStyle name="Normal 18 2 4 2 2 4 2 2" xfId="12838" xr:uid="{00000000-0005-0000-0000-000027320000}"/>
    <cellStyle name="Normal 18 2 4 2 2 4 3" xfId="12839" xr:uid="{00000000-0005-0000-0000-000028320000}"/>
    <cellStyle name="Normal 18 2 4 2 2 5" xfId="12840" xr:uid="{00000000-0005-0000-0000-000029320000}"/>
    <cellStyle name="Normal 18 2 4 2 2 5 2" xfId="12841" xr:uid="{00000000-0005-0000-0000-00002A320000}"/>
    <cellStyle name="Normal 18 2 4 2 2 6" xfId="12842" xr:uid="{00000000-0005-0000-0000-00002B320000}"/>
    <cellStyle name="Normal 18 2 4 2 2 6 2" xfId="12843" xr:uid="{00000000-0005-0000-0000-00002C320000}"/>
    <cellStyle name="Normal 18 2 4 2 2 7" xfId="12844" xr:uid="{00000000-0005-0000-0000-00002D320000}"/>
    <cellStyle name="Normal 18 2 4 2 3" xfId="12845" xr:uid="{00000000-0005-0000-0000-00002E320000}"/>
    <cellStyle name="Normal 18 2 4 2 3 2" xfId="12846" xr:uid="{00000000-0005-0000-0000-00002F320000}"/>
    <cellStyle name="Normal 18 2 4 2 3 2 2" xfId="12847" xr:uid="{00000000-0005-0000-0000-000030320000}"/>
    <cellStyle name="Normal 18 2 4 2 3 2 2 2" xfId="12848" xr:uid="{00000000-0005-0000-0000-000031320000}"/>
    <cellStyle name="Normal 18 2 4 2 3 2 3" xfId="12849" xr:uid="{00000000-0005-0000-0000-000032320000}"/>
    <cellStyle name="Normal 18 2 4 2 3 3" xfId="12850" xr:uid="{00000000-0005-0000-0000-000033320000}"/>
    <cellStyle name="Normal 18 2 4 2 3 3 2" xfId="12851" xr:uid="{00000000-0005-0000-0000-000034320000}"/>
    <cellStyle name="Normal 18 2 4 2 3 3 2 2" xfId="12852" xr:uid="{00000000-0005-0000-0000-000035320000}"/>
    <cellStyle name="Normal 18 2 4 2 3 3 3" xfId="12853" xr:uid="{00000000-0005-0000-0000-000036320000}"/>
    <cellStyle name="Normal 18 2 4 2 3 4" xfId="12854" xr:uid="{00000000-0005-0000-0000-000037320000}"/>
    <cellStyle name="Normal 18 2 4 2 3 4 2" xfId="12855" xr:uid="{00000000-0005-0000-0000-000038320000}"/>
    <cellStyle name="Normal 18 2 4 2 3 4 2 2" xfId="12856" xr:uid="{00000000-0005-0000-0000-000039320000}"/>
    <cellStyle name="Normal 18 2 4 2 3 4 3" xfId="12857" xr:uid="{00000000-0005-0000-0000-00003A320000}"/>
    <cellStyle name="Normal 18 2 4 2 3 5" xfId="12858" xr:uid="{00000000-0005-0000-0000-00003B320000}"/>
    <cellStyle name="Normal 18 2 4 2 3 5 2" xfId="12859" xr:uid="{00000000-0005-0000-0000-00003C320000}"/>
    <cellStyle name="Normal 18 2 4 2 3 6" xfId="12860" xr:uid="{00000000-0005-0000-0000-00003D320000}"/>
    <cellStyle name="Normal 18 2 4 2 3 6 2" xfId="12861" xr:uid="{00000000-0005-0000-0000-00003E320000}"/>
    <cellStyle name="Normal 18 2 4 2 3 7" xfId="12862" xr:uid="{00000000-0005-0000-0000-00003F320000}"/>
    <cellStyle name="Normal 18 2 4 2 4" xfId="12863" xr:uid="{00000000-0005-0000-0000-000040320000}"/>
    <cellStyle name="Normal 18 2 4 2 4 2" xfId="12864" xr:uid="{00000000-0005-0000-0000-000041320000}"/>
    <cellStyle name="Normal 18 2 4 2 4 2 2" xfId="12865" xr:uid="{00000000-0005-0000-0000-000042320000}"/>
    <cellStyle name="Normal 18 2 4 2 4 3" xfId="12866" xr:uid="{00000000-0005-0000-0000-000043320000}"/>
    <cellStyle name="Normal 18 2 4 2 5" xfId="12867" xr:uid="{00000000-0005-0000-0000-000044320000}"/>
    <cellStyle name="Normal 18 2 4 2 5 2" xfId="12868" xr:uid="{00000000-0005-0000-0000-000045320000}"/>
    <cellStyle name="Normal 18 2 4 2 5 2 2" xfId="12869" xr:uid="{00000000-0005-0000-0000-000046320000}"/>
    <cellStyle name="Normal 18 2 4 2 5 3" xfId="12870" xr:uid="{00000000-0005-0000-0000-000047320000}"/>
    <cellStyle name="Normal 18 2 4 2 6" xfId="12871" xr:uid="{00000000-0005-0000-0000-000048320000}"/>
    <cellStyle name="Normal 18 2 4 2 6 2" xfId="12872" xr:uid="{00000000-0005-0000-0000-000049320000}"/>
    <cellStyle name="Normal 18 2 4 2 6 2 2" xfId="12873" xr:uid="{00000000-0005-0000-0000-00004A320000}"/>
    <cellStyle name="Normal 18 2 4 2 6 3" xfId="12874" xr:uid="{00000000-0005-0000-0000-00004B320000}"/>
    <cellStyle name="Normal 18 2 4 2 7" xfId="12875" xr:uid="{00000000-0005-0000-0000-00004C320000}"/>
    <cellStyle name="Normal 18 2 4 2 7 2" xfId="12876" xr:uid="{00000000-0005-0000-0000-00004D320000}"/>
    <cellStyle name="Normal 18 2 4 2 8" xfId="12877" xr:uid="{00000000-0005-0000-0000-00004E320000}"/>
    <cellStyle name="Normal 18 2 4 2 8 2" xfId="12878" xr:uid="{00000000-0005-0000-0000-00004F320000}"/>
    <cellStyle name="Normal 18 2 4 2 9" xfId="12879" xr:uid="{00000000-0005-0000-0000-000050320000}"/>
    <cellStyle name="Normal 18 2 4 3" xfId="12880" xr:uid="{00000000-0005-0000-0000-000051320000}"/>
    <cellStyle name="Normal 18 2 4 3 2" xfId="12881" xr:uid="{00000000-0005-0000-0000-000052320000}"/>
    <cellStyle name="Normal 18 2 4 3 2 2" xfId="12882" xr:uid="{00000000-0005-0000-0000-000053320000}"/>
    <cellStyle name="Normal 18 2 4 3 2 2 2" xfId="12883" xr:uid="{00000000-0005-0000-0000-000054320000}"/>
    <cellStyle name="Normal 18 2 4 3 2 2 2 2" xfId="12884" xr:uid="{00000000-0005-0000-0000-000055320000}"/>
    <cellStyle name="Normal 18 2 4 3 2 2 3" xfId="12885" xr:uid="{00000000-0005-0000-0000-000056320000}"/>
    <cellStyle name="Normal 18 2 4 3 2 3" xfId="12886" xr:uid="{00000000-0005-0000-0000-000057320000}"/>
    <cellStyle name="Normal 18 2 4 3 2 3 2" xfId="12887" xr:uid="{00000000-0005-0000-0000-000058320000}"/>
    <cellStyle name="Normal 18 2 4 3 2 3 2 2" xfId="12888" xr:uid="{00000000-0005-0000-0000-000059320000}"/>
    <cellStyle name="Normal 18 2 4 3 2 3 3" xfId="12889" xr:uid="{00000000-0005-0000-0000-00005A320000}"/>
    <cellStyle name="Normal 18 2 4 3 2 4" xfId="12890" xr:uid="{00000000-0005-0000-0000-00005B320000}"/>
    <cellStyle name="Normal 18 2 4 3 2 4 2" xfId="12891" xr:uid="{00000000-0005-0000-0000-00005C320000}"/>
    <cellStyle name="Normal 18 2 4 3 2 4 2 2" xfId="12892" xr:uid="{00000000-0005-0000-0000-00005D320000}"/>
    <cellStyle name="Normal 18 2 4 3 2 4 3" xfId="12893" xr:uid="{00000000-0005-0000-0000-00005E320000}"/>
    <cellStyle name="Normal 18 2 4 3 2 5" xfId="12894" xr:uid="{00000000-0005-0000-0000-00005F320000}"/>
    <cellStyle name="Normal 18 2 4 3 2 5 2" xfId="12895" xr:uid="{00000000-0005-0000-0000-000060320000}"/>
    <cellStyle name="Normal 18 2 4 3 2 6" xfId="12896" xr:uid="{00000000-0005-0000-0000-000061320000}"/>
    <cellStyle name="Normal 18 2 4 3 2 6 2" xfId="12897" xr:uid="{00000000-0005-0000-0000-000062320000}"/>
    <cellStyle name="Normal 18 2 4 3 2 7" xfId="12898" xr:uid="{00000000-0005-0000-0000-000063320000}"/>
    <cellStyle name="Normal 18 2 4 3 3" xfId="12899" xr:uid="{00000000-0005-0000-0000-000064320000}"/>
    <cellStyle name="Normal 18 2 4 3 3 2" xfId="12900" xr:uid="{00000000-0005-0000-0000-000065320000}"/>
    <cellStyle name="Normal 18 2 4 3 3 2 2" xfId="12901" xr:uid="{00000000-0005-0000-0000-000066320000}"/>
    <cellStyle name="Normal 18 2 4 3 3 3" xfId="12902" xr:uid="{00000000-0005-0000-0000-000067320000}"/>
    <cellStyle name="Normal 18 2 4 3 4" xfId="12903" xr:uid="{00000000-0005-0000-0000-000068320000}"/>
    <cellStyle name="Normal 18 2 4 3 4 2" xfId="12904" xr:uid="{00000000-0005-0000-0000-000069320000}"/>
    <cellStyle name="Normal 18 2 4 3 4 2 2" xfId="12905" xr:uid="{00000000-0005-0000-0000-00006A320000}"/>
    <cellStyle name="Normal 18 2 4 3 4 3" xfId="12906" xr:uid="{00000000-0005-0000-0000-00006B320000}"/>
    <cellStyle name="Normal 18 2 4 3 5" xfId="12907" xr:uid="{00000000-0005-0000-0000-00006C320000}"/>
    <cellStyle name="Normal 18 2 4 3 5 2" xfId="12908" xr:uid="{00000000-0005-0000-0000-00006D320000}"/>
    <cellStyle name="Normal 18 2 4 3 5 2 2" xfId="12909" xr:uid="{00000000-0005-0000-0000-00006E320000}"/>
    <cellStyle name="Normal 18 2 4 3 5 3" xfId="12910" xr:uid="{00000000-0005-0000-0000-00006F320000}"/>
    <cellStyle name="Normal 18 2 4 3 6" xfId="12911" xr:uid="{00000000-0005-0000-0000-000070320000}"/>
    <cellStyle name="Normal 18 2 4 3 6 2" xfId="12912" xr:uid="{00000000-0005-0000-0000-000071320000}"/>
    <cellStyle name="Normal 18 2 4 3 7" xfId="12913" xr:uid="{00000000-0005-0000-0000-000072320000}"/>
    <cellStyle name="Normal 18 2 4 3 7 2" xfId="12914" xr:uid="{00000000-0005-0000-0000-000073320000}"/>
    <cellStyle name="Normal 18 2 4 3 8" xfId="12915" xr:uid="{00000000-0005-0000-0000-000074320000}"/>
    <cellStyle name="Normal 18 2 4 4" xfId="12916" xr:uid="{00000000-0005-0000-0000-000075320000}"/>
    <cellStyle name="Normal 18 2 4 4 2" xfId="12917" xr:uid="{00000000-0005-0000-0000-000076320000}"/>
    <cellStyle name="Normal 18 2 4 4 2 2" xfId="12918" xr:uid="{00000000-0005-0000-0000-000077320000}"/>
    <cellStyle name="Normal 18 2 4 4 2 2 2" xfId="12919" xr:uid="{00000000-0005-0000-0000-000078320000}"/>
    <cellStyle name="Normal 18 2 4 4 2 3" xfId="12920" xr:uid="{00000000-0005-0000-0000-000079320000}"/>
    <cellStyle name="Normal 18 2 4 4 3" xfId="12921" xr:uid="{00000000-0005-0000-0000-00007A320000}"/>
    <cellStyle name="Normal 18 2 4 4 3 2" xfId="12922" xr:uid="{00000000-0005-0000-0000-00007B320000}"/>
    <cellStyle name="Normal 18 2 4 4 3 2 2" xfId="12923" xr:uid="{00000000-0005-0000-0000-00007C320000}"/>
    <cellStyle name="Normal 18 2 4 4 3 3" xfId="12924" xr:uid="{00000000-0005-0000-0000-00007D320000}"/>
    <cellStyle name="Normal 18 2 4 4 4" xfId="12925" xr:uid="{00000000-0005-0000-0000-00007E320000}"/>
    <cellStyle name="Normal 18 2 4 4 4 2" xfId="12926" xr:uid="{00000000-0005-0000-0000-00007F320000}"/>
    <cellStyle name="Normal 18 2 4 4 4 2 2" xfId="12927" xr:uid="{00000000-0005-0000-0000-000080320000}"/>
    <cellStyle name="Normal 18 2 4 4 4 3" xfId="12928" xr:uid="{00000000-0005-0000-0000-000081320000}"/>
    <cellStyle name="Normal 18 2 4 4 5" xfId="12929" xr:uid="{00000000-0005-0000-0000-000082320000}"/>
    <cellStyle name="Normal 18 2 4 4 5 2" xfId="12930" xr:uid="{00000000-0005-0000-0000-000083320000}"/>
    <cellStyle name="Normal 18 2 4 4 6" xfId="12931" xr:uid="{00000000-0005-0000-0000-000084320000}"/>
    <cellStyle name="Normal 18 2 4 4 6 2" xfId="12932" xr:uid="{00000000-0005-0000-0000-000085320000}"/>
    <cellStyle name="Normal 18 2 4 4 7" xfId="12933" xr:uid="{00000000-0005-0000-0000-000086320000}"/>
    <cellStyle name="Normal 18 2 4 5" xfId="12934" xr:uid="{00000000-0005-0000-0000-000087320000}"/>
    <cellStyle name="Normal 18 2 4 5 2" xfId="12935" xr:uid="{00000000-0005-0000-0000-000088320000}"/>
    <cellStyle name="Normal 18 2 4 5 2 2" xfId="12936" xr:uid="{00000000-0005-0000-0000-000089320000}"/>
    <cellStyle name="Normal 18 2 4 5 2 2 2" xfId="12937" xr:uid="{00000000-0005-0000-0000-00008A320000}"/>
    <cellStyle name="Normal 18 2 4 5 2 3" xfId="12938" xr:uid="{00000000-0005-0000-0000-00008B320000}"/>
    <cellStyle name="Normal 18 2 4 5 3" xfId="12939" xr:uid="{00000000-0005-0000-0000-00008C320000}"/>
    <cellStyle name="Normal 18 2 4 5 3 2" xfId="12940" xr:uid="{00000000-0005-0000-0000-00008D320000}"/>
    <cellStyle name="Normal 18 2 4 5 3 2 2" xfId="12941" xr:uid="{00000000-0005-0000-0000-00008E320000}"/>
    <cellStyle name="Normal 18 2 4 5 3 3" xfId="12942" xr:uid="{00000000-0005-0000-0000-00008F320000}"/>
    <cellStyle name="Normal 18 2 4 5 4" xfId="12943" xr:uid="{00000000-0005-0000-0000-000090320000}"/>
    <cellStyle name="Normal 18 2 4 5 4 2" xfId="12944" xr:uid="{00000000-0005-0000-0000-000091320000}"/>
    <cellStyle name="Normal 18 2 4 5 4 2 2" xfId="12945" xr:uid="{00000000-0005-0000-0000-000092320000}"/>
    <cellStyle name="Normal 18 2 4 5 4 3" xfId="12946" xr:uid="{00000000-0005-0000-0000-000093320000}"/>
    <cellStyle name="Normal 18 2 4 5 5" xfId="12947" xr:uid="{00000000-0005-0000-0000-000094320000}"/>
    <cellStyle name="Normal 18 2 4 5 5 2" xfId="12948" xr:uid="{00000000-0005-0000-0000-000095320000}"/>
    <cellStyle name="Normal 18 2 4 5 6" xfId="12949" xr:uid="{00000000-0005-0000-0000-000096320000}"/>
    <cellStyle name="Normal 18 2 4 5 6 2" xfId="12950" xr:uid="{00000000-0005-0000-0000-000097320000}"/>
    <cellStyle name="Normal 18 2 4 5 7" xfId="12951" xr:uid="{00000000-0005-0000-0000-000098320000}"/>
    <cellStyle name="Normal 18 2 4 6" xfId="12952" xr:uid="{00000000-0005-0000-0000-000099320000}"/>
    <cellStyle name="Normal 18 2 4 6 2" xfId="12953" xr:uid="{00000000-0005-0000-0000-00009A320000}"/>
    <cellStyle name="Normal 18 2 4 6 2 2" xfId="12954" xr:uid="{00000000-0005-0000-0000-00009B320000}"/>
    <cellStyle name="Normal 18 2 4 6 3" xfId="12955" xr:uid="{00000000-0005-0000-0000-00009C320000}"/>
    <cellStyle name="Normal 18 2 4 7" xfId="12956" xr:uid="{00000000-0005-0000-0000-00009D320000}"/>
    <cellStyle name="Normal 18 2 4 7 2" xfId="12957" xr:uid="{00000000-0005-0000-0000-00009E320000}"/>
    <cellStyle name="Normal 18 2 4 7 2 2" xfId="12958" xr:uid="{00000000-0005-0000-0000-00009F320000}"/>
    <cellStyle name="Normal 18 2 4 7 3" xfId="12959" xr:uid="{00000000-0005-0000-0000-0000A0320000}"/>
    <cellStyle name="Normal 18 2 4 8" xfId="12960" xr:uid="{00000000-0005-0000-0000-0000A1320000}"/>
    <cellStyle name="Normal 18 2 4 8 2" xfId="12961" xr:uid="{00000000-0005-0000-0000-0000A2320000}"/>
    <cellStyle name="Normal 18 2 4 8 2 2" xfId="12962" xr:uid="{00000000-0005-0000-0000-0000A3320000}"/>
    <cellStyle name="Normal 18 2 4 8 3" xfId="12963" xr:uid="{00000000-0005-0000-0000-0000A4320000}"/>
    <cellStyle name="Normal 18 2 4 9" xfId="12964" xr:uid="{00000000-0005-0000-0000-0000A5320000}"/>
    <cellStyle name="Normal 18 2 4 9 2" xfId="12965" xr:uid="{00000000-0005-0000-0000-0000A6320000}"/>
    <cellStyle name="Normal 18 2 5" xfId="12966" xr:uid="{00000000-0005-0000-0000-0000A7320000}"/>
    <cellStyle name="Normal 18 2 5 10" xfId="12967" xr:uid="{00000000-0005-0000-0000-0000A8320000}"/>
    <cellStyle name="Normal 18 2 5 10 2" xfId="12968" xr:uid="{00000000-0005-0000-0000-0000A9320000}"/>
    <cellStyle name="Normal 18 2 5 11" xfId="12969" xr:uid="{00000000-0005-0000-0000-0000AA320000}"/>
    <cellStyle name="Normal 18 2 5 2" xfId="12970" xr:uid="{00000000-0005-0000-0000-0000AB320000}"/>
    <cellStyle name="Normal 18 2 5 2 2" xfId="12971" xr:uid="{00000000-0005-0000-0000-0000AC320000}"/>
    <cellStyle name="Normal 18 2 5 2 2 2" xfId="12972" xr:uid="{00000000-0005-0000-0000-0000AD320000}"/>
    <cellStyle name="Normal 18 2 5 2 2 2 2" xfId="12973" xr:uid="{00000000-0005-0000-0000-0000AE320000}"/>
    <cellStyle name="Normal 18 2 5 2 2 2 2 2" xfId="12974" xr:uid="{00000000-0005-0000-0000-0000AF320000}"/>
    <cellStyle name="Normal 18 2 5 2 2 2 3" xfId="12975" xr:uid="{00000000-0005-0000-0000-0000B0320000}"/>
    <cellStyle name="Normal 18 2 5 2 2 3" xfId="12976" xr:uid="{00000000-0005-0000-0000-0000B1320000}"/>
    <cellStyle name="Normal 18 2 5 2 2 3 2" xfId="12977" xr:uid="{00000000-0005-0000-0000-0000B2320000}"/>
    <cellStyle name="Normal 18 2 5 2 2 3 2 2" xfId="12978" xr:uid="{00000000-0005-0000-0000-0000B3320000}"/>
    <cellStyle name="Normal 18 2 5 2 2 3 3" xfId="12979" xr:uid="{00000000-0005-0000-0000-0000B4320000}"/>
    <cellStyle name="Normal 18 2 5 2 2 4" xfId="12980" xr:uid="{00000000-0005-0000-0000-0000B5320000}"/>
    <cellStyle name="Normal 18 2 5 2 2 4 2" xfId="12981" xr:uid="{00000000-0005-0000-0000-0000B6320000}"/>
    <cellStyle name="Normal 18 2 5 2 2 4 2 2" xfId="12982" xr:uid="{00000000-0005-0000-0000-0000B7320000}"/>
    <cellStyle name="Normal 18 2 5 2 2 4 3" xfId="12983" xr:uid="{00000000-0005-0000-0000-0000B8320000}"/>
    <cellStyle name="Normal 18 2 5 2 2 5" xfId="12984" xr:uid="{00000000-0005-0000-0000-0000B9320000}"/>
    <cellStyle name="Normal 18 2 5 2 2 5 2" xfId="12985" xr:uid="{00000000-0005-0000-0000-0000BA320000}"/>
    <cellStyle name="Normal 18 2 5 2 2 6" xfId="12986" xr:uid="{00000000-0005-0000-0000-0000BB320000}"/>
    <cellStyle name="Normal 18 2 5 2 2 6 2" xfId="12987" xr:uid="{00000000-0005-0000-0000-0000BC320000}"/>
    <cellStyle name="Normal 18 2 5 2 2 7" xfId="12988" xr:uid="{00000000-0005-0000-0000-0000BD320000}"/>
    <cellStyle name="Normal 18 2 5 2 3" xfId="12989" xr:uid="{00000000-0005-0000-0000-0000BE320000}"/>
    <cellStyle name="Normal 18 2 5 2 3 2" xfId="12990" xr:uid="{00000000-0005-0000-0000-0000BF320000}"/>
    <cellStyle name="Normal 18 2 5 2 3 2 2" xfId="12991" xr:uid="{00000000-0005-0000-0000-0000C0320000}"/>
    <cellStyle name="Normal 18 2 5 2 3 2 2 2" xfId="12992" xr:uid="{00000000-0005-0000-0000-0000C1320000}"/>
    <cellStyle name="Normal 18 2 5 2 3 2 3" xfId="12993" xr:uid="{00000000-0005-0000-0000-0000C2320000}"/>
    <cellStyle name="Normal 18 2 5 2 3 3" xfId="12994" xr:uid="{00000000-0005-0000-0000-0000C3320000}"/>
    <cellStyle name="Normal 18 2 5 2 3 3 2" xfId="12995" xr:uid="{00000000-0005-0000-0000-0000C4320000}"/>
    <cellStyle name="Normal 18 2 5 2 3 3 2 2" xfId="12996" xr:uid="{00000000-0005-0000-0000-0000C5320000}"/>
    <cellStyle name="Normal 18 2 5 2 3 3 3" xfId="12997" xr:uid="{00000000-0005-0000-0000-0000C6320000}"/>
    <cellStyle name="Normal 18 2 5 2 3 4" xfId="12998" xr:uid="{00000000-0005-0000-0000-0000C7320000}"/>
    <cellStyle name="Normal 18 2 5 2 3 4 2" xfId="12999" xr:uid="{00000000-0005-0000-0000-0000C8320000}"/>
    <cellStyle name="Normal 18 2 5 2 3 4 2 2" xfId="13000" xr:uid="{00000000-0005-0000-0000-0000C9320000}"/>
    <cellStyle name="Normal 18 2 5 2 3 4 3" xfId="13001" xr:uid="{00000000-0005-0000-0000-0000CA320000}"/>
    <cellStyle name="Normal 18 2 5 2 3 5" xfId="13002" xr:uid="{00000000-0005-0000-0000-0000CB320000}"/>
    <cellStyle name="Normal 18 2 5 2 3 5 2" xfId="13003" xr:uid="{00000000-0005-0000-0000-0000CC320000}"/>
    <cellStyle name="Normal 18 2 5 2 3 6" xfId="13004" xr:uid="{00000000-0005-0000-0000-0000CD320000}"/>
    <cellStyle name="Normal 18 2 5 2 3 6 2" xfId="13005" xr:uid="{00000000-0005-0000-0000-0000CE320000}"/>
    <cellStyle name="Normal 18 2 5 2 3 7" xfId="13006" xr:uid="{00000000-0005-0000-0000-0000CF320000}"/>
    <cellStyle name="Normal 18 2 5 2 4" xfId="13007" xr:uid="{00000000-0005-0000-0000-0000D0320000}"/>
    <cellStyle name="Normal 18 2 5 2 4 2" xfId="13008" xr:uid="{00000000-0005-0000-0000-0000D1320000}"/>
    <cellStyle name="Normal 18 2 5 2 4 2 2" xfId="13009" xr:uid="{00000000-0005-0000-0000-0000D2320000}"/>
    <cellStyle name="Normal 18 2 5 2 4 3" xfId="13010" xr:uid="{00000000-0005-0000-0000-0000D3320000}"/>
    <cellStyle name="Normal 18 2 5 2 5" xfId="13011" xr:uid="{00000000-0005-0000-0000-0000D4320000}"/>
    <cellStyle name="Normal 18 2 5 2 5 2" xfId="13012" xr:uid="{00000000-0005-0000-0000-0000D5320000}"/>
    <cellStyle name="Normal 18 2 5 2 5 2 2" xfId="13013" xr:uid="{00000000-0005-0000-0000-0000D6320000}"/>
    <cellStyle name="Normal 18 2 5 2 5 3" xfId="13014" xr:uid="{00000000-0005-0000-0000-0000D7320000}"/>
    <cellStyle name="Normal 18 2 5 2 6" xfId="13015" xr:uid="{00000000-0005-0000-0000-0000D8320000}"/>
    <cellStyle name="Normal 18 2 5 2 6 2" xfId="13016" xr:uid="{00000000-0005-0000-0000-0000D9320000}"/>
    <cellStyle name="Normal 18 2 5 2 6 2 2" xfId="13017" xr:uid="{00000000-0005-0000-0000-0000DA320000}"/>
    <cellStyle name="Normal 18 2 5 2 6 3" xfId="13018" xr:uid="{00000000-0005-0000-0000-0000DB320000}"/>
    <cellStyle name="Normal 18 2 5 2 7" xfId="13019" xr:uid="{00000000-0005-0000-0000-0000DC320000}"/>
    <cellStyle name="Normal 18 2 5 2 7 2" xfId="13020" xr:uid="{00000000-0005-0000-0000-0000DD320000}"/>
    <cellStyle name="Normal 18 2 5 2 8" xfId="13021" xr:uid="{00000000-0005-0000-0000-0000DE320000}"/>
    <cellStyle name="Normal 18 2 5 2 8 2" xfId="13022" xr:uid="{00000000-0005-0000-0000-0000DF320000}"/>
    <cellStyle name="Normal 18 2 5 2 9" xfId="13023" xr:uid="{00000000-0005-0000-0000-0000E0320000}"/>
    <cellStyle name="Normal 18 2 5 3" xfId="13024" xr:uid="{00000000-0005-0000-0000-0000E1320000}"/>
    <cellStyle name="Normal 18 2 5 3 2" xfId="13025" xr:uid="{00000000-0005-0000-0000-0000E2320000}"/>
    <cellStyle name="Normal 18 2 5 3 2 2" xfId="13026" xr:uid="{00000000-0005-0000-0000-0000E3320000}"/>
    <cellStyle name="Normal 18 2 5 3 2 2 2" xfId="13027" xr:uid="{00000000-0005-0000-0000-0000E4320000}"/>
    <cellStyle name="Normal 18 2 5 3 2 2 2 2" xfId="13028" xr:uid="{00000000-0005-0000-0000-0000E5320000}"/>
    <cellStyle name="Normal 18 2 5 3 2 2 3" xfId="13029" xr:uid="{00000000-0005-0000-0000-0000E6320000}"/>
    <cellStyle name="Normal 18 2 5 3 2 3" xfId="13030" xr:uid="{00000000-0005-0000-0000-0000E7320000}"/>
    <cellStyle name="Normal 18 2 5 3 2 3 2" xfId="13031" xr:uid="{00000000-0005-0000-0000-0000E8320000}"/>
    <cellStyle name="Normal 18 2 5 3 2 3 2 2" xfId="13032" xr:uid="{00000000-0005-0000-0000-0000E9320000}"/>
    <cellStyle name="Normal 18 2 5 3 2 3 3" xfId="13033" xr:uid="{00000000-0005-0000-0000-0000EA320000}"/>
    <cellStyle name="Normal 18 2 5 3 2 4" xfId="13034" xr:uid="{00000000-0005-0000-0000-0000EB320000}"/>
    <cellStyle name="Normal 18 2 5 3 2 4 2" xfId="13035" xr:uid="{00000000-0005-0000-0000-0000EC320000}"/>
    <cellStyle name="Normal 18 2 5 3 2 4 2 2" xfId="13036" xr:uid="{00000000-0005-0000-0000-0000ED320000}"/>
    <cellStyle name="Normal 18 2 5 3 2 4 3" xfId="13037" xr:uid="{00000000-0005-0000-0000-0000EE320000}"/>
    <cellStyle name="Normal 18 2 5 3 2 5" xfId="13038" xr:uid="{00000000-0005-0000-0000-0000EF320000}"/>
    <cellStyle name="Normal 18 2 5 3 2 5 2" xfId="13039" xr:uid="{00000000-0005-0000-0000-0000F0320000}"/>
    <cellStyle name="Normal 18 2 5 3 2 6" xfId="13040" xr:uid="{00000000-0005-0000-0000-0000F1320000}"/>
    <cellStyle name="Normal 18 2 5 3 2 6 2" xfId="13041" xr:uid="{00000000-0005-0000-0000-0000F2320000}"/>
    <cellStyle name="Normal 18 2 5 3 2 7" xfId="13042" xr:uid="{00000000-0005-0000-0000-0000F3320000}"/>
    <cellStyle name="Normal 18 2 5 3 3" xfId="13043" xr:uid="{00000000-0005-0000-0000-0000F4320000}"/>
    <cellStyle name="Normal 18 2 5 3 3 2" xfId="13044" xr:uid="{00000000-0005-0000-0000-0000F5320000}"/>
    <cellStyle name="Normal 18 2 5 3 3 2 2" xfId="13045" xr:uid="{00000000-0005-0000-0000-0000F6320000}"/>
    <cellStyle name="Normal 18 2 5 3 3 3" xfId="13046" xr:uid="{00000000-0005-0000-0000-0000F7320000}"/>
    <cellStyle name="Normal 18 2 5 3 4" xfId="13047" xr:uid="{00000000-0005-0000-0000-0000F8320000}"/>
    <cellStyle name="Normal 18 2 5 3 4 2" xfId="13048" xr:uid="{00000000-0005-0000-0000-0000F9320000}"/>
    <cellStyle name="Normal 18 2 5 3 4 2 2" xfId="13049" xr:uid="{00000000-0005-0000-0000-0000FA320000}"/>
    <cellStyle name="Normal 18 2 5 3 4 3" xfId="13050" xr:uid="{00000000-0005-0000-0000-0000FB320000}"/>
    <cellStyle name="Normal 18 2 5 3 5" xfId="13051" xr:uid="{00000000-0005-0000-0000-0000FC320000}"/>
    <cellStyle name="Normal 18 2 5 3 5 2" xfId="13052" xr:uid="{00000000-0005-0000-0000-0000FD320000}"/>
    <cellStyle name="Normal 18 2 5 3 5 2 2" xfId="13053" xr:uid="{00000000-0005-0000-0000-0000FE320000}"/>
    <cellStyle name="Normal 18 2 5 3 5 3" xfId="13054" xr:uid="{00000000-0005-0000-0000-0000FF320000}"/>
    <cellStyle name="Normal 18 2 5 3 6" xfId="13055" xr:uid="{00000000-0005-0000-0000-000000330000}"/>
    <cellStyle name="Normal 18 2 5 3 6 2" xfId="13056" xr:uid="{00000000-0005-0000-0000-000001330000}"/>
    <cellStyle name="Normal 18 2 5 3 7" xfId="13057" xr:uid="{00000000-0005-0000-0000-000002330000}"/>
    <cellStyle name="Normal 18 2 5 3 7 2" xfId="13058" xr:uid="{00000000-0005-0000-0000-000003330000}"/>
    <cellStyle name="Normal 18 2 5 3 8" xfId="13059" xr:uid="{00000000-0005-0000-0000-000004330000}"/>
    <cellStyle name="Normal 18 2 5 4" xfId="13060" xr:uid="{00000000-0005-0000-0000-000005330000}"/>
    <cellStyle name="Normal 18 2 5 4 2" xfId="13061" xr:uid="{00000000-0005-0000-0000-000006330000}"/>
    <cellStyle name="Normal 18 2 5 4 2 2" xfId="13062" xr:uid="{00000000-0005-0000-0000-000007330000}"/>
    <cellStyle name="Normal 18 2 5 4 2 2 2" xfId="13063" xr:uid="{00000000-0005-0000-0000-000008330000}"/>
    <cellStyle name="Normal 18 2 5 4 2 3" xfId="13064" xr:uid="{00000000-0005-0000-0000-000009330000}"/>
    <cellStyle name="Normal 18 2 5 4 3" xfId="13065" xr:uid="{00000000-0005-0000-0000-00000A330000}"/>
    <cellStyle name="Normal 18 2 5 4 3 2" xfId="13066" xr:uid="{00000000-0005-0000-0000-00000B330000}"/>
    <cellStyle name="Normal 18 2 5 4 3 2 2" xfId="13067" xr:uid="{00000000-0005-0000-0000-00000C330000}"/>
    <cellStyle name="Normal 18 2 5 4 3 3" xfId="13068" xr:uid="{00000000-0005-0000-0000-00000D330000}"/>
    <cellStyle name="Normal 18 2 5 4 4" xfId="13069" xr:uid="{00000000-0005-0000-0000-00000E330000}"/>
    <cellStyle name="Normal 18 2 5 4 4 2" xfId="13070" xr:uid="{00000000-0005-0000-0000-00000F330000}"/>
    <cellStyle name="Normal 18 2 5 4 4 2 2" xfId="13071" xr:uid="{00000000-0005-0000-0000-000010330000}"/>
    <cellStyle name="Normal 18 2 5 4 4 3" xfId="13072" xr:uid="{00000000-0005-0000-0000-000011330000}"/>
    <cellStyle name="Normal 18 2 5 4 5" xfId="13073" xr:uid="{00000000-0005-0000-0000-000012330000}"/>
    <cellStyle name="Normal 18 2 5 4 5 2" xfId="13074" xr:uid="{00000000-0005-0000-0000-000013330000}"/>
    <cellStyle name="Normal 18 2 5 4 6" xfId="13075" xr:uid="{00000000-0005-0000-0000-000014330000}"/>
    <cellStyle name="Normal 18 2 5 4 6 2" xfId="13076" xr:uid="{00000000-0005-0000-0000-000015330000}"/>
    <cellStyle name="Normal 18 2 5 4 7" xfId="13077" xr:uid="{00000000-0005-0000-0000-000016330000}"/>
    <cellStyle name="Normal 18 2 5 5" xfId="13078" xr:uid="{00000000-0005-0000-0000-000017330000}"/>
    <cellStyle name="Normal 18 2 5 5 2" xfId="13079" xr:uid="{00000000-0005-0000-0000-000018330000}"/>
    <cellStyle name="Normal 18 2 5 5 2 2" xfId="13080" xr:uid="{00000000-0005-0000-0000-000019330000}"/>
    <cellStyle name="Normal 18 2 5 5 2 2 2" xfId="13081" xr:uid="{00000000-0005-0000-0000-00001A330000}"/>
    <cellStyle name="Normal 18 2 5 5 2 3" xfId="13082" xr:uid="{00000000-0005-0000-0000-00001B330000}"/>
    <cellStyle name="Normal 18 2 5 5 3" xfId="13083" xr:uid="{00000000-0005-0000-0000-00001C330000}"/>
    <cellStyle name="Normal 18 2 5 5 3 2" xfId="13084" xr:uid="{00000000-0005-0000-0000-00001D330000}"/>
    <cellStyle name="Normal 18 2 5 5 3 2 2" xfId="13085" xr:uid="{00000000-0005-0000-0000-00001E330000}"/>
    <cellStyle name="Normal 18 2 5 5 3 3" xfId="13086" xr:uid="{00000000-0005-0000-0000-00001F330000}"/>
    <cellStyle name="Normal 18 2 5 5 4" xfId="13087" xr:uid="{00000000-0005-0000-0000-000020330000}"/>
    <cellStyle name="Normal 18 2 5 5 4 2" xfId="13088" xr:uid="{00000000-0005-0000-0000-000021330000}"/>
    <cellStyle name="Normal 18 2 5 5 4 2 2" xfId="13089" xr:uid="{00000000-0005-0000-0000-000022330000}"/>
    <cellStyle name="Normal 18 2 5 5 4 3" xfId="13090" xr:uid="{00000000-0005-0000-0000-000023330000}"/>
    <cellStyle name="Normal 18 2 5 5 5" xfId="13091" xr:uid="{00000000-0005-0000-0000-000024330000}"/>
    <cellStyle name="Normal 18 2 5 5 5 2" xfId="13092" xr:uid="{00000000-0005-0000-0000-000025330000}"/>
    <cellStyle name="Normal 18 2 5 5 6" xfId="13093" xr:uid="{00000000-0005-0000-0000-000026330000}"/>
    <cellStyle name="Normal 18 2 5 5 6 2" xfId="13094" xr:uid="{00000000-0005-0000-0000-000027330000}"/>
    <cellStyle name="Normal 18 2 5 5 7" xfId="13095" xr:uid="{00000000-0005-0000-0000-000028330000}"/>
    <cellStyle name="Normal 18 2 5 6" xfId="13096" xr:uid="{00000000-0005-0000-0000-000029330000}"/>
    <cellStyle name="Normal 18 2 5 6 2" xfId="13097" xr:uid="{00000000-0005-0000-0000-00002A330000}"/>
    <cellStyle name="Normal 18 2 5 6 2 2" xfId="13098" xr:uid="{00000000-0005-0000-0000-00002B330000}"/>
    <cellStyle name="Normal 18 2 5 6 3" xfId="13099" xr:uid="{00000000-0005-0000-0000-00002C330000}"/>
    <cellStyle name="Normal 18 2 5 7" xfId="13100" xr:uid="{00000000-0005-0000-0000-00002D330000}"/>
    <cellStyle name="Normal 18 2 5 7 2" xfId="13101" xr:uid="{00000000-0005-0000-0000-00002E330000}"/>
    <cellStyle name="Normal 18 2 5 7 2 2" xfId="13102" xr:uid="{00000000-0005-0000-0000-00002F330000}"/>
    <cellStyle name="Normal 18 2 5 7 3" xfId="13103" xr:uid="{00000000-0005-0000-0000-000030330000}"/>
    <cellStyle name="Normal 18 2 5 8" xfId="13104" xr:uid="{00000000-0005-0000-0000-000031330000}"/>
    <cellStyle name="Normal 18 2 5 8 2" xfId="13105" xr:uid="{00000000-0005-0000-0000-000032330000}"/>
    <cellStyle name="Normal 18 2 5 8 2 2" xfId="13106" xr:uid="{00000000-0005-0000-0000-000033330000}"/>
    <cellStyle name="Normal 18 2 5 8 3" xfId="13107" xr:uid="{00000000-0005-0000-0000-000034330000}"/>
    <cellStyle name="Normal 18 2 5 9" xfId="13108" xr:uid="{00000000-0005-0000-0000-000035330000}"/>
    <cellStyle name="Normal 18 2 5 9 2" xfId="13109" xr:uid="{00000000-0005-0000-0000-000036330000}"/>
    <cellStyle name="Normal 18 2 6" xfId="13110" xr:uid="{00000000-0005-0000-0000-000037330000}"/>
    <cellStyle name="Normal 18 2 6 2" xfId="13111" xr:uid="{00000000-0005-0000-0000-000038330000}"/>
    <cellStyle name="Normal 18 2 6 2 2" xfId="13112" xr:uid="{00000000-0005-0000-0000-000039330000}"/>
    <cellStyle name="Normal 18 2 6 2 2 2" xfId="13113" xr:uid="{00000000-0005-0000-0000-00003A330000}"/>
    <cellStyle name="Normal 18 2 6 2 2 2 2" xfId="13114" xr:uid="{00000000-0005-0000-0000-00003B330000}"/>
    <cellStyle name="Normal 18 2 6 2 2 3" xfId="13115" xr:uid="{00000000-0005-0000-0000-00003C330000}"/>
    <cellStyle name="Normal 18 2 6 2 3" xfId="13116" xr:uid="{00000000-0005-0000-0000-00003D330000}"/>
    <cellStyle name="Normal 18 2 6 2 3 2" xfId="13117" xr:uid="{00000000-0005-0000-0000-00003E330000}"/>
    <cellStyle name="Normal 18 2 6 2 3 2 2" xfId="13118" xr:uid="{00000000-0005-0000-0000-00003F330000}"/>
    <cellStyle name="Normal 18 2 6 2 3 3" xfId="13119" xr:uid="{00000000-0005-0000-0000-000040330000}"/>
    <cellStyle name="Normal 18 2 6 2 4" xfId="13120" xr:uid="{00000000-0005-0000-0000-000041330000}"/>
    <cellStyle name="Normal 18 2 6 2 4 2" xfId="13121" xr:uid="{00000000-0005-0000-0000-000042330000}"/>
    <cellStyle name="Normal 18 2 6 2 4 2 2" xfId="13122" xr:uid="{00000000-0005-0000-0000-000043330000}"/>
    <cellStyle name="Normal 18 2 6 2 4 3" xfId="13123" xr:uid="{00000000-0005-0000-0000-000044330000}"/>
    <cellStyle name="Normal 18 2 6 2 5" xfId="13124" xr:uid="{00000000-0005-0000-0000-000045330000}"/>
    <cellStyle name="Normal 18 2 6 2 5 2" xfId="13125" xr:uid="{00000000-0005-0000-0000-000046330000}"/>
    <cellStyle name="Normal 18 2 6 2 6" xfId="13126" xr:uid="{00000000-0005-0000-0000-000047330000}"/>
    <cellStyle name="Normal 18 2 6 2 6 2" xfId="13127" xr:uid="{00000000-0005-0000-0000-000048330000}"/>
    <cellStyle name="Normal 18 2 6 2 7" xfId="13128" xr:uid="{00000000-0005-0000-0000-000049330000}"/>
    <cellStyle name="Normal 18 2 6 3" xfId="13129" xr:uid="{00000000-0005-0000-0000-00004A330000}"/>
    <cellStyle name="Normal 18 2 6 3 2" xfId="13130" xr:uid="{00000000-0005-0000-0000-00004B330000}"/>
    <cellStyle name="Normal 18 2 6 3 2 2" xfId="13131" xr:uid="{00000000-0005-0000-0000-00004C330000}"/>
    <cellStyle name="Normal 18 2 6 3 2 2 2" xfId="13132" xr:uid="{00000000-0005-0000-0000-00004D330000}"/>
    <cellStyle name="Normal 18 2 6 3 2 3" xfId="13133" xr:uid="{00000000-0005-0000-0000-00004E330000}"/>
    <cellStyle name="Normal 18 2 6 3 3" xfId="13134" xr:uid="{00000000-0005-0000-0000-00004F330000}"/>
    <cellStyle name="Normal 18 2 6 3 3 2" xfId="13135" xr:uid="{00000000-0005-0000-0000-000050330000}"/>
    <cellStyle name="Normal 18 2 6 3 3 2 2" xfId="13136" xr:uid="{00000000-0005-0000-0000-000051330000}"/>
    <cellStyle name="Normal 18 2 6 3 3 3" xfId="13137" xr:uid="{00000000-0005-0000-0000-000052330000}"/>
    <cellStyle name="Normal 18 2 6 3 4" xfId="13138" xr:uid="{00000000-0005-0000-0000-000053330000}"/>
    <cellStyle name="Normal 18 2 6 3 4 2" xfId="13139" xr:uid="{00000000-0005-0000-0000-000054330000}"/>
    <cellStyle name="Normal 18 2 6 3 4 2 2" xfId="13140" xr:uid="{00000000-0005-0000-0000-000055330000}"/>
    <cellStyle name="Normal 18 2 6 3 4 3" xfId="13141" xr:uid="{00000000-0005-0000-0000-000056330000}"/>
    <cellStyle name="Normal 18 2 6 3 5" xfId="13142" xr:uid="{00000000-0005-0000-0000-000057330000}"/>
    <cellStyle name="Normal 18 2 6 3 5 2" xfId="13143" xr:uid="{00000000-0005-0000-0000-000058330000}"/>
    <cellStyle name="Normal 18 2 6 3 6" xfId="13144" xr:uid="{00000000-0005-0000-0000-000059330000}"/>
    <cellStyle name="Normal 18 2 6 3 6 2" xfId="13145" xr:uid="{00000000-0005-0000-0000-00005A330000}"/>
    <cellStyle name="Normal 18 2 6 3 7" xfId="13146" xr:uid="{00000000-0005-0000-0000-00005B330000}"/>
    <cellStyle name="Normal 18 2 6 4" xfId="13147" xr:uid="{00000000-0005-0000-0000-00005C330000}"/>
    <cellStyle name="Normal 18 2 6 4 2" xfId="13148" xr:uid="{00000000-0005-0000-0000-00005D330000}"/>
    <cellStyle name="Normal 18 2 6 4 2 2" xfId="13149" xr:uid="{00000000-0005-0000-0000-00005E330000}"/>
    <cellStyle name="Normal 18 2 6 4 3" xfId="13150" xr:uid="{00000000-0005-0000-0000-00005F330000}"/>
    <cellStyle name="Normal 18 2 6 5" xfId="13151" xr:uid="{00000000-0005-0000-0000-000060330000}"/>
    <cellStyle name="Normal 18 2 6 5 2" xfId="13152" xr:uid="{00000000-0005-0000-0000-000061330000}"/>
    <cellStyle name="Normal 18 2 6 5 2 2" xfId="13153" xr:uid="{00000000-0005-0000-0000-000062330000}"/>
    <cellStyle name="Normal 18 2 6 5 3" xfId="13154" xr:uid="{00000000-0005-0000-0000-000063330000}"/>
    <cellStyle name="Normal 18 2 6 6" xfId="13155" xr:uid="{00000000-0005-0000-0000-000064330000}"/>
    <cellStyle name="Normal 18 2 6 6 2" xfId="13156" xr:uid="{00000000-0005-0000-0000-000065330000}"/>
    <cellStyle name="Normal 18 2 6 6 2 2" xfId="13157" xr:uid="{00000000-0005-0000-0000-000066330000}"/>
    <cellStyle name="Normal 18 2 6 6 3" xfId="13158" xr:uid="{00000000-0005-0000-0000-000067330000}"/>
    <cellStyle name="Normal 18 2 6 7" xfId="13159" xr:uid="{00000000-0005-0000-0000-000068330000}"/>
    <cellStyle name="Normal 18 2 6 7 2" xfId="13160" xr:uid="{00000000-0005-0000-0000-000069330000}"/>
    <cellStyle name="Normal 18 2 6 8" xfId="13161" xr:uid="{00000000-0005-0000-0000-00006A330000}"/>
    <cellStyle name="Normal 18 2 6 8 2" xfId="13162" xr:uid="{00000000-0005-0000-0000-00006B330000}"/>
    <cellStyle name="Normal 18 2 6 9" xfId="13163" xr:uid="{00000000-0005-0000-0000-00006C330000}"/>
    <cellStyle name="Normal 18 2 7" xfId="13164" xr:uid="{00000000-0005-0000-0000-00006D330000}"/>
    <cellStyle name="Normal 18 2 7 2" xfId="13165" xr:uid="{00000000-0005-0000-0000-00006E330000}"/>
    <cellStyle name="Normal 18 2 7 2 2" xfId="13166" xr:uid="{00000000-0005-0000-0000-00006F330000}"/>
    <cellStyle name="Normal 18 2 7 2 2 2" xfId="13167" xr:uid="{00000000-0005-0000-0000-000070330000}"/>
    <cellStyle name="Normal 18 2 7 2 2 2 2" xfId="13168" xr:uid="{00000000-0005-0000-0000-000071330000}"/>
    <cellStyle name="Normal 18 2 7 2 2 3" xfId="13169" xr:uid="{00000000-0005-0000-0000-000072330000}"/>
    <cellStyle name="Normal 18 2 7 2 3" xfId="13170" xr:uid="{00000000-0005-0000-0000-000073330000}"/>
    <cellStyle name="Normal 18 2 7 2 3 2" xfId="13171" xr:uid="{00000000-0005-0000-0000-000074330000}"/>
    <cellStyle name="Normal 18 2 7 2 3 2 2" xfId="13172" xr:uid="{00000000-0005-0000-0000-000075330000}"/>
    <cellStyle name="Normal 18 2 7 2 3 3" xfId="13173" xr:uid="{00000000-0005-0000-0000-000076330000}"/>
    <cellStyle name="Normal 18 2 7 2 4" xfId="13174" xr:uid="{00000000-0005-0000-0000-000077330000}"/>
    <cellStyle name="Normal 18 2 7 2 4 2" xfId="13175" xr:uid="{00000000-0005-0000-0000-000078330000}"/>
    <cellStyle name="Normal 18 2 7 2 4 2 2" xfId="13176" xr:uid="{00000000-0005-0000-0000-000079330000}"/>
    <cellStyle name="Normal 18 2 7 2 4 3" xfId="13177" xr:uid="{00000000-0005-0000-0000-00007A330000}"/>
    <cellStyle name="Normal 18 2 7 2 5" xfId="13178" xr:uid="{00000000-0005-0000-0000-00007B330000}"/>
    <cellStyle name="Normal 18 2 7 2 5 2" xfId="13179" xr:uid="{00000000-0005-0000-0000-00007C330000}"/>
    <cellStyle name="Normal 18 2 7 2 6" xfId="13180" xr:uid="{00000000-0005-0000-0000-00007D330000}"/>
    <cellStyle name="Normal 18 2 7 2 6 2" xfId="13181" xr:uid="{00000000-0005-0000-0000-00007E330000}"/>
    <cellStyle name="Normal 18 2 7 2 7" xfId="13182" xr:uid="{00000000-0005-0000-0000-00007F330000}"/>
    <cellStyle name="Normal 18 2 7 3" xfId="13183" xr:uid="{00000000-0005-0000-0000-000080330000}"/>
    <cellStyle name="Normal 18 2 7 3 2" xfId="13184" xr:uid="{00000000-0005-0000-0000-000081330000}"/>
    <cellStyle name="Normal 18 2 7 3 2 2" xfId="13185" xr:uid="{00000000-0005-0000-0000-000082330000}"/>
    <cellStyle name="Normal 18 2 7 3 3" xfId="13186" xr:uid="{00000000-0005-0000-0000-000083330000}"/>
    <cellStyle name="Normal 18 2 7 4" xfId="13187" xr:uid="{00000000-0005-0000-0000-000084330000}"/>
    <cellStyle name="Normal 18 2 7 4 2" xfId="13188" xr:uid="{00000000-0005-0000-0000-000085330000}"/>
    <cellStyle name="Normal 18 2 7 4 2 2" xfId="13189" xr:uid="{00000000-0005-0000-0000-000086330000}"/>
    <cellStyle name="Normal 18 2 7 4 3" xfId="13190" xr:uid="{00000000-0005-0000-0000-000087330000}"/>
    <cellStyle name="Normal 18 2 7 5" xfId="13191" xr:uid="{00000000-0005-0000-0000-000088330000}"/>
    <cellStyle name="Normal 18 2 7 5 2" xfId="13192" xr:uid="{00000000-0005-0000-0000-000089330000}"/>
    <cellStyle name="Normal 18 2 7 5 2 2" xfId="13193" xr:uid="{00000000-0005-0000-0000-00008A330000}"/>
    <cellStyle name="Normal 18 2 7 5 3" xfId="13194" xr:uid="{00000000-0005-0000-0000-00008B330000}"/>
    <cellStyle name="Normal 18 2 7 6" xfId="13195" xr:uid="{00000000-0005-0000-0000-00008C330000}"/>
    <cellStyle name="Normal 18 2 7 6 2" xfId="13196" xr:uid="{00000000-0005-0000-0000-00008D330000}"/>
    <cellStyle name="Normal 18 2 7 7" xfId="13197" xr:uid="{00000000-0005-0000-0000-00008E330000}"/>
    <cellStyle name="Normal 18 2 7 7 2" xfId="13198" xr:uid="{00000000-0005-0000-0000-00008F330000}"/>
    <cellStyle name="Normal 18 2 7 8" xfId="13199" xr:uid="{00000000-0005-0000-0000-000090330000}"/>
    <cellStyle name="Normal 18 2 8" xfId="13200" xr:uid="{00000000-0005-0000-0000-000091330000}"/>
    <cellStyle name="Normal 18 2 8 2" xfId="13201" xr:uid="{00000000-0005-0000-0000-000092330000}"/>
    <cellStyle name="Normal 18 2 8 2 2" xfId="13202" xr:uid="{00000000-0005-0000-0000-000093330000}"/>
    <cellStyle name="Normal 18 2 8 2 2 2" xfId="13203" xr:uid="{00000000-0005-0000-0000-000094330000}"/>
    <cellStyle name="Normal 18 2 8 2 3" xfId="13204" xr:uid="{00000000-0005-0000-0000-000095330000}"/>
    <cellStyle name="Normal 18 2 8 3" xfId="13205" xr:uid="{00000000-0005-0000-0000-000096330000}"/>
    <cellStyle name="Normal 18 2 8 3 2" xfId="13206" xr:uid="{00000000-0005-0000-0000-000097330000}"/>
    <cellStyle name="Normal 18 2 8 3 2 2" xfId="13207" xr:uid="{00000000-0005-0000-0000-000098330000}"/>
    <cellStyle name="Normal 18 2 8 3 3" xfId="13208" xr:uid="{00000000-0005-0000-0000-000099330000}"/>
    <cellStyle name="Normal 18 2 8 4" xfId="13209" xr:uid="{00000000-0005-0000-0000-00009A330000}"/>
    <cellStyle name="Normal 18 2 8 4 2" xfId="13210" xr:uid="{00000000-0005-0000-0000-00009B330000}"/>
    <cellStyle name="Normal 18 2 8 4 2 2" xfId="13211" xr:uid="{00000000-0005-0000-0000-00009C330000}"/>
    <cellStyle name="Normal 18 2 8 4 3" xfId="13212" xr:uid="{00000000-0005-0000-0000-00009D330000}"/>
    <cellStyle name="Normal 18 2 8 5" xfId="13213" xr:uid="{00000000-0005-0000-0000-00009E330000}"/>
    <cellStyle name="Normal 18 2 8 5 2" xfId="13214" xr:uid="{00000000-0005-0000-0000-00009F330000}"/>
    <cellStyle name="Normal 18 2 8 6" xfId="13215" xr:uid="{00000000-0005-0000-0000-0000A0330000}"/>
    <cellStyle name="Normal 18 2 8 6 2" xfId="13216" xr:uid="{00000000-0005-0000-0000-0000A1330000}"/>
    <cellStyle name="Normal 18 2 8 7" xfId="13217" xr:uid="{00000000-0005-0000-0000-0000A2330000}"/>
    <cellStyle name="Normal 18 2 9" xfId="13218" xr:uid="{00000000-0005-0000-0000-0000A3330000}"/>
    <cellStyle name="Normal 18 2 9 2" xfId="13219" xr:uid="{00000000-0005-0000-0000-0000A4330000}"/>
    <cellStyle name="Normal 18 2 9 2 2" xfId="13220" xr:uid="{00000000-0005-0000-0000-0000A5330000}"/>
    <cellStyle name="Normal 18 2 9 2 2 2" xfId="13221" xr:uid="{00000000-0005-0000-0000-0000A6330000}"/>
    <cellStyle name="Normal 18 2 9 2 3" xfId="13222" xr:uid="{00000000-0005-0000-0000-0000A7330000}"/>
    <cellStyle name="Normal 18 2 9 3" xfId="13223" xr:uid="{00000000-0005-0000-0000-0000A8330000}"/>
    <cellStyle name="Normal 18 2 9 3 2" xfId="13224" xr:uid="{00000000-0005-0000-0000-0000A9330000}"/>
    <cellStyle name="Normal 18 2 9 3 2 2" xfId="13225" xr:uid="{00000000-0005-0000-0000-0000AA330000}"/>
    <cellStyle name="Normal 18 2 9 3 3" xfId="13226" xr:uid="{00000000-0005-0000-0000-0000AB330000}"/>
    <cellStyle name="Normal 18 2 9 4" xfId="13227" xr:uid="{00000000-0005-0000-0000-0000AC330000}"/>
    <cellStyle name="Normal 18 2 9 4 2" xfId="13228" xr:uid="{00000000-0005-0000-0000-0000AD330000}"/>
    <cellStyle name="Normal 18 2 9 4 2 2" xfId="13229" xr:uid="{00000000-0005-0000-0000-0000AE330000}"/>
    <cellStyle name="Normal 18 2 9 4 3" xfId="13230" xr:uid="{00000000-0005-0000-0000-0000AF330000}"/>
    <cellStyle name="Normal 18 2 9 5" xfId="13231" xr:uid="{00000000-0005-0000-0000-0000B0330000}"/>
    <cellStyle name="Normal 18 2 9 5 2" xfId="13232" xr:uid="{00000000-0005-0000-0000-0000B1330000}"/>
    <cellStyle name="Normal 18 2 9 6" xfId="13233" xr:uid="{00000000-0005-0000-0000-0000B2330000}"/>
    <cellStyle name="Normal 18 2 9 6 2" xfId="13234" xr:uid="{00000000-0005-0000-0000-0000B3330000}"/>
    <cellStyle name="Normal 18 2 9 7" xfId="13235" xr:uid="{00000000-0005-0000-0000-0000B4330000}"/>
    <cellStyle name="Normal 18 2_Confidential Information" xfId="13236" xr:uid="{00000000-0005-0000-0000-0000B5330000}"/>
    <cellStyle name="Normal 19" xfId="13237" xr:uid="{00000000-0005-0000-0000-0000B6330000}"/>
    <cellStyle name="Normal 19 10" xfId="13238" xr:uid="{00000000-0005-0000-0000-0000B7330000}"/>
    <cellStyle name="Normal 19 10 2" xfId="13239" xr:uid="{00000000-0005-0000-0000-0000B8330000}"/>
    <cellStyle name="Normal 19 10 2 2" xfId="13240" xr:uid="{00000000-0005-0000-0000-0000B9330000}"/>
    <cellStyle name="Normal 19 10 3" xfId="13241" xr:uid="{00000000-0005-0000-0000-0000BA330000}"/>
    <cellStyle name="Normal 19 11" xfId="13242" xr:uid="{00000000-0005-0000-0000-0000BB330000}"/>
    <cellStyle name="Normal 19 11 2" xfId="13243" xr:uid="{00000000-0005-0000-0000-0000BC330000}"/>
    <cellStyle name="Normal 19 11 2 2" xfId="13244" xr:uid="{00000000-0005-0000-0000-0000BD330000}"/>
    <cellStyle name="Normal 19 11 3" xfId="13245" xr:uid="{00000000-0005-0000-0000-0000BE330000}"/>
    <cellStyle name="Normal 19 12" xfId="13246" xr:uid="{00000000-0005-0000-0000-0000BF330000}"/>
    <cellStyle name="Normal 19 12 2" xfId="13247" xr:uid="{00000000-0005-0000-0000-0000C0330000}"/>
    <cellStyle name="Normal 19 12 2 2" xfId="13248" xr:uid="{00000000-0005-0000-0000-0000C1330000}"/>
    <cellStyle name="Normal 19 12 3" xfId="13249" xr:uid="{00000000-0005-0000-0000-0000C2330000}"/>
    <cellStyle name="Normal 19 13" xfId="13250" xr:uid="{00000000-0005-0000-0000-0000C3330000}"/>
    <cellStyle name="Normal 19 13 2" xfId="13251" xr:uid="{00000000-0005-0000-0000-0000C4330000}"/>
    <cellStyle name="Normal 19 14" xfId="13252" xr:uid="{00000000-0005-0000-0000-0000C5330000}"/>
    <cellStyle name="Normal 19 14 2" xfId="13253" xr:uid="{00000000-0005-0000-0000-0000C6330000}"/>
    <cellStyle name="Normal 19 15" xfId="13254" xr:uid="{00000000-0005-0000-0000-0000C7330000}"/>
    <cellStyle name="Normal 19 2" xfId="13255" xr:uid="{00000000-0005-0000-0000-0000C8330000}"/>
    <cellStyle name="Normal 19 2 10" xfId="13256" xr:uid="{00000000-0005-0000-0000-0000C9330000}"/>
    <cellStyle name="Normal 19 2 10 2" xfId="13257" xr:uid="{00000000-0005-0000-0000-0000CA330000}"/>
    <cellStyle name="Normal 19 2 10 2 2" xfId="13258" xr:uid="{00000000-0005-0000-0000-0000CB330000}"/>
    <cellStyle name="Normal 19 2 10 3" xfId="13259" xr:uid="{00000000-0005-0000-0000-0000CC330000}"/>
    <cellStyle name="Normal 19 2 11" xfId="13260" xr:uid="{00000000-0005-0000-0000-0000CD330000}"/>
    <cellStyle name="Normal 19 2 11 2" xfId="13261" xr:uid="{00000000-0005-0000-0000-0000CE330000}"/>
    <cellStyle name="Normal 19 2 12" xfId="13262" xr:uid="{00000000-0005-0000-0000-0000CF330000}"/>
    <cellStyle name="Normal 19 2 12 2" xfId="13263" xr:uid="{00000000-0005-0000-0000-0000D0330000}"/>
    <cellStyle name="Normal 19 2 13" xfId="13264" xr:uid="{00000000-0005-0000-0000-0000D1330000}"/>
    <cellStyle name="Normal 19 2 2" xfId="13265" xr:uid="{00000000-0005-0000-0000-0000D2330000}"/>
    <cellStyle name="Normal 19 2 2 10" xfId="13266" xr:uid="{00000000-0005-0000-0000-0000D3330000}"/>
    <cellStyle name="Normal 19 2 2 10 2" xfId="13267" xr:uid="{00000000-0005-0000-0000-0000D4330000}"/>
    <cellStyle name="Normal 19 2 2 11" xfId="13268" xr:uid="{00000000-0005-0000-0000-0000D5330000}"/>
    <cellStyle name="Normal 19 2 2 2" xfId="13269" xr:uid="{00000000-0005-0000-0000-0000D6330000}"/>
    <cellStyle name="Normal 19 2 2 2 2" xfId="13270" xr:uid="{00000000-0005-0000-0000-0000D7330000}"/>
    <cellStyle name="Normal 19 2 2 2 2 2" xfId="13271" xr:uid="{00000000-0005-0000-0000-0000D8330000}"/>
    <cellStyle name="Normal 19 2 2 2 2 2 2" xfId="13272" xr:uid="{00000000-0005-0000-0000-0000D9330000}"/>
    <cellStyle name="Normal 19 2 2 2 2 2 2 2" xfId="13273" xr:uid="{00000000-0005-0000-0000-0000DA330000}"/>
    <cellStyle name="Normal 19 2 2 2 2 2 3" xfId="13274" xr:uid="{00000000-0005-0000-0000-0000DB330000}"/>
    <cellStyle name="Normal 19 2 2 2 2 3" xfId="13275" xr:uid="{00000000-0005-0000-0000-0000DC330000}"/>
    <cellStyle name="Normal 19 2 2 2 2 3 2" xfId="13276" xr:uid="{00000000-0005-0000-0000-0000DD330000}"/>
    <cellStyle name="Normal 19 2 2 2 2 3 2 2" xfId="13277" xr:uid="{00000000-0005-0000-0000-0000DE330000}"/>
    <cellStyle name="Normal 19 2 2 2 2 3 3" xfId="13278" xr:uid="{00000000-0005-0000-0000-0000DF330000}"/>
    <cellStyle name="Normal 19 2 2 2 2 4" xfId="13279" xr:uid="{00000000-0005-0000-0000-0000E0330000}"/>
    <cellStyle name="Normal 19 2 2 2 2 4 2" xfId="13280" xr:uid="{00000000-0005-0000-0000-0000E1330000}"/>
    <cellStyle name="Normal 19 2 2 2 2 4 2 2" xfId="13281" xr:uid="{00000000-0005-0000-0000-0000E2330000}"/>
    <cellStyle name="Normal 19 2 2 2 2 4 3" xfId="13282" xr:uid="{00000000-0005-0000-0000-0000E3330000}"/>
    <cellStyle name="Normal 19 2 2 2 2 5" xfId="13283" xr:uid="{00000000-0005-0000-0000-0000E4330000}"/>
    <cellStyle name="Normal 19 2 2 2 2 5 2" xfId="13284" xr:uid="{00000000-0005-0000-0000-0000E5330000}"/>
    <cellStyle name="Normal 19 2 2 2 2 6" xfId="13285" xr:uid="{00000000-0005-0000-0000-0000E6330000}"/>
    <cellStyle name="Normal 19 2 2 2 2 6 2" xfId="13286" xr:uid="{00000000-0005-0000-0000-0000E7330000}"/>
    <cellStyle name="Normal 19 2 2 2 2 7" xfId="13287" xr:uid="{00000000-0005-0000-0000-0000E8330000}"/>
    <cellStyle name="Normal 19 2 2 2 3" xfId="13288" xr:uid="{00000000-0005-0000-0000-0000E9330000}"/>
    <cellStyle name="Normal 19 2 2 2 3 2" xfId="13289" xr:uid="{00000000-0005-0000-0000-0000EA330000}"/>
    <cellStyle name="Normal 19 2 2 2 3 2 2" xfId="13290" xr:uid="{00000000-0005-0000-0000-0000EB330000}"/>
    <cellStyle name="Normal 19 2 2 2 3 2 2 2" xfId="13291" xr:uid="{00000000-0005-0000-0000-0000EC330000}"/>
    <cellStyle name="Normal 19 2 2 2 3 2 3" xfId="13292" xr:uid="{00000000-0005-0000-0000-0000ED330000}"/>
    <cellStyle name="Normal 19 2 2 2 3 3" xfId="13293" xr:uid="{00000000-0005-0000-0000-0000EE330000}"/>
    <cellStyle name="Normal 19 2 2 2 3 3 2" xfId="13294" xr:uid="{00000000-0005-0000-0000-0000EF330000}"/>
    <cellStyle name="Normal 19 2 2 2 3 3 2 2" xfId="13295" xr:uid="{00000000-0005-0000-0000-0000F0330000}"/>
    <cellStyle name="Normal 19 2 2 2 3 3 3" xfId="13296" xr:uid="{00000000-0005-0000-0000-0000F1330000}"/>
    <cellStyle name="Normal 19 2 2 2 3 4" xfId="13297" xr:uid="{00000000-0005-0000-0000-0000F2330000}"/>
    <cellStyle name="Normal 19 2 2 2 3 4 2" xfId="13298" xr:uid="{00000000-0005-0000-0000-0000F3330000}"/>
    <cellStyle name="Normal 19 2 2 2 3 4 2 2" xfId="13299" xr:uid="{00000000-0005-0000-0000-0000F4330000}"/>
    <cellStyle name="Normal 19 2 2 2 3 4 3" xfId="13300" xr:uid="{00000000-0005-0000-0000-0000F5330000}"/>
    <cellStyle name="Normal 19 2 2 2 3 5" xfId="13301" xr:uid="{00000000-0005-0000-0000-0000F6330000}"/>
    <cellStyle name="Normal 19 2 2 2 3 5 2" xfId="13302" xr:uid="{00000000-0005-0000-0000-0000F7330000}"/>
    <cellStyle name="Normal 19 2 2 2 3 6" xfId="13303" xr:uid="{00000000-0005-0000-0000-0000F8330000}"/>
    <cellStyle name="Normal 19 2 2 2 3 6 2" xfId="13304" xr:uid="{00000000-0005-0000-0000-0000F9330000}"/>
    <cellStyle name="Normal 19 2 2 2 3 7" xfId="13305" xr:uid="{00000000-0005-0000-0000-0000FA330000}"/>
    <cellStyle name="Normal 19 2 2 2 4" xfId="13306" xr:uid="{00000000-0005-0000-0000-0000FB330000}"/>
    <cellStyle name="Normal 19 2 2 2 4 2" xfId="13307" xr:uid="{00000000-0005-0000-0000-0000FC330000}"/>
    <cellStyle name="Normal 19 2 2 2 4 2 2" xfId="13308" xr:uid="{00000000-0005-0000-0000-0000FD330000}"/>
    <cellStyle name="Normal 19 2 2 2 4 3" xfId="13309" xr:uid="{00000000-0005-0000-0000-0000FE330000}"/>
    <cellStyle name="Normal 19 2 2 2 5" xfId="13310" xr:uid="{00000000-0005-0000-0000-0000FF330000}"/>
    <cellStyle name="Normal 19 2 2 2 5 2" xfId="13311" xr:uid="{00000000-0005-0000-0000-000000340000}"/>
    <cellStyle name="Normal 19 2 2 2 5 2 2" xfId="13312" xr:uid="{00000000-0005-0000-0000-000001340000}"/>
    <cellStyle name="Normal 19 2 2 2 5 3" xfId="13313" xr:uid="{00000000-0005-0000-0000-000002340000}"/>
    <cellStyle name="Normal 19 2 2 2 6" xfId="13314" xr:uid="{00000000-0005-0000-0000-000003340000}"/>
    <cellStyle name="Normal 19 2 2 2 6 2" xfId="13315" xr:uid="{00000000-0005-0000-0000-000004340000}"/>
    <cellStyle name="Normal 19 2 2 2 6 2 2" xfId="13316" xr:uid="{00000000-0005-0000-0000-000005340000}"/>
    <cellStyle name="Normal 19 2 2 2 6 3" xfId="13317" xr:uid="{00000000-0005-0000-0000-000006340000}"/>
    <cellStyle name="Normal 19 2 2 2 7" xfId="13318" xr:uid="{00000000-0005-0000-0000-000007340000}"/>
    <cellStyle name="Normal 19 2 2 2 7 2" xfId="13319" xr:uid="{00000000-0005-0000-0000-000008340000}"/>
    <cellStyle name="Normal 19 2 2 2 8" xfId="13320" xr:uid="{00000000-0005-0000-0000-000009340000}"/>
    <cellStyle name="Normal 19 2 2 2 8 2" xfId="13321" xr:uid="{00000000-0005-0000-0000-00000A340000}"/>
    <cellStyle name="Normal 19 2 2 2 9" xfId="13322" xr:uid="{00000000-0005-0000-0000-00000B340000}"/>
    <cellStyle name="Normal 19 2 2 3" xfId="13323" xr:uid="{00000000-0005-0000-0000-00000C340000}"/>
    <cellStyle name="Normal 19 2 2 3 2" xfId="13324" xr:uid="{00000000-0005-0000-0000-00000D340000}"/>
    <cellStyle name="Normal 19 2 2 3 2 2" xfId="13325" xr:uid="{00000000-0005-0000-0000-00000E340000}"/>
    <cellStyle name="Normal 19 2 2 3 2 2 2" xfId="13326" xr:uid="{00000000-0005-0000-0000-00000F340000}"/>
    <cellStyle name="Normal 19 2 2 3 2 2 2 2" xfId="13327" xr:uid="{00000000-0005-0000-0000-000010340000}"/>
    <cellStyle name="Normal 19 2 2 3 2 2 3" xfId="13328" xr:uid="{00000000-0005-0000-0000-000011340000}"/>
    <cellStyle name="Normal 19 2 2 3 2 3" xfId="13329" xr:uid="{00000000-0005-0000-0000-000012340000}"/>
    <cellStyle name="Normal 19 2 2 3 2 3 2" xfId="13330" xr:uid="{00000000-0005-0000-0000-000013340000}"/>
    <cellStyle name="Normal 19 2 2 3 2 3 2 2" xfId="13331" xr:uid="{00000000-0005-0000-0000-000014340000}"/>
    <cellStyle name="Normal 19 2 2 3 2 3 3" xfId="13332" xr:uid="{00000000-0005-0000-0000-000015340000}"/>
    <cellStyle name="Normal 19 2 2 3 2 4" xfId="13333" xr:uid="{00000000-0005-0000-0000-000016340000}"/>
    <cellStyle name="Normal 19 2 2 3 2 4 2" xfId="13334" xr:uid="{00000000-0005-0000-0000-000017340000}"/>
    <cellStyle name="Normal 19 2 2 3 2 4 2 2" xfId="13335" xr:uid="{00000000-0005-0000-0000-000018340000}"/>
    <cellStyle name="Normal 19 2 2 3 2 4 3" xfId="13336" xr:uid="{00000000-0005-0000-0000-000019340000}"/>
    <cellStyle name="Normal 19 2 2 3 2 5" xfId="13337" xr:uid="{00000000-0005-0000-0000-00001A340000}"/>
    <cellStyle name="Normal 19 2 2 3 2 5 2" xfId="13338" xr:uid="{00000000-0005-0000-0000-00001B340000}"/>
    <cellStyle name="Normal 19 2 2 3 2 6" xfId="13339" xr:uid="{00000000-0005-0000-0000-00001C340000}"/>
    <cellStyle name="Normal 19 2 2 3 2 6 2" xfId="13340" xr:uid="{00000000-0005-0000-0000-00001D340000}"/>
    <cellStyle name="Normal 19 2 2 3 2 7" xfId="13341" xr:uid="{00000000-0005-0000-0000-00001E340000}"/>
    <cellStyle name="Normal 19 2 2 3 3" xfId="13342" xr:uid="{00000000-0005-0000-0000-00001F340000}"/>
    <cellStyle name="Normal 19 2 2 3 3 2" xfId="13343" xr:uid="{00000000-0005-0000-0000-000020340000}"/>
    <cellStyle name="Normal 19 2 2 3 3 2 2" xfId="13344" xr:uid="{00000000-0005-0000-0000-000021340000}"/>
    <cellStyle name="Normal 19 2 2 3 3 3" xfId="13345" xr:uid="{00000000-0005-0000-0000-000022340000}"/>
    <cellStyle name="Normal 19 2 2 3 4" xfId="13346" xr:uid="{00000000-0005-0000-0000-000023340000}"/>
    <cellStyle name="Normal 19 2 2 3 4 2" xfId="13347" xr:uid="{00000000-0005-0000-0000-000024340000}"/>
    <cellStyle name="Normal 19 2 2 3 4 2 2" xfId="13348" xr:uid="{00000000-0005-0000-0000-000025340000}"/>
    <cellStyle name="Normal 19 2 2 3 4 3" xfId="13349" xr:uid="{00000000-0005-0000-0000-000026340000}"/>
    <cellStyle name="Normal 19 2 2 3 5" xfId="13350" xr:uid="{00000000-0005-0000-0000-000027340000}"/>
    <cellStyle name="Normal 19 2 2 3 5 2" xfId="13351" xr:uid="{00000000-0005-0000-0000-000028340000}"/>
    <cellStyle name="Normal 19 2 2 3 5 2 2" xfId="13352" xr:uid="{00000000-0005-0000-0000-000029340000}"/>
    <cellStyle name="Normal 19 2 2 3 5 3" xfId="13353" xr:uid="{00000000-0005-0000-0000-00002A340000}"/>
    <cellStyle name="Normal 19 2 2 3 6" xfId="13354" xr:uid="{00000000-0005-0000-0000-00002B340000}"/>
    <cellStyle name="Normal 19 2 2 3 6 2" xfId="13355" xr:uid="{00000000-0005-0000-0000-00002C340000}"/>
    <cellStyle name="Normal 19 2 2 3 7" xfId="13356" xr:uid="{00000000-0005-0000-0000-00002D340000}"/>
    <cellStyle name="Normal 19 2 2 3 7 2" xfId="13357" xr:uid="{00000000-0005-0000-0000-00002E340000}"/>
    <cellStyle name="Normal 19 2 2 3 8" xfId="13358" xr:uid="{00000000-0005-0000-0000-00002F340000}"/>
    <cellStyle name="Normal 19 2 2 4" xfId="13359" xr:uid="{00000000-0005-0000-0000-000030340000}"/>
    <cellStyle name="Normal 19 2 2 4 2" xfId="13360" xr:uid="{00000000-0005-0000-0000-000031340000}"/>
    <cellStyle name="Normal 19 2 2 4 2 2" xfId="13361" xr:uid="{00000000-0005-0000-0000-000032340000}"/>
    <cellStyle name="Normal 19 2 2 4 2 2 2" xfId="13362" xr:uid="{00000000-0005-0000-0000-000033340000}"/>
    <cellStyle name="Normal 19 2 2 4 2 3" xfId="13363" xr:uid="{00000000-0005-0000-0000-000034340000}"/>
    <cellStyle name="Normal 19 2 2 4 3" xfId="13364" xr:uid="{00000000-0005-0000-0000-000035340000}"/>
    <cellStyle name="Normal 19 2 2 4 3 2" xfId="13365" xr:uid="{00000000-0005-0000-0000-000036340000}"/>
    <cellStyle name="Normal 19 2 2 4 3 2 2" xfId="13366" xr:uid="{00000000-0005-0000-0000-000037340000}"/>
    <cellStyle name="Normal 19 2 2 4 3 3" xfId="13367" xr:uid="{00000000-0005-0000-0000-000038340000}"/>
    <cellStyle name="Normal 19 2 2 4 4" xfId="13368" xr:uid="{00000000-0005-0000-0000-000039340000}"/>
    <cellStyle name="Normal 19 2 2 4 4 2" xfId="13369" xr:uid="{00000000-0005-0000-0000-00003A340000}"/>
    <cellStyle name="Normal 19 2 2 4 4 2 2" xfId="13370" xr:uid="{00000000-0005-0000-0000-00003B340000}"/>
    <cellStyle name="Normal 19 2 2 4 4 3" xfId="13371" xr:uid="{00000000-0005-0000-0000-00003C340000}"/>
    <cellStyle name="Normal 19 2 2 4 5" xfId="13372" xr:uid="{00000000-0005-0000-0000-00003D340000}"/>
    <cellStyle name="Normal 19 2 2 4 5 2" xfId="13373" xr:uid="{00000000-0005-0000-0000-00003E340000}"/>
    <cellStyle name="Normal 19 2 2 4 6" xfId="13374" xr:uid="{00000000-0005-0000-0000-00003F340000}"/>
    <cellStyle name="Normal 19 2 2 4 6 2" xfId="13375" xr:uid="{00000000-0005-0000-0000-000040340000}"/>
    <cellStyle name="Normal 19 2 2 4 7" xfId="13376" xr:uid="{00000000-0005-0000-0000-000041340000}"/>
    <cellStyle name="Normal 19 2 2 5" xfId="13377" xr:uid="{00000000-0005-0000-0000-000042340000}"/>
    <cellStyle name="Normal 19 2 2 5 2" xfId="13378" xr:uid="{00000000-0005-0000-0000-000043340000}"/>
    <cellStyle name="Normal 19 2 2 5 2 2" xfId="13379" xr:uid="{00000000-0005-0000-0000-000044340000}"/>
    <cellStyle name="Normal 19 2 2 5 2 2 2" xfId="13380" xr:uid="{00000000-0005-0000-0000-000045340000}"/>
    <cellStyle name="Normal 19 2 2 5 2 3" xfId="13381" xr:uid="{00000000-0005-0000-0000-000046340000}"/>
    <cellStyle name="Normal 19 2 2 5 3" xfId="13382" xr:uid="{00000000-0005-0000-0000-000047340000}"/>
    <cellStyle name="Normal 19 2 2 5 3 2" xfId="13383" xr:uid="{00000000-0005-0000-0000-000048340000}"/>
    <cellStyle name="Normal 19 2 2 5 3 2 2" xfId="13384" xr:uid="{00000000-0005-0000-0000-000049340000}"/>
    <cellStyle name="Normal 19 2 2 5 3 3" xfId="13385" xr:uid="{00000000-0005-0000-0000-00004A340000}"/>
    <cellStyle name="Normal 19 2 2 5 4" xfId="13386" xr:uid="{00000000-0005-0000-0000-00004B340000}"/>
    <cellStyle name="Normal 19 2 2 5 4 2" xfId="13387" xr:uid="{00000000-0005-0000-0000-00004C340000}"/>
    <cellStyle name="Normal 19 2 2 5 4 2 2" xfId="13388" xr:uid="{00000000-0005-0000-0000-00004D340000}"/>
    <cellStyle name="Normal 19 2 2 5 4 3" xfId="13389" xr:uid="{00000000-0005-0000-0000-00004E340000}"/>
    <cellStyle name="Normal 19 2 2 5 5" xfId="13390" xr:uid="{00000000-0005-0000-0000-00004F340000}"/>
    <cellStyle name="Normal 19 2 2 5 5 2" xfId="13391" xr:uid="{00000000-0005-0000-0000-000050340000}"/>
    <cellStyle name="Normal 19 2 2 5 6" xfId="13392" xr:uid="{00000000-0005-0000-0000-000051340000}"/>
    <cellStyle name="Normal 19 2 2 5 6 2" xfId="13393" xr:uid="{00000000-0005-0000-0000-000052340000}"/>
    <cellStyle name="Normal 19 2 2 5 7" xfId="13394" xr:uid="{00000000-0005-0000-0000-000053340000}"/>
    <cellStyle name="Normal 19 2 2 6" xfId="13395" xr:uid="{00000000-0005-0000-0000-000054340000}"/>
    <cellStyle name="Normal 19 2 2 6 2" xfId="13396" xr:uid="{00000000-0005-0000-0000-000055340000}"/>
    <cellStyle name="Normal 19 2 2 6 2 2" xfId="13397" xr:uid="{00000000-0005-0000-0000-000056340000}"/>
    <cellStyle name="Normal 19 2 2 6 3" xfId="13398" xr:uid="{00000000-0005-0000-0000-000057340000}"/>
    <cellStyle name="Normal 19 2 2 7" xfId="13399" xr:uid="{00000000-0005-0000-0000-000058340000}"/>
    <cellStyle name="Normal 19 2 2 7 2" xfId="13400" xr:uid="{00000000-0005-0000-0000-000059340000}"/>
    <cellStyle name="Normal 19 2 2 7 2 2" xfId="13401" xr:uid="{00000000-0005-0000-0000-00005A340000}"/>
    <cellStyle name="Normal 19 2 2 7 3" xfId="13402" xr:uid="{00000000-0005-0000-0000-00005B340000}"/>
    <cellStyle name="Normal 19 2 2 8" xfId="13403" xr:uid="{00000000-0005-0000-0000-00005C340000}"/>
    <cellStyle name="Normal 19 2 2 8 2" xfId="13404" xr:uid="{00000000-0005-0000-0000-00005D340000}"/>
    <cellStyle name="Normal 19 2 2 8 2 2" xfId="13405" xr:uid="{00000000-0005-0000-0000-00005E340000}"/>
    <cellStyle name="Normal 19 2 2 8 3" xfId="13406" xr:uid="{00000000-0005-0000-0000-00005F340000}"/>
    <cellStyle name="Normal 19 2 2 9" xfId="13407" xr:uid="{00000000-0005-0000-0000-000060340000}"/>
    <cellStyle name="Normal 19 2 2 9 2" xfId="13408" xr:uid="{00000000-0005-0000-0000-000061340000}"/>
    <cellStyle name="Normal 19 2 3" xfId="13409" xr:uid="{00000000-0005-0000-0000-000062340000}"/>
    <cellStyle name="Normal 19 2 3 10" xfId="13410" xr:uid="{00000000-0005-0000-0000-000063340000}"/>
    <cellStyle name="Normal 19 2 3 10 2" xfId="13411" xr:uid="{00000000-0005-0000-0000-000064340000}"/>
    <cellStyle name="Normal 19 2 3 11" xfId="13412" xr:uid="{00000000-0005-0000-0000-000065340000}"/>
    <cellStyle name="Normal 19 2 3 2" xfId="13413" xr:uid="{00000000-0005-0000-0000-000066340000}"/>
    <cellStyle name="Normal 19 2 3 2 2" xfId="13414" xr:uid="{00000000-0005-0000-0000-000067340000}"/>
    <cellStyle name="Normal 19 2 3 2 2 2" xfId="13415" xr:uid="{00000000-0005-0000-0000-000068340000}"/>
    <cellStyle name="Normal 19 2 3 2 2 2 2" xfId="13416" xr:uid="{00000000-0005-0000-0000-000069340000}"/>
    <cellStyle name="Normal 19 2 3 2 2 2 2 2" xfId="13417" xr:uid="{00000000-0005-0000-0000-00006A340000}"/>
    <cellStyle name="Normal 19 2 3 2 2 2 3" xfId="13418" xr:uid="{00000000-0005-0000-0000-00006B340000}"/>
    <cellStyle name="Normal 19 2 3 2 2 3" xfId="13419" xr:uid="{00000000-0005-0000-0000-00006C340000}"/>
    <cellStyle name="Normal 19 2 3 2 2 3 2" xfId="13420" xr:uid="{00000000-0005-0000-0000-00006D340000}"/>
    <cellStyle name="Normal 19 2 3 2 2 3 2 2" xfId="13421" xr:uid="{00000000-0005-0000-0000-00006E340000}"/>
    <cellStyle name="Normal 19 2 3 2 2 3 3" xfId="13422" xr:uid="{00000000-0005-0000-0000-00006F340000}"/>
    <cellStyle name="Normal 19 2 3 2 2 4" xfId="13423" xr:uid="{00000000-0005-0000-0000-000070340000}"/>
    <cellStyle name="Normal 19 2 3 2 2 4 2" xfId="13424" xr:uid="{00000000-0005-0000-0000-000071340000}"/>
    <cellStyle name="Normal 19 2 3 2 2 4 2 2" xfId="13425" xr:uid="{00000000-0005-0000-0000-000072340000}"/>
    <cellStyle name="Normal 19 2 3 2 2 4 3" xfId="13426" xr:uid="{00000000-0005-0000-0000-000073340000}"/>
    <cellStyle name="Normal 19 2 3 2 2 5" xfId="13427" xr:uid="{00000000-0005-0000-0000-000074340000}"/>
    <cellStyle name="Normal 19 2 3 2 2 5 2" xfId="13428" xr:uid="{00000000-0005-0000-0000-000075340000}"/>
    <cellStyle name="Normal 19 2 3 2 2 6" xfId="13429" xr:uid="{00000000-0005-0000-0000-000076340000}"/>
    <cellStyle name="Normal 19 2 3 2 2 6 2" xfId="13430" xr:uid="{00000000-0005-0000-0000-000077340000}"/>
    <cellStyle name="Normal 19 2 3 2 2 7" xfId="13431" xr:uid="{00000000-0005-0000-0000-000078340000}"/>
    <cellStyle name="Normal 19 2 3 2 3" xfId="13432" xr:uid="{00000000-0005-0000-0000-000079340000}"/>
    <cellStyle name="Normal 19 2 3 2 3 2" xfId="13433" xr:uid="{00000000-0005-0000-0000-00007A340000}"/>
    <cellStyle name="Normal 19 2 3 2 3 2 2" xfId="13434" xr:uid="{00000000-0005-0000-0000-00007B340000}"/>
    <cellStyle name="Normal 19 2 3 2 3 2 2 2" xfId="13435" xr:uid="{00000000-0005-0000-0000-00007C340000}"/>
    <cellStyle name="Normal 19 2 3 2 3 2 3" xfId="13436" xr:uid="{00000000-0005-0000-0000-00007D340000}"/>
    <cellStyle name="Normal 19 2 3 2 3 3" xfId="13437" xr:uid="{00000000-0005-0000-0000-00007E340000}"/>
    <cellStyle name="Normal 19 2 3 2 3 3 2" xfId="13438" xr:uid="{00000000-0005-0000-0000-00007F340000}"/>
    <cellStyle name="Normal 19 2 3 2 3 3 2 2" xfId="13439" xr:uid="{00000000-0005-0000-0000-000080340000}"/>
    <cellStyle name="Normal 19 2 3 2 3 3 3" xfId="13440" xr:uid="{00000000-0005-0000-0000-000081340000}"/>
    <cellStyle name="Normal 19 2 3 2 3 4" xfId="13441" xr:uid="{00000000-0005-0000-0000-000082340000}"/>
    <cellStyle name="Normal 19 2 3 2 3 4 2" xfId="13442" xr:uid="{00000000-0005-0000-0000-000083340000}"/>
    <cellStyle name="Normal 19 2 3 2 3 4 2 2" xfId="13443" xr:uid="{00000000-0005-0000-0000-000084340000}"/>
    <cellStyle name="Normal 19 2 3 2 3 4 3" xfId="13444" xr:uid="{00000000-0005-0000-0000-000085340000}"/>
    <cellStyle name="Normal 19 2 3 2 3 5" xfId="13445" xr:uid="{00000000-0005-0000-0000-000086340000}"/>
    <cellStyle name="Normal 19 2 3 2 3 5 2" xfId="13446" xr:uid="{00000000-0005-0000-0000-000087340000}"/>
    <cellStyle name="Normal 19 2 3 2 3 6" xfId="13447" xr:uid="{00000000-0005-0000-0000-000088340000}"/>
    <cellStyle name="Normal 19 2 3 2 3 6 2" xfId="13448" xr:uid="{00000000-0005-0000-0000-000089340000}"/>
    <cellStyle name="Normal 19 2 3 2 3 7" xfId="13449" xr:uid="{00000000-0005-0000-0000-00008A340000}"/>
    <cellStyle name="Normal 19 2 3 2 4" xfId="13450" xr:uid="{00000000-0005-0000-0000-00008B340000}"/>
    <cellStyle name="Normal 19 2 3 2 4 2" xfId="13451" xr:uid="{00000000-0005-0000-0000-00008C340000}"/>
    <cellStyle name="Normal 19 2 3 2 4 2 2" xfId="13452" xr:uid="{00000000-0005-0000-0000-00008D340000}"/>
    <cellStyle name="Normal 19 2 3 2 4 3" xfId="13453" xr:uid="{00000000-0005-0000-0000-00008E340000}"/>
    <cellStyle name="Normal 19 2 3 2 5" xfId="13454" xr:uid="{00000000-0005-0000-0000-00008F340000}"/>
    <cellStyle name="Normal 19 2 3 2 5 2" xfId="13455" xr:uid="{00000000-0005-0000-0000-000090340000}"/>
    <cellStyle name="Normal 19 2 3 2 5 2 2" xfId="13456" xr:uid="{00000000-0005-0000-0000-000091340000}"/>
    <cellStyle name="Normal 19 2 3 2 5 3" xfId="13457" xr:uid="{00000000-0005-0000-0000-000092340000}"/>
    <cellStyle name="Normal 19 2 3 2 6" xfId="13458" xr:uid="{00000000-0005-0000-0000-000093340000}"/>
    <cellStyle name="Normal 19 2 3 2 6 2" xfId="13459" xr:uid="{00000000-0005-0000-0000-000094340000}"/>
    <cellStyle name="Normal 19 2 3 2 6 2 2" xfId="13460" xr:uid="{00000000-0005-0000-0000-000095340000}"/>
    <cellStyle name="Normal 19 2 3 2 6 3" xfId="13461" xr:uid="{00000000-0005-0000-0000-000096340000}"/>
    <cellStyle name="Normal 19 2 3 2 7" xfId="13462" xr:uid="{00000000-0005-0000-0000-000097340000}"/>
    <cellStyle name="Normal 19 2 3 2 7 2" xfId="13463" xr:uid="{00000000-0005-0000-0000-000098340000}"/>
    <cellStyle name="Normal 19 2 3 2 8" xfId="13464" xr:uid="{00000000-0005-0000-0000-000099340000}"/>
    <cellStyle name="Normal 19 2 3 2 8 2" xfId="13465" xr:uid="{00000000-0005-0000-0000-00009A340000}"/>
    <cellStyle name="Normal 19 2 3 2 9" xfId="13466" xr:uid="{00000000-0005-0000-0000-00009B340000}"/>
    <cellStyle name="Normal 19 2 3 3" xfId="13467" xr:uid="{00000000-0005-0000-0000-00009C340000}"/>
    <cellStyle name="Normal 19 2 3 3 2" xfId="13468" xr:uid="{00000000-0005-0000-0000-00009D340000}"/>
    <cellStyle name="Normal 19 2 3 3 2 2" xfId="13469" xr:uid="{00000000-0005-0000-0000-00009E340000}"/>
    <cellStyle name="Normal 19 2 3 3 2 2 2" xfId="13470" xr:uid="{00000000-0005-0000-0000-00009F340000}"/>
    <cellStyle name="Normal 19 2 3 3 2 2 2 2" xfId="13471" xr:uid="{00000000-0005-0000-0000-0000A0340000}"/>
    <cellStyle name="Normal 19 2 3 3 2 2 3" xfId="13472" xr:uid="{00000000-0005-0000-0000-0000A1340000}"/>
    <cellStyle name="Normal 19 2 3 3 2 3" xfId="13473" xr:uid="{00000000-0005-0000-0000-0000A2340000}"/>
    <cellStyle name="Normal 19 2 3 3 2 3 2" xfId="13474" xr:uid="{00000000-0005-0000-0000-0000A3340000}"/>
    <cellStyle name="Normal 19 2 3 3 2 3 2 2" xfId="13475" xr:uid="{00000000-0005-0000-0000-0000A4340000}"/>
    <cellStyle name="Normal 19 2 3 3 2 3 3" xfId="13476" xr:uid="{00000000-0005-0000-0000-0000A5340000}"/>
    <cellStyle name="Normal 19 2 3 3 2 4" xfId="13477" xr:uid="{00000000-0005-0000-0000-0000A6340000}"/>
    <cellStyle name="Normal 19 2 3 3 2 4 2" xfId="13478" xr:uid="{00000000-0005-0000-0000-0000A7340000}"/>
    <cellStyle name="Normal 19 2 3 3 2 4 2 2" xfId="13479" xr:uid="{00000000-0005-0000-0000-0000A8340000}"/>
    <cellStyle name="Normal 19 2 3 3 2 4 3" xfId="13480" xr:uid="{00000000-0005-0000-0000-0000A9340000}"/>
    <cellStyle name="Normal 19 2 3 3 2 5" xfId="13481" xr:uid="{00000000-0005-0000-0000-0000AA340000}"/>
    <cellStyle name="Normal 19 2 3 3 2 5 2" xfId="13482" xr:uid="{00000000-0005-0000-0000-0000AB340000}"/>
    <cellStyle name="Normal 19 2 3 3 2 6" xfId="13483" xr:uid="{00000000-0005-0000-0000-0000AC340000}"/>
    <cellStyle name="Normal 19 2 3 3 2 6 2" xfId="13484" xr:uid="{00000000-0005-0000-0000-0000AD340000}"/>
    <cellStyle name="Normal 19 2 3 3 2 7" xfId="13485" xr:uid="{00000000-0005-0000-0000-0000AE340000}"/>
    <cellStyle name="Normal 19 2 3 3 3" xfId="13486" xr:uid="{00000000-0005-0000-0000-0000AF340000}"/>
    <cellStyle name="Normal 19 2 3 3 3 2" xfId="13487" xr:uid="{00000000-0005-0000-0000-0000B0340000}"/>
    <cellStyle name="Normal 19 2 3 3 3 2 2" xfId="13488" xr:uid="{00000000-0005-0000-0000-0000B1340000}"/>
    <cellStyle name="Normal 19 2 3 3 3 3" xfId="13489" xr:uid="{00000000-0005-0000-0000-0000B2340000}"/>
    <cellStyle name="Normal 19 2 3 3 4" xfId="13490" xr:uid="{00000000-0005-0000-0000-0000B3340000}"/>
    <cellStyle name="Normal 19 2 3 3 4 2" xfId="13491" xr:uid="{00000000-0005-0000-0000-0000B4340000}"/>
    <cellStyle name="Normal 19 2 3 3 4 2 2" xfId="13492" xr:uid="{00000000-0005-0000-0000-0000B5340000}"/>
    <cellStyle name="Normal 19 2 3 3 4 3" xfId="13493" xr:uid="{00000000-0005-0000-0000-0000B6340000}"/>
    <cellStyle name="Normal 19 2 3 3 5" xfId="13494" xr:uid="{00000000-0005-0000-0000-0000B7340000}"/>
    <cellStyle name="Normal 19 2 3 3 5 2" xfId="13495" xr:uid="{00000000-0005-0000-0000-0000B8340000}"/>
    <cellStyle name="Normal 19 2 3 3 5 2 2" xfId="13496" xr:uid="{00000000-0005-0000-0000-0000B9340000}"/>
    <cellStyle name="Normal 19 2 3 3 5 3" xfId="13497" xr:uid="{00000000-0005-0000-0000-0000BA340000}"/>
    <cellStyle name="Normal 19 2 3 3 6" xfId="13498" xr:uid="{00000000-0005-0000-0000-0000BB340000}"/>
    <cellStyle name="Normal 19 2 3 3 6 2" xfId="13499" xr:uid="{00000000-0005-0000-0000-0000BC340000}"/>
    <cellStyle name="Normal 19 2 3 3 7" xfId="13500" xr:uid="{00000000-0005-0000-0000-0000BD340000}"/>
    <cellStyle name="Normal 19 2 3 3 7 2" xfId="13501" xr:uid="{00000000-0005-0000-0000-0000BE340000}"/>
    <cellStyle name="Normal 19 2 3 3 8" xfId="13502" xr:uid="{00000000-0005-0000-0000-0000BF340000}"/>
    <cellStyle name="Normal 19 2 3 4" xfId="13503" xr:uid="{00000000-0005-0000-0000-0000C0340000}"/>
    <cellStyle name="Normal 19 2 3 4 2" xfId="13504" xr:uid="{00000000-0005-0000-0000-0000C1340000}"/>
    <cellStyle name="Normal 19 2 3 4 2 2" xfId="13505" xr:uid="{00000000-0005-0000-0000-0000C2340000}"/>
    <cellStyle name="Normal 19 2 3 4 2 2 2" xfId="13506" xr:uid="{00000000-0005-0000-0000-0000C3340000}"/>
    <cellStyle name="Normal 19 2 3 4 2 3" xfId="13507" xr:uid="{00000000-0005-0000-0000-0000C4340000}"/>
    <cellStyle name="Normal 19 2 3 4 3" xfId="13508" xr:uid="{00000000-0005-0000-0000-0000C5340000}"/>
    <cellStyle name="Normal 19 2 3 4 3 2" xfId="13509" xr:uid="{00000000-0005-0000-0000-0000C6340000}"/>
    <cellStyle name="Normal 19 2 3 4 3 2 2" xfId="13510" xr:uid="{00000000-0005-0000-0000-0000C7340000}"/>
    <cellStyle name="Normal 19 2 3 4 3 3" xfId="13511" xr:uid="{00000000-0005-0000-0000-0000C8340000}"/>
    <cellStyle name="Normal 19 2 3 4 4" xfId="13512" xr:uid="{00000000-0005-0000-0000-0000C9340000}"/>
    <cellStyle name="Normal 19 2 3 4 4 2" xfId="13513" xr:uid="{00000000-0005-0000-0000-0000CA340000}"/>
    <cellStyle name="Normal 19 2 3 4 4 2 2" xfId="13514" xr:uid="{00000000-0005-0000-0000-0000CB340000}"/>
    <cellStyle name="Normal 19 2 3 4 4 3" xfId="13515" xr:uid="{00000000-0005-0000-0000-0000CC340000}"/>
    <cellStyle name="Normal 19 2 3 4 5" xfId="13516" xr:uid="{00000000-0005-0000-0000-0000CD340000}"/>
    <cellStyle name="Normal 19 2 3 4 5 2" xfId="13517" xr:uid="{00000000-0005-0000-0000-0000CE340000}"/>
    <cellStyle name="Normal 19 2 3 4 6" xfId="13518" xr:uid="{00000000-0005-0000-0000-0000CF340000}"/>
    <cellStyle name="Normal 19 2 3 4 6 2" xfId="13519" xr:uid="{00000000-0005-0000-0000-0000D0340000}"/>
    <cellStyle name="Normal 19 2 3 4 7" xfId="13520" xr:uid="{00000000-0005-0000-0000-0000D1340000}"/>
    <cellStyle name="Normal 19 2 3 5" xfId="13521" xr:uid="{00000000-0005-0000-0000-0000D2340000}"/>
    <cellStyle name="Normal 19 2 3 5 2" xfId="13522" xr:uid="{00000000-0005-0000-0000-0000D3340000}"/>
    <cellStyle name="Normal 19 2 3 5 2 2" xfId="13523" xr:uid="{00000000-0005-0000-0000-0000D4340000}"/>
    <cellStyle name="Normal 19 2 3 5 2 2 2" xfId="13524" xr:uid="{00000000-0005-0000-0000-0000D5340000}"/>
    <cellStyle name="Normal 19 2 3 5 2 3" xfId="13525" xr:uid="{00000000-0005-0000-0000-0000D6340000}"/>
    <cellStyle name="Normal 19 2 3 5 3" xfId="13526" xr:uid="{00000000-0005-0000-0000-0000D7340000}"/>
    <cellStyle name="Normal 19 2 3 5 3 2" xfId="13527" xr:uid="{00000000-0005-0000-0000-0000D8340000}"/>
    <cellStyle name="Normal 19 2 3 5 3 2 2" xfId="13528" xr:uid="{00000000-0005-0000-0000-0000D9340000}"/>
    <cellStyle name="Normal 19 2 3 5 3 3" xfId="13529" xr:uid="{00000000-0005-0000-0000-0000DA340000}"/>
    <cellStyle name="Normal 19 2 3 5 4" xfId="13530" xr:uid="{00000000-0005-0000-0000-0000DB340000}"/>
    <cellStyle name="Normal 19 2 3 5 4 2" xfId="13531" xr:uid="{00000000-0005-0000-0000-0000DC340000}"/>
    <cellStyle name="Normal 19 2 3 5 4 2 2" xfId="13532" xr:uid="{00000000-0005-0000-0000-0000DD340000}"/>
    <cellStyle name="Normal 19 2 3 5 4 3" xfId="13533" xr:uid="{00000000-0005-0000-0000-0000DE340000}"/>
    <cellStyle name="Normal 19 2 3 5 5" xfId="13534" xr:uid="{00000000-0005-0000-0000-0000DF340000}"/>
    <cellStyle name="Normal 19 2 3 5 5 2" xfId="13535" xr:uid="{00000000-0005-0000-0000-0000E0340000}"/>
    <cellStyle name="Normal 19 2 3 5 6" xfId="13536" xr:uid="{00000000-0005-0000-0000-0000E1340000}"/>
    <cellStyle name="Normal 19 2 3 5 6 2" xfId="13537" xr:uid="{00000000-0005-0000-0000-0000E2340000}"/>
    <cellStyle name="Normal 19 2 3 5 7" xfId="13538" xr:uid="{00000000-0005-0000-0000-0000E3340000}"/>
    <cellStyle name="Normal 19 2 3 6" xfId="13539" xr:uid="{00000000-0005-0000-0000-0000E4340000}"/>
    <cellStyle name="Normal 19 2 3 6 2" xfId="13540" xr:uid="{00000000-0005-0000-0000-0000E5340000}"/>
    <cellStyle name="Normal 19 2 3 6 2 2" xfId="13541" xr:uid="{00000000-0005-0000-0000-0000E6340000}"/>
    <cellStyle name="Normal 19 2 3 6 3" xfId="13542" xr:uid="{00000000-0005-0000-0000-0000E7340000}"/>
    <cellStyle name="Normal 19 2 3 7" xfId="13543" xr:uid="{00000000-0005-0000-0000-0000E8340000}"/>
    <cellStyle name="Normal 19 2 3 7 2" xfId="13544" xr:uid="{00000000-0005-0000-0000-0000E9340000}"/>
    <cellStyle name="Normal 19 2 3 7 2 2" xfId="13545" xr:uid="{00000000-0005-0000-0000-0000EA340000}"/>
    <cellStyle name="Normal 19 2 3 7 3" xfId="13546" xr:uid="{00000000-0005-0000-0000-0000EB340000}"/>
    <cellStyle name="Normal 19 2 3 8" xfId="13547" xr:uid="{00000000-0005-0000-0000-0000EC340000}"/>
    <cellStyle name="Normal 19 2 3 8 2" xfId="13548" xr:uid="{00000000-0005-0000-0000-0000ED340000}"/>
    <cellStyle name="Normal 19 2 3 8 2 2" xfId="13549" xr:uid="{00000000-0005-0000-0000-0000EE340000}"/>
    <cellStyle name="Normal 19 2 3 8 3" xfId="13550" xr:uid="{00000000-0005-0000-0000-0000EF340000}"/>
    <cellStyle name="Normal 19 2 3 9" xfId="13551" xr:uid="{00000000-0005-0000-0000-0000F0340000}"/>
    <cellStyle name="Normal 19 2 3 9 2" xfId="13552" xr:uid="{00000000-0005-0000-0000-0000F1340000}"/>
    <cellStyle name="Normal 19 2 4" xfId="13553" xr:uid="{00000000-0005-0000-0000-0000F2340000}"/>
    <cellStyle name="Normal 19 2 4 2" xfId="13554" xr:uid="{00000000-0005-0000-0000-0000F3340000}"/>
    <cellStyle name="Normal 19 2 4 2 2" xfId="13555" xr:uid="{00000000-0005-0000-0000-0000F4340000}"/>
    <cellStyle name="Normal 19 2 4 2 2 2" xfId="13556" xr:uid="{00000000-0005-0000-0000-0000F5340000}"/>
    <cellStyle name="Normal 19 2 4 2 2 2 2" xfId="13557" xr:uid="{00000000-0005-0000-0000-0000F6340000}"/>
    <cellStyle name="Normal 19 2 4 2 2 3" xfId="13558" xr:uid="{00000000-0005-0000-0000-0000F7340000}"/>
    <cellStyle name="Normal 19 2 4 2 3" xfId="13559" xr:uid="{00000000-0005-0000-0000-0000F8340000}"/>
    <cellStyle name="Normal 19 2 4 2 3 2" xfId="13560" xr:uid="{00000000-0005-0000-0000-0000F9340000}"/>
    <cellStyle name="Normal 19 2 4 2 3 2 2" xfId="13561" xr:uid="{00000000-0005-0000-0000-0000FA340000}"/>
    <cellStyle name="Normal 19 2 4 2 3 3" xfId="13562" xr:uid="{00000000-0005-0000-0000-0000FB340000}"/>
    <cellStyle name="Normal 19 2 4 2 4" xfId="13563" xr:uid="{00000000-0005-0000-0000-0000FC340000}"/>
    <cellStyle name="Normal 19 2 4 2 4 2" xfId="13564" xr:uid="{00000000-0005-0000-0000-0000FD340000}"/>
    <cellStyle name="Normal 19 2 4 2 4 2 2" xfId="13565" xr:uid="{00000000-0005-0000-0000-0000FE340000}"/>
    <cellStyle name="Normal 19 2 4 2 4 3" xfId="13566" xr:uid="{00000000-0005-0000-0000-0000FF340000}"/>
    <cellStyle name="Normal 19 2 4 2 5" xfId="13567" xr:uid="{00000000-0005-0000-0000-000000350000}"/>
    <cellStyle name="Normal 19 2 4 2 5 2" xfId="13568" xr:uid="{00000000-0005-0000-0000-000001350000}"/>
    <cellStyle name="Normal 19 2 4 2 6" xfId="13569" xr:uid="{00000000-0005-0000-0000-000002350000}"/>
    <cellStyle name="Normal 19 2 4 2 6 2" xfId="13570" xr:uid="{00000000-0005-0000-0000-000003350000}"/>
    <cellStyle name="Normal 19 2 4 2 7" xfId="13571" xr:uid="{00000000-0005-0000-0000-000004350000}"/>
    <cellStyle name="Normal 19 2 4 3" xfId="13572" xr:uid="{00000000-0005-0000-0000-000005350000}"/>
    <cellStyle name="Normal 19 2 4 3 2" xfId="13573" xr:uid="{00000000-0005-0000-0000-000006350000}"/>
    <cellStyle name="Normal 19 2 4 3 2 2" xfId="13574" xr:uid="{00000000-0005-0000-0000-000007350000}"/>
    <cellStyle name="Normal 19 2 4 3 2 2 2" xfId="13575" xr:uid="{00000000-0005-0000-0000-000008350000}"/>
    <cellStyle name="Normal 19 2 4 3 2 3" xfId="13576" xr:uid="{00000000-0005-0000-0000-000009350000}"/>
    <cellStyle name="Normal 19 2 4 3 3" xfId="13577" xr:uid="{00000000-0005-0000-0000-00000A350000}"/>
    <cellStyle name="Normal 19 2 4 3 3 2" xfId="13578" xr:uid="{00000000-0005-0000-0000-00000B350000}"/>
    <cellStyle name="Normal 19 2 4 3 3 2 2" xfId="13579" xr:uid="{00000000-0005-0000-0000-00000C350000}"/>
    <cellStyle name="Normal 19 2 4 3 3 3" xfId="13580" xr:uid="{00000000-0005-0000-0000-00000D350000}"/>
    <cellStyle name="Normal 19 2 4 3 4" xfId="13581" xr:uid="{00000000-0005-0000-0000-00000E350000}"/>
    <cellStyle name="Normal 19 2 4 3 4 2" xfId="13582" xr:uid="{00000000-0005-0000-0000-00000F350000}"/>
    <cellStyle name="Normal 19 2 4 3 4 2 2" xfId="13583" xr:uid="{00000000-0005-0000-0000-000010350000}"/>
    <cellStyle name="Normal 19 2 4 3 4 3" xfId="13584" xr:uid="{00000000-0005-0000-0000-000011350000}"/>
    <cellStyle name="Normal 19 2 4 3 5" xfId="13585" xr:uid="{00000000-0005-0000-0000-000012350000}"/>
    <cellStyle name="Normal 19 2 4 3 5 2" xfId="13586" xr:uid="{00000000-0005-0000-0000-000013350000}"/>
    <cellStyle name="Normal 19 2 4 3 6" xfId="13587" xr:uid="{00000000-0005-0000-0000-000014350000}"/>
    <cellStyle name="Normal 19 2 4 3 6 2" xfId="13588" xr:uid="{00000000-0005-0000-0000-000015350000}"/>
    <cellStyle name="Normal 19 2 4 3 7" xfId="13589" xr:uid="{00000000-0005-0000-0000-000016350000}"/>
    <cellStyle name="Normal 19 2 4 4" xfId="13590" xr:uid="{00000000-0005-0000-0000-000017350000}"/>
    <cellStyle name="Normal 19 2 4 4 2" xfId="13591" xr:uid="{00000000-0005-0000-0000-000018350000}"/>
    <cellStyle name="Normal 19 2 4 4 2 2" xfId="13592" xr:uid="{00000000-0005-0000-0000-000019350000}"/>
    <cellStyle name="Normal 19 2 4 4 3" xfId="13593" xr:uid="{00000000-0005-0000-0000-00001A350000}"/>
    <cellStyle name="Normal 19 2 4 5" xfId="13594" xr:uid="{00000000-0005-0000-0000-00001B350000}"/>
    <cellStyle name="Normal 19 2 4 5 2" xfId="13595" xr:uid="{00000000-0005-0000-0000-00001C350000}"/>
    <cellStyle name="Normal 19 2 4 5 2 2" xfId="13596" xr:uid="{00000000-0005-0000-0000-00001D350000}"/>
    <cellStyle name="Normal 19 2 4 5 3" xfId="13597" xr:uid="{00000000-0005-0000-0000-00001E350000}"/>
    <cellStyle name="Normal 19 2 4 6" xfId="13598" xr:uid="{00000000-0005-0000-0000-00001F350000}"/>
    <cellStyle name="Normal 19 2 4 6 2" xfId="13599" xr:uid="{00000000-0005-0000-0000-000020350000}"/>
    <cellStyle name="Normal 19 2 4 6 2 2" xfId="13600" xr:uid="{00000000-0005-0000-0000-000021350000}"/>
    <cellStyle name="Normal 19 2 4 6 3" xfId="13601" xr:uid="{00000000-0005-0000-0000-000022350000}"/>
    <cellStyle name="Normal 19 2 4 7" xfId="13602" xr:uid="{00000000-0005-0000-0000-000023350000}"/>
    <cellStyle name="Normal 19 2 4 7 2" xfId="13603" xr:uid="{00000000-0005-0000-0000-000024350000}"/>
    <cellStyle name="Normal 19 2 4 8" xfId="13604" xr:uid="{00000000-0005-0000-0000-000025350000}"/>
    <cellStyle name="Normal 19 2 4 8 2" xfId="13605" xr:uid="{00000000-0005-0000-0000-000026350000}"/>
    <cellStyle name="Normal 19 2 4 9" xfId="13606" xr:uid="{00000000-0005-0000-0000-000027350000}"/>
    <cellStyle name="Normal 19 2 5" xfId="13607" xr:uid="{00000000-0005-0000-0000-000028350000}"/>
    <cellStyle name="Normal 19 2 5 2" xfId="13608" xr:uid="{00000000-0005-0000-0000-000029350000}"/>
    <cellStyle name="Normal 19 2 5 2 2" xfId="13609" xr:uid="{00000000-0005-0000-0000-00002A350000}"/>
    <cellStyle name="Normal 19 2 5 2 2 2" xfId="13610" xr:uid="{00000000-0005-0000-0000-00002B350000}"/>
    <cellStyle name="Normal 19 2 5 2 2 2 2" xfId="13611" xr:uid="{00000000-0005-0000-0000-00002C350000}"/>
    <cellStyle name="Normal 19 2 5 2 2 3" xfId="13612" xr:uid="{00000000-0005-0000-0000-00002D350000}"/>
    <cellStyle name="Normal 19 2 5 2 3" xfId="13613" xr:uid="{00000000-0005-0000-0000-00002E350000}"/>
    <cellStyle name="Normal 19 2 5 2 3 2" xfId="13614" xr:uid="{00000000-0005-0000-0000-00002F350000}"/>
    <cellStyle name="Normal 19 2 5 2 3 2 2" xfId="13615" xr:uid="{00000000-0005-0000-0000-000030350000}"/>
    <cellStyle name="Normal 19 2 5 2 3 3" xfId="13616" xr:uid="{00000000-0005-0000-0000-000031350000}"/>
    <cellStyle name="Normal 19 2 5 2 4" xfId="13617" xr:uid="{00000000-0005-0000-0000-000032350000}"/>
    <cellStyle name="Normal 19 2 5 2 4 2" xfId="13618" xr:uid="{00000000-0005-0000-0000-000033350000}"/>
    <cellStyle name="Normal 19 2 5 2 4 2 2" xfId="13619" xr:uid="{00000000-0005-0000-0000-000034350000}"/>
    <cellStyle name="Normal 19 2 5 2 4 3" xfId="13620" xr:uid="{00000000-0005-0000-0000-000035350000}"/>
    <cellStyle name="Normal 19 2 5 2 5" xfId="13621" xr:uid="{00000000-0005-0000-0000-000036350000}"/>
    <cellStyle name="Normal 19 2 5 2 5 2" xfId="13622" xr:uid="{00000000-0005-0000-0000-000037350000}"/>
    <cellStyle name="Normal 19 2 5 2 6" xfId="13623" xr:uid="{00000000-0005-0000-0000-000038350000}"/>
    <cellStyle name="Normal 19 2 5 2 6 2" xfId="13624" xr:uid="{00000000-0005-0000-0000-000039350000}"/>
    <cellStyle name="Normal 19 2 5 2 7" xfId="13625" xr:uid="{00000000-0005-0000-0000-00003A350000}"/>
    <cellStyle name="Normal 19 2 5 3" xfId="13626" xr:uid="{00000000-0005-0000-0000-00003B350000}"/>
    <cellStyle name="Normal 19 2 5 3 2" xfId="13627" xr:uid="{00000000-0005-0000-0000-00003C350000}"/>
    <cellStyle name="Normal 19 2 5 3 2 2" xfId="13628" xr:uid="{00000000-0005-0000-0000-00003D350000}"/>
    <cellStyle name="Normal 19 2 5 3 3" xfId="13629" xr:uid="{00000000-0005-0000-0000-00003E350000}"/>
    <cellStyle name="Normal 19 2 5 4" xfId="13630" xr:uid="{00000000-0005-0000-0000-00003F350000}"/>
    <cellStyle name="Normal 19 2 5 4 2" xfId="13631" xr:uid="{00000000-0005-0000-0000-000040350000}"/>
    <cellStyle name="Normal 19 2 5 4 2 2" xfId="13632" xr:uid="{00000000-0005-0000-0000-000041350000}"/>
    <cellStyle name="Normal 19 2 5 4 3" xfId="13633" xr:uid="{00000000-0005-0000-0000-000042350000}"/>
    <cellStyle name="Normal 19 2 5 5" xfId="13634" xr:uid="{00000000-0005-0000-0000-000043350000}"/>
    <cellStyle name="Normal 19 2 5 5 2" xfId="13635" xr:uid="{00000000-0005-0000-0000-000044350000}"/>
    <cellStyle name="Normal 19 2 5 5 2 2" xfId="13636" xr:uid="{00000000-0005-0000-0000-000045350000}"/>
    <cellStyle name="Normal 19 2 5 5 3" xfId="13637" xr:uid="{00000000-0005-0000-0000-000046350000}"/>
    <cellStyle name="Normal 19 2 5 6" xfId="13638" xr:uid="{00000000-0005-0000-0000-000047350000}"/>
    <cellStyle name="Normal 19 2 5 6 2" xfId="13639" xr:uid="{00000000-0005-0000-0000-000048350000}"/>
    <cellStyle name="Normal 19 2 5 7" xfId="13640" xr:uid="{00000000-0005-0000-0000-000049350000}"/>
    <cellStyle name="Normal 19 2 5 7 2" xfId="13641" xr:uid="{00000000-0005-0000-0000-00004A350000}"/>
    <cellStyle name="Normal 19 2 5 8" xfId="13642" xr:uid="{00000000-0005-0000-0000-00004B350000}"/>
    <cellStyle name="Normal 19 2 6" xfId="13643" xr:uid="{00000000-0005-0000-0000-00004C350000}"/>
    <cellStyle name="Normal 19 2 6 2" xfId="13644" xr:uid="{00000000-0005-0000-0000-00004D350000}"/>
    <cellStyle name="Normal 19 2 6 2 2" xfId="13645" xr:uid="{00000000-0005-0000-0000-00004E350000}"/>
    <cellStyle name="Normal 19 2 6 2 2 2" xfId="13646" xr:uid="{00000000-0005-0000-0000-00004F350000}"/>
    <cellStyle name="Normal 19 2 6 2 3" xfId="13647" xr:uid="{00000000-0005-0000-0000-000050350000}"/>
    <cellStyle name="Normal 19 2 6 3" xfId="13648" xr:uid="{00000000-0005-0000-0000-000051350000}"/>
    <cellStyle name="Normal 19 2 6 3 2" xfId="13649" xr:uid="{00000000-0005-0000-0000-000052350000}"/>
    <cellStyle name="Normal 19 2 6 3 2 2" xfId="13650" xr:uid="{00000000-0005-0000-0000-000053350000}"/>
    <cellStyle name="Normal 19 2 6 3 3" xfId="13651" xr:uid="{00000000-0005-0000-0000-000054350000}"/>
    <cellStyle name="Normal 19 2 6 4" xfId="13652" xr:uid="{00000000-0005-0000-0000-000055350000}"/>
    <cellStyle name="Normal 19 2 6 4 2" xfId="13653" xr:uid="{00000000-0005-0000-0000-000056350000}"/>
    <cellStyle name="Normal 19 2 6 4 2 2" xfId="13654" xr:uid="{00000000-0005-0000-0000-000057350000}"/>
    <cellStyle name="Normal 19 2 6 4 3" xfId="13655" xr:uid="{00000000-0005-0000-0000-000058350000}"/>
    <cellStyle name="Normal 19 2 6 5" xfId="13656" xr:uid="{00000000-0005-0000-0000-000059350000}"/>
    <cellStyle name="Normal 19 2 6 5 2" xfId="13657" xr:uid="{00000000-0005-0000-0000-00005A350000}"/>
    <cellStyle name="Normal 19 2 6 6" xfId="13658" xr:uid="{00000000-0005-0000-0000-00005B350000}"/>
    <cellStyle name="Normal 19 2 6 6 2" xfId="13659" xr:uid="{00000000-0005-0000-0000-00005C350000}"/>
    <cellStyle name="Normal 19 2 6 7" xfId="13660" xr:uid="{00000000-0005-0000-0000-00005D350000}"/>
    <cellStyle name="Normal 19 2 7" xfId="13661" xr:uid="{00000000-0005-0000-0000-00005E350000}"/>
    <cellStyle name="Normal 19 2 7 2" xfId="13662" xr:uid="{00000000-0005-0000-0000-00005F350000}"/>
    <cellStyle name="Normal 19 2 7 2 2" xfId="13663" xr:uid="{00000000-0005-0000-0000-000060350000}"/>
    <cellStyle name="Normal 19 2 7 2 2 2" xfId="13664" xr:uid="{00000000-0005-0000-0000-000061350000}"/>
    <cellStyle name="Normal 19 2 7 2 3" xfId="13665" xr:uid="{00000000-0005-0000-0000-000062350000}"/>
    <cellStyle name="Normal 19 2 7 3" xfId="13666" xr:uid="{00000000-0005-0000-0000-000063350000}"/>
    <cellStyle name="Normal 19 2 7 3 2" xfId="13667" xr:uid="{00000000-0005-0000-0000-000064350000}"/>
    <cellStyle name="Normal 19 2 7 3 2 2" xfId="13668" xr:uid="{00000000-0005-0000-0000-000065350000}"/>
    <cellStyle name="Normal 19 2 7 3 3" xfId="13669" xr:uid="{00000000-0005-0000-0000-000066350000}"/>
    <cellStyle name="Normal 19 2 7 4" xfId="13670" xr:uid="{00000000-0005-0000-0000-000067350000}"/>
    <cellStyle name="Normal 19 2 7 4 2" xfId="13671" xr:uid="{00000000-0005-0000-0000-000068350000}"/>
    <cellStyle name="Normal 19 2 7 4 2 2" xfId="13672" xr:uid="{00000000-0005-0000-0000-000069350000}"/>
    <cellStyle name="Normal 19 2 7 4 3" xfId="13673" xr:uid="{00000000-0005-0000-0000-00006A350000}"/>
    <cellStyle name="Normal 19 2 7 5" xfId="13674" xr:uid="{00000000-0005-0000-0000-00006B350000}"/>
    <cellStyle name="Normal 19 2 7 5 2" xfId="13675" xr:uid="{00000000-0005-0000-0000-00006C350000}"/>
    <cellStyle name="Normal 19 2 7 6" xfId="13676" xr:uid="{00000000-0005-0000-0000-00006D350000}"/>
    <cellStyle name="Normal 19 2 7 6 2" xfId="13677" xr:uid="{00000000-0005-0000-0000-00006E350000}"/>
    <cellStyle name="Normal 19 2 7 7" xfId="13678" xr:uid="{00000000-0005-0000-0000-00006F350000}"/>
    <cellStyle name="Normal 19 2 8" xfId="13679" xr:uid="{00000000-0005-0000-0000-000070350000}"/>
    <cellStyle name="Normal 19 2 8 2" xfId="13680" xr:uid="{00000000-0005-0000-0000-000071350000}"/>
    <cellStyle name="Normal 19 2 8 2 2" xfId="13681" xr:uid="{00000000-0005-0000-0000-000072350000}"/>
    <cellStyle name="Normal 19 2 8 3" xfId="13682" xr:uid="{00000000-0005-0000-0000-000073350000}"/>
    <cellStyle name="Normal 19 2 9" xfId="13683" xr:uid="{00000000-0005-0000-0000-000074350000}"/>
    <cellStyle name="Normal 19 2 9 2" xfId="13684" xr:uid="{00000000-0005-0000-0000-000075350000}"/>
    <cellStyle name="Normal 19 2 9 2 2" xfId="13685" xr:uid="{00000000-0005-0000-0000-000076350000}"/>
    <cellStyle name="Normal 19 2 9 3" xfId="13686" xr:uid="{00000000-0005-0000-0000-000077350000}"/>
    <cellStyle name="Normal 19 2_Confidential Information" xfId="13687" xr:uid="{00000000-0005-0000-0000-000078350000}"/>
    <cellStyle name="Normal 19 3" xfId="13688" xr:uid="{00000000-0005-0000-0000-000079350000}"/>
    <cellStyle name="Normal 19 3 10" xfId="13689" xr:uid="{00000000-0005-0000-0000-00007A350000}"/>
    <cellStyle name="Normal 19 3 10 2" xfId="13690" xr:uid="{00000000-0005-0000-0000-00007B350000}"/>
    <cellStyle name="Normal 19 3 10 2 2" xfId="13691" xr:uid="{00000000-0005-0000-0000-00007C350000}"/>
    <cellStyle name="Normal 19 3 10 3" xfId="13692" xr:uid="{00000000-0005-0000-0000-00007D350000}"/>
    <cellStyle name="Normal 19 3 11" xfId="13693" xr:uid="{00000000-0005-0000-0000-00007E350000}"/>
    <cellStyle name="Normal 19 3 11 2" xfId="13694" xr:uid="{00000000-0005-0000-0000-00007F350000}"/>
    <cellStyle name="Normal 19 3 12" xfId="13695" xr:uid="{00000000-0005-0000-0000-000080350000}"/>
    <cellStyle name="Normal 19 3 12 2" xfId="13696" xr:uid="{00000000-0005-0000-0000-000081350000}"/>
    <cellStyle name="Normal 19 3 13" xfId="13697" xr:uid="{00000000-0005-0000-0000-000082350000}"/>
    <cellStyle name="Normal 19 3 2" xfId="13698" xr:uid="{00000000-0005-0000-0000-000083350000}"/>
    <cellStyle name="Normal 19 3 2 10" xfId="13699" xr:uid="{00000000-0005-0000-0000-000084350000}"/>
    <cellStyle name="Normal 19 3 2 10 2" xfId="13700" xr:uid="{00000000-0005-0000-0000-000085350000}"/>
    <cellStyle name="Normal 19 3 2 11" xfId="13701" xr:uid="{00000000-0005-0000-0000-000086350000}"/>
    <cellStyle name="Normal 19 3 2 2" xfId="13702" xr:uid="{00000000-0005-0000-0000-000087350000}"/>
    <cellStyle name="Normal 19 3 2 2 2" xfId="13703" xr:uid="{00000000-0005-0000-0000-000088350000}"/>
    <cellStyle name="Normal 19 3 2 2 2 2" xfId="13704" xr:uid="{00000000-0005-0000-0000-000089350000}"/>
    <cellStyle name="Normal 19 3 2 2 2 2 2" xfId="13705" xr:uid="{00000000-0005-0000-0000-00008A350000}"/>
    <cellStyle name="Normal 19 3 2 2 2 2 2 2" xfId="13706" xr:uid="{00000000-0005-0000-0000-00008B350000}"/>
    <cellStyle name="Normal 19 3 2 2 2 2 3" xfId="13707" xr:uid="{00000000-0005-0000-0000-00008C350000}"/>
    <cellStyle name="Normal 19 3 2 2 2 3" xfId="13708" xr:uid="{00000000-0005-0000-0000-00008D350000}"/>
    <cellStyle name="Normal 19 3 2 2 2 3 2" xfId="13709" xr:uid="{00000000-0005-0000-0000-00008E350000}"/>
    <cellStyle name="Normal 19 3 2 2 2 3 2 2" xfId="13710" xr:uid="{00000000-0005-0000-0000-00008F350000}"/>
    <cellStyle name="Normal 19 3 2 2 2 3 3" xfId="13711" xr:uid="{00000000-0005-0000-0000-000090350000}"/>
    <cellStyle name="Normal 19 3 2 2 2 4" xfId="13712" xr:uid="{00000000-0005-0000-0000-000091350000}"/>
    <cellStyle name="Normal 19 3 2 2 2 4 2" xfId="13713" xr:uid="{00000000-0005-0000-0000-000092350000}"/>
    <cellStyle name="Normal 19 3 2 2 2 4 2 2" xfId="13714" xr:uid="{00000000-0005-0000-0000-000093350000}"/>
    <cellStyle name="Normal 19 3 2 2 2 4 3" xfId="13715" xr:uid="{00000000-0005-0000-0000-000094350000}"/>
    <cellStyle name="Normal 19 3 2 2 2 5" xfId="13716" xr:uid="{00000000-0005-0000-0000-000095350000}"/>
    <cellStyle name="Normal 19 3 2 2 2 5 2" xfId="13717" xr:uid="{00000000-0005-0000-0000-000096350000}"/>
    <cellStyle name="Normal 19 3 2 2 2 6" xfId="13718" xr:uid="{00000000-0005-0000-0000-000097350000}"/>
    <cellStyle name="Normal 19 3 2 2 2 6 2" xfId="13719" xr:uid="{00000000-0005-0000-0000-000098350000}"/>
    <cellStyle name="Normal 19 3 2 2 2 7" xfId="13720" xr:uid="{00000000-0005-0000-0000-000099350000}"/>
    <cellStyle name="Normal 19 3 2 2 3" xfId="13721" xr:uid="{00000000-0005-0000-0000-00009A350000}"/>
    <cellStyle name="Normal 19 3 2 2 3 2" xfId="13722" xr:uid="{00000000-0005-0000-0000-00009B350000}"/>
    <cellStyle name="Normal 19 3 2 2 3 2 2" xfId="13723" xr:uid="{00000000-0005-0000-0000-00009C350000}"/>
    <cellStyle name="Normal 19 3 2 2 3 2 2 2" xfId="13724" xr:uid="{00000000-0005-0000-0000-00009D350000}"/>
    <cellStyle name="Normal 19 3 2 2 3 2 3" xfId="13725" xr:uid="{00000000-0005-0000-0000-00009E350000}"/>
    <cellStyle name="Normal 19 3 2 2 3 3" xfId="13726" xr:uid="{00000000-0005-0000-0000-00009F350000}"/>
    <cellStyle name="Normal 19 3 2 2 3 3 2" xfId="13727" xr:uid="{00000000-0005-0000-0000-0000A0350000}"/>
    <cellStyle name="Normal 19 3 2 2 3 3 2 2" xfId="13728" xr:uid="{00000000-0005-0000-0000-0000A1350000}"/>
    <cellStyle name="Normal 19 3 2 2 3 3 3" xfId="13729" xr:uid="{00000000-0005-0000-0000-0000A2350000}"/>
    <cellStyle name="Normal 19 3 2 2 3 4" xfId="13730" xr:uid="{00000000-0005-0000-0000-0000A3350000}"/>
    <cellStyle name="Normal 19 3 2 2 3 4 2" xfId="13731" xr:uid="{00000000-0005-0000-0000-0000A4350000}"/>
    <cellStyle name="Normal 19 3 2 2 3 4 2 2" xfId="13732" xr:uid="{00000000-0005-0000-0000-0000A5350000}"/>
    <cellStyle name="Normal 19 3 2 2 3 4 3" xfId="13733" xr:uid="{00000000-0005-0000-0000-0000A6350000}"/>
    <cellStyle name="Normal 19 3 2 2 3 5" xfId="13734" xr:uid="{00000000-0005-0000-0000-0000A7350000}"/>
    <cellStyle name="Normal 19 3 2 2 3 5 2" xfId="13735" xr:uid="{00000000-0005-0000-0000-0000A8350000}"/>
    <cellStyle name="Normal 19 3 2 2 3 6" xfId="13736" xr:uid="{00000000-0005-0000-0000-0000A9350000}"/>
    <cellStyle name="Normal 19 3 2 2 3 6 2" xfId="13737" xr:uid="{00000000-0005-0000-0000-0000AA350000}"/>
    <cellStyle name="Normal 19 3 2 2 3 7" xfId="13738" xr:uid="{00000000-0005-0000-0000-0000AB350000}"/>
    <cellStyle name="Normal 19 3 2 2 4" xfId="13739" xr:uid="{00000000-0005-0000-0000-0000AC350000}"/>
    <cellStyle name="Normal 19 3 2 2 4 2" xfId="13740" xr:uid="{00000000-0005-0000-0000-0000AD350000}"/>
    <cellStyle name="Normal 19 3 2 2 4 2 2" xfId="13741" xr:uid="{00000000-0005-0000-0000-0000AE350000}"/>
    <cellStyle name="Normal 19 3 2 2 4 3" xfId="13742" xr:uid="{00000000-0005-0000-0000-0000AF350000}"/>
    <cellStyle name="Normal 19 3 2 2 5" xfId="13743" xr:uid="{00000000-0005-0000-0000-0000B0350000}"/>
    <cellStyle name="Normal 19 3 2 2 5 2" xfId="13744" xr:uid="{00000000-0005-0000-0000-0000B1350000}"/>
    <cellStyle name="Normal 19 3 2 2 5 2 2" xfId="13745" xr:uid="{00000000-0005-0000-0000-0000B2350000}"/>
    <cellStyle name="Normal 19 3 2 2 5 3" xfId="13746" xr:uid="{00000000-0005-0000-0000-0000B3350000}"/>
    <cellStyle name="Normal 19 3 2 2 6" xfId="13747" xr:uid="{00000000-0005-0000-0000-0000B4350000}"/>
    <cellStyle name="Normal 19 3 2 2 6 2" xfId="13748" xr:uid="{00000000-0005-0000-0000-0000B5350000}"/>
    <cellStyle name="Normal 19 3 2 2 6 2 2" xfId="13749" xr:uid="{00000000-0005-0000-0000-0000B6350000}"/>
    <cellStyle name="Normal 19 3 2 2 6 3" xfId="13750" xr:uid="{00000000-0005-0000-0000-0000B7350000}"/>
    <cellStyle name="Normal 19 3 2 2 7" xfId="13751" xr:uid="{00000000-0005-0000-0000-0000B8350000}"/>
    <cellStyle name="Normal 19 3 2 2 7 2" xfId="13752" xr:uid="{00000000-0005-0000-0000-0000B9350000}"/>
    <cellStyle name="Normal 19 3 2 2 8" xfId="13753" xr:uid="{00000000-0005-0000-0000-0000BA350000}"/>
    <cellStyle name="Normal 19 3 2 2 8 2" xfId="13754" xr:uid="{00000000-0005-0000-0000-0000BB350000}"/>
    <cellStyle name="Normal 19 3 2 2 9" xfId="13755" xr:uid="{00000000-0005-0000-0000-0000BC350000}"/>
    <cellStyle name="Normal 19 3 2 3" xfId="13756" xr:uid="{00000000-0005-0000-0000-0000BD350000}"/>
    <cellStyle name="Normal 19 3 2 3 2" xfId="13757" xr:uid="{00000000-0005-0000-0000-0000BE350000}"/>
    <cellStyle name="Normal 19 3 2 3 2 2" xfId="13758" xr:uid="{00000000-0005-0000-0000-0000BF350000}"/>
    <cellStyle name="Normal 19 3 2 3 2 2 2" xfId="13759" xr:uid="{00000000-0005-0000-0000-0000C0350000}"/>
    <cellStyle name="Normal 19 3 2 3 2 2 2 2" xfId="13760" xr:uid="{00000000-0005-0000-0000-0000C1350000}"/>
    <cellStyle name="Normal 19 3 2 3 2 2 3" xfId="13761" xr:uid="{00000000-0005-0000-0000-0000C2350000}"/>
    <cellStyle name="Normal 19 3 2 3 2 3" xfId="13762" xr:uid="{00000000-0005-0000-0000-0000C3350000}"/>
    <cellStyle name="Normal 19 3 2 3 2 3 2" xfId="13763" xr:uid="{00000000-0005-0000-0000-0000C4350000}"/>
    <cellStyle name="Normal 19 3 2 3 2 3 2 2" xfId="13764" xr:uid="{00000000-0005-0000-0000-0000C5350000}"/>
    <cellStyle name="Normal 19 3 2 3 2 3 3" xfId="13765" xr:uid="{00000000-0005-0000-0000-0000C6350000}"/>
    <cellStyle name="Normal 19 3 2 3 2 4" xfId="13766" xr:uid="{00000000-0005-0000-0000-0000C7350000}"/>
    <cellStyle name="Normal 19 3 2 3 2 4 2" xfId="13767" xr:uid="{00000000-0005-0000-0000-0000C8350000}"/>
    <cellStyle name="Normal 19 3 2 3 2 4 2 2" xfId="13768" xr:uid="{00000000-0005-0000-0000-0000C9350000}"/>
    <cellStyle name="Normal 19 3 2 3 2 4 3" xfId="13769" xr:uid="{00000000-0005-0000-0000-0000CA350000}"/>
    <cellStyle name="Normal 19 3 2 3 2 5" xfId="13770" xr:uid="{00000000-0005-0000-0000-0000CB350000}"/>
    <cellStyle name="Normal 19 3 2 3 2 5 2" xfId="13771" xr:uid="{00000000-0005-0000-0000-0000CC350000}"/>
    <cellStyle name="Normal 19 3 2 3 2 6" xfId="13772" xr:uid="{00000000-0005-0000-0000-0000CD350000}"/>
    <cellStyle name="Normal 19 3 2 3 2 6 2" xfId="13773" xr:uid="{00000000-0005-0000-0000-0000CE350000}"/>
    <cellStyle name="Normal 19 3 2 3 2 7" xfId="13774" xr:uid="{00000000-0005-0000-0000-0000CF350000}"/>
    <cellStyle name="Normal 19 3 2 3 3" xfId="13775" xr:uid="{00000000-0005-0000-0000-0000D0350000}"/>
    <cellStyle name="Normal 19 3 2 3 3 2" xfId="13776" xr:uid="{00000000-0005-0000-0000-0000D1350000}"/>
    <cellStyle name="Normal 19 3 2 3 3 2 2" xfId="13777" xr:uid="{00000000-0005-0000-0000-0000D2350000}"/>
    <cellStyle name="Normal 19 3 2 3 3 3" xfId="13778" xr:uid="{00000000-0005-0000-0000-0000D3350000}"/>
    <cellStyle name="Normal 19 3 2 3 4" xfId="13779" xr:uid="{00000000-0005-0000-0000-0000D4350000}"/>
    <cellStyle name="Normal 19 3 2 3 4 2" xfId="13780" xr:uid="{00000000-0005-0000-0000-0000D5350000}"/>
    <cellStyle name="Normal 19 3 2 3 4 2 2" xfId="13781" xr:uid="{00000000-0005-0000-0000-0000D6350000}"/>
    <cellStyle name="Normal 19 3 2 3 4 3" xfId="13782" xr:uid="{00000000-0005-0000-0000-0000D7350000}"/>
    <cellStyle name="Normal 19 3 2 3 5" xfId="13783" xr:uid="{00000000-0005-0000-0000-0000D8350000}"/>
    <cellStyle name="Normal 19 3 2 3 5 2" xfId="13784" xr:uid="{00000000-0005-0000-0000-0000D9350000}"/>
    <cellStyle name="Normal 19 3 2 3 5 2 2" xfId="13785" xr:uid="{00000000-0005-0000-0000-0000DA350000}"/>
    <cellStyle name="Normal 19 3 2 3 5 3" xfId="13786" xr:uid="{00000000-0005-0000-0000-0000DB350000}"/>
    <cellStyle name="Normal 19 3 2 3 6" xfId="13787" xr:uid="{00000000-0005-0000-0000-0000DC350000}"/>
    <cellStyle name="Normal 19 3 2 3 6 2" xfId="13788" xr:uid="{00000000-0005-0000-0000-0000DD350000}"/>
    <cellStyle name="Normal 19 3 2 3 7" xfId="13789" xr:uid="{00000000-0005-0000-0000-0000DE350000}"/>
    <cellStyle name="Normal 19 3 2 3 7 2" xfId="13790" xr:uid="{00000000-0005-0000-0000-0000DF350000}"/>
    <cellStyle name="Normal 19 3 2 3 8" xfId="13791" xr:uid="{00000000-0005-0000-0000-0000E0350000}"/>
    <cellStyle name="Normal 19 3 2 4" xfId="13792" xr:uid="{00000000-0005-0000-0000-0000E1350000}"/>
    <cellStyle name="Normal 19 3 2 4 2" xfId="13793" xr:uid="{00000000-0005-0000-0000-0000E2350000}"/>
    <cellStyle name="Normal 19 3 2 4 2 2" xfId="13794" xr:uid="{00000000-0005-0000-0000-0000E3350000}"/>
    <cellStyle name="Normal 19 3 2 4 2 2 2" xfId="13795" xr:uid="{00000000-0005-0000-0000-0000E4350000}"/>
    <cellStyle name="Normal 19 3 2 4 2 3" xfId="13796" xr:uid="{00000000-0005-0000-0000-0000E5350000}"/>
    <cellStyle name="Normal 19 3 2 4 3" xfId="13797" xr:uid="{00000000-0005-0000-0000-0000E6350000}"/>
    <cellStyle name="Normal 19 3 2 4 3 2" xfId="13798" xr:uid="{00000000-0005-0000-0000-0000E7350000}"/>
    <cellStyle name="Normal 19 3 2 4 3 2 2" xfId="13799" xr:uid="{00000000-0005-0000-0000-0000E8350000}"/>
    <cellStyle name="Normal 19 3 2 4 3 3" xfId="13800" xr:uid="{00000000-0005-0000-0000-0000E9350000}"/>
    <cellStyle name="Normal 19 3 2 4 4" xfId="13801" xr:uid="{00000000-0005-0000-0000-0000EA350000}"/>
    <cellStyle name="Normal 19 3 2 4 4 2" xfId="13802" xr:uid="{00000000-0005-0000-0000-0000EB350000}"/>
    <cellStyle name="Normal 19 3 2 4 4 2 2" xfId="13803" xr:uid="{00000000-0005-0000-0000-0000EC350000}"/>
    <cellStyle name="Normal 19 3 2 4 4 3" xfId="13804" xr:uid="{00000000-0005-0000-0000-0000ED350000}"/>
    <cellStyle name="Normal 19 3 2 4 5" xfId="13805" xr:uid="{00000000-0005-0000-0000-0000EE350000}"/>
    <cellStyle name="Normal 19 3 2 4 5 2" xfId="13806" xr:uid="{00000000-0005-0000-0000-0000EF350000}"/>
    <cellStyle name="Normal 19 3 2 4 6" xfId="13807" xr:uid="{00000000-0005-0000-0000-0000F0350000}"/>
    <cellStyle name="Normal 19 3 2 4 6 2" xfId="13808" xr:uid="{00000000-0005-0000-0000-0000F1350000}"/>
    <cellStyle name="Normal 19 3 2 4 7" xfId="13809" xr:uid="{00000000-0005-0000-0000-0000F2350000}"/>
    <cellStyle name="Normal 19 3 2 5" xfId="13810" xr:uid="{00000000-0005-0000-0000-0000F3350000}"/>
    <cellStyle name="Normal 19 3 2 5 2" xfId="13811" xr:uid="{00000000-0005-0000-0000-0000F4350000}"/>
    <cellStyle name="Normal 19 3 2 5 2 2" xfId="13812" xr:uid="{00000000-0005-0000-0000-0000F5350000}"/>
    <cellStyle name="Normal 19 3 2 5 2 2 2" xfId="13813" xr:uid="{00000000-0005-0000-0000-0000F6350000}"/>
    <cellStyle name="Normal 19 3 2 5 2 3" xfId="13814" xr:uid="{00000000-0005-0000-0000-0000F7350000}"/>
    <cellStyle name="Normal 19 3 2 5 3" xfId="13815" xr:uid="{00000000-0005-0000-0000-0000F8350000}"/>
    <cellStyle name="Normal 19 3 2 5 3 2" xfId="13816" xr:uid="{00000000-0005-0000-0000-0000F9350000}"/>
    <cellStyle name="Normal 19 3 2 5 3 2 2" xfId="13817" xr:uid="{00000000-0005-0000-0000-0000FA350000}"/>
    <cellStyle name="Normal 19 3 2 5 3 3" xfId="13818" xr:uid="{00000000-0005-0000-0000-0000FB350000}"/>
    <cellStyle name="Normal 19 3 2 5 4" xfId="13819" xr:uid="{00000000-0005-0000-0000-0000FC350000}"/>
    <cellStyle name="Normal 19 3 2 5 4 2" xfId="13820" xr:uid="{00000000-0005-0000-0000-0000FD350000}"/>
    <cellStyle name="Normal 19 3 2 5 4 2 2" xfId="13821" xr:uid="{00000000-0005-0000-0000-0000FE350000}"/>
    <cellStyle name="Normal 19 3 2 5 4 3" xfId="13822" xr:uid="{00000000-0005-0000-0000-0000FF350000}"/>
    <cellStyle name="Normal 19 3 2 5 5" xfId="13823" xr:uid="{00000000-0005-0000-0000-000000360000}"/>
    <cellStyle name="Normal 19 3 2 5 5 2" xfId="13824" xr:uid="{00000000-0005-0000-0000-000001360000}"/>
    <cellStyle name="Normal 19 3 2 5 6" xfId="13825" xr:uid="{00000000-0005-0000-0000-000002360000}"/>
    <cellStyle name="Normal 19 3 2 5 6 2" xfId="13826" xr:uid="{00000000-0005-0000-0000-000003360000}"/>
    <cellStyle name="Normal 19 3 2 5 7" xfId="13827" xr:uid="{00000000-0005-0000-0000-000004360000}"/>
    <cellStyle name="Normal 19 3 2 6" xfId="13828" xr:uid="{00000000-0005-0000-0000-000005360000}"/>
    <cellStyle name="Normal 19 3 2 6 2" xfId="13829" xr:uid="{00000000-0005-0000-0000-000006360000}"/>
    <cellStyle name="Normal 19 3 2 6 2 2" xfId="13830" xr:uid="{00000000-0005-0000-0000-000007360000}"/>
    <cellStyle name="Normal 19 3 2 6 3" xfId="13831" xr:uid="{00000000-0005-0000-0000-000008360000}"/>
    <cellStyle name="Normal 19 3 2 7" xfId="13832" xr:uid="{00000000-0005-0000-0000-000009360000}"/>
    <cellStyle name="Normal 19 3 2 7 2" xfId="13833" xr:uid="{00000000-0005-0000-0000-00000A360000}"/>
    <cellStyle name="Normal 19 3 2 7 2 2" xfId="13834" xr:uid="{00000000-0005-0000-0000-00000B360000}"/>
    <cellStyle name="Normal 19 3 2 7 3" xfId="13835" xr:uid="{00000000-0005-0000-0000-00000C360000}"/>
    <cellStyle name="Normal 19 3 2 8" xfId="13836" xr:uid="{00000000-0005-0000-0000-00000D360000}"/>
    <cellStyle name="Normal 19 3 2 8 2" xfId="13837" xr:uid="{00000000-0005-0000-0000-00000E360000}"/>
    <cellStyle name="Normal 19 3 2 8 2 2" xfId="13838" xr:uid="{00000000-0005-0000-0000-00000F360000}"/>
    <cellStyle name="Normal 19 3 2 8 3" xfId="13839" xr:uid="{00000000-0005-0000-0000-000010360000}"/>
    <cellStyle name="Normal 19 3 2 9" xfId="13840" xr:uid="{00000000-0005-0000-0000-000011360000}"/>
    <cellStyle name="Normal 19 3 2 9 2" xfId="13841" xr:uid="{00000000-0005-0000-0000-000012360000}"/>
    <cellStyle name="Normal 19 3 3" xfId="13842" xr:uid="{00000000-0005-0000-0000-000013360000}"/>
    <cellStyle name="Normal 19 3 3 10" xfId="13843" xr:uid="{00000000-0005-0000-0000-000014360000}"/>
    <cellStyle name="Normal 19 3 3 10 2" xfId="13844" xr:uid="{00000000-0005-0000-0000-000015360000}"/>
    <cellStyle name="Normal 19 3 3 11" xfId="13845" xr:uid="{00000000-0005-0000-0000-000016360000}"/>
    <cellStyle name="Normal 19 3 3 2" xfId="13846" xr:uid="{00000000-0005-0000-0000-000017360000}"/>
    <cellStyle name="Normal 19 3 3 2 2" xfId="13847" xr:uid="{00000000-0005-0000-0000-000018360000}"/>
    <cellStyle name="Normal 19 3 3 2 2 2" xfId="13848" xr:uid="{00000000-0005-0000-0000-000019360000}"/>
    <cellStyle name="Normal 19 3 3 2 2 2 2" xfId="13849" xr:uid="{00000000-0005-0000-0000-00001A360000}"/>
    <cellStyle name="Normal 19 3 3 2 2 2 2 2" xfId="13850" xr:uid="{00000000-0005-0000-0000-00001B360000}"/>
    <cellStyle name="Normal 19 3 3 2 2 2 3" xfId="13851" xr:uid="{00000000-0005-0000-0000-00001C360000}"/>
    <cellStyle name="Normal 19 3 3 2 2 3" xfId="13852" xr:uid="{00000000-0005-0000-0000-00001D360000}"/>
    <cellStyle name="Normal 19 3 3 2 2 3 2" xfId="13853" xr:uid="{00000000-0005-0000-0000-00001E360000}"/>
    <cellStyle name="Normal 19 3 3 2 2 3 2 2" xfId="13854" xr:uid="{00000000-0005-0000-0000-00001F360000}"/>
    <cellStyle name="Normal 19 3 3 2 2 3 3" xfId="13855" xr:uid="{00000000-0005-0000-0000-000020360000}"/>
    <cellStyle name="Normal 19 3 3 2 2 4" xfId="13856" xr:uid="{00000000-0005-0000-0000-000021360000}"/>
    <cellStyle name="Normal 19 3 3 2 2 4 2" xfId="13857" xr:uid="{00000000-0005-0000-0000-000022360000}"/>
    <cellStyle name="Normal 19 3 3 2 2 4 2 2" xfId="13858" xr:uid="{00000000-0005-0000-0000-000023360000}"/>
    <cellStyle name="Normal 19 3 3 2 2 4 3" xfId="13859" xr:uid="{00000000-0005-0000-0000-000024360000}"/>
    <cellStyle name="Normal 19 3 3 2 2 5" xfId="13860" xr:uid="{00000000-0005-0000-0000-000025360000}"/>
    <cellStyle name="Normal 19 3 3 2 2 5 2" xfId="13861" xr:uid="{00000000-0005-0000-0000-000026360000}"/>
    <cellStyle name="Normal 19 3 3 2 2 6" xfId="13862" xr:uid="{00000000-0005-0000-0000-000027360000}"/>
    <cellStyle name="Normal 19 3 3 2 2 6 2" xfId="13863" xr:uid="{00000000-0005-0000-0000-000028360000}"/>
    <cellStyle name="Normal 19 3 3 2 2 7" xfId="13864" xr:uid="{00000000-0005-0000-0000-000029360000}"/>
    <cellStyle name="Normal 19 3 3 2 3" xfId="13865" xr:uid="{00000000-0005-0000-0000-00002A360000}"/>
    <cellStyle name="Normal 19 3 3 2 3 2" xfId="13866" xr:uid="{00000000-0005-0000-0000-00002B360000}"/>
    <cellStyle name="Normal 19 3 3 2 3 2 2" xfId="13867" xr:uid="{00000000-0005-0000-0000-00002C360000}"/>
    <cellStyle name="Normal 19 3 3 2 3 2 2 2" xfId="13868" xr:uid="{00000000-0005-0000-0000-00002D360000}"/>
    <cellStyle name="Normal 19 3 3 2 3 2 3" xfId="13869" xr:uid="{00000000-0005-0000-0000-00002E360000}"/>
    <cellStyle name="Normal 19 3 3 2 3 3" xfId="13870" xr:uid="{00000000-0005-0000-0000-00002F360000}"/>
    <cellStyle name="Normal 19 3 3 2 3 3 2" xfId="13871" xr:uid="{00000000-0005-0000-0000-000030360000}"/>
    <cellStyle name="Normal 19 3 3 2 3 3 2 2" xfId="13872" xr:uid="{00000000-0005-0000-0000-000031360000}"/>
    <cellStyle name="Normal 19 3 3 2 3 3 3" xfId="13873" xr:uid="{00000000-0005-0000-0000-000032360000}"/>
    <cellStyle name="Normal 19 3 3 2 3 4" xfId="13874" xr:uid="{00000000-0005-0000-0000-000033360000}"/>
    <cellStyle name="Normal 19 3 3 2 3 4 2" xfId="13875" xr:uid="{00000000-0005-0000-0000-000034360000}"/>
    <cellStyle name="Normal 19 3 3 2 3 4 2 2" xfId="13876" xr:uid="{00000000-0005-0000-0000-000035360000}"/>
    <cellStyle name="Normal 19 3 3 2 3 4 3" xfId="13877" xr:uid="{00000000-0005-0000-0000-000036360000}"/>
    <cellStyle name="Normal 19 3 3 2 3 5" xfId="13878" xr:uid="{00000000-0005-0000-0000-000037360000}"/>
    <cellStyle name="Normal 19 3 3 2 3 5 2" xfId="13879" xr:uid="{00000000-0005-0000-0000-000038360000}"/>
    <cellStyle name="Normal 19 3 3 2 3 6" xfId="13880" xr:uid="{00000000-0005-0000-0000-000039360000}"/>
    <cellStyle name="Normal 19 3 3 2 3 6 2" xfId="13881" xr:uid="{00000000-0005-0000-0000-00003A360000}"/>
    <cellStyle name="Normal 19 3 3 2 3 7" xfId="13882" xr:uid="{00000000-0005-0000-0000-00003B360000}"/>
    <cellStyle name="Normal 19 3 3 2 4" xfId="13883" xr:uid="{00000000-0005-0000-0000-00003C360000}"/>
    <cellStyle name="Normal 19 3 3 2 4 2" xfId="13884" xr:uid="{00000000-0005-0000-0000-00003D360000}"/>
    <cellStyle name="Normal 19 3 3 2 4 2 2" xfId="13885" xr:uid="{00000000-0005-0000-0000-00003E360000}"/>
    <cellStyle name="Normal 19 3 3 2 4 3" xfId="13886" xr:uid="{00000000-0005-0000-0000-00003F360000}"/>
    <cellStyle name="Normal 19 3 3 2 5" xfId="13887" xr:uid="{00000000-0005-0000-0000-000040360000}"/>
    <cellStyle name="Normal 19 3 3 2 5 2" xfId="13888" xr:uid="{00000000-0005-0000-0000-000041360000}"/>
    <cellStyle name="Normal 19 3 3 2 5 2 2" xfId="13889" xr:uid="{00000000-0005-0000-0000-000042360000}"/>
    <cellStyle name="Normal 19 3 3 2 5 3" xfId="13890" xr:uid="{00000000-0005-0000-0000-000043360000}"/>
    <cellStyle name="Normal 19 3 3 2 6" xfId="13891" xr:uid="{00000000-0005-0000-0000-000044360000}"/>
    <cellStyle name="Normal 19 3 3 2 6 2" xfId="13892" xr:uid="{00000000-0005-0000-0000-000045360000}"/>
    <cellStyle name="Normal 19 3 3 2 6 2 2" xfId="13893" xr:uid="{00000000-0005-0000-0000-000046360000}"/>
    <cellStyle name="Normal 19 3 3 2 6 3" xfId="13894" xr:uid="{00000000-0005-0000-0000-000047360000}"/>
    <cellStyle name="Normal 19 3 3 2 7" xfId="13895" xr:uid="{00000000-0005-0000-0000-000048360000}"/>
    <cellStyle name="Normal 19 3 3 2 7 2" xfId="13896" xr:uid="{00000000-0005-0000-0000-000049360000}"/>
    <cellStyle name="Normal 19 3 3 2 8" xfId="13897" xr:uid="{00000000-0005-0000-0000-00004A360000}"/>
    <cellStyle name="Normal 19 3 3 2 8 2" xfId="13898" xr:uid="{00000000-0005-0000-0000-00004B360000}"/>
    <cellStyle name="Normal 19 3 3 2 9" xfId="13899" xr:uid="{00000000-0005-0000-0000-00004C360000}"/>
    <cellStyle name="Normal 19 3 3 3" xfId="13900" xr:uid="{00000000-0005-0000-0000-00004D360000}"/>
    <cellStyle name="Normal 19 3 3 3 2" xfId="13901" xr:uid="{00000000-0005-0000-0000-00004E360000}"/>
    <cellStyle name="Normal 19 3 3 3 2 2" xfId="13902" xr:uid="{00000000-0005-0000-0000-00004F360000}"/>
    <cellStyle name="Normal 19 3 3 3 2 2 2" xfId="13903" xr:uid="{00000000-0005-0000-0000-000050360000}"/>
    <cellStyle name="Normal 19 3 3 3 2 2 2 2" xfId="13904" xr:uid="{00000000-0005-0000-0000-000051360000}"/>
    <cellStyle name="Normal 19 3 3 3 2 2 3" xfId="13905" xr:uid="{00000000-0005-0000-0000-000052360000}"/>
    <cellStyle name="Normal 19 3 3 3 2 3" xfId="13906" xr:uid="{00000000-0005-0000-0000-000053360000}"/>
    <cellStyle name="Normal 19 3 3 3 2 3 2" xfId="13907" xr:uid="{00000000-0005-0000-0000-000054360000}"/>
    <cellStyle name="Normal 19 3 3 3 2 3 2 2" xfId="13908" xr:uid="{00000000-0005-0000-0000-000055360000}"/>
    <cellStyle name="Normal 19 3 3 3 2 3 3" xfId="13909" xr:uid="{00000000-0005-0000-0000-000056360000}"/>
    <cellStyle name="Normal 19 3 3 3 2 4" xfId="13910" xr:uid="{00000000-0005-0000-0000-000057360000}"/>
    <cellStyle name="Normal 19 3 3 3 2 4 2" xfId="13911" xr:uid="{00000000-0005-0000-0000-000058360000}"/>
    <cellStyle name="Normal 19 3 3 3 2 4 2 2" xfId="13912" xr:uid="{00000000-0005-0000-0000-000059360000}"/>
    <cellStyle name="Normal 19 3 3 3 2 4 3" xfId="13913" xr:uid="{00000000-0005-0000-0000-00005A360000}"/>
    <cellStyle name="Normal 19 3 3 3 2 5" xfId="13914" xr:uid="{00000000-0005-0000-0000-00005B360000}"/>
    <cellStyle name="Normal 19 3 3 3 2 5 2" xfId="13915" xr:uid="{00000000-0005-0000-0000-00005C360000}"/>
    <cellStyle name="Normal 19 3 3 3 2 6" xfId="13916" xr:uid="{00000000-0005-0000-0000-00005D360000}"/>
    <cellStyle name="Normal 19 3 3 3 2 6 2" xfId="13917" xr:uid="{00000000-0005-0000-0000-00005E360000}"/>
    <cellStyle name="Normal 19 3 3 3 2 7" xfId="13918" xr:uid="{00000000-0005-0000-0000-00005F360000}"/>
    <cellStyle name="Normal 19 3 3 3 3" xfId="13919" xr:uid="{00000000-0005-0000-0000-000060360000}"/>
    <cellStyle name="Normal 19 3 3 3 3 2" xfId="13920" xr:uid="{00000000-0005-0000-0000-000061360000}"/>
    <cellStyle name="Normal 19 3 3 3 3 2 2" xfId="13921" xr:uid="{00000000-0005-0000-0000-000062360000}"/>
    <cellStyle name="Normal 19 3 3 3 3 3" xfId="13922" xr:uid="{00000000-0005-0000-0000-000063360000}"/>
    <cellStyle name="Normal 19 3 3 3 4" xfId="13923" xr:uid="{00000000-0005-0000-0000-000064360000}"/>
    <cellStyle name="Normal 19 3 3 3 4 2" xfId="13924" xr:uid="{00000000-0005-0000-0000-000065360000}"/>
    <cellStyle name="Normal 19 3 3 3 4 2 2" xfId="13925" xr:uid="{00000000-0005-0000-0000-000066360000}"/>
    <cellStyle name="Normal 19 3 3 3 4 3" xfId="13926" xr:uid="{00000000-0005-0000-0000-000067360000}"/>
    <cellStyle name="Normal 19 3 3 3 5" xfId="13927" xr:uid="{00000000-0005-0000-0000-000068360000}"/>
    <cellStyle name="Normal 19 3 3 3 5 2" xfId="13928" xr:uid="{00000000-0005-0000-0000-000069360000}"/>
    <cellStyle name="Normal 19 3 3 3 5 2 2" xfId="13929" xr:uid="{00000000-0005-0000-0000-00006A360000}"/>
    <cellStyle name="Normal 19 3 3 3 5 3" xfId="13930" xr:uid="{00000000-0005-0000-0000-00006B360000}"/>
    <cellStyle name="Normal 19 3 3 3 6" xfId="13931" xr:uid="{00000000-0005-0000-0000-00006C360000}"/>
    <cellStyle name="Normal 19 3 3 3 6 2" xfId="13932" xr:uid="{00000000-0005-0000-0000-00006D360000}"/>
    <cellStyle name="Normal 19 3 3 3 7" xfId="13933" xr:uid="{00000000-0005-0000-0000-00006E360000}"/>
    <cellStyle name="Normal 19 3 3 3 7 2" xfId="13934" xr:uid="{00000000-0005-0000-0000-00006F360000}"/>
    <cellStyle name="Normal 19 3 3 3 8" xfId="13935" xr:uid="{00000000-0005-0000-0000-000070360000}"/>
    <cellStyle name="Normal 19 3 3 4" xfId="13936" xr:uid="{00000000-0005-0000-0000-000071360000}"/>
    <cellStyle name="Normal 19 3 3 4 2" xfId="13937" xr:uid="{00000000-0005-0000-0000-000072360000}"/>
    <cellStyle name="Normal 19 3 3 4 2 2" xfId="13938" xr:uid="{00000000-0005-0000-0000-000073360000}"/>
    <cellStyle name="Normal 19 3 3 4 2 2 2" xfId="13939" xr:uid="{00000000-0005-0000-0000-000074360000}"/>
    <cellStyle name="Normal 19 3 3 4 2 3" xfId="13940" xr:uid="{00000000-0005-0000-0000-000075360000}"/>
    <cellStyle name="Normal 19 3 3 4 3" xfId="13941" xr:uid="{00000000-0005-0000-0000-000076360000}"/>
    <cellStyle name="Normal 19 3 3 4 3 2" xfId="13942" xr:uid="{00000000-0005-0000-0000-000077360000}"/>
    <cellStyle name="Normal 19 3 3 4 3 2 2" xfId="13943" xr:uid="{00000000-0005-0000-0000-000078360000}"/>
    <cellStyle name="Normal 19 3 3 4 3 3" xfId="13944" xr:uid="{00000000-0005-0000-0000-000079360000}"/>
    <cellStyle name="Normal 19 3 3 4 4" xfId="13945" xr:uid="{00000000-0005-0000-0000-00007A360000}"/>
    <cellStyle name="Normal 19 3 3 4 4 2" xfId="13946" xr:uid="{00000000-0005-0000-0000-00007B360000}"/>
    <cellStyle name="Normal 19 3 3 4 4 2 2" xfId="13947" xr:uid="{00000000-0005-0000-0000-00007C360000}"/>
    <cellStyle name="Normal 19 3 3 4 4 3" xfId="13948" xr:uid="{00000000-0005-0000-0000-00007D360000}"/>
    <cellStyle name="Normal 19 3 3 4 5" xfId="13949" xr:uid="{00000000-0005-0000-0000-00007E360000}"/>
    <cellStyle name="Normal 19 3 3 4 5 2" xfId="13950" xr:uid="{00000000-0005-0000-0000-00007F360000}"/>
    <cellStyle name="Normal 19 3 3 4 6" xfId="13951" xr:uid="{00000000-0005-0000-0000-000080360000}"/>
    <cellStyle name="Normal 19 3 3 4 6 2" xfId="13952" xr:uid="{00000000-0005-0000-0000-000081360000}"/>
    <cellStyle name="Normal 19 3 3 4 7" xfId="13953" xr:uid="{00000000-0005-0000-0000-000082360000}"/>
    <cellStyle name="Normal 19 3 3 5" xfId="13954" xr:uid="{00000000-0005-0000-0000-000083360000}"/>
    <cellStyle name="Normal 19 3 3 5 2" xfId="13955" xr:uid="{00000000-0005-0000-0000-000084360000}"/>
    <cellStyle name="Normal 19 3 3 5 2 2" xfId="13956" xr:uid="{00000000-0005-0000-0000-000085360000}"/>
    <cellStyle name="Normal 19 3 3 5 2 2 2" xfId="13957" xr:uid="{00000000-0005-0000-0000-000086360000}"/>
    <cellStyle name="Normal 19 3 3 5 2 3" xfId="13958" xr:uid="{00000000-0005-0000-0000-000087360000}"/>
    <cellStyle name="Normal 19 3 3 5 3" xfId="13959" xr:uid="{00000000-0005-0000-0000-000088360000}"/>
    <cellStyle name="Normal 19 3 3 5 3 2" xfId="13960" xr:uid="{00000000-0005-0000-0000-000089360000}"/>
    <cellStyle name="Normal 19 3 3 5 3 2 2" xfId="13961" xr:uid="{00000000-0005-0000-0000-00008A360000}"/>
    <cellStyle name="Normal 19 3 3 5 3 3" xfId="13962" xr:uid="{00000000-0005-0000-0000-00008B360000}"/>
    <cellStyle name="Normal 19 3 3 5 4" xfId="13963" xr:uid="{00000000-0005-0000-0000-00008C360000}"/>
    <cellStyle name="Normal 19 3 3 5 4 2" xfId="13964" xr:uid="{00000000-0005-0000-0000-00008D360000}"/>
    <cellStyle name="Normal 19 3 3 5 4 2 2" xfId="13965" xr:uid="{00000000-0005-0000-0000-00008E360000}"/>
    <cellStyle name="Normal 19 3 3 5 4 3" xfId="13966" xr:uid="{00000000-0005-0000-0000-00008F360000}"/>
    <cellStyle name="Normal 19 3 3 5 5" xfId="13967" xr:uid="{00000000-0005-0000-0000-000090360000}"/>
    <cellStyle name="Normal 19 3 3 5 5 2" xfId="13968" xr:uid="{00000000-0005-0000-0000-000091360000}"/>
    <cellStyle name="Normal 19 3 3 5 6" xfId="13969" xr:uid="{00000000-0005-0000-0000-000092360000}"/>
    <cellStyle name="Normal 19 3 3 5 6 2" xfId="13970" xr:uid="{00000000-0005-0000-0000-000093360000}"/>
    <cellStyle name="Normal 19 3 3 5 7" xfId="13971" xr:uid="{00000000-0005-0000-0000-000094360000}"/>
    <cellStyle name="Normal 19 3 3 6" xfId="13972" xr:uid="{00000000-0005-0000-0000-000095360000}"/>
    <cellStyle name="Normal 19 3 3 6 2" xfId="13973" xr:uid="{00000000-0005-0000-0000-000096360000}"/>
    <cellStyle name="Normal 19 3 3 6 2 2" xfId="13974" xr:uid="{00000000-0005-0000-0000-000097360000}"/>
    <cellStyle name="Normal 19 3 3 6 3" xfId="13975" xr:uid="{00000000-0005-0000-0000-000098360000}"/>
    <cellStyle name="Normal 19 3 3 7" xfId="13976" xr:uid="{00000000-0005-0000-0000-000099360000}"/>
    <cellStyle name="Normal 19 3 3 7 2" xfId="13977" xr:uid="{00000000-0005-0000-0000-00009A360000}"/>
    <cellStyle name="Normal 19 3 3 7 2 2" xfId="13978" xr:uid="{00000000-0005-0000-0000-00009B360000}"/>
    <cellStyle name="Normal 19 3 3 7 3" xfId="13979" xr:uid="{00000000-0005-0000-0000-00009C360000}"/>
    <cellStyle name="Normal 19 3 3 8" xfId="13980" xr:uid="{00000000-0005-0000-0000-00009D360000}"/>
    <cellStyle name="Normal 19 3 3 8 2" xfId="13981" xr:uid="{00000000-0005-0000-0000-00009E360000}"/>
    <cellStyle name="Normal 19 3 3 8 2 2" xfId="13982" xr:uid="{00000000-0005-0000-0000-00009F360000}"/>
    <cellStyle name="Normal 19 3 3 8 3" xfId="13983" xr:uid="{00000000-0005-0000-0000-0000A0360000}"/>
    <cellStyle name="Normal 19 3 3 9" xfId="13984" xr:uid="{00000000-0005-0000-0000-0000A1360000}"/>
    <cellStyle name="Normal 19 3 3 9 2" xfId="13985" xr:uid="{00000000-0005-0000-0000-0000A2360000}"/>
    <cellStyle name="Normal 19 3 4" xfId="13986" xr:uid="{00000000-0005-0000-0000-0000A3360000}"/>
    <cellStyle name="Normal 19 3 4 2" xfId="13987" xr:uid="{00000000-0005-0000-0000-0000A4360000}"/>
    <cellStyle name="Normal 19 3 4 2 2" xfId="13988" xr:uid="{00000000-0005-0000-0000-0000A5360000}"/>
    <cellStyle name="Normal 19 3 4 2 2 2" xfId="13989" xr:uid="{00000000-0005-0000-0000-0000A6360000}"/>
    <cellStyle name="Normal 19 3 4 2 2 2 2" xfId="13990" xr:uid="{00000000-0005-0000-0000-0000A7360000}"/>
    <cellStyle name="Normal 19 3 4 2 2 3" xfId="13991" xr:uid="{00000000-0005-0000-0000-0000A8360000}"/>
    <cellStyle name="Normal 19 3 4 2 3" xfId="13992" xr:uid="{00000000-0005-0000-0000-0000A9360000}"/>
    <cellStyle name="Normal 19 3 4 2 3 2" xfId="13993" xr:uid="{00000000-0005-0000-0000-0000AA360000}"/>
    <cellStyle name="Normal 19 3 4 2 3 2 2" xfId="13994" xr:uid="{00000000-0005-0000-0000-0000AB360000}"/>
    <cellStyle name="Normal 19 3 4 2 3 3" xfId="13995" xr:uid="{00000000-0005-0000-0000-0000AC360000}"/>
    <cellStyle name="Normal 19 3 4 2 4" xfId="13996" xr:uid="{00000000-0005-0000-0000-0000AD360000}"/>
    <cellStyle name="Normal 19 3 4 2 4 2" xfId="13997" xr:uid="{00000000-0005-0000-0000-0000AE360000}"/>
    <cellStyle name="Normal 19 3 4 2 4 2 2" xfId="13998" xr:uid="{00000000-0005-0000-0000-0000AF360000}"/>
    <cellStyle name="Normal 19 3 4 2 4 3" xfId="13999" xr:uid="{00000000-0005-0000-0000-0000B0360000}"/>
    <cellStyle name="Normal 19 3 4 2 5" xfId="14000" xr:uid="{00000000-0005-0000-0000-0000B1360000}"/>
    <cellStyle name="Normal 19 3 4 2 5 2" xfId="14001" xr:uid="{00000000-0005-0000-0000-0000B2360000}"/>
    <cellStyle name="Normal 19 3 4 2 6" xfId="14002" xr:uid="{00000000-0005-0000-0000-0000B3360000}"/>
    <cellStyle name="Normal 19 3 4 2 6 2" xfId="14003" xr:uid="{00000000-0005-0000-0000-0000B4360000}"/>
    <cellStyle name="Normal 19 3 4 2 7" xfId="14004" xr:uid="{00000000-0005-0000-0000-0000B5360000}"/>
    <cellStyle name="Normal 19 3 4 3" xfId="14005" xr:uid="{00000000-0005-0000-0000-0000B6360000}"/>
    <cellStyle name="Normal 19 3 4 3 2" xfId="14006" xr:uid="{00000000-0005-0000-0000-0000B7360000}"/>
    <cellStyle name="Normal 19 3 4 3 2 2" xfId="14007" xr:uid="{00000000-0005-0000-0000-0000B8360000}"/>
    <cellStyle name="Normal 19 3 4 3 2 2 2" xfId="14008" xr:uid="{00000000-0005-0000-0000-0000B9360000}"/>
    <cellStyle name="Normal 19 3 4 3 2 3" xfId="14009" xr:uid="{00000000-0005-0000-0000-0000BA360000}"/>
    <cellStyle name="Normal 19 3 4 3 3" xfId="14010" xr:uid="{00000000-0005-0000-0000-0000BB360000}"/>
    <cellStyle name="Normal 19 3 4 3 3 2" xfId="14011" xr:uid="{00000000-0005-0000-0000-0000BC360000}"/>
    <cellStyle name="Normal 19 3 4 3 3 2 2" xfId="14012" xr:uid="{00000000-0005-0000-0000-0000BD360000}"/>
    <cellStyle name="Normal 19 3 4 3 3 3" xfId="14013" xr:uid="{00000000-0005-0000-0000-0000BE360000}"/>
    <cellStyle name="Normal 19 3 4 3 4" xfId="14014" xr:uid="{00000000-0005-0000-0000-0000BF360000}"/>
    <cellStyle name="Normal 19 3 4 3 4 2" xfId="14015" xr:uid="{00000000-0005-0000-0000-0000C0360000}"/>
    <cellStyle name="Normal 19 3 4 3 4 2 2" xfId="14016" xr:uid="{00000000-0005-0000-0000-0000C1360000}"/>
    <cellStyle name="Normal 19 3 4 3 4 3" xfId="14017" xr:uid="{00000000-0005-0000-0000-0000C2360000}"/>
    <cellStyle name="Normal 19 3 4 3 5" xfId="14018" xr:uid="{00000000-0005-0000-0000-0000C3360000}"/>
    <cellStyle name="Normal 19 3 4 3 5 2" xfId="14019" xr:uid="{00000000-0005-0000-0000-0000C4360000}"/>
    <cellStyle name="Normal 19 3 4 3 6" xfId="14020" xr:uid="{00000000-0005-0000-0000-0000C5360000}"/>
    <cellStyle name="Normal 19 3 4 3 6 2" xfId="14021" xr:uid="{00000000-0005-0000-0000-0000C6360000}"/>
    <cellStyle name="Normal 19 3 4 3 7" xfId="14022" xr:uid="{00000000-0005-0000-0000-0000C7360000}"/>
    <cellStyle name="Normal 19 3 4 4" xfId="14023" xr:uid="{00000000-0005-0000-0000-0000C8360000}"/>
    <cellStyle name="Normal 19 3 4 4 2" xfId="14024" xr:uid="{00000000-0005-0000-0000-0000C9360000}"/>
    <cellStyle name="Normal 19 3 4 4 2 2" xfId="14025" xr:uid="{00000000-0005-0000-0000-0000CA360000}"/>
    <cellStyle name="Normal 19 3 4 4 3" xfId="14026" xr:uid="{00000000-0005-0000-0000-0000CB360000}"/>
    <cellStyle name="Normal 19 3 4 5" xfId="14027" xr:uid="{00000000-0005-0000-0000-0000CC360000}"/>
    <cellStyle name="Normal 19 3 4 5 2" xfId="14028" xr:uid="{00000000-0005-0000-0000-0000CD360000}"/>
    <cellStyle name="Normal 19 3 4 5 2 2" xfId="14029" xr:uid="{00000000-0005-0000-0000-0000CE360000}"/>
    <cellStyle name="Normal 19 3 4 5 3" xfId="14030" xr:uid="{00000000-0005-0000-0000-0000CF360000}"/>
    <cellStyle name="Normal 19 3 4 6" xfId="14031" xr:uid="{00000000-0005-0000-0000-0000D0360000}"/>
    <cellStyle name="Normal 19 3 4 6 2" xfId="14032" xr:uid="{00000000-0005-0000-0000-0000D1360000}"/>
    <cellStyle name="Normal 19 3 4 6 2 2" xfId="14033" xr:uid="{00000000-0005-0000-0000-0000D2360000}"/>
    <cellStyle name="Normal 19 3 4 6 3" xfId="14034" xr:uid="{00000000-0005-0000-0000-0000D3360000}"/>
    <cellStyle name="Normal 19 3 4 7" xfId="14035" xr:uid="{00000000-0005-0000-0000-0000D4360000}"/>
    <cellStyle name="Normal 19 3 4 7 2" xfId="14036" xr:uid="{00000000-0005-0000-0000-0000D5360000}"/>
    <cellStyle name="Normal 19 3 4 8" xfId="14037" xr:uid="{00000000-0005-0000-0000-0000D6360000}"/>
    <cellStyle name="Normal 19 3 4 8 2" xfId="14038" xr:uid="{00000000-0005-0000-0000-0000D7360000}"/>
    <cellStyle name="Normal 19 3 4 9" xfId="14039" xr:uid="{00000000-0005-0000-0000-0000D8360000}"/>
    <cellStyle name="Normal 19 3 5" xfId="14040" xr:uid="{00000000-0005-0000-0000-0000D9360000}"/>
    <cellStyle name="Normal 19 3 5 2" xfId="14041" xr:uid="{00000000-0005-0000-0000-0000DA360000}"/>
    <cellStyle name="Normal 19 3 5 2 2" xfId="14042" xr:uid="{00000000-0005-0000-0000-0000DB360000}"/>
    <cellStyle name="Normal 19 3 5 2 2 2" xfId="14043" xr:uid="{00000000-0005-0000-0000-0000DC360000}"/>
    <cellStyle name="Normal 19 3 5 2 2 2 2" xfId="14044" xr:uid="{00000000-0005-0000-0000-0000DD360000}"/>
    <cellStyle name="Normal 19 3 5 2 2 3" xfId="14045" xr:uid="{00000000-0005-0000-0000-0000DE360000}"/>
    <cellStyle name="Normal 19 3 5 2 3" xfId="14046" xr:uid="{00000000-0005-0000-0000-0000DF360000}"/>
    <cellStyle name="Normal 19 3 5 2 3 2" xfId="14047" xr:uid="{00000000-0005-0000-0000-0000E0360000}"/>
    <cellStyle name="Normal 19 3 5 2 3 2 2" xfId="14048" xr:uid="{00000000-0005-0000-0000-0000E1360000}"/>
    <cellStyle name="Normal 19 3 5 2 3 3" xfId="14049" xr:uid="{00000000-0005-0000-0000-0000E2360000}"/>
    <cellStyle name="Normal 19 3 5 2 4" xfId="14050" xr:uid="{00000000-0005-0000-0000-0000E3360000}"/>
    <cellStyle name="Normal 19 3 5 2 4 2" xfId="14051" xr:uid="{00000000-0005-0000-0000-0000E4360000}"/>
    <cellStyle name="Normal 19 3 5 2 4 2 2" xfId="14052" xr:uid="{00000000-0005-0000-0000-0000E5360000}"/>
    <cellStyle name="Normal 19 3 5 2 4 3" xfId="14053" xr:uid="{00000000-0005-0000-0000-0000E6360000}"/>
    <cellStyle name="Normal 19 3 5 2 5" xfId="14054" xr:uid="{00000000-0005-0000-0000-0000E7360000}"/>
    <cellStyle name="Normal 19 3 5 2 5 2" xfId="14055" xr:uid="{00000000-0005-0000-0000-0000E8360000}"/>
    <cellStyle name="Normal 19 3 5 2 6" xfId="14056" xr:uid="{00000000-0005-0000-0000-0000E9360000}"/>
    <cellStyle name="Normal 19 3 5 2 6 2" xfId="14057" xr:uid="{00000000-0005-0000-0000-0000EA360000}"/>
    <cellStyle name="Normal 19 3 5 2 7" xfId="14058" xr:uid="{00000000-0005-0000-0000-0000EB360000}"/>
    <cellStyle name="Normal 19 3 5 3" xfId="14059" xr:uid="{00000000-0005-0000-0000-0000EC360000}"/>
    <cellStyle name="Normal 19 3 5 3 2" xfId="14060" xr:uid="{00000000-0005-0000-0000-0000ED360000}"/>
    <cellStyle name="Normal 19 3 5 3 2 2" xfId="14061" xr:uid="{00000000-0005-0000-0000-0000EE360000}"/>
    <cellStyle name="Normal 19 3 5 3 3" xfId="14062" xr:uid="{00000000-0005-0000-0000-0000EF360000}"/>
    <cellStyle name="Normal 19 3 5 4" xfId="14063" xr:uid="{00000000-0005-0000-0000-0000F0360000}"/>
    <cellStyle name="Normal 19 3 5 4 2" xfId="14064" xr:uid="{00000000-0005-0000-0000-0000F1360000}"/>
    <cellStyle name="Normal 19 3 5 4 2 2" xfId="14065" xr:uid="{00000000-0005-0000-0000-0000F2360000}"/>
    <cellStyle name="Normal 19 3 5 4 3" xfId="14066" xr:uid="{00000000-0005-0000-0000-0000F3360000}"/>
    <cellStyle name="Normal 19 3 5 5" xfId="14067" xr:uid="{00000000-0005-0000-0000-0000F4360000}"/>
    <cellStyle name="Normal 19 3 5 5 2" xfId="14068" xr:uid="{00000000-0005-0000-0000-0000F5360000}"/>
    <cellStyle name="Normal 19 3 5 5 2 2" xfId="14069" xr:uid="{00000000-0005-0000-0000-0000F6360000}"/>
    <cellStyle name="Normal 19 3 5 5 3" xfId="14070" xr:uid="{00000000-0005-0000-0000-0000F7360000}"/>
    <cellStyle name="Normal 19 3 5 6" xfId="14071" xr:uid="{00000000-0005-0000-0000-0000F8360000}"/>
    <cellStyle name="Normal 19 3 5 6 2" xfId="14072" xr:uid="{00000000-0005-0000-0000-0000F9360000}"/>
    <cellStyle name="Normal 19 3 5 7" xfId="14073" xr:uid="{00000000-0005-0000-0000-0000FA360000}"/>
    <cellStyle name="Normal 19 3 5 7 2" xfId="14074" xr:uid="{00000000-0005-0000-0000-0000FB360000}"/>
    <cellStyle name="Normal 19 3 5 8" xfId="14075" xr:uid="{00000000-0005-0000-0000-0000FC360000}"/>
    <cellStyle name="Normal 19 3 6" xfId="14076" xr:uid="{00000000-0005-0000-0000-0000FD360000}"/>
    <cellStyle name="Normal 19 3 6 2" xfId="14077" xr:uid="{00000000-0005-0000-0000-0000FE360000}"/>
    <cellStyle name="Normal 19 3 6 2 2" xfId="14078" xr:uid="{00000000-0005-0000-0000-0000FF360000}"/>
    <cellStyle name="Normal 19 3 6 2 2 2" xfId="14079" xr:uid="{00000000-0005-0000-0000-000000370000}"/>
    <cellStyle name="Normal 19 3 6 2 3" xfId="14080" xr:uid="{00000000-0005-0000-0000-000001370000}"/>
    <cellStyle name="Normal 19 3 6 3" xfId="14081" xr:uid="{00000000-0005-0000-0000-000002370000}"/>
    <cellStyle name="Normal 19 3 6 3 2" xfId="14082" xr:uid="{00000000-0005-0000-0000-000003370000}"/>
    <cellStyle name="Normal 19 3 6 3 2 2" xfId="14083" xr:uid="{00000000-0005-0000-0000-000004370000}"/>
    <cellStyle name="Normal 19 3 6 3 3" xfId="14084" xr:uid="{00000000-0005-0000-0000-000005370000}"/>
    <cellStyle name="Normal 19 3 6 4" xfId="14085" xr:uid="{00000000-0005-0000-0000-000006370000}"/>
    <cellStyle name="Normal 19 3 6 4 2" xfId="14086" xr:uid="{00000000-0005-0000-0000-000007370000}"/>
    <cellStyle name="Normal 19 3 6 4 2 2" xfId="14087" xr:uid="{00000000-0005-0000-0000-000008370000}"/>
    <cellStyle name="Normal 19 3 6 4 3" xfId="14088" xr:uid="{00000000-0005-0000-0000-000009370000}"/>
    <cellStyle name="Normal 19 3 6 5" xfId="14089" xr:uid="{00000000-0005-0000-0000-00000A370000}"/>
    <cellStyle name="Normal 19 3 6 5 2" xfId="14090" xr:uid="{00000000-0005-0000-0000-00000B370000}"/>
    <cellStyle name="Normal 19 3 6 6" xfId="14091" xr:uid="{00000000-0005-0000-0000-00000C370000}"/>
    <cellStyle name="Normal 19 3 6 6 2" xfId="14092" xr:uid="{00000000-0005-0000-0000-00000D370000}"/>
    <cellStyle name="Normal 19 3 6 7" xfId="14093" xr:uid="{00000000-0005-0000-0000-00000E370000}"/>
    <cellStyle name="Normal 19 3 7" xfId="14094" xr:uid="{00000000-0005-0000-0000-00000F370000}"/>
    <cellStyle name="Normal 19 3 7 2" xfId="14095" xr:uid="{00000000-0005-0000-0000-000010370000}"/>
    <cellStyle name="Normal 19 3 7 2 2" xfId="14096" xr:uid="{00000000-0005-0000-0000-000011370000}"/>
    <cellStyle name="Normal 19 3 7 2 2 2" xfId="14097" xr:uid="{00000000-0005-0000-0000-000012370000}"/>
    <cellStyle name="Normal 19 3 7 2 3" xfId="14098" xr:uid="{00000000-0005-0000-0000-000013370000}"/>
    <cellStyle name="Normal 19 3 7 3" xfId="14099" xr:uid="{00000000-0005-0000-0000-000014370000}"/>
    <cellStyle name="Normal 19 3 7 3 2" xfId="14100" xr:uid="{00000000-0005-0000-0000-000015370000}"/>
    <cellStyle name="Normal 19 3 7 3 2 2" xfId="14101" xr:uid="{00000000-0005-0000-0000-000016370000}"/>
    <cellStyle name="Normal 19 3 7 3 3" xfId="14102" xr:uid="{00000000-0005-0000-0000-000017370000}"/>
    <cellStyle name="Normal 19 3 7 4" xfId="14103" xr:uid="{00000000-0005-0000-0000-000018370000}"/>
    <cellStyle name="Normal 19 3 7 4 2" xfId="14104" xr:uid="{00000000-0005-0000-0000-000019370000}"/>
    <cellStyle name="Normal 19 3 7 4 2 2" xfId="14105" xr:uid="{00000000-0005-0000-0000-00001A370000}"/>
    <cellStyle name="Normal 19 3 7 4 3" xfId="14106" xr:uid="{00000000-0005-0000-0000-00001B370000}"/>
    <cellStyle name="Normal 19 3 7 5" xfId="14107" xr:uid="{00000000-0005-0000-0000-00001C370000}"/>
    <cellStyle name="Normal 19 3 7 5 2" xfId="14108" xr:uid="{00000000-0005-0000-0000-00001D370000}"/>
    <cellStyle name="Normal 19 3 7 6" xfId="14109" xr:uid="{00000000-0005-0000-0000-00001E370000}"/>
    <cellStyle name="Normal 19 3 7 6 2" xfId="14110" xr:uid="{00000000-0005-0000-0000-00001F370000}"/>
    <cellStyle name="Normal 19 3 7 7" xfId="14111" xr:uid="{00000000-0005-0000-0000-000020370000}"/>
    <cellStyle name="Normal 19 3 8" xfId="14112" xr:uid="{00000000-0005-0000-0000-000021370000}"/>
    <cellStyle name="Normal 19 3 8 2" xfId="14113" xr:uid="{00000000-0005-0000-0000-000022370000}"/>
    <cellStyle name="Normal 19 3 8 2 2" xfId="14114" xr:uid="{00000000-0005-0000-0000-000023370000}"/>
    <cellStyle name="Normal 19 3 8 3" xfId="14115" xr:uid="{00000000-0005-0000-0000-000024370000}"/>
    <cellStyle name="Normal 19 3 9" xfId="14116" xr:uid="{00000000-0005-0000-0000-000025370000}"/>
    <cellStyle name="Normal 19 3 9 2" xfId="14117" xr:uid="{00000000-0005-0000-0000-000026370000}"/>
    <cellStyle name="Normal 19 3 9 2 2" xfId="14118" xr:uid="{00000000-0005-0000-0000-000027370000}"/>
    <cellStyle name="Normal 19 3 9 3" xfId="14119" xr:uid="{00000000-0005-0000-0000-000028370000}"/>
    <cellStyle name="Normal 19 3_Confidential Information" xfId="14120" xr:uid="{00000000-0005-0000-0000-000029370000}"/>
    <cellStyle name="Normal 19 4" xfId="14121" xr:uid="{00000000-0005-0000-0000-00002A370000}"/>
    <cellStyle name="Normal 19 4 10" xfId="14122" xr:uid="{00000000-0005-0000-0000-00002B370000}"/>
    <cellStyle name="Normal 19 4 10 2" xfId="14123" xr:uid="{00000000-0005-0000-0000-00002C370000}"/>
    <cellStyle name="Normal 19 4 11" xfId="14124" xr:uid="{00000000-0005-0000-0000-00002D370000}"/>
    <cellStyle name="Normal 19 4 2" xfId="14125" xr:uid="{00000000-0005-0000-0000-00002E370000}"/>
    <cellStyle name="Normal 19 4 2 2" xfId="14126" xr:uid="{00000000-0005-0000-0000-00002F370000}"/>
    <cellStyle name="Normal 19 4 2 2 2" xfId="14127" xr:uid="{00000000-0005-0000-0000-000030370000}"/>
    <cellStyle name="Normal 19 4 2 2 2 2" xfId="14128" xr:uid="{00000000-0005-0000-0000-000031370000}"/>
    <cellStyle name="Normal 19 4 2 2 2 2 2" xfId="14129" xr:uid="{00000000-0005-0000-0000-000032370000}"/>
    <cellStyle name="Normal 19 4 2 2 2 3" xfId="14130" xr:uid="{00000000-0005-0000-0000-000033370000}"/>
    <cellStyle name="Normal 19 4 2 2 3" xfId="14131" xr:uid="{00000000-0005-0000-0000-000034370000}"/>
    <cellStyle name="Normal 19 4 2 2 3 2" xfId="14132" xr:uid="{00000000-0005-0000-0000-000035370000}"/>
    <cellStyle name="Normal 19 4 2 2 3 2 2" xfId="14133" xr:uid="{00000000-0005-0000-0000-000036370000}"/>
    <cellStyle name="Normal 19 4 2 2 3 3" xfId="14134" xr:uid="{00000000-0005-0000-0000-000037370000}"/>
    <cellStyle name="Normal 19 4 2 2 4" xfId="14135" xr:uid="{00000000-0005-0000-0000-000038370000}"/>
    <cellStyle name="Normal 19 4 2 2 4 2" xfId="14136" xr:uid="{00000000-0005-0000-0000-000039370000}"/>
    <cellStyle name="Normal 19 4 2 2 4 2 2" xfId="14137" xr:uid="{00000000-0005-0000-0000-00003A370000}"/>
    <cellStyle name="Normal 19 4 2 2 4 3" xfId="14138" xr:uid="{00000000-0005-0000-0000-00003B370000}"/>
    <cellStyle name="Normal 19 4 2 2 5" xfId="14139" xr:uid="{00000000-0005-0000-0000-00003C370000}"/>
    <cellStyle name="Normal 19 4 2 2 5 2" xfId="14140" xr:uid="{00000000-0005-0000-0000-00003D370000}"/>
    <cellStyle name="Normal 19 4 2 2 6" xfId="14141" xr:uid="{00000000-0005-0000-0000-00003E370000}"/>
    <cellStyle name="Normal 19 4 2 2 6 2" xfId="14142" xr:uid="{00000000-0005-0000-0000-00003F370000}"/>
    <cellStyle name="Normal 19 4 2 2 7" xfId="14143" xr:uid="{00000000-0005-0000-0000-000040370000}"/>
    <cellStyle name="Normal 19 4 2 3" xfId="14144" xr:uid="{00000000-0005-0000-0000-000041370000}"/>
    <cellStyle name="Normal 19 4 2 3 2" xfId="14145" xr:uid="{00000000-0005-0000-0000-000042370000}"/>
    <cellStyle name="Normal 19 4 2 3 2 2" xfId="14146" xr:uid="{00000000-0005-0000-0000-000043370000}"/>
    <cellStyle name="Normal 19 4 2 3 2 2 2" xfId="14147" xr:uid="{00000000-0005-0000-0000-000044370000}"/>
    <cellStyle name="Normal 19 4 2 3 2 3" xfId="14148" xr:uid="{00000000-0005-0000-0000-000045370000}"/>
    <cellStyle name="Normal 19 4 2 3 3" xfId="14149" xr:uid="{00000000-0005-0000-0000-000046370000}"/>
    <cellStyle name="Normal 19 4 2 3 3 2" xfId="14150" xr:uid="{00000000-0005-0000-0000-000047370000}"/>
    <cellStyle name="Normal 19 4 2 3 3 2 2" xfId="14151" xr:uid="{00000000-0005-0000-0000-000048370000}"/>
    <cellStyle name="Normal 19 4 2 3 3 3" xfId="14152" xr:uid="{00000000-0005-0000-0000-000049370000}"/>
    <cellStyle name="Normal 19 4 2 3 4" xfId="14153" xr:uid="{00000000-0005-0000-0000-00004A370000}"/>
    <cellStyle name="Normal 19 4 2 3 4 2" xfId="14154" xr:uid="{00000000-0005-0000-0000-00004B370000}"/>
    <cellStyle name="Normal 19 4 2 3 4 2 2" xfId="14155" xr:uid="{00000000-0005-0000-0000-00004C370000}"/>
    <cellStyle name="Normal 19 4 2 3 4 3" xfId="14156" xr:uid="{00000000-0005-0000-0000-00004D370000}"/>
    <cellStyle name="Normal 19 4 2 3 5" xfId="14157" xr:uid="{00000000-0005-0000-0000-00004E370000}"/>
    <cellStyle name="Normal 19 4 2 3 5 2" xfId="14158" xr:uid="{00000000-0005-0000-0000-00004F370000}"/>
    <cellStyle name="Normal 19 4 2 3 6" xfId="14159" xr:uid="{00000000-0005-0000-0000-000050370000}"/>
    <cellStyle name="Normal 19 4 2 3 6 2" xfId="14160" xr:uid="{00000000-0005-0000-0000-000051370000}"/>
    <cellStyle name="Normal 19 4 2 3 7" xfId="14161" xr:uid="{00000000-0005-0000-0000-000052370000}"/>
    <cellStyle name="Normal 19 4 2 4" xfId="14162" xr:uid="{00000000-0005-0000-0000-000053370000}"/>
    <cellStyle name="Normal 19 4 2 4 2" xfId="14163" xr:uid="{00000000-0005-0000-0000-000054370000}"/>
    <cellStyle name="Normal 19 4 2 4 2 2" xfId="14164" xr:uid="{00000000-0005-0000-0000-000055370000}"/>
    <cellStyle name="Normal 19 4 2 4 3" xfId="14165" xr:uid="{00000000-0005-0000-0000-000056370000}"/>
    <cellStyle name="Normal 19 4 2 5" xfId="14166" xr:uid="{00000000-0005-0000-0000-000057370000}"/>
    <cellStyle name="Normal 19 4 2 5 2" xfId="14167" xr:uid="{00000000-0005-0000-0000-000058370000}"/>
    <cellStyle name="Normal 19 4 2 5 2 2" xfId="14168" xr:uid="{00000000-0005-0000-0000-000059370000}"/>
    <cellStyle name="Normal 19 4 2 5 3" xfId="14169" xr:uid="{00000000-0005-0000-0000-00005A370000}"/>
    <cellStyle name="Normal 19 4 2 6" xfId="14170" xr:uid="{00000000-0005-0000-0000-00005B370000}"/>
    <cellStyle name="Normal 19 4 2 6 2" xfId="14171" xr:uid="{00000000-0005-0000-0000-00005C370000}"/>
    <cellStyle name="Normal 19 4 2 6 2 2" xfId="14172" xr:uid="{00000000-0005-0000-0000-00005D370000}"/>
    <cellStyle name="Normal 19 4 2 6 3" xfId="14173" xr:uid="{00000000-0005-0000-0000-00005E370000}"/>
    <cellStyle name="Normal 19 4 2 7" xfId="14174" xr:uid="{00000000-0005-0000-0000-00005F370000}"/>
    <cellStyle name="Normal 19 4 2 7 2" xfId="14175" xr:uid="{00000000-0005-0000-0000-000060370000}"/>
    <cellStyle name="Normal 19 4 2 8" xfId="14176" xr:uid="{00000000-0005-0000-0000-000061370000}"/>
    <cellStyle name="Normal 19 4 2 8 2" xfId="14177" xr:uid="{00000000-0005-0000-0000-000062370000}"/>
    <cellStyle name="Normal 19 4 2 9" xfId="14178" xr:uid="{00000000-0005-0000-0000-000063370000}"/>
    <cellStyle name="Normal 19 4 3" xfId="14179" xr:uid="{00000000-0005-0000-0000-000064370000}"/>
    <cellStyle name="Normal 19 4 3 2" xfId="14180" xr:uid="{00000000-0005-0000-0000-000065370000}"/>
    <cellStyle name="Normal 19 4 3 2 2" xfId="14181" xr:uid="{00000000-0005-0000-0000-000066370000}"/>
    <cellStyle name="Normal 19 4 3 2 2 2" xfId="14182" xr:uid="{00000000-0005-0000-0000-000067370000}"/>
    <cellStyle name="Normal 19 4 3 2 2 2 2" xfId="14183" xr:uid="{00000000-0005-0000-0000-000068370000}"/>
    <cellStyle name="Normal 19 4 3 2 2 3" xfId="14184" xr:uid="{00000000-0005-0000-0000-000069370000}"/>
    <cellStyle name="Normal 19 4 3 2 3" xfId="14185" xr:uid="{00000000-0005-0000-0000-00006A370000}"/>
    <cellStyle name="Normal 19 4 3 2 3 2" xfId="14186" xr:uid="{00000000-0005-0000-0000-00006B370000}"/>
    <cellStyle name="Normal 19 4 3 2 3 2 2" xfId="14187" xr:uid="{00000000-0005-0000-0000-00006C370000}"/>
    <cellStyle name="Normal 19 4 3 2 3 3" xfId="14188" xr:uid="{00000000-0005-0000-0000-00006D370000}"/>
    <cellStyle name="Normal 19 4 3 2 4" xfId="14189" xr:uid="{00000000-0005-0000-0000-00006E370000}"/>
    <cellStyle name="Normal 19 4 3 2 4 2" xfId="14190" xr:uid="{00000000-0005-0000-0000-00006F370000}"/>
    <cellStyle name="Normal 19 4 3 2 4 2 2" xfId="14191" xr:uid="{00000000-0005-0000-0000-000070370000}"/>
    <cellStyle name="Normal 19 4 3 2 4 3" xfId="14192" xr:uid="{00000000-0005-0000-0000-000071370000}"/>
    <cellStyle name="Normal 19 4 3 2 5" xfId="14193" xr:uid="{00000000-0005-0000-0000-000072370000}"/>
    <cellStyle name="Normal 19 4 3 2 5 2" xfId="14194" xr:uid="{00000000-0005-0000-0000-000073370000}"/>
    <cellStyle name="Normal 19 4 3 2 6" xfId="14195" xr:uid="{00000000-0005-0000-0000-000074370000}"/>
    <cellStyle name="Normal 19 4 3 2 6 2" xfId="14196" xr:uid="{00000000-0005-0000-0000-000075370000}"/>
    <cellStyle name="Normal 19 4 3 2 7" xfId="14197" xr:uid="{00000000-0005-0000-0000-000076370000}"/>
    <cellStyle name="Normal 19 4 3 3" xfId="14198" xr:uid="{00000000-0005-0000-0000-000077370000}"/>
    <cellStyle name="Normal 19 4 3 3 2" xfId="14199" xr:uid="{00000000-0005-0000-0000-000078370000}"/>
    <cellStyle name="Normal 19 4 3 3 2 2" xfId="14200" xr:uid="{00000000-0005-0000-0000-000079370000}"/>
    <cellStyle name="Normal 19 4 3 3 3" xfId="14201" xr:uid="{00000000-0005-0000-0000-00007A370000}"/>
    <cellStyle name="Normal 19 4 3 4" xfId="14202" xr:uid="{00000000-0005-0000-0000-00007B370000}"/>
    <cellStyle name="Normal 19 4 3 4 2" xfId="14203" xr:uid="{00000000-0005-0000-0000-00007C370000}"/>
    <cellStyle name="Normal 19 4 3 4 2 2" xfId="14204" xr:uid="{00000000-0005-0000-0000-00007D370000}"/>
    <cellStyle name="Normal 19 4 3 4 3" xfId="14205" xr:uid="{00000000-0005-0000-0000-00007E370000}"/>
    <cellStyle name="Normal 19 4 3 5" xfId="14206" xr:uid="{00000000-0005-0000-0000-00007F370000}"/>
    <cellStyle name="Normal 19 4 3 5 2" xfId="14207" xr:uid="{00000000-0005-0000-0000-000080370000}"/>
    <cellStyle name="Normal 19 4 3 5 2 2" xfId="14208" xr:uid="{00000000-0005-0000-0000-000081370000}"/>
    <cellStyle name="Normal 19 4 3 5 3" xfId="14209" xr:uid="{00000000-0005-0000-0000-000082370000}"/>
    <cellStyle name="Normal 19 4 3 6" xfId="14210" xr:uid="{00000000-0005-0000-0000-000083370000}"/>
    <cellStyle name="Normal 19 4 3 6 2" xfId="14211" xr:uid="{00000000-0005-0000-0000-000084370000}"/>
    <cellStyle name="Normal 19 4 3 7" xfId="14212" xr:uid="{00000000-0005-0000-0000-000085370000}"/>
    <cellStyle name="Normal 19 4 3 7 2" xfId="14213" xr:uid="{00000000-0005-0000-0000-000086370000}"/>
    <cellStyle name="Normal 19 4 3 8" xfId="14214" xr:uid="{00000000-0005-0000-0000-000087370000}"/>
    <cellStyle name="Normal 19 4 4" xfId="14215" xr:uid="{00000000-0005-0000-0000-000088370000}"/>
    <cellStyle name="Normal 19 4 4 2" xfId="14216" xr:uid="{00000000-0005-0000-0000-000089370000}"/>
    <cellStyle name="Normal 19 4 4 2 2" xfId="14217" xr:uid="{00000000-0005-0000-0000-00008A370000}"/>
    <cellStyle name="Normal 19 4 4 2 2 2" xfId="14218" xr:uid="{00000000-0005-0000-0000-00008B370000}"/>
    <cellStyle name="Normal 19 4 4 2 3" xfId="14219" xr:uid="{00000000-0005-0000-0000-00008C370000}"/>
    <cellStyle name="Normal 19 4 4 3" xfId="14220" xr:uid="{00000000-0005-0000-0000-00008D370000}"/>
    <cellStyle name="Normal 19 4 4 3 2" xfId="14221" xr:uid="{00000000-0005-0000-0000-00008E370000}"/>
    <cellStyle name="Normal 19 4 4 3 2 2" xfId="14222" xr:uid="{00000000-0005-0000-0000-00008F370000}"/>
    <cellStyle name="Normal 19 4 4 3 3" xfId="14223" xr:uid="{00000000-0005-0000-0000-000090370000}"/>
    <cellStyle name="Normal 19 4 4 4" xfId="14224" xr:uid="{00000000-0005-0000-0000-000091370000}"/>
    <cellStyle name="Normal 19 4 4 4 2" xfId="14225" xr:uid="{00000000-0005-0000-0000-000092370000}"/>
    <cellStyle name="Normal 19 4 4 4 2 2" xfId="14226" xr:uid="{00000000-0005-0000-0000-000093370000}"/>
    <cellStyle name="Normal 19 4 4 4 3" xfId="14227" xr:uid="{00000000-0005-0000-0000-000094370000}"/>
    <cellStyle name="Normal 19 4 4 5" xfId="14228" xr:uid="{00000000-0005-0000-0000-000095370000}"/>
    <cellStyle name="Normal 19 4 4 5 2" xfId="14229" xr:uid="{00000000-0005-0000-0000-000096370000}"/>
    <cellStyle name="Normal 19 4 4 6" xfId="14230" xr:uid="{00000000-0005-0000-0000-000097370000}"/>
    <cellStyle name="Normal 19 4 4 6 2" xfId="14231" xr:uid="{00000000-0005-0000-0000-000098370000}"/>
    <cellStyle name="Normal 19 4 4 7" xfId="14232" xr:uid="{00000000-0005-0000-0000-000099370000}"/>
    <cellStyle name="Normal 19 4 5" xfId="14233" xr:uid="{00000000-0005-0000-0000-00009A370000}"/>
    <cellStyle name="Normal 19 4 5 2" xfId="14234" xr:uid="{00000000-0005-0000-0000-00009B370000}"/>
    <cellStyle name="Normal 19 4 5 2 2" xfId="14235" xr:uid="{00000000-0005-0000-0000-00009C370000}"/>
    <cellStyle name="Normal 19 4 5 2 2 2" xfId="14236" xr:uid="{00000000-0005-0000-0000-00009D370000}"/>
    <cellStyle name="Normal 19 4 5 2 3" xfId="14237" xr:uid="{00000000-0005-0000-0000-00009E370000}"/>
    <cellStyle name="Normal 19 4 5 3" xfId="14238" xr:uid="{00000000-0005-0000-0000-00009F370000}"/>
    <cellStyle name="Normal 19 4 5 3 2" xfId="14239" xr:uid="{00000000-0005-0000-0000-0000A0370000}"/>
    <cellStyle name="Normal 19 4 5 3 2 2" xfId="14240" xr:uid="{00000000-0005-0000-0000-0000A1370000}"/>
    <cellStyle name="Normal 19 4 5 3 3" xfId="14241" xr:uid="{00000000-0005-0000-0000-0000A2370000}"/>
    <cellStyle name="Normal 19 4 5 4" xfId="14242" xr:uid="{00000000-0005-0000-0000-0000A3370000}"/>
    <cellStyle name="Normal 19 4 5 4 2" xfId="14243" xr:uid="{00000000-0005-0000-0000-0000A4370000}"/>
    <cellStyle name="Normal 19 4 5 4 2 2" xfId="14244" xr:uid="{00000000-0005-0000-0000-0000A5370000}"/>
    <cellStyle name="Normal 19 4 5 4 3" xfId="14245" xr:uid="{00000000-0005-0000-0000-0000A6370000}"/>
    <cellStyle name="Normal 19 4 5 5" xfId="14246" xr:uid="{00000000-0005-0000-0000-0000A7370000}"/>
    <cellStyle name="Normal 19 4 5 5 2" xfId="14247" xr:uid="{00000000-0005-0000-0000-0000A8370000}"/>
    <cellStyle name="Normal 19 4 5 6" xfId="14248" xr:uid="{00000000-0005-0000-0000-0000A9370000}"/>
    <cellStyle name="Normal 19 4 5 6 2" xfId="14249" xr:uid="{00000000-0005-0000-0000-0000AA370000}"/>
    <cellStyle name="Normal 19 4 5 7" xfId="14250" xr:uid="{00000000-0005-0000-0000-0000AB370000}"/>
    <cellStyle name="Normal 19 4 6" xfId="14251" xr:uid="{00000000-0005-0000-0000-0000AC370000}"/>
    <cellStyle name="Normal 19 4 6 2" xfId="14252" xr:uid="{00000000-0005-0000-0000-0000AD370000}"/>
    <cellStyle name="Normal 19 4 6 2 2" xfId="14253" xr:uid="{00000000-0005-0000-0000-0000AE370000}"/>
    <cellStyle name="Normal 19 4 6 3" xfId="14254" xr:uid="{00000000-0005-0000-0000-0000AF370000}"/>
    <cellStyle name="Normal 19 4 7" xfId="14255" xr:uid="{00000000-0005-0000-0000-0000B0370000}"/>
    <cellStyle name="Normal 19 4 7 2" xfId="14256" xr:uid="{00000000-0005-0000-0000-0000B1370000}"/>
    <cellStyle name="Normal 19 4 7 2 2" xfId="14257" xr:uid="{00000000-0005-0000-0000-0000B2370000}"/>
    <cellStyle name="Normal 19 4 7 3" xfId="14258" xr:uid="{00000000-0005-0000-0000-0000B3370000}"/>
    <cellStyle name="Normal 19 4 8" xfId="14259" xr:uid="{00000000-0005-0000-0000-0000B4370000}"/>
    <cellStyle name="Normal 19 4 8 2" xfId="14260" xr:uid="{00000000-0005-0000-0000-0000B5370000}"/>
    <cellStyle name="Normal 19 4 8 2 2" xfId="14261" xr:uid="{00000000-0005-0000-0000-0000B6370000}"/>
    <cellStyle name="Normal 19 4 8 3" xfId="14262" xr:uid="{00000000-0005-0000-0000-0000B7370000}"/>
    <cellStyle name="Normal 19 4 9" xfId="14263" xr:uid="{00000000-0005-0000-0000-0000B8370000}"/>
    <cellStyle name="Normal 19 4 9 2" xfId="14264" xr:uid="{00000000-0005-0000-0000-0000B9370000}"/>
    <cellStyle name="Normal 19 5" xfId="14265" xr:uid="{00000000-0005-0000-0000-0000BA370000}"/>
    <cellStyle name="Normal 19 5 10" xfId="14266" xr:uid="{00000000-0005-0000-0000-0000BB370000}"/>
    <cellStyle name="Normal 19 5 10 2" xfId="14267" xr:uid="{00000000-0005-0000-0000-0000BC370000}"/>
    <cellStyle name="Normal 19 5 11" xfId="14268" xr:uid="{00000000-0005-0000-0000-0000BD370000}"/>
    <cellStyle name="Normal 19 5 2" xfId="14269" xr:uid="{00000000-0005-0000-0000-0000BE370000}"/>
    <cellStyle name="Normal 19 5 2 2" xfId="14270" xr:uid="{00000000-0005-0000-0000-0000BF370000}"/>
    <cellStyle name="Normal 19 5 2 2 2" xfId="14271" xr:uid="{00000000-0005-0000-0000-0000C0370000}"/>
    <cellStyle name="Normal 19 5 2 2 2 2" xfId="14272" xr:uid="{00000000-0005-0000-0000-0000C1370000}"/>
    <cellStyle name="Normal 19 5 2 2 2 2 2" xfId="14273" xr:uid="{00000000-0005-0000-0000-0000C2370000}"/>
    <cellStyle name="Normal 19 5 2 2 2 3" xfId="14274" xr:uid="{00000000-0005-0000-0000-0000C3370000}"/>
    <cellStyle name="Normal 19 5 2 2 3" xfId="14275" xr:uid="{00000000-0005-0000-0000-0000C4370000}"/>
    <cellStyle name="Normal 19 5 2 2 3 2" xfId="14276" xr:uid="{00000000-0005-0000-0000-0000C5370000}"/>
    <cellStyle name="Normal 19 5 2 2 3 2 2" xfId="14277" xr:uid="{00000000-0005-0000-0000-0000C6370000}"/>
    <cellStyle name="Normal 19 5 2 2 3 3" xfId="14278" xr:uid="{00000000-0005-0000-0000-0000C7370000}"/>
    <cellStyle name="Normal 19 5 2 2 4" xfId="14279" xr:uid="{00000000-0005-0000-0000-0000C8370000}"/>
    <cellStyle name="Normal 19 5 2 2 4 2" xfId="14280" xr:uid="{00000000-0005-0000-0000-0000C9370000}"/>
    <cellStyle name="Normal 19 5 2 2 4 2 2" xfId="14281" xr:uid="{00000000-0005-0000-0000-0000CA370000}"/>
    <cellStyle name="Normal 19 5 2 2 4 3" xfId="14282" xr:uid="{00000000-0005-0000-0000-0000CB370000}"/>
    <cellStyle name="Normal 19 5 2 2 5" xfId="14283" xr:uid="{00000000-0005-0000-0000-0000CC370000}"/>
    <cellStyle name="Normal 19 5 2 2 5 2" xfId="14284" xr:uid="{00000000-0005-0000-0000-0000CD370000}"/>
    <cellStyle name="Normal 19 5 2 2 6" xfId="14285" xr:uid="{00000000-0005-0000-0000-0000CE370000}"/>
    <cellStyle name="Normal 19 5 2 2 6 2" xfId="14286" xr:uid="{00000000-0005-0000-0000-0000CF370000}"/>
    <cellStyle name="Normal 19 5 2 2 7" xfId="14287" xr:uid="{00000000-0005-0000-0000-0000D0370000}"/>
    <cellStyle name="Normal 19 5 2 3" xfId="14288" xr:uid="{00000000-0005-0000-0000-0000D1370000}"/>
    <cellStyle name="Normal 19 5 2 3 2" xfId="14289" xr:uid="{00000000-0005-0000-0000-0000D2370000}"/>
    <cellStyle name="Normal 19 5 2 3 2 2" xfId="14290" xr:uid="{00000000-0005-0000-0000-0000D3370000}"/>
    <cellStyle name="Normal 19 5 2 3 2 2 2" xfId="14291" xr:uid="{00000000-0005-0000-0000-0000D4370000}"/>
    <cellStyle name="Normal 19 5 2 3 2 3" xfId="14292" xr:uid="{00000000-0005-0000-0000-0000D5370000}"/>
    <cellStyle name="Normal 19 5 2 3 3" xfId="14293" xr:uid="{00000000-0005-0000-0000-0000D6370000}"/>
    <cellStyle name="Normal 19 5 2 3 3 2" xfId="14294" xr:uid="{00000000-0005-0000-0000-0000D7370000}"/>
    <cellStyle name="Normal 19 5 2 3 3 2 2" xfId="14295" xr:uid="{00000000-0005-0000-0000-0000D8370000}"/>
    <cellStyle name="Normal 19 5 2 3 3 3" xfId="14296" xr:uid="{00000000-0005-0000-0000-0000D9370000}"/>
    <cellStyle name="Normal 19 5 2 3 4" xfId="14297" xr:uid="{00000000-0005-0000-0000-0000DA370000}"/>
    <cellStyle name="Normal 19 5 2 3 4 2" xfId="14298" xr:uid="{00000000-0005-0000-0000-0000DB370000}"/>
    <cellStyle name="Normal 19 5 2 3 4 2 2" xfId="14299" xr:uid="{00000000-0005-0000-0000-0000DC370000}"/>
    <cellStyle name="Normal 19 5 2 3 4 3" xfId="14300" xr:uid="{00000000-0005-0000-0000-0000DD370000}"/>
    <cellStyle name="Normal 19 5 2 3 5" xfId="14301" xr:uid="{00000000-0005-0000-0000-0000DE370000}"/>
    <cellStyle name="Normal 19 5 2 3 5 2" xfId="14302" xr:uid="{00000000-0005-0000-0000-0000DF370000}"/>
    <cellStyle name="Normal 19 5 2 3 6" xfId="14303" xr:uid="{00000000-0005-0000-0000-0000E0370000}"/>
    <cellStyle name="Normal 19 5 2 3 6 2" xfId="14304" xr:uid="{00000000-0005-0000-0000-0000E1370000}"/>
    <cellStyle name="Normal 19 5 2 3 7" xfId="14305" xr:uid="{00000000-0005-0000-0000-0000E2370000}"/>
    <cellStyle name="Normal 19 5 2 4" xfId="14306" xr:uid="{00000000-0005-0000-0000-0000E3370000}"/>
    <cellStyle name="Normal 19 5 2 4 2" xfId="14307" xr:uid="{00000000-0005-0000-0000-0000E4370000}"/>
    <cellStyle name="Normal 19 5 2 4 2 2" xfId="14308" xr:uid="{00000000-0005-0000-0000-0000E5370000}"/>
    <cellStyle name="Normal 19 5 2 4 3" xfId="14309" xr:uid="{00000000-0005-0000-0000-0000E6370000}"/>
    <cellStyle name="Normal 19 5 2 5" xfId="14310" xr:uid="{00000000-0005-0000-0000-0000E7370000}"/>
    <cellStyle name="Normal 19 5 2 5 2" xfId="14311" xr:uid="{00000000-0005-0000-0000-0000E8370000}"/>
    <cellStyle name="Normal 19 5 2 5 2 2" xfId="14312" xr:uid="{00000000-0005-0000-0000-0000E9370000}"/>
    <cellStyle name="Normal 19 5 2 5 3" xfId="14313" xr:uid="{00000000-0005-0000-0000-0000EA370000}"/>
    <cellStyle name="Normal 19 5 2 6" xfId="14314" xr:uid="{00000000-0005-0000-0000-0000EB370000}"/>
    <cellStyle name="Normal 19 5 2 6 2" xfId="14315" xr:uid="{00000000-0005-0000-0000-0000EC370000}"/>
    <cellStyle name="Normal 19 5 2 6 2 2" xfId="14316" xr:uid="{00000000-0005-0000-0000-0000ED370000}"/>
    <cellStyle name="Normal 19 5 2 6 3" xfId="14317" xr:uid="{00000000-0005-0000-0000-0000EE370000}"/>
    <cellStyle name="Normal 19 5 2 7" xfId="14318" xr:uid="{00000000-0005-0000-0000-0000EF370000}"/>
    <cellStyle name="Normal 19 5 2 7 2" xfId="14319" xr:uid="{00000000-0005-0000-0000-0000F0370000}"/>
    <cellStyle name="Normal 19 5 2 8" xfId="14320" xr:uid="{00000000-0005-0000-0000-0000F1370000}"/>
    <cellStyle name="Normal 19 5 2 8 2" xfId="14321" xr:uid="{00000000-0005-0000-0000-0000F2370000}"/>
    <cellStyle name="Normal 19 5 2 9" xfId="14322" xr:uid="{00000000-0005-0000-0000-0000F3370000}"/>
    <cellStyle name="Normal 19 5 3" xfId="14323" xr:uid="{00000000-0005-0000-0000-0000F4370000}"/>
    <cellStyle name="Normal 19 5 3 2" xfId="14324" xr:uid="{00000000-0005-0000-0000-0000F5370000}"/>
    <cellStyle name="Normal 19 5 3 2 2" xfId="14325" xr:uid="{00000000-0005-0000-0000-0000F6370000}"/>
    <cellStyle name="Normal 19 5 3 2 2 2" xfId="14326" xr:uid="{00000000-0005-0000-0000-0000F7370000}"/>
    <cellStyle name="Normal 19 5 3 2 2 2 2" xfId="14327" xr:uid="{00000000-0005-0000-0000-0000F8370000}"/>
    <cellStyle name="Normal 19 5 3 2 2 3" xfId="14328" xr:uid="{00000000-0005-0000-0000-0000F9370000}"/>
    <cellStyle name="Normal 19 5 3 2 3" xfId="14329" xr:uid="{00000000-0005-0000-0000-0000FA370000}"/>
    <cellStyle name="Normal 19 5 3 2 3 2" xfId="14330" xr:uid="{00000000-0005-0000-0000-0000FB370000}"/>
    <cellStyle name="Normal 19 5 3 2 3 2 2" xfId="14331" xr:uid="{00000000-0005-0000-0000-0000FC370000}"/>
    <cellStyle name="Normal 19 5 3 2 3 3" xfId="14332" xr:uid="{00000000-0005-0000-0000-0000FD370000}"/>
    <cellStyle name="Normal 19 5 3 2 4" xfId="14333" xr:uid="{00000000-0005-0000-0000-0000FE370000}"/>
    <cellStyle name="Normal 19 5 3 2 4 2" xfId="14334" xr:uid="{00000000-0005-0000-0000-0000FF370000}"/>
    <cellStyle name="Normal 19 5 3 2 4 2 2" xfId="14335" xr:uid="{00000000-0005-0000-0000-000000380000}"/>
    <cellStyle name="Normal 19 5 3 2 4 3" xfId="14336" xr:uid="{00000000-0005-0000-0000-000001380000}"/>
    <cellStyle name="Normal 19 5 3 2 5" xfId="14337" xr:uid="{00000000-0005-0000-0000-000002380000}"/>
    <cellStyle name="Normal 19 5 3 2 5 2" xfId="14338" xr:uid="{00000000-0005-0000-0000-000003380000}"/>
    <cellStyle name="Normal 19 5 3 2 6" xfId="14339" xr:uid="{00000000-0005-0000-0000-000004380000}"/>
    <cellStyle name="Normal 19 5 3 2 6 2" xfId="14340" xr:uid="{00000000-0005-0000-0000-000005380000}"/>
    <cellStyle name="Normal 19 5 3 2 7" xfId="14341" xr:uid="{00000000-0005-0000-0000-000006380000}"/>
    <cellStyle name="Normal 19 5 3 3" xfId="14342" xr:uid="{00000000-0005-0000-0000-000007380000}"/>
    <cellStyle name="Normal 19 5 3 3 2" xfId="14343" xr:uid="{00000000-0005-0000-0000-000008380000}"/>
    <cellStyle name="Normal 19 5 3 3 2 2" xfId="14344" xr:uid="{00000000-0005-0000-0000-000009380000}"/>
    <cellStyle name="Normal 19 5 3 3 3" xfId="14345" xr:uid="{00000000-0005-0000-0000-00000A380000}"/>
    <cellStyle name="Normal 19 5 3 4" xfId="14346" xr:uid="{00000000-0005-0000-0000-00000B380000}"/>
    <cellStyle name="Normal 19 5 3 4 2" xfId="14347" xr:uid="{00000000-0005-0000-0000-00000C380000}"/>
    <cellStyle name="Normal 19 5 3 4 2 2" xfId="14348" xr:uid="{00000000-0005-0000-0000-00000D380000}"/>
    <cellStyle name="Normal 19 5 3 4 3" xfId="14349" xr:uid="{00000000-0005-0000-0000-00000E380000}"/>
    <cellStyle name="Normal 19 5 3 5" xfId="14350" xr:uid="{00000000-0005-0000-0000-00000F380000}"/>
    <cellStyle name="Normal 19 5 3 5 2" xfId="14351" xr:uid="{00000000-0005-0000-0000-000010380000}"/>
    <cellStyle name="Normal 19 5 3 5 2 2" xfId="14352" xr:uid="{00000000-0005-0000-0000-000011380000}"/>
    <cellStyle name="Normal 19 5 3 5 3" xfId="14353" xr:uid="{00000000-0005-0000-0000-000012380000}"/>
    <cellStyle name="Normal 19 5 3 6" xfId="14354" xr:uid="{00000000-0005-0000-0000-000013380000}"/>
    <cellStyle name="Normal 19 5 3 6 2" xfId="14355" xr:uid="{00000000-0005-0000-0000-000014380000}"/>
    <cellStyle name="Normal 19 5 3 7" xfId="14356" xr:uid="{00000000-0005-0000-0000-000015380000}"/>
    <cellStyle name="Normal 19 5 3 7 2" xfId="14357" xr:uid="{00000000-0005-0000-0000-000016380000}"/>
    <cellStyle name="Normal 19 5 3 8" xfId="14358" xr:uid="{00000000-0005-0000-0000-000017380000}"/>
    <cellStyle name="Normal 19 5 4" xfId="14359" xr:uid="{00000000-0005-0000-0000-000018380000}"/>
    <cellStyle name="Normal 19 5 4 2" xfId="14360" xr:uid="{00000000-0005-0000-0000-000019380000}"/>
    <cellStyle name="Normal 19 5 4 2 2" xfId="14361" xr:uid="{00000000-0005-0000-0000-00001A380000}"/>
    <cellStyle name="Normal 19 5 4 2 2 2" xfId="14362" xr:uid="{00000000-0005-0000-0000-00001B380000}"/>
    <cellStyle name="Normal 19 5 4 2 3" xfId="14363" xr:uid="{00000000-0005-0000-0000-00001C380000}"/>
    <cellStyle name="Normal 19 5 4 3" xfId="14364" xr:uid="{00000000-0005-0000-0000-00001D380000}"/>
    <cellStyle name="Normal 19 5 4 3 2" xfId="14365" xr:uid="{00000000-0005-0000-0000-00001E380000}"/>
    <cellStyle name="Normal 19 5 4 3 2 2" xfId="14366" xr:uid="{00000000-0005-0000-0000-00001F380000}"/>
    <cellStyle name="Normal 19 5 4 3 3" xfId="14367" xr:uid="{00000000-0005-0000-0000-000020380000}"/>
    <cellStyle name="Normal 19 5 4 4" xfId="14368" xr:uid="{00000000-0005-0000-0000-000021380000}"/>
    <cellStyle name="Normal 19 5 4 4 2" xfId="14369" xr:uid="{00000000-0005-0000-0000-000022380000}"/>
    <cellStyle name="Normal 19 5 4 4 2 2" xfId="14370" xr:uid="{00000000-0005-0000-0000-000023380000}"/>
    <cellStyle name="Normal 19 5 4 4 3" xfId="14371" xr:uid="{00000000-0005-0000-0000-000024380000}"/>
    <cellStyle name="Normal 19 5 4 5" xfId="14372" xr:uid="{00000000-0005-0000-0000-000025380000}"/>
    <cellStyle name="Normal 19 5 4 5 2" xfId="14373" xr:uid="{00000000-0005-0000-0000-000026380000}"/>
    <cellStyle name="Normal 19 5 4 6" xfId="14374" xr:uid="{00000000-0005-0000-0000-000027380000}"/>
    <cellStyle name="Normal 19 5 4 6 2" xfId="14375" xr:uid="{00000000-0005-0000-0000-000028380000}"/>
    <cellStyle name="Normal 19 5 4 7" xfId="14376" xr:uid="{00000000-0005-0000-0000-000029380000}"/>
    <cellStyle name="Normal 19 5 5" xfId="14377" xr:uid="{00000000-0005-0000-0000-00002A380000}"/>
    <cellStyle name="Normal 19 5 5 2" xfId="14378" xr:uid="{00000000-0005-0000-0000-00002B380000}"/>
    <cellStyle name="Normal 19 5 5 2 2" xfId="14379" xr:uid="{00000000-0005-0000-0000-00002C380000}"/>
    <cellStyle name="Normal 19 5 5 2 2 2" xfId="14380" xr:uid="{00000000-0005-0000-0000-00002D380000}"/>
    <cellStyle name="Normal 19 5 5 2 3" xfId="14381" xr:uid="{00000000-0005-0000-0000-00002E380000}"/>
    <cellStyle name="Normal 19 5 5 3" xfId="14382" xr:uid="{00000000-0005-0000-0000-00002F380000}"/>
    <cellStyle name="Normal 19 5 5 3 2" xfId="14383" xr:uid="{00000000-0005-0000-0000-000030380000}"/>
    <cellStyle name="Normal 19 5 5 3 2 2" xfId="14384" xr:uid="{00000000-0005-0000-0000-000031380000}"/>
    <cellStyle name="Normal 19 5 5 3 3" xfId="14385" xr:uid="{00000000-0005-0000-0000-000032380000}"/>
    <cellStyle name="Normal 19 5 5 4" xfId="14386" xr:uid="{00000000-0005-0000-0000-000033380000}"/>
    <cellStyle name="Normal 19 5 5 4 2" xfId="14387" xr:uid="{00000000-0005-0000-0000-000034380000}"/>
    <cellStyle name="Normal 19 5 5 4 2 2" xfId="14388" xr:uid="{00000000-0005-0000-0000-000035380000}"/>
    <cellStyle name="Normal 19 5 5 4 3" xfId="14389" xr:uid="{00000000-0005-0000-0000-000036380000}"/>
    <cellStyle name="Normal 19 5 5 5" xfId="14390" xr:uid="{00000000-0005-0000-0000-000037380000}"/>
    <cellStyle name="Normal 19 5 5 5 2" xfId="14391" xr:uid="{00000000-0005-0000-0000-000038380000}"/>
    <cellStyle name="Normal 19 5 5 6" xfId="14392" xr:uid="{00000000-0005-0000-0000-000039380000}"/>
    <cellStyle name="Normal 19 5 5 6 2" xfId="14393" xr:uid="{00000000-0005-0000-0000-00003A380000}"/>
    <cellStyle name="Normal 19 5 5 7" xfId="14394" xr:uid="{00000000-0005-0000-0000-00003B380000}"/>
    <cellStyle name="Normal 19 5 6" xfId="14395" xr:uid="{00000000-0005-0000-0000-00003C380000}"/>
    <cellStyle name="Normal 19 5 6 2" xfId="14396" xr:uid="{00000000-0005-0000-0000-00003D380000}"/>
    <cellStyle name="Normal 19 5 6 2 2" xfId="14397" xr:uid="{00000000-0005-0000-0000-00003E380000}"/>
    <cellStyle name="Normal 19 5 6 3" xfId="14398" xr:uid="{00000000-0005-0000-0000-00003F380000}"/>
    <cellStyle name="Normal 19 5 7" xfId="14399" xr:uid="{00000000-0005-0000-0000-000040380000}"/>
    <cellStyle name="Normal 19 5 7 2" xfId="14400" xr:uid="{00000000-0005-0000-0000-000041380000}"/>
    <cellStyle name="Normal 19 5 7 2 2" xfId="14401" xr:uid="{00000000-0005-0000-0000-000042380000}"/>
    <cellStyle name="Normal 19 5 7 3" xfId="14402" xr:uid="{00000000-0005-0000-0000-000043380000}"/>
    <cellStyle name="Normal 19 5 8" xfId="14403" xr:uid="{00000000-0005-0000-0000-000044380000}"/>
    <cellStyle name="Normal 19 5 8 2" xfId="14404" xr:uid="{00000000-0005-0000-0000-000045380000}"/>
    <cellStyle name="Normal 19 5 8 2 2" xfId="14405" xr:uid="{00000000-0005-0000-0000-000046380000}"/>
    <cellStyle name="Normal 19 5 8 3" xfId="14406" xr:uid="{00000000-0005-0000-0000-000047380000}"/>
    <cellStyle name="Normal 19 5 9" xfId="14407" xr:uid="{00000000-0005-0000-0000-000048380000}"/>
    <cellStyle name="Normal 19 5 9 2" xfId="14408" xr:uid="{00000000-0005-0000-0000-000049380000}"/>
    <cellStyle name="Normal 19 6" xfId="14409" xr:uid="{00000000-0005-0000-0000-00004A380000}"/>
    <cellStyle name="Normal 19 6 2" xfId="14410" xr:uid="{00000000-0005-0000-0000-00004B380000}"/>
    <cellStyle name="Normal 19 6 2 2" xfId="14411" xr:uid="{00000000-0005-0000-0000-00004C380000}"/>
    <cellStyle name="Normal 19 6 2 2 2" xfId="14412" xr:uid="{00000000-0005-0000-0000-00004D380000}"/>
    <cellStyle name="Normal 19 6 2 2 2 2" xfId="14413" xr:uid="{00000000-0005-0000-0000-00004E380000}"/>
    <cellStyle name="Normal 19 6 2 2 3" xfId="14414" xr:uid="{00000000-0005-0000-0000-00004F380000}"/>
    <cellStyle name="Normal 19 6 2 3" xfId="14415" xr:uid="{00000000-0005-0000-0000-000050380000}"/>
    <cellStyle name="Normal 19 6 2 3 2" xfId="14416" xr:uid="{00000000-0005-0000-0000-000051380000}"/>
    <cellStyle name="Normal 19 6 2 3 2 2" xfId="14417" xr:uid="{00000000-0005-0000-0000-000052380000}"/>
    <cellStyle name="Normal 19 6 2 3 3" xfId="14418" xr:uid="{00000000-0005-0000-0000-000053380000}"/>
    <cellStyle name="Normal 19 6 2 4" xfId="14419" xr:uid="{00000000-0005-0000-0000-000054380000}"/>
    <cellStyle name="Normal 19 6 2 4 2" xfId="14420" xr:uid="{00000000-0005-0000-0000-000055380000}"/>
    <cellStyle name="Normal 19 6 2 4 2 2" xfId="14421" xr:uid="{00000000-0005-0000-0000-000056380000}"/>
    <cellStyle name="Normal 19 6 2 4 3" xfId="14422" xr:uid="{00000000-0005-0000-0000-000057380000}"/>
    <cellStyle name="Normal 19 6 2 5" xfId="14423" xr:uid="{00000000-0005-0000-0000-000058380000}"/>
    <cellStyle name="Normal 19 6 2 5 2" xfId="14424" xr:uid="{00000000-0005-0000-0000-000059380000}"/>
    <cellStyle name="Normal 19 6 2 6" xfId="14425" xr:uid="{00000000-0005-0000-0000-00005A380000}"/>
    <cellStyle name="Normal 19 6 2 6 2" xfId="14426" xr:uid="{00000000-0005-0000-0000-00005B380000}"/>
    <cellStyle name="Normal 19 6 2 7" xfId="14427" xr:uid="{00000000-0005-0000-0000-00005C380000}"/>
    <cellStyle name="Normal 19 6 3" xfId="14428" xr:uid="{00000000-0005-0000-0000-00005D380000}"/>
    <cellStyle name="Normal 19 6 3 2" xfId="14429" xr:uid="{00000000-0005-0000-0000-00005E380000}"/>
    <cellStyle name="Normal 19 6 3 2 2" xfId="14430" xr:uid="{00000000-0005-0000-0000-00005F380000}"/>
    <cellStyle name="Normal 19 6 3 2 2 2" xfId="14431" xr:uid="{00000000-0005-0000-0000-000060380000}"/>
    <cellStyle name="Normal 19 6 3 2 3" xfId="14432" xr:uid="{00000000-0005-0000-0000-000061380000}"/>
    <cellStyle name="Normal 19 6 3 3" xfId="14433" xr:uid="{00000000-0005-0000-0000-000062380000}"/>
    <cellStyle name="Normal 19 6 3 3 2" xfId="14434" xr:uid="{00000000-0005-0000-0000-000063380000}"/>
    <cellStyle name="Normal 19 6 3 3 2 2" xfId="14435" xr:uid="{00000000-0005-0000-0000-000064380000}"/>
    <cellStyle name="Normal 19 6 3 3 3" xfId="14436" xr:uid="{00000000-0005-0000-0000-000065380000}"/>
    <cellStyle name="Normal 19 6 3 4" xfId="14437" xr:uid="{00000000-0005-0000-0000-000066380000}"/>
    <cellStyle name="Normal 19 6 3 4 2" xfId="14438" xr:uid="{00000000-0005-0000-0000-000067380000}"/>
    <cellStyle name="Normal 19 6 3 4 2 2" xfId="14439" xr:uid="{00000000-0005-0000-0000-000068380000}"/>
    <cellStyle name="Normal 19 6 3 4 3" xfId="14440" xr:uid="{00000000-0005-0000-0000-000069380000}"/>
    <cellStyle name="Normal 19 6 3 5" xfId="14441" xr:uid="{00000000-0005-0000-0000-00006A380000}"/>
    <cellStyle name="Normal 19 6 3 5 2" xfId="14442" xr:uid="{00000000-0005-0000-0000-00006B380000}"/>
    <cellStyle name="Normal 19 6 3 6" xfId="14443" xr:uid="{00000000-0005-0000-0000-00006C380000}"/>
    <cellStyle name="Normal 19 6 3 6 2" xfId="14444" xr:uid="{00000000-0005-0000-0000-00006D380000}"/>
    <cellStyle name="Normal 19 6 3 7" xfId="14445" xr:uid="{00000000-0005-0000-0000-00006E380000}"/>
    <cellStyle name="Normal 19 6 4" xfId="14446" xr:uid="{00000000-0005-0000-0000-00006F380000}"/>
    <cellStyle name="Normal 19 6 4 2" xfId="14447" xr:uid="{00000000-0005-0000-0000-000070380000}"/>
    <cellStyle name="Normal 19 6 4 2 2" xfId="14448" xr:uid="{00000000-0005-0000-0000-000071380000}"/>
    <cellStyle name="Normal 19 6 4 3" xfId="14449" xr:uid="{00000000-0005-0000-0000-000072380000}"/>
    <cellStyle name="Normal 19 6 5" xfId="14450" xr:uid="{00000000-0005-0000-0000-000073380000}"/>
    <cellStyle name="Normal 19 6 5 2" xfId="14451" xr:uid="{00000000-0005-0000-0000-000074380000}"/>
    <cellStyle name="Normal 19 6 5 2 2" xfId="14452" xr:uid="{00000000-0005-0000-0000-000075380000}"/>
    <cellStyle name="Normal 19 6 5 3" xfId="14453" xr:uid="{00000000-0005-0000-0000-000076380000}"/>
    <cellStyle name="Normal 19 6 6" xfId="14454" xr:uid="{00000000-0005-0000-0000-000077380000}"/>
    <cellStyle name="Normal 19 6 6 2" xfId="14455" xr:uid="{00000000-0005-0000-0000-000078380000}"/>
    <cellStyle name="Normal 19 6 6 2 2" xfId="14456" xr:uid="{00000000-0005-0000-0000-000079380000}"/>
    <cellStyle name="Normal 19 6 6 3" xfId="14457" xr:uid="{00000000-0005-0000-0000-00007A380000}"/>
    <cellStyle name="Normal 19 6 7" xfId="14458" xr:uid="{00000000-0005-0000-0000-00007B380000}"/>
    <cellStyle name="Normal 19 6 7 2" xfId="14459" xr:uid="{00000000-0005-0000-0000-00007C380000}"/>
    <cellStyle name="Normal 19 6 8" xfId="14460" xr:uid="{00000000-0005-0000-0000-00007D380000}"/>
    <cellStyle name="Normal 19 6 8 2" xfId="14461" xr:uid="{00000000-0005-0000-0000-00007E380000}"/>
    <cellStyle name="Normal 19 6 9" xfId="14462" xr:uid="{00000000-0005-0000-0000-00007F380000}"/>
    <cellStyle name="Normal 19 7" xfId="14463" xr:uid="{00000000-0005-0000-0000-000080380000}"/>
    <cellStyle name="Normal 19 7 2" xfId="14464" xr:uid="{00000000-0005-0000-0000-000081380000}"/>
    <cellStyle name="Normal 19 7 2 2" xfId="14465" xr:uid="{00000000-0005-0000-0000-000082380000}"/>
    <cellStyle name="Normal 19 7 2 2 2" xfId="14466" xr:uid="{00000000-0005-0000-0000-000083380000}"/>
    <cellStyle name="Normal 19 7 2 2 2 2" xfId="14467" xr:uid="{00000000-0005-0000-0000-000084380000}"/>
    <cellStyle name="Normal 19 7 2 2 3" xfId="14468" xr:uid="{00000000-0005-0000-0000-000085380000}"/>
    <cellStyle name="Normal 19 7 2 3" xfId="14469" xr:uid="{00000000-0005-0000-0000-000086380000}"/>
    <cellStyle name="Normal 19 7 2 3 2" xfId="14470" xr:uid="{00000000-0005-0000-0000-000087380000}"/>
    <cellStyle name="Normal 19 7 2 3 2 2" xfId="14471" xr:uid="{00000000-0005-0000-0000-000088380000}"/>
    <cellStyle name="Normal 19 7 2 3 3" xfId="14472" xr:uid="{00000000-0005-0000-0000-000089380000}"/>
    <cellStyle name="Normal 19 7 2 4" xfId="14473" xr:uid="{00000000-0005-0000-0000-00008A380000}"/>
    <cellStyle name="Normal 19 7 2 4 2" xfId="14474" xr:uid="{00000000-0005-0000-0000-00008B380000}"/>
    <cellStyle name="Normal 19 7 2 4 2 2" xfId="14475" xr:uid="{00000000-0005-0000-0000-00008C380000}"/>
    <cellStyle name="Normal 19 7 2 4 3" xfId="14476" xr:uid="{00000000-0005-0000-0000-00008D380000}"/>
    <cellStyle name="Normal 19 7 2 5" xfId="14477" xr:uid="{00000000-0005-0000-0000-00008E380000}"/>
    <cellStyle name="Normal 19 7 2 5 2" xfId="14478" xr:uid="{00000000-0005-0000-0000-00008F380000}"/>
    <cellStyle name="Normal 19 7 2 6" xfId="14479" xr:uid="{00000000-0005-0000-0000-000090380000}"/>
    <cellStyle name="Normal 19 7 2 6 2" xfId="14480" xr:uid="{00000000-0005-0000-0000-000091380000}"/>
    <cellStyle name="Normal 19 7 2 7" xfId="14481" xr:uid="{00000000-0005-0000-0000-000092380000}"/>
    <cellStyle name="Normal 19 7 3" xfId="14482" xr:uid="{00000000-0005-0000-0000-000093380000}"/>
    <cellStyle name="Normal 19 7 3 2" xfId="14483" xr:uid="{00000000-0005-0000-0000-000094380000}"/>
    <cellStyle name="Normal 19 7 3 2 2" xfId="14484" xr:uid="{00000000-0005-0000-0000-000095380000}"/>
    <cellStyle name="Normal 19 7 3 3" xfId="14485" xr:uid="{00000000-0005-0000-0000-000096380000}"/>
    <cellStyle name="Normal 19 7 4" xfId="14486" xr:uid="{00000000-0005-0000-0000-000097380000}"/>
    <cellStyle name="Normal 19 7 4 2" xfId="14487" xr:uid="{00000000-0005-0000-0000-000098380000}"/>
    <cellStyle name="Normal 19 7 4 2 2" xfId="14488" xr:uid="{00000000-0005-0000-0000-000099380000}"/>
    <cellStyle name="Normal 19 7 4 3" xfId="14489" xr:uid="{00000000-0005-0000-0000-00009A380000}"/>
    <cellStyle name="Normal 19 7 5" xfId="14490" xr:uid="{00000000-0005-0000-0000-00009B380000}"/>
    <cellStyle name="Normal 19 7 5 2" xfId="14491" xr:uid="{00000000-0005-0000-0000-00009C380000}"/>
    <cellStyle name="Normal 19 7 5 2 2" xfId="14492" xr:uid="{00000000-0005-0000-0000-00009D380000}"/>
    <cellStyle name="Normal 19 7 5 3" xfId="14493" xr:uid="{00000000-0005-0000-0000-00009E380000}"/>
    <cellStyle name="Normal 19 7 6" xfId="14494" xr:uid="{00000000-0005-0000-0000-00009F380000}"/>
    <cellStyle name="Normal 19 7 6 2" xfId="14495" xr:uid="{00000000-0005-0000-0000-0000A0380000}"/>
    <cellStyle name="Normal 19 7 7" xfId="14496" xr:uid="{00000000-0005-0000-0000-0000A1380000}"/>
    <cellStyle name="Normal 19 7 7 2" xfId="14497" xr:uid="{00000000-0005-0000-0000-0000A2380000}"/>
    <cellStyle name="Normal 19 7 8" xfId="14498" xr:uid="{00000000-0005-0000-0000-0000A3380000}"/>
    <cellStyle name="Normal 19 8" xfId="14499" xr:uid="{00000000-0005-0000-0000-0000A4380000}"/>
    <cellStyle name="Normal 19 8 2" xfId="14500" xr:uid="{00000000-0005-0000-0000-0000A5380000}"/>
    <cellStyle name="Normal 19 8 2 2" xfId="14501" xr:uid="{00000000-0005-0000-0000-0000A6380000}"/>
    <cellStyle name="Normal 19 8 2 2 2" xfId="14502" xr:uid="{00000000-0005-0000-0000-0000A7380000}"/>
    <cellStyle name="Normal 19 8 2 3" xfId="14503" xr:uid="{00000000-0005-0000-0000-0000A8380000}"/>
    <cellStyle name="Normal 19 8 3" xfId="14504" xr:uid="{00000000-0005-0000-0000-0000A9380000}"/>
    <cellStyle name="Normal 19 8 3 2" xfId="14505" xr:uid="{00000000-0005-0000-0000-0000AA380000}"/>
    <cellStyle name="Normal 19 8 3 2 2" xfId="14506" xr:uid="{00000000-0005-0000-0000-0000AB380000}"/>
    <cellStyle name="Normal 19 8 3 3" xfId="14507" xr:uid="{00000000-0005-0000-0000-0000AC380000}"/>
    <cellStyle name="Normal 19 8 4" xfId="14508" xr:uid="{00000000-0005-0000-0000-0000AD380000}"/>
    <cellStyle name="Normal 19 8 4 2" xfId="14509" xr:uid="{00000000-0005-0000-0000-0000AE380000}"/>
    <cellStyle name="Normal 19 8 4 2 2" xfId="14510" xr:uid="{00000000-0005-0000-0000-0000AF380000}"/>
    <cellStyle name="Normal 19 8 4 3" xfId="14511" xr:uid="{00000000-0005-0000-0000-0000B0380000}"/>
    <cellStyle name="Normal 19 8 5" xfId="14512" xr:uid="{00000000-0005-0000-0000-0000B1380000}"/>
    <cellStyle name="Normal 19 8 5 2" xfId="14513" xr:uid="{00000000-0005-0000-0000-0000B2380000}"/>
    <cellStyle name="Normal 19 8 6" xfId="14514" xr:uid="{00000000-0005-0000-0000-0000B3380000}"/>
    <cellStyle name="Normal 19 8 6 2" xfId="14515" xr:uid="{00000000-0005-0000-0000-0000B4380000}"/>
    <cellStyle name="Normal 19 8 7" xfId="14516" xr:uid="{00000000-0005-0000-0000-0000B5380000}"/>
    <cellStyle name="Normal 19 9" xfId="14517" xr:uid="{00000000-0005-0000-0000-0000B6380000}"/>
    <cellStyle name="Normal 19 9 2" xfId="14518" xr:uid="{00000000-0005-0000-0000-0000B7380000}"/>
    <cellStyle name="Normal 19 9 2 2" xfId="14519" xr:uid="{00000000-0005-0000-0000-0000B8380000}"/>
    <cellStyle name="Normal 19 9 2 2 2" xfId="14520" xr:uid="{00000000-0005-0000-0000-0000B9380000}"/>
    <cellStyle name="Normal 19 9 2 3" xfId="14521" xr:uid="{00000000-0005-0000-0000-0000BA380000}"/>
    <cellStyle name="Normal 19 9 3" xfId="14522" xr:uid="{00000000-0005-0000-0000-0000BB380000}"/>
    <cellStyle name="Normal 19 9 3 2" xfId="14523" xr:uid="{00000000-0005-0000-0000-0000BC380000}"/>
    <cellStyle name="Normal 19 9 3 2 2" xfId="14524" xr:uid="{00000000-0005-0000-0000-0000BD380000}"/>
    <cellStyle name="Normal 19 9 3 3" xfId="14525" xr:uid="{00000000-0005-0000-0000-0000BE380000}"/>
    <cellStyle name="Normal 19 9 4" xfId="14526" xr:uid="{00000000-0005-0000-0000-0000BF380000}"/>
    <cellStyle name="Normal 19 9 4 2" xfId="14527" xr:uid="{00000000-0005-0000-0000-0000C0380000}"/>
    <cellStyle name="Normal 19 9 4 2 2" xfId="14528" xr:uid="{00000000-0005-0000-0000-0000C1380000}"/>
    <cellStyle name="Normal 19 9 4 3" xfId="14529" xr:uid="{00000000-0005-0000-0000-0000C2380000}"/>
    <cellStyle name="Normal 19 9 5" xfId="14530" xr:uid="{00000000-0005-0000-0000-0000C3380000}"/>
    <cellStyle name="Normal 19 9 5 2" xfId="14531" xr:uid="{00000000-0005-0000-0000-0000C4380000}"/>
    <cellStyle name="Normal 19 9 6" xfId="14532" xr:uid="{00000000-0005-0000-0000-0000C5380000}"/>
    <cellStyle name="Normal 19 9 6 2" xfId="14533" xr:uid="{00000000-0005-0000-0000-0000C6380000}"/>
    <cellStyle name="Normal 19 9 7" xfId="14534" xr:uid="{00000000-0005-0000-0000-0000C7380000}"/>
    <cellStyle name="Normal 19_Confidential Information" xfId="14535" xr:uid="{00000000-0005-0000-0000-0000C8380000}"/>
    <cellStyle name="Normal 2" xfId="14536" xr:uid="{00000000-0005-0000-0000-0000C9380000}"/>
    <cellStyle name="Normal 2 10" xfId="14537" xr:uid="{00000000-0005-0000-0000-0000CA380000}"/>
    <cellStyle name="Normal 2 10 2" xfId="14538" xr:uid="{00000000-0005-0000-0000-0000CB380000}"/>
    <cellStyle name="Normal 2 10 2 2" xfId="14539" xr:uid="{00000000-0005-0000-0000-0000CC380000}"/>
    <cellStyle name="Normal 2 10 2 2 2" xfId="14540" xr:uid="{00000000-0005-0000-0000-0000CD380000}"/>
    <cellStyle name="Normal 2 10 2 3" xfId="14541" xr:uid="{00000000-0005-0000-0000-0000CE380000}"/>
    <cellStyle name="Normal 2 10 3" xfId="14542" xr:uid="{00000000-0005-0000-0000-0000CF380000}"/>
    <cellStyle name="Normal 2 10 3 2" xfId="14543" xr:uid="{00000000-0005-0000-0000-0000D0380000}"/>
    <cellStyle name="Normal 2 10 3 2 2" xfId="14544" xr:uid="{00000000-0005-0000-0000-0000D1380000}"/>
    <cellStyle name="Normal 2 10 3 3" xfId="14545" xr:uid="{00000000-0005-0000-0000-0000D2380000}"/>
    <cellStyle name="Normal 2 10 4" xfId="14546" xr:uid="{00000000-0005-0000-0000-0000D3380000}"/>
    <cellStyle name="Normal 2 10 4 2" xfId="14547" xr:uid="{00000000-0005-0000-0000-0000D4380000}"/>
    <cellStyle name="Normal 2 10 4 2 2" xfId="14548" xr:uid="{00000000-0005-0000-0000-0000D5380000}"/>
    <cellStyle name="Normal 2 10 4 3" xfId="14549" xr:uid="{00000000-0005-0000-0000-0000D6380000}"/>
    <cellStyle name="Normal 2 10 5" xfId="14550" xr:uid="{00000000-0005-0000-0000-0000D7380000}"/>
    <cellStyle name="Normal 2 10 5 2" xfId="14551" xr:uid="{00000000-0005-0000-0000-0000D8380000}"/>
    <cellStyle name="Normal 2 10 6" xfId="14552" xr:uid="{00000000-0005-0000-0000-0000D9380000}"/>
    <cellStyle name="Normal 2 10 6 2" xfId="14553" xr:uid="{00000000-0005-0000-0000-0000DA380000}"/>
    <cellStyle name="Normal 2 10 7" xfId="14554" xr:uid="{00000000-0005-0000-0000-0000DB380000}"/>
    <cellStyle name="Normal 2 11" xfId="14555" xr:uid="{00000000-0005-0000-0000-0000DC380000}"/>
    <cellStyle name="Normal 2 11 2" xfId="14556" xr:uid="{00000000-0005-0000-0000-0000DD380000}"/>
    <cellStyle name="Normal 2 11 2 2" xfId="14557" xr:uid="{00000000-0005-0000-0000-0000DE380000}"/>
    <cellStyle name="Normal 2 11 2 2 2" xfId="14558" xr:uid="{00000000-0005-0000-0000-0000DF380000}"/>
    <cellStyle name="Normal 2 11 2 3" xfId="14559" xr:uid="{00000000-0005-0000-0000-0000E0380000}"/>
    <cellStyle name="Normal 2 11 3" xfId="14560" xr:uid="{00000000-0005-0000-0000-0000E1380000}"/>
    <cellStyle name="Normal 2 11 3 2" xfId="14561" xr:uid="{00000000-0005-0000-0000-0000E2380000}"/>
    <cellStyle name="Normal 2 11 3 2 2" xfId="14562" xr:uid="{00000000-0005-0000-0000-0000E3380000}"/>
    <cellStyle name="Normal 2 11 3 3" xfId="14563" xr:uid="{00000000-0005-0000-0000-0000E4380000}"/>
    <cellStyle name="Normal 2 11 4" xfId="14564" xr:uid="{00000000-0005-0000-0000-0000E5380000}"/>
    <cellStyle name="Normal 2 11 4 2" xfId="14565" xr:uid="{00000000-0005-0000-0000-0000E6380000}"/>
    <cellStyle name="Normal 2 11 4 2 2" xfId="14566" xr:uid="{00000000-0005-0000-0000-0000E7380000}"/>
    <cellStyle name="Normal 2 11 4 3" xfId="14567" xr:uid="{00000000-0005-0000-0000-0000E8380000}"/>
    <cellStyle name="Normal 2 11 5" xfId="14568" xr:uid="{00000000-0005-0000-0000-0000E9380000}"/>
    <cellStyle name="Normal 2 11 5 2" xfId="14569" xr:uid="{00000000-0005-0000-0000-0000EA380000}"/>
    <cellStyle name="Normal 2 11 6" xfId="14570" xr:uid="{00000000-0005-0000-0000-0000EB380000}"/>
    <cellStyle name="Normal 2 11 6 2" xfId="14571" xr:uid="{00000000-0005-0000-0000-0000EC380000}"/>
    <cellStyle name="Normal 2 11 7" xfId="14572" xr:uid="{00000000-0005-0000-0000-0000ED380000}"/>
    <cellStyle name="Normal 2 12" xfId="14573" xr:uid="{00000000-0005-0000-0000-0000EE380000}"/>
    <cellStyle name="Normal 2 13" xfId="14574" xr:uid="{00000000-0005-0000-0000-0000EF380000}"/>
    <cellStyle name="Normal 2 13 2" xfId="14575" xr:uid="{00000000-0005-0000-0000-0000F0380000}"/>
    <cellStyle name="Normal 2 14" xfId="14576" xr:uid="{00000000-0005-0000-0000-0000F1380000}"/>
    <cellStyle name="Normal 2 15" xfId="14577" xr:uid="{00000000-0005-0000-0000-0000F2380000}"/>
    <cellStyle name="Normal 2 16" xfId="14578" xr:uid="{00000000-0005-0000-0000-0000F3380000}"/>
    <cellStyle name="Normal 2 2" xfId="14579" xr:uid="{00000000-0005-0000-0000-0000F4380000}"/>
    <cellStyle name="Normal 2 2 10" xfId="14580" xr:uid="{00000000-0005-0000-0000-0000F5380000}"/>
    <cellStyle name="Normal 2 2 11" xfId="14581" xr:uid="{00000000-0005-0000-0000-0000F6380000}"/>
    <cellStyle name="Normal 2 2 12" xfId="14582" xr:uid="{00000000-0005-0000-0000-0000F7380000}"/>
    <cellStyle name="Normal 2 2 2" xfId="14583" xr:uid="{00000000-0005-0000-0000-0000F8380000}"/>
    <cellStyle name="Normal 2 2 2 2" xfId="14584" xr:uid="{00000000-0005-0000-0000-0000F9380000}"/>
    <cellStyle name="Normal 2 2 3" xfId="14585" xr:uid="{00000000-0005-0000-0000-0000FA380000}"/>
    <cellStyle name="Normal 2 2 3 10" xfId="14586" xr:uid="{00000000-0005-0000-0000-0000FB380000}"/>
    <cellStyle name="Normal 2 2 3 10 2" xfId="14587" xr:uid="{00000000-0005-0000-0000-0000FC380000}"/>
    <cellStyle name="Normal 2 2 3 10 2 2" xfId="14588" xr:uid="{00000000-0005-0000-0000-0000FD380000}"/>
    <cellStyle name="Normal 2 2 3 10 3" xfId="14589" xr:uid="{00000000-0005-0000-0000-0000FE380000}"/>
    <cellStyle name="Normal 2 2 3 11" xfId="14590" xr:uid="{00000000-0005-0000-0000-0000FF380000}"/>
    <cellStyle name="Normal 2 2 3 11 2" xfId="14591" xr:uid="{00000000-0005-0000-0000-000000390000}"/>
    <cellStyle name="Normal 2 2 3 12" xfId="14592" xr:uid="{00000000-0005-0000-0000-000001390000}"/>
    <cellStyle name="Normal 2 2 3 12 2" xfId="14593" xr:uid="{00000000-0005-0000-0000-000002390000}"/>
    <cellStyle name="Normal 2 2 3 13" xfId="14594" xr:uid="{00000000-0005-0000-0000-000003390000}"/>
    <cellStyle name="Normal 2 2 3 2" xfId="14595" xr:uid="{00000000-0005-0000-0000-000004390000}"/>
    <cellStyle name="Normal 2 2 3 2 10" xfId="14596" xr:uid="{00000000-0005-0000-0000-000005390000}"/>
    <cellStyle name="Normal 2 2 3 2 10 2" xfId="14597" xr:uid="{00000000-0005-0000-0000-000006390000}"/>
    <cellStyle name="Normal 2 2 3 2 11" xfId="14598" xr:uid="{00000000-0005-0000-0000-000007390000}"/>
    <cellStyle name="Normal 2 2 3 2 2" xfId="14599" xr:uid="{00000000-0005-0000-0000-000008390000}"/>
    <cellStyle name="Normal 2 2 3 2 2 2" xfId="14600" xr:uid="{00000000-0005-0000-0000-000009390000}"/>
    <cellStyle name="Normal 2 2 3 2 2 2 2" xfId="14601" xr:uid="{00000000-0005-0000-0000-00000A390000}"/>
    <cellStyle name="Normal 2 2 3 2 2 2 2 2" xfId="14602" xr:uid="{00000000-0005-0000-0000-00000B390000}"/>
    <cellStyle name="Normal 2 2 3 2 2 2 2 2 2" xfId="14603" xr:uid="{00000000-0005-0000-0000-00000C390000}"/>
    <cellStyle name="Normal 2 2 3 2 2 2 2 3" xfId="14604" xr:uid="{00000000-0005-0000-0000-00000D390000}"/>
    <cellStyle name="Normal 2 2 3 2 2 2 3" xfId="14605" xr:uid="{00000000-0005-0000-0000-00000E390000}"/>
    <cellStyle name="Normal 2 2 3 2 2 2 3 2" xfId="14606" xr:uid="{00000000-0005-0000-0000-00000F390000}"/>
    <cellStyle name="Normal 2 2 3 2 2 2 3 2 2" xfId="14607" xr:uid="{00000000-0005-0000-0000-000010390000}"/>
    <cellStyle name="Normal 2 2 3 2 2 2 3 3" xfId="14608" xr:uid="{00000000-0005-0000-0000-000011390000}"/>
    <cellStyle name="Normal 2 2 3 2 2 2 4" xfId="14609" xr:uid="{00000000-0005-0000-0000-000012390000}"/>
    <cellStyle name="Normal 2 2 3 2 2 2 4 2" xfId="14610" xr:uid="{00000000-0005-0000-0000-000013390000}"/>
    <cellStyle name="Normal 2 2 3 2 2 2 4 2 2" xfId="14611" xr:uid="{00000000-0005-0000-0000-000014390000}"/>
    <cellStyle name="Normal 2 2 3 2 2 2 4 3" xfId="14612" xr:uid="{00000000-0005-0000-0000-000015390000}"/>
    <cellStyle name="Normal 2 2 3 2 2 2 5" xfId="14613" xr:uid="{00000000-0005-0000-0000-000016390000}"/>
    <cellStyle name="Normal 2 2 3 2 2 2 5 2" xfId="14614" xr:uid="{00000000-0005-0000-0000-000017390000}"/>
    <cellStyle name="Normal 2 2 3 2 2 2 6" xfId="14615" xr:uid="{00000000-0005-0000-0000-000018390000}"/>
    <cellStyle name="Normal 2 2 3 2 2 2 6 2" xfId="14616" xr:uid="{00000000-0005-0000-0000-000019390000}"/>
    <cellStyle name="Normal 2 2 3 2 2 2 7" xfId="14617" xr:uid="{00000000-0005-0000-0000-00001A390000}"/>
    <cellStyle name="Normal 2 2 3 2 2 3" xfId="14618" xr:uid="{00000000-0005-0000-0000-00001B390000}"/>
    <cellStyle name="Normal 2 2 3 2 2 3 2" xfId="14619" xr:uid="{00000000-0005-0000-0000-00001C390000}"/>
    <cellStyle name="Normal 2 2 3 2 2 3 2 2" xfId="14620" xr:uid="{00000000-0005-0000-0000-00001D390000}"/>
    <cellStyle name="Normal 2 2 3 2 2 3 2 2 2" xfId="14621" xr:uid="{00000000-0005-0000-0000-00001E390000}"/>
    <cellStyle name="Normal 2 2 3 2 2 3 2 3" xfId="14622" xr:uid="{00000000-0005-0000-0000-00001F390000}"/>
    <cellStyle name="Normal 2 2 3 2 2 3 3" xfId="14623" xr:uid="{00000000-0005-0000-0000-000020390000}"/>
    <cellStyle name="Normal 2 2 3 2 2 3 3 2" xfId="14624" xr:uid="{00000000-0005-0000-0000-000021390000}"/>
    <cellStyle name="Normal 2 2 3 2 2 3 3 2 2" xfId="14625" xr:uid="{00000000-0005-0000-0000-000022390000}"/>
    <cellStyle name="Normal 2 2 3 2 2 3 3 3" xfId="14626" xr:uid="{00000000-0005-0000-0000-000023390000}"/>
    <cellStyle name="Normal 2 2 3 2 2 3 4" xfId="14627" xr:uid="{00000000-0005-0000-0000-000024390000}"/>
    <cellStyle name="Normal 2 2 3 2 2 3 4 2" xfId="14628" xr:uid="{00000000-0005-0000-0000-000025390000}"/>
    <cellStyle name="Normal 2 2 3 2 2 3 4 2 2" xfId="14629" xr:uid="{00000000-0005-0000-0000-000026390000}"/>
    <cellStyle name="Normal 2 2 3 2 2 3 4 3" xfId="14630" xr:uid="{00000000-0005-0000-0000-000027390000}"/>
    <cellStyle name="Normal 2 2 3 2 2 3 5" xfId="14631" xr:uid="{00000000-0005-0000-0000-000028390000}"/>
    <cellStyle name="Normal 2 2 3 2 2 3 5 2" xfId="14632" xr:uid="{00000000-0005-0000-0000-000029390000}"/>
    <cellStyle name="Normal 2 2 3 2 2 3 6" xfId="14633" xr:uid="{00000000-0005-0000-0000-00002A390000}"/>
    <cellStyle name="Normal 2 2 3 2 2 3 6 2" xfId="14634" xr:uid="{00000000-0005-0000-0000-00002B390000}"/>
    <cellStyle name="Normal 2 2 3 2 2 3 7" xfId="14635" xr:uid="{00000000-0005-0000-0000-00002C390000}"/>
    <cellStyle name="Normal 2 2 3 2 2 4" xfId="14636" xr:uid="{00000000-0005-0000-0000-00002D390000}"/>
    <cellStyle name="Normal 2 2 3 2 2 4 2" xfId="14637" xr:uid="{00000000-0005-0000-0000-00002E390000}"/>
    <cellStyle name="Normal 2 2 3 2 2 4 2 2" xfId="14638" xr:uid="{00000000-0005-0000-0000-00002F390000}"/>
    <cellStyle name="Normal 2 2 3 2 2 4 3" xfId="14639" xr:uid="{00000000-0005-0000-0000-000030390000}"/>
    <cellStyle name="Normal 2 2 3 2 2 5" xfId="14640" xr:uid="{00000000-0005-0000-0000-000031390000}"/>
    <cellStyle name="Normal 2 2 3 2 2 5 2" xfId="14641" xr:uid="{00000000-0005-0000-0000-000032390000}"/>
    <cellStyle name="Normal 2 2 3 2 2 5 2 2" xfId="14642" xr:uid="{00000000-0005-0000-0000-000033390000}"/>
    <cellStyle name="Normal 2 2 3 2 2 5 3" xfId="14643" xr:uid="{00000000-0005-0000-0000-000034390000}"/>
    <cellStyle name="Normal 2 2 3 2 2 6" xfId="14644" xr:uid="{00000000-0005-0000-0000-000035390000}"/>
    <cellStyle name="Normal 2 2 3 2 2 6 2" xfId="14645" xr:uid="{00000000-0005-0000-0000-000036390000}"/>
    <cellStyle name="Normal 2 2 3 2 2 6 2 2" xfId="14646" xr:uid="{00000000-0005-0000-0000-000037390000}"/>
    <cellStyle name="Normal 2 2 3 2 2 6 3" xfId="14647" xr:uid="{00000000-0005-0000-0000-000038390000}"/>
    <cellStyle name="Normal 2 2 3 2 2 7" xfId="14648" xr:uid="{00000000-0005-0000-0000-000039390000}"/>
    <cellStyle name="Normal 2 2 3 2 2 7 2" xfId="14649" xr:uid="{00000000-0005-0000-0000-00003A390000}"/>
    <cellStyle name="Normal 2 2 3 2 2 8" xfId="14650" xr:uid="{00000000-0005-0000-0000-00003B390000}"/>
    <cellStyle name="Normal 2 2 3 2 2 8 2" xfId="14651" xr:uid="{00000000-0005-0000-0000-00003C390000}"/>
    <cellStyle name="Normal 2 2 3 2 2 9" xfId="14652" xr:uid="{00000000-0005-0000-0000-00003D390000}"/>
    <cellStyle name="Normal 2 2 3 2 3" xfId="14653" xr:uid="{00000000-0005-0000-0000-00003E390000}"/>
    <cellStyle name="Normal 2 2 3 2 3 2" xfId="14654" xr:uid="{00000000-0005-0000-0000-00003F390000}"/>
    <cellStyle name="Normal 2 2 3 2 3 2 2" xfId="14655" xr:uid="{00000000-0005-0000-0000-000040390000}"/>
    <cellStyle name="Normal 2 2 3 2 3 2 2 2" xfId="14656" xr:uid="{00000000-0005-0000-0000-000041390000}"/>
    <cellStyle name="Normal 2 2 3 2 3 2 2 2 2" xfId="14657" xr:uid="{00000000-0005-0000-0000-000042390000}"/>
    <cellStyle name="Normal 2 2 3 2 3 2 2 3" xfId="14658" xr:uid="{00000000-0005-0000-0000-000043390000}"/>
    <cellStyle name="Normal 2 2 3 2 3 2 3" xfId="14659" xr:uid="{00000000-0005-0000-0000-000044390000}"/>
    <cellStyle name="Normal 2 2 3 2 3 2 3 2" xfId="14660" xr:uid="{00000000-0005-0000-0000-000045390000}"/>
    <cellStyle name="Normal 2 2 3 2 3 2 3 2 2" xfId="14661" xr:uid="{00000000-0005-0000-0000-000046390000}"/>
    <cellStyle name="Normal 2 2 3 2 3 2 3 3" xfId="14662" xr:uid="{00000000-0005-0000-0000-000047390000}"/>
    <cellStyle name="Normal 2 2 3 2 3 2 4" xfId="14663" xr:uid="{00000000-0005-0000-0000-000048390000}"/>
    <cellStyle name="Normal 2 2 3 2 3 2 4 2" xfId="14664" xr:uid="{00000000-0005-0000-0000-000049390000}"/>
    <cellStyle name="Normal 2 2 3 2 3 2 4 2 2" xfId="14665" xr:uid="{00000000-0005-0000-0000-00004A390000}"/>
    <cellStyle name="Normal 2 2 3 2 3 2 4 3" xfId="14666" xr:uid="{00000000-0005-0000-0000-00004B390000}"/>
    <cellStyle name="Normal 2 2 3 2 3 2 5" xfId="14667" xr:uid="{00000000-0005-0000-0000-00004C390000}"/>
    <cellStyle name="Normal 2 2 3 2 3 2 5 2" xfId="14668" xr:uid="{00000000-0005-0000-0000-00004D390000}"/>
    <cellStyle name="Normal 2 2 3 2 3 2 6" xfId="14669" xr:uid="{00000000-0005-0000-0000-00004E390000}"/>
    <cellStyle name="Normal 2 2 3 2 3 2 6 2" xfId="14670" xr:uid="{00000000-0005-0000-0000-00004F390000}"/>
    <cellStyle name="Normal 2 2 3 2 3 2 7" xfId="14671" xr:uid="{00000000-0005-0000-0000-000050390000}"/>
    <cellStyle name="Normal 2 2 3 2 3 3" xfId="14672" xr:uid="{00000000-0005-0000-0000-000051390000}"/>
    <cellStyle name="Normal 2 2 3 2 3 3 2" xfId="14673" xr:uid="{00000000-0005-0000-0000-000052390000}"/>
    <cellStyle name="Normal 2 2 3 2 3 3 2 2" xfId="14674" xr:uid="{00000000-0005-0000-0000-000053390000}"/>
    <cellStyle name="Normal 2 2 3 2 3 3 3" xfId="14675" xr:uid="{00000000-0005-0000-0000-000054390000}"/>
    <cellStyle name="Normal 2 2 3 2 3 4" xfId="14676" xr:uid="{00000000-0005-0000-0000-000055390000}"/>
    <cellStyle name="Normal 2 2 3 2 3 4 2" xfId="14677" xr:uid="{00000000-0005-0000-0000-000056390000}"/>
    <cellStyle name="Normal 2 2 3 2 3 4 2 2" xfId="14678" xr:uid="{00000000-0005-0000-0000-000057390000}"/>
    <cellStyle name="Normal 2 2 3 2 3 4 3" xfId="14679" xr:uid="{00000000-0005-0000-0000-000058390000}"/>
    <cellStyle name="Normal 2 2 3 2 3 5" xfId="14680" xr:uid="{00000000-0005-0000-0000-000059390000}"/>
    <cellStyle name="Normal 2 2 3 2 3 5 2" xfId="14681" xr:uid="{00000000-0005-0000-0000-00005A390000}"/>
    <cellStyle name="Normal 2 2 3 2 3 5 2 2" xfId="14682" xr:uid="{00000000-0005-0000-0000-00005B390000}"/>
    <cellStyle name="Normal 2 2 3 2 3 5 3" xfId="14683" xr:uid="{00000000-0005-0000-0000-00005C390000}"/>
    <cellStyle name="Normal 2 2 3 2 3 6" xfId="14684" xr:uid="{00000000-0005-0000-0000-00005D390000}"/>
    <cellStyle name="Normal 2 2 3 2 3 6 2" xfId="14685" xr:uid="{00000000-0005-0000-0000-00005E390000}"/>
    <cellStyle name="Normal 2 2 3 2 3 7" xfId="14686" xr:uid="{00000000-0005-0000-0000-00005F390000}"/>
    <cellStyle name="Normal 2 2 3 2 3 7 2" xfId="14687" xr:uid="{00000000-0005-0000-0000-000060390000}"/>
    <cellStyle name="Normal 2 2 3 2 3 8" xfId="14688" xr:uid="{00000000-0005-0000-0000-000061390000}"/>
    <cellStyle name="Normal 2 2 3 2 4" xfId="14689" xr:uid="{00000000-0005-0000-0000-000062390000}"/>
    <cellStyle name="Normal 2 2 3 2 4 2" xfId="14690" xr:uid="{00000000-0005-0000-0000-000063390000}"/>
    <cellStyle name="Normal 2 2 3 2 4 2 2" xfId="14691" xr:uid="{00000000-0005-0000-0000-000064390000}"/>
    <cellStyle name="Normal 2 2 3 2 4 2 2 2" xfId="14692" xr:uid="{00000000-0005-0000-0000-000065390000}"/>
    <cellStyle name="Normal 2 2 3 2 4 2 3" xfId="14693" xr:uid="{00000000-0005-0000-0000-000066390000}"/>
    <cellStyle name="Normal 2 2 3 2 4 3" xfId="14694" xr:uid="{00000000-0005-0000-0000-000067390000}"/>
    <cellStyle name="Normal 2 2 3 2 4 3 2" xfId="14695" xr:uid="{00000000-0005-0000-0000-000068390000}"/>
    <cellStyle name="Normal 2 2 3 2 4 3 2 2" xfId="14696" xr:uid="{00000000-0005-0000-0000-000069390000}"/>
    <cellStyle name="Normal 2 2 3 2 4 3 3" xfId="14697" xr:uid="{00000000-0005-0000-0000-00006A390000}"/>
    <cellStyle name="Normal 2 2 3 2 4 4" xfId="14698" xr:uid="{00000000-0005-0000-0000-00006B390000}"/>
    <cellStyle name="Normal 2 2 3 2 4 4 2" xfId="14699" xr:uid="{00000000-0005-0000-0000-00006C390000}"/>
    <cellStyle name="Normal 2 2 3 2 4 4 2 2" xfId="14700" xr:uid="{00000000-0005-0000-0000-00006D390000}"/>
    <cellStyle name="Normal 2 2 3 2 4 4 3" xfId="14701" xr:uid="{00000000-0005-0000-0000-00006E390000}"/>
    <cellStyle name="Normal 2 2 3 2 4 5" xfId="14702" xr:uid="{00000000-0005-0000-0000-00006F390000}"/>
    <cellStyle name="Normal 2 2 3 2 4 5 2" xfId="14703" xr:uid="{00000000-0005-0000-0000-000070390000}"/>
    <cellStyle name="Normal 2 2 3 2 4 6" xfId="14704" xr:uid="{00000000-0005-0000-0000-000071390000}"/>
    <cellStyle name="Normal 2 2 3 2 4 6 2" xfId="14705" xr:uid="{00000000-0005-0000-0000-000072390000}"/>
    <cellStyle name="Normal 2 2 3 2 4 7" xfId="14706" xr:uid="{00000000-0005-0000-0000-000073390000}"/>
    <cellStyle name="Normal 2 2 3 2 5" xfId="14707" xr:uid="{00000000-0005-0000-0000-000074390000}"/>
    <cellStyle name="Normal 2 2 3 2 5 2" xfId="14708" xr:uid="{00000000-0005-0000-0000-000075390000}"/>
    <cellStyle name="Normal 2 2 3 2 5 2 2" xfId="14709" xr:uid="{00000000-0005-0000-0000-000076390000}"/>
    <cellStyle name="Normal 2 2 3 2 5 2 2 2" xfId="14710" xr:uid="{00000000-0005-0000-0000-000077390000}"/>
    <cellStyle name="Normal 2 2 3 2 5 2 3" xfId="14711" xr:uid="{00000000-0005-0000-0000-000078390000}"/>
    <cellStyle name="Normal 2 2 3 2 5 3" xfId="14712" xr:uid="{00000000-0005-0000-0000-000079390000}"/>
    <cellStyle name="Normal 2 2 3 2 5 3 2" xfId="14713" xr:uid="{00000000-0005-0000-0000-00007A390000}"/>
    <cellStyle name="Normal 2 2 3 2 5 3 2 2" xfId="14714" xr:uid="{00000000-0005-0000-0000-00007B390000}"/>
    <cellStyle name="Normal 2 2 3 2 5 3 3" xfId="14715" xr:uid="{00000000-0005-0000-0000-00007C390000}"/>
    <cellStyle name="Normal 2 2 3 2 5 4" xfId="14716" xr:uid="{00000000-0005-0000-0000-00007D390000}"/>
    <cellStyle name="Normal 2 2 3 2 5 4 2" xfId="14717" xr:uid="{00000000-0005-0000-0000-00007E390000}"/>
    <cellStyle name="Normal 2 2 3 2 5 4 2 2" xfId="14718" xr:uid="{00000000-0005-0000-0000-00007F390000}"/>
    <cellStyle name="Normal 2 2 3 2 5 4 3" xfId="14719" xr:uid="{00000000-0005-0000-0000-000080390000}"/>
    <cellStyle name="Normal 2 2 3 2 5 5" xfId="14720" xr:uid="{00000000-0005-0000-0000-000081390000}"/>
    <cellStyle name="Normal 2 2 3 2 5 5 2" xfId="14721" xr:uid="{00000000-0005-0000-0000-000082390000}"/>
    <cellStyle name="Normal 2 2 3 2 5 6" xfId="14722" xr:uid="{00000000-0005-0000-0000-000083390000}"/>
    <cellStyle name="Normal 2 2 3 2 5 6 2" xfId="14723" xr:uid="{00000000-0005-0000-0000-000084390000}"/>
    <cellStyle name="Normal 2 2 3 2 5 7" xfId="14724" xr:uid="{00000000-0005-0000-0000-000085390000}"/>
    <cellStyle name="Normal 2 2 3 2 6" xfId="14725" xr:uid="{00000000-0005-0000-0000-000086390000}"/>
    <cellStyle name="Normal 2 2 3 2 6 2" xfId="14726" xr:uid="{00000000-0005-0000-0000-000087390000}"/>
    <cellStyle name="Normal 2 2 3 2 6 2 2" xfId="14727" xr:uid="{00000000-0005-0000-0000-000088390000}"/>
    <cellStyle name="Normal 2 2 3 2 6 3" xfId="14728" xr:uid="{00000000-0005-0000-0000-000089390000}"/>
    <cellStyle name="Normal 2 2 3 2 7" xfId="14729" xr:uid="{00000000-0005-0000-0000-00008A390000}"/>
    <cellStyle name="Normal 2 2 3 2 7 2" xfId="14730" xr:uid="{00000000-0005-0000-0000-00008B390000}"/>
    <cellStyle name="Normal 2 2 3 2 7 2 2" xfId="14731" xr:uid="{00000000-0005-0000-0000-00008C390000}"/>
    <cellStyle name="Normal 2 2 3 2 7 3" xfId="14732" xr:uid="{00000000-0005-0000-0000-00008D390000}"/>
    <cellStyle name="Normal 2 2 3 2 8" xfId="14733" xr:uid="{00000000-0005-0000-0000-00008E390000}"/>
    <cellStyle name="Normal 2 2 3 2 8 2" xfId="14734" xr:uid="{00000000-0005-0000-0000-00008F390000}"/>
    <cellStyle name="Normal 2 2 3 2 8 2 2" xfId="14735" xr:uid="{00000000-0005-0000-0000-000090390000}"/>
    <cellStyle name="Normal 2 2 3 2 8 3" xfId="14736" xr:uid="{00000000-0005-0000-0000-000091390000}"/>
    <cellStyle name="Normal 2 2 3 2 9" xfId="14737" xr:uid="{00000000-0005-0000-0000-000092390000}"/>
    <cellStyle name="Normal 2 2 3 2 9 2" xfId="14738" xr:uid="{00000000-0005-0000-0000-000093390000}"/>
    <cellStyle name="Normal 2 2 3 3" xfId="14739" xr:uid="{00000000-0005-0000-0000-000094390000}"/>
    <cellStyle name="Normal 2 2 3 3 10" xfId="14740" xr:uid="{00000000-0005-0000-0000-000095390000}"/>
    <cellStyle name="Normal 2 2 3 3 10 2" xfId="14741" xr:uid="{00000000-0005-0000-0000-000096390000}"/>
    <cellStyle name="Normal 2 2 3 3 11" xfId="14742" xr:uid="{00000000-0005-0000-0000-000097390000}"/>
    <cellStyle name="Normal 2 2 3 3 2" xfId="14743" xr:uid="{00000000-0005-0000-0000-000098390000}"/>
    <cellStyle name="Normal 2 2 3 3 2 2" xfId="14744" xr:uid="{00000000-0005-0000-0000-000099390000}"/>
    <cellStyle name="Normal 2 2 3 3 2 2 2" xfId="14745" xr:uid="{00000000-0005-0000-0000-00009A390000}"/>
    <cellStyle name="Normal 2 2 3 3 2 2 2 2" xfId="14746" xr:uid="{00000000-0005-0000-0000-00009B390000}"/>
    <cellStyle name="Normal 2 2 3 3 2 2 2 2 2" xfId="14747" xr:uid="{00000000-0005-0000-0000-00009C390000}"/>
    <cellStyle name="Normal 2 2 3 3 2 2 2 3" xfId="14748" xr:uid="{00000000-0005-0000-0000-00009D390000}"/>
    <cellStyle name="Normal 2 2 3 3 2 2 3" xfId="14749" xr:uid="{00000000-0005-0000-0000-00009E390000}"/>
    <cellStyle name="Normal 2 2 3 3 2 2 3 2" xfId="14750" xr:uid="{00000000-0005-0000-0000-00009F390000}"/>
    <cellStyle name="Normal 2 2 3 3 2 2 3 2 2" xfId="14751" xr:uid="{00000000-0005-0000-0000-0000A0390000}"/>
    <cellStyle name="Normal 2 2 3 3 2 2 3 3" xfId="14752" xr:uid="{00000000-0005-0000-0000-0000A1390000}"/>
    <cellStyle name="Normal 2 2 3 3 2 2 4" xfId="14753" xr:uid="{00000000-0005-0000-0000-0000A2390000}"/>
    <cellStyle name="Normal 2 2 3 3 2 2 4 2" xfId="14754" xr:uid="{00000000-0005-0000-0000-0000A3390000}"/>
    <cellStyle name="Normal 2 2 3 3 2 2 4 2 2" xfId="14755" xr:uid="{00000000-0005-0000-0000-0000A4390000}"/>
    <cellStyle name="Normal 2 2 3 3 2 2 4 3" xfId="14756" xr:uid="{00000000-0005-0000-0000-0000A5390000}"/>
    <cellStyle name="Normal 2 2 3 3 2 2 5" xfId="14757" xr:uid="{00000000-0005-0000-0000-0000A6390000}"/>
    <cellStyle name="Normal 2 2 3 3 2 2 5 2" xfId="14758" xr:uid="{00000000-0005-0000-0000-0000A7390000}"/>
    <cellStyle name="Normal 2 2 3 3 2 2 6" xfId="14759" xr:uid="{00000000-0005-0000-0000-0000A8390000}"/>
    <cellStyle name="Normal 2 2 3 3 2 2 6 2" xfId="14760" xr:uid="{00000000-0005-0000-0000-0000A9390000}"/>
    <cellStyle name="Normal 2 2 3 3 2 2 7" xfId="14761" xr:uid="{00000000-0005-0000-0000-0000AA390000}"/>
    <cellStyle name="Normal 2 2 3 3 2 3" xfId="14762" xr:uid="{00000000-0005-0000-0000-0000AB390000}"/>
    <cellStyle name="Normal 2 2 3 3 2 3 2" xfId="14763" xr:uid="{00000000-0005-0000-0000-0000AC390000}"/>
    <cellStyle name="Normal 2 2 3 3 2 3 2 2" xfId="14764" xr:uid="{00000000-0005-0000-0000-0000AD390000}"/>
    <cellStyle name="Normal 2 2 3 3 2 3 2 2 2" xfId="14765" xr:uid="{00000000-0005-0000-0000-0000AE390000}"/>
    <cellStyle name="Normal 2 2 3 3 2 3 2 3" xfId="14766" xr:uid="{00000000-0005-0000-0000-0000AF390000}"/>
    <cellStyle name="Normal 2 2 3 3 2 3 3" xfId="14767" xr:uid="{00000000-0005-0000-0000-0000B0390000}"/>
    <cellStyle name="Normal 2 2 3 3 2 3 3 2" xfId="14768" xr:uid="{00000000-0005-0000-0000-0000B1390000}"/>
    <cellStyle name="Normal 2 2 3 3 2 3 3 2 2" xfId="14769" xr:uid="{00000000-0005-0000-0000-0000B2390000}"/>
    <cellStyle name="Normal 2 2 3 3 2 3 3 3" xfId="14770" xr:uid="{00000000-0005-0000-0000-0000B3390000}"/>
    <cellStyle name="Normal 2 2 3 3 2 3 4" xfId="14771" xr:uid="{00000000-0005-0000-0000-0000B4390000}"/>
    <cellStyle name="Normal 2 2 3 3 2 3 4 2" xfId="14772" xr:uid="{00000000-0005-0000-0000-0000B5390000}"/>
    <cellStyle name="Normal 2 2 3 3 2 3 4 2 2" xfId="14773" xr:uid="{00000000-0005-0000-0000-0000B6390000}"/>
    <cellStyle name="Normal 2 2 3 3 2 3 4 3" xfId="14774" xr:uid="{00000000-0005-0000-0000-0000B7390000}"/>
    <cellStyle name="Normal 2 2 3 3 2 3 5" xfId="14775" xr:uid="{00000000-0005-0000-0000-0000B8390000}"/>
    <cellStyle name="Normal 2 2 3 3 2 3 5 2" xfId="14776" xr:uid="{00000000-0005-0000-0000-0000B9390000}"/>
    <cellStyle name="Normal 2 2 3 3 2 3 6" xfId="14777" xr:uid="{00000000-0005-0000-0000-0000BA390000}"/>
    <cellStyle name="Normal 2 2 3 3 2 3 6 2" xfId="14778" xr:uid="{00000000-0005-0000-0000-0000BB390000}"/>
    <cellStyle name="Normal 2 2 3 3 2 3 7" xfId="14779" xr:uid="{00000000-0005-0000-0000-0000BC390000}"/>
    <cellStyle name="Normal 2 2 3 3 2 4" xfId="14780" xr:uid="{00000000-0005-0000-0000-0000BD390000}"/>
    <cellStyle name="Normal 2 2 3 3 2 4 2" xfId="14781" xr:uid="{00000000-0005-0000-0000-0000BE390000}"/>
    <cellStyle name="Normal 2 2 3 3 2 4 2 2" xfId="14782" xr:uid="{00000000-0005-0000-0000-0000BF390000}"/>
    <cellStyle name="Normal 2 2 3 3 2 4 3" xfId="14783" xr:uid="{00000000-0005-0000-0000-0000C0390000}"/>
    <cellStyle name="Normal 2 2 3 3 2 5" xfId="14784" xr:uid="{00000000-0005-0000-0000-0000C1390000}"/>
    <cellStyle name="Normal 2 2 3 3 2 5 2" xfId="14785" xr:uid="{00000000-0005-0000-0000-0000C2390000}"/>
    <cellStyle name="Normal 2 2 3 3 2 5 2 2" xfId="14786" xr:uid="{00000000-0005-0000-0000-0000C3390000}"/>
    <cellStyle name="Normal 2 2 3 3 2 5 3" xfId="14787" xr:uid="{00000000-0005-0000-0000-0000C4390000}"/>
    <cellStyle name="Normal 2 2 3 3 2 6" xfId="14788" xr:uid="{00000000-0005-0000-0000-0000C5390000}"/>
    <cellStyle name="Normal 2 2 3 3 2 6 2" xfId="14789" xr:uid="{00000000-0005-0000-0000-0000C6390000}"/>
    <cellStyle name="Normal 2 2 3 3 2 6 2 2" xfId="14790" xr:uid="{00000000-0005-0000-0000-0000C7390000}"/>
    <cellStyle name="Normal 2 2 3 3 2 6 3" xfId="14791" xr:uid="{00000000-0005-0000-0000-0000C8390000}"/>
    <cellStyle name="Normal 2 2 3 3 2 7" xfId="14792" xr:uid="{00000000-0005-0000-0000-0000C9390000}"/>
    <cellStyle name="Normal 2 2 3 3 2 7 2" xfId="14793" xr:uid="{00000000-0005-0000-0000-0000CA390000}"/>
    <cellStyle name="Normal 2 2 3 3 2 8" xfId="14794" xr:uid="{00000000-0005-0000-0000-0000CB390000}"/>
    <cellStyle name="Normal 2 2 3 3 2 8 2" xfId="14795" xr:uid="{00000000-0005-0000-0000-0000CC390000}"/>
    <cellStyle name="Normal 2 2 3 3 2 9" xfId="14796" xr:uid="{00000000-0005-0000-0000-0000CD390000}"/>
    <cellStyle name="Normal 2 2 3 3 3" xfId="14797" xr:uid="{00000000-0005-0000-0000-0000CE390000}"/>
    <cellStyle name="Normal 2 2 3 3 3 2" xfId="14798" xr:uid="{00000000-0005-0000-0000-0000CF390000}"/>
    <cellStyle name="Normal 2 2 3 3 3 2 2" xfId="14799" xr:uid="{00000000-0005-0000-0000-0000D0390000}"/>
    <cellStyle name="Normal 2 2 3 3 3 2 2 2" xfId="14800" xr:uid="{00000000-0005-0000-0000-0000D1390000}"/>
    <cellStyle name="Normal 2 2 3 3 3 2 2 2 2" xfId="14801" xr:uid="{00000000-0005-0000-0000-0000D2390000}"/>
    <cellStyle name="Normal 2 2 3 3 3 2 2 3" xfId="14802" xr:uid="{00000000-0005-0000-0000-0000D3390000}"/>
    <cellStyle name="Normal 2 2 3 3 3 2 3" xfId="14803" xr:uid="{00000000-0005-0000-0000-0000D4390000}"/>
    <cellStyle name="Normal 2 2 3 3 3 2 3 2" xfId="14804" xr:uid="{00000000-0005-0000-0000-0000D5390000}"/>
    <cellStyle name="Normal 2 2 3 3 3 2 3 2 2" xfId="14805" xr:uid="{00000000-0005-0000-0000-0000D6390000}"/>
    <cellStyle name="Normal 2 2 3 3 3 2 3 3" xfId="14806" xr:uid="{00000000-0005-0000-0000-0000D7390000}"/>
    <cellStyle name="Normal 2 2 3 3 3 2 4" xfId="14807" xr:uid="{00000000-0005-0000-0000-0000D8390000}"/>
    <cellStyle name="Normal 2 2 3 3 3 2 4 2" xfId="14808" xr:uid="{00000000-0005-0000-0000-0000D9390000}"/>
    <cellStyle name="Normal 2 2 3 3 3 2 4 2 2" xfId="14809" xr:uid="{00000000-0005-0000-0000-0000DA390000}"/>
    <cellStyle name="Normal 2 2 3 3 3 2 4 3" xfId="14810" xr:uid="{00000000-0005-0000-0000-0000DB390000}"/>
    <cellStyle name="Normal 2 2 3 3 3 2 5" xfId="14811" xr:uid="{00000000-0005-0000-0000-0000DC390000}"/>
    <cellStyle name="Normal 2 2 3 3 3 2 5 2" xfId="14812" xr:uid="{00000000-0005-0000-0000-0000DD390000}"/>
    <cellStyle name="Normal 2 2 3 3 3 2 6" xfId="14813" xr:uid="{00000000-0005-0000-0000-0000DE390000}"/>
    <cellStyle name="Normal 2 2 3 3 3 2 6 2" xfId="14814" xr:uid="{00000000-0005-0000-0000-0000DF390000}"/>
    <cellStyle name="Normal 2 2 3 3 3 2 7" xfId="14815" xr:uid="{00000000-0005-0000-0000-0000E0390000}"/>
    <cellStyle name="Normal 2 2 3 3 3 3" xfId="14816" xr:uid="{00000000-0005-0000-0000-0000E1390000}"/>
    <cellStyle name="Normal 2 2 3 3 3 3 2" xfId="14817" xr:uid="{00000000-0005-0000-0000-0000E2390000}"/>
    <cellStyle name="Normal 2 2 3 3 3 3 2 2" xfId="14818" xr:uid="{00000000-0005-0000-0000-0000E3390000}"/>
    <cellStyle name="Normal 2 2 3 3 3 3 3" xfId="14819" xr:uid="{00000000-0005-0000-0000-0000E4390000}"/>
    <cellStyle name="Normal 2 2 3 3 3 4" xfId="14820" xr:uid="{00000000-0005-0000-0000-0000E5390000}"/>
    <cellStyle name="Normal 2 2 3 3 3 4 2" xfId="14821" xr:uid="{00000000-0005-0000-0000-0000E6390000}"/>
    <cellStyle name="Normal 2 2 3 3 3 4 2 2" xfId="14822" xr:uid="{00000000-0005-0000-0000-0000E7390000}"/>
    <cellStyle name="Normal 2 2 3 3 3 4 3" xfId="14823" xr:uid="{00000000-0005-0000-0000-0000E8390000}"/>
    <cellStyle name="Normal 2 2 3 3 3 5" xfId="14824" xr:uid="{00000000-0005-0000-0000-0000E9390000}"/>
    <cellStyle name="Normal 2 2 3 3 3 5 2" xfId="14825" xr:uid="{00000000-0005-0000-0000-0000EA390000}"/>
    <cellStyle name="Normal 2 2 3 3 3 5 2 2" xfId="14826" xr:uid="{00000000-0005-0000-0000-0000EB390000}"/>
    <cellStyle name="Normal 2 2 3 3 3 5 3" xfId="14827" xr:uid="{00000000-0005-0000-0000-0000EC390000}"/>
    <cellStyle name="Normal 2 2 3 3 3 6" xfId="14828" xr:uid="{00000000-0005-0000-0000-0000ED390000}"/>
    <cellStyle name="Normal 2 2 3 3 3 6 2" xfId="14829" xr:uid="{00000000-0005-0000-0000-0000EE390000}"/>
    <cellStyle name="Normal 2 2 3 3 3 7" xfId="14830" xr:uid="{00000000-0005-0000-0000-0000EF390000}"/>
    <cellStyle name="Normal 2 2 3 3 3 7 2" xfId="14831" xr:uid="{00000000-0005-0000-0000-0000F0390000}"/>
    <cellStyle name="Normal 2 2 3 3 3 8" xfId="14832" xr:uid="{00000000-0005-0000-0000-0000F1390000}"/>
    <cellStyle name="Normal 2 2 3 3 4" xfId="14833" xr:uid="{00000000-0005-0000-0000-0000F2390000}"/>
    <cellStyle name="Normal 2 2 3 3 4 2" xfId="14834" xr:uid="{00000000-0005-0000-0000-0000F3390000}"/>
    <cellStyle name="Normal 2 2 3 3 4 2 2" xfId="14835" xr:uid="{00000000-0005-0000-0000-0000F4390000}"/>
    <cellStyle name="Normal 2 2 3 3 4 2 2 2" xfId="14836" xr:uid="{00000000-0005-0000-0000-0000F5390000}"/>
    <cellStyle name="Normal 2 2 3 3 4 2 3" xfId="14837" xr:uid="{00000000-0005-0000-0000-0000F6390000}"/>
    <cellStyle name="Normal 2 2 3 3 4 3" xfId="14838" xr:uid="{00000000-0005-0000-0000-0000F7390000}"/>
    <cellStyle name="Normal 2 2 3 3 4 3 2" xfId="14839" xr:uid="{00000000-0005-0000-0000-0000F8390000}"/>
    <cellStyle name="Normal 2 2 3 3 4 3 2 2" xfId="14840" xr:uid="{00000000-0005-0000-0000-0000F9390000}"/>
    <cellStyle name="Normal 2 2 3 3 4 3 3" xfId="14841" xr:uid="{00000000-0005-0000-0000-0000FA390000}"/>
    <cellStyle name="Normal 2 2 3 3 4 4" xfId="14842" xr:uid="{00000000-0005-0000-0000-0000FB390000}"/>
    <cellStyle name="Normal 2 2 3 3 4 4 2" xfId="14843" xr:uid="{00000000-0005-0000-0000-0000FC390000}"/>
    <cellStyle name="Normal 2 2 3 3 4 4 2 2" xfId="14844" xr:uid="{00000000-0005-0000-0000-0000FD390000}"/>
    <cellStyle name="Normal 2 2 3 3 4 4 3" xfId="14845" xr:uid="{00000000-0005-0000-0000-0000FE390000}"/>
    <cellStyle name="Normal 2 2 3 3 4 5" xfId="14846" xr:uid="{00000000-0005-0000-0000-0000FF390000}"/>
    <cellStyle name="Normal 2 2 3 3 4 5 2" xfId="14847" xr:uid="{00000000-0005-0000-0000-0000003A0000}"/>
    <cellStyle name="Normal 2 2 3 3 4 6" xfId="14848" xr:uid="{00000000-0005-0000-0000-0000013A0000}"/>
    <cellStyle name="Normal 2 2 3 3 4 6 2" xfId="14849" xr:uid="{00000000-0005-0000-0000-0000023A0000}"/>
    <cellStyle name="Normal 2 2 3 3 4 7" xfId="14850" xr:uid="{00000000-0005-0000-0000-0000033A0000}"/>
    <cellStyle name="Normal 2 2 3 3 5" xfId="14851" xr:uid="{00000000-0005-0000-0000-0000043A0000}"/>
    <cellStyle name="Normal 2 2 3 3 5 2" xfId="14852" xr:uid="{00000000-0005-0000-0000-0000053A0000}"/>
    <cellStyle name="Normal 2 2 3 3 5 2 2" xfId="14853" xr:uid="{00000000-0005-0000-0000-0000063A0000}"/>
    <cellStyle name="Normal 2 2 3 3 5 2 2 2" xfId="14854" xr:uid="{00000000-0005-0000-0000-0000073A0000}"/>
    <cellStyle name="Normal 2 2 3 3 5 2 3" xfId="14855" xr:uid="{00000000-0005-0000-0000-0000083A0000}"/>
    <cellStyle name="Normal 2 2 3 3 5 3" xfId="14856" xr:uid="{00000000-0005-0000-0000-0000093A0000}"/>
    <cellStyle name="Normal 2 2 3 3 5 3 2" xfId="14857" xr:uid="{00000000-0005-0000-0000-00000A3A0000}"/>
    <cellStyle name="Normal 2 2 3 3 5 3 2 2" xfId="14858" xr:uid="{00000000-0005-0000-0000-00000B3A0000}"/>
    <cellStyle name="Normal 2 2 3 3 5 3 3" xfId="14859" xr:uid="{00000000-0005-0000-0000-00000C3A0000}"/>
    <cellStyle name="Normal 2 2 3 3 5 4" xfId="14860" xr:uid="{00000000-0005-0000-0000-00000D3A0000}"/>
    <cellStyle name="Normal 2 2 3 3 5 4 2" xfId="14861" xr:uid="{00000000-0005-0000-0000-00000E3A0000}"/>
    <cellStyle name="Normal 2 2 3 3 5 4 2 2" xfId="14862" xr:uid="{00000000-0005-0000-0000-00000F3A0000}"/>
    <cellStyle name="Normal 2 2 3 3 5 4 3" xfId="14863" xr:uid="{00000000-0005-0000-0000-0000103A0000}"/>
    <cellStyle name="Normal 2 2 3 3 5 5" xfId="14864" xr:uid="{00000000-0005-0000-0000-0000113A0000}"/>
    <cellStyle name="Normal 2 2 3 3 5 5 2" xfId="14865" xr:uid="{00000000-0005-0000-0000-0000123A0000}"/>
    <cellStyle name="Normal 2 2 3 3 5 6" xfId="14866" xr:uid="{00000000-0005-0000-0000-0000133A0000}"/>
    <cellStyle name="Normal 2 2 3 3 5 6 2" xfId="14867" xr:uid="{00000000-0005-0000-0000-0000143A0000}"/>
    <cellStyle name="Normal 2 2 3 3 5 7" xfId="14868" xr:uid="{00000000-0005-0000-0000-0000153A0000}"/>
    <cellStyle name="Normal 2 2 3 3 6" xfId="14869" xr:uid="{00000000-0005-0000-0000-0000163A0000}"/>
    <cellStyle name="Normal 2 2 3 3 6 2" xfId="14870" xr:uid="{00000000-0005-0000-0000-0000173A0000}"/>
    <cellStyle name="Normal 2 2 3 3 6 2 2" xfId="14871" xr:uid="{00000000-0005-0000-0000-0000183A0000}"/>
    <cellStyle name="Normal 2 2 3 3 6 3" xfId="14872" xr:uid="{00000000-0005-0000-0000-0000193A0000}"/>
    <cellStyle name="Normal 2 2 3 3 7" xfId="14873" xr:uid="{00000000-0005-0000-0000-00001A3A0000}"/>
    <cellStyle name="Normal 2 2 3 3 7 2" xfId="14874" xr:uid="{00000000-0005-0000-0000-00001B3A0000}"/>
    <cellStyle name="Normal 2 2 3 3 7 2 2" xfId="14875" xr:uid="{00000000-0005-0000-0000-00001C3A0000}"/>
    <cellStyle name="Normal 2 2 3 3 7 3" xfId="14876" xr:uid="{00000000-0005-0000-0000-00001D3A0000}"/>
    <cellStyle name="Normal 2 2 3 3 8" xfId="14877" xr:uid="{00000000-0005-0000-0000-00001E3A0000}"/>
    <cellStyle name="Normal 2 2 3 3 8 2" xfId="14878" xr:uid="{00000000-0005-0000-0000-00001F3A0000}"/>
    <cellStyle name="Normal 2 2 3 3 8 2 2" xfId="14879" xr:uid="{00000000-0005-0000-0000-0000203A0000}"/>
    <cellStyle name="Normal 2 2 3 3 8 3" xfId="14880" xr:uid="{00000000-0005-0000-0000-0000213A0000}"/>
    <cellStyle name="Normal 2 2 3 3 9" xfId="14881" xr:uid="{00000000-0005-0000-0000-0000223A0000}"/>
    <cellStyle name="Normal 2 2 3 3 9 2" xfId="14882" xr:uid="{00000000-0005-0000-0000-0000233A0000}"/>
    <cellStyle name="Normal 2 2 3 4" xfId="14883" xr:uid="{00000000-0005-0000-0000-0000243A0000}"/>
    <cellStyle name="Normal 2 2 3 4 2" xfId="14884" xr:uid="{00000000-0005-0000-0000-0000253A0000}"/>
    <cellStyle name="Normal 2 2 3 4 2 2" xfId="14885" xr:uid="{00000000-0005-0000-0000-0000263A0000}"/>
    <cellStyle name="Normal 2 2 3 4 2 2 2" xfId="14886" xr:uid="{00000000-0005-0000-0000-0000273A0000}"/>
    <cellStyle name="Normal 2 2 3 4 2 2 2 2" xfId="14887" xr:uid="{00000000-0005-0000-0000-0000283A0000}"/>
    <cellStyle name="Normal 2 2 3 4 2 2 3" xfId="14888" xr:uid="{00000000-0005-0000-0000-0000293A0000}"/>
    <cellStyle name="Normal 2 2 3 4 2 3" xfId="14889" xr:uid="{00000000-0005-0000-0000-00002A3A0000}"/>
    <cellStyle name="Normal 2 2 3 4 2 3 2" xfId="14890" xr:uid="{00000000-0005-0000-0000-00002B3A0000}"/>
    <cellStyle name="Normal 2 2 3 4 2 3 2 2" xfId="14891" xr:uid="{00000000-0005-0000-0000-00002C3A0000}"/>
    <cellStyle name="Normal 2 2 3 4 2 3 3" xfId="14892" xr:uid="{00000000-0005-0000-0000-00002D3A0000}"/>
    <cellStyle name="Normal 2 2 3 4 2 4" xfId="14893" xr:uid="{00000000-0005-0000-0000-00002E3A0000}"/>
    <cellStyle name="Normal 2 2 3 4 2 4 2" xfId="14894" xr:uid="{00000000-0005-0000-0000-00002F3A0000}"/>
    <cellStyle name="Normal 2 2 3 4 2 4 2 2" xfId="14895" xr:uid="{00000000-0005-0000-0000-0000303A0000}"/>
    <cellStyle name="Normal 2 2 3 4 2 4 3" xfId="14896" xr:uid="{00000000-0005-0000-0000-0000313A0000}"/>
    <cellStyle name="Normal 2 2 3 4 2 5" xfId="14897" xr:uid="{00000000-0005-0000-0000-0000323A0000}"/>
    <cellStyle name="Normal 2 2 3 4 2 5 2" xfId="14898" xr:uid="{00000000-0005-0000-0000-0000333A0000}"/>
    <cellStyle name="Normal 2 2 3 4 2 6" xfId="14899" xr:uid="{00000000-0005-0000-0000-0000343A0000}"/>
    <cellStyle name="Normal 2 2 3 4 2 6 2" xfId="14900" xr:uid="{00000000-0005-0000-0000-0000353A0000}"/>
    <cellStyle name="Normal 2 2 3 4 2 7" xfId="14901" xr:uid="{00000000-0005-0000-0000-0000363A0000}"/>
    <cellStyle name="Normal 2 2 3 4 3" xfId="14902" xr:uid="{00000000-0005-0000-0000-0000373A0000}"/>
    <cellStyle name="Normal 2 2 3 4 3 2" xfId="14903" xr:uid="{00000000-0005-0000-0000-0000383A0000}"/>
    <cellStyle name="Normal 2 2 3 4 3 2 2" xfId="14904" xr:uid="{00000000-0005-0000-0000-0000393A0000}"/>
    <cellStyle name="Normal 2 2 3 4 3 2 2 2" xfId="14905" xr:uid="{00000000-0005-0000-0000-00003A3A0000}"/>
    <cellStyle name="Normal 2 2 3 4 3 2 3" xfId="14906" xr:uid="{00000000-0005-0000-0000-00003B3A0000}"/>
    <cellStyle name="Normal 2 2 3 4 3 3" xfId="14907" xr:uid="{00000000-0005-0000-0000-00003C3A0000}"/>
    <cellStyle name="Normal 2 2 3 4 3 3 2" xfId="14908" xr:uid="{00000000-0005-0000-0000-00003D3A0000}"/>
    <cellStyle name="Normal 2 2 3 4 3 3 2 2" xfId="14909" xr:uid="{00000000-0005-0000-0000-00003E3A0000}"/>
    <cellStyle name="Normal 2 2 3 4 3 3 3" xfId="14910" xr:uid="{00000000-0005-0000-0000-00003F3A0000}"/>
    <cellStyle name="Normal 2 2 3 4 3 4" xfId="14911" xr:uid="{00000000-0005-0000-0000-0000403A0000}"/>
    <cellStyle name="Normal 2 2 3 4 3 4 2" xfId="14912" xr:uid="{00000000-0005-0000-0000-0000413A0000}"/>
    <cellStyle name="Normal 2 2 3 4 3 4 2 2" xfId="14913" xr:uid="{00000000-0005-0000-0000-0000423A0000}"/>
    <cellStyle name="Normal 2 2 3 4 3 4 3" xfId="14914" xr:uid="{00000000-0005-0000-0000-0000433A0000}"/>
    <cellStyle name="Normal 2 2 3 4 3 5" xfId="14915" xr:uid="{00000000-0005-0000-0000-0000443A0000}"/>
    <cellStyle name="Normal 2 2 3 4 3 5 2" xfId="14916" xr:uid="{00000000-0005-0000-0000-0000453A0000}"/>
    <cellStyle name="Normal 2 2 3 4 3 6" xfId="14917" xr:uid="{00000000-0005-0000-0000-0000463A0000}"/>
    <cellStyle name="Normal 2 2 3 4 3 6 2" xfId="14918" xr:uid="{00000000-0005-0000-0000-0000473A0000}"/>
    <cellStyle name="Normal 2 2 3 4 3 7" xfId="14919" xr:uid="{00000000-0005-0000-0000-0000483A0000}"/>
    <cellStyle name="Normal 2 2 3 4 4" xfId="14920" xr:uid="{00000000-0005-0000-0000-0000493A0000}"/>
    <cellStyle name="Normal 2 2 3 4 4 2" xfId="14921" xr:uid="{00000000-0005-0000-0000-00004A3A0000}"/>
    <cellStyle name="Normal 2 2 3 4 4 2 2" xfId="14922" xr:uid="{00000000-0005-0000-0000-00004B3A0000}"/>
    <cellStyle name="Normal 2 2 3 4 4 3" xfId="14923" xr:uid="{00000000-0005-0000-0000-00004C3A0000}"/>
    <cellStyle name="Normal 2 2 3 4 5" xfId="14924" xr:uid="{00000000-0005-0000-0000-00004D3A0000}"/>
    <cellStyle name="Normal 2 2 3 4 5 2" xfId="14925" xr:uid="{00000000-0005-0000-0000-00004E3A0000}"/>
    <cellStyle name="Normal 2 2 3 4 5 2 2" xfId="14926" xr:uid="{00000000-0005-0000-0000-00004F3A0000}"/>
    <cellStyle name="Normal 2 2 3 4 5 3" xfId="14927" xr:uid="{00000000-0005-0000-0000-0000503A0000}"/>
    <cellStyle name="Normal 2 2 3 4 6" xfId="14928" xr:uid="{00000000-0005-0000-0000-0000513A0000}"/>
    <cellStyle name="Normal 2 2 3 4 6 2" xfId="14929" xr:uid="{00000000-0005-0000-0000-0000523A0000}"/>
    <cellStyle name="Normal 2 2 3 4 6 2 2" xfId="14930" xr:uid="{00000000-0005-0000-0000-0000533A0000}"/>
    <cellStyle name="Normal 2 2 3 4 6 3" xfId="14931" xr:uid="{00000000-0005-0000-0000-0000543A0000}"/>
    <cellStyle name="Normal 2 2 3 4 7" xfId="14932" xr:uid="{00000000-0005-0000-0000-0000553A0000}"/>
    <cellStyle name="Normal 2 2 3 4 7 2" xfId="14933" xr:uid="{00000000-0005-0000-0000-0000563A0000}"/>
    <cellStyle name="Normal 2 2 3 4 8" xfId="14934" xr:uid="{00000000-0005-0000-0000-0000573A0000}"/>
    <cellStyle name="Normal 2 2 3 4 8 2" xfId="14935" xr:uid="{00000000-0005-0000-0000-0000583A0000}"/>
    <cellStyle name="Normal 2 2 3 4 9" xfId="14936" xr:uid="{00000000-0005-0000-0000-0000593A0000}"/>
    <cellStyle name="Normal 2 2 3 5" xfId="14937" xr:uid="{00000000-0005-0000-0000-00005A3A0000}"/>
    <cellStyle name="Normal 2 2 3 5 2" xfId="14938" xr:uid="{00000000-0005-0000-0000-00005B3A0000}"/>
    <cellStyle name="Normal 2 2 3 5 2 2" xfId="14939" xr:uid="{00000000-0005-0000-0000-00005C3A0000}"/>
    <cellStyle name="Normal 2 2 3 5 2 2 2" xfId="14940" xr:uid="{00000000-0005-0000-0000-00005D3A0000}"/>
    <cellStyle name="Normal 2 2 3 5 2 2 2 2" xfId="14941" xr:uid="{00000000-0005-0000-0000-00005E3A0000}"/>
    <cellStyle name="Normal 2 2 3 5 2 2 3" xfId="14942" xr:uid="{00000000-0005-0000-0000-00005F3A0000}"/>
    <cellStyle name="Normal 2 2 3 5 2 3" xfId="14943" xr:uid="{00000000-0005-0000-0000-0000603A0000}"/>
    <cellStyle name="Normal 2 2 3 5 2 3 2" xfId="14944" xr:uid="{00000000-0005-0000-0000-0000613A0000}"/>
    <cellStyle name="Normal 2 2 3 5 2 3 2 2" xfId="14945" xr:uid="{00000000-0005-0000-0000-0000623A0000}"/>
    <cellStyle name="Normal 2 2 3 5 2 3 3" xfId="14946" xr:uid="{00000000-0005-0000-0000-0000633A0000}"/>
    <cellStyle name="Normal 2 2 3 5 2 4" xfId="14947" xr:uid="{00000000-0005-0000-0000-0000643A0000}"/>
    <cellStyle name="Normal 2 2 3 5 2 4 2" xfId="14948" xr:uid="{00000000-0005-0000-0000-0000653A0000}"/>
    <cellStyle name="Normal 2 2 3 5 2 4 2 2" xfId="14949" xr:uid="{00000000-0005-0000-0000-0000663A0000}"/>
    <cellStyle name="Normal 2 2 3 5 2 4 3" xfId="14950" xr:uid="{00000000-0005-0000-0000-0000673A0000}"/>
    <cellStyle name="Normal 2 2 3 5 2 5" xfId="14951" xr:uid="{00000000-0005-0000-0000-0000683A0000}"/>
    <cellStyle name="Normal 2 2 3 5 2 5 2" xfId="14952" xr:uid="{00000000-0005-0000-0000-0000693A0000}"/>
    <cellStyle name="Normal 2 2 3 5 2 6" xfId="14953" xr:uid="{00000000-0005-0000-0000-00006A3A0000}"/>
    <cellStyle name="Normal 2 2 3 5 2 6 2" xfId="14954" xr:uid="{00000000-0005-0000-0000-00006B3A0000}"/>
    <cellStyle name="Normal 2 2 3 5 2 7" xfId="14955" xr:uid="{00000000-0005-0000-0000-00006C3A0000}"/>
    <cellStyle name="Normal 2 2 3 5 3" xfId="14956" xr:uid="{00000000-0005-0000-0000-00006D3A0000}"/>
    <cellStyle name="Normal 2 2 3 5 3 2" xfId="14957" xr:uid="{00000000-0005-0000-0000-00006E3A0000}"/>
    <cellStyle name="Normal 2 2 3 5 3 2 2" xfId="14958" xr:uid="{00000000-0005-0000-0000-00006F3A0000}"/>
    <cellStyle name="Normal 2 2 3 5 3 3" xfId="14959" xr:uid="{00000000-0005-0000-0000-0000703A0000}"/>
    <cellStyle name="Normal 2 2 3 5 4" xfId="14960" xr:uid="{00000000-0005-0000-0000-0000713A0000}"/>
    <cellStyle name="Normal 2 2 3 5 4 2" xfId="14961" xr:uid="{00000000-0005-0000-0000-0000723A0000}"/>
    <cellStyle name="Normal 2 2 3 5 4 2 2" xfId="14962" xr:uid="{00000000-0005-0000-0000-0000733A0000}"/>
    <cellStyle name="Normal 2 2 3 5 4 3" xfId="14963" xr:uid="{00000000-0005-0000-0000-0000743A0000}"/>
    <cellStyle name="Normal 2 2 3 5 5" xfId="14964" xr:uid="{00000000-0005-0000-0000-0000753A0000}"/>
    <cellStyle name="Normal 2 2 3 5 5 2" xfId="14965" xr:uid="{00000000-0005-0000-0000-0000763A0000}"/>
    <cellStyle name="Normal 2 2 3 5 5 2 2" xfId="14966" xr:uid="{00000000-0005-0000-0000-0000773A0000}"/>
    <cellStyle name="Normal 2 2 3 5 5 3" xfId="14967" xr:uid="{00000000-0005-0000-0000-0000783A0000}"/>
    <cellStyle name="Normal 2 2 3 5 6" xfId="14968" xr:uid="{00000000-0005-0000-0000-0000793A0000}"/>
    <cellStyle name="Normal 2 2 3 5 6 2" xfId="14969" xr:uid="{00000000-0005-0000-0000-00007A3A0000}"/>
    <cellStyle name="Normal 2 2 3 5 7" xfId="14970" xr:uid="{00000000-0005-0000-0000-00007B3A0000}"/>
    <cellStyle name="Normal 2 2 3 5 7 2" xfId="14971" xr:uid="{00000000-0005-0000-0000-00007C3A0000}"/>
    <cellStyle name="Normal 2 2 3 5 8" xfId="14972" xr:uid="{00000000-0005-0000-0000-00007D3A0000}"/>
    <cellStyle name="Normal 2 2 3 6" xfId="14973" xr:uid="{00000000-0005-0000-0000-00007E3A0000}"/>
    <cellStyle name="Normal 2 2 3 6 2" xfId="14974" xr:uid="{00000000-0005-0000-0000-00007F3A0000}"/>
    <cellStyle name="Normal 2 2 3 6 2 2" xfId="14975" xr:uid="{00000000-0005-0000-0000-0000803A0000}"/>
    <cellStyle name="Normal 2 2 3 6 2 2 2" xfId="14976" xr:uid="{00000000-0005-0000-0000-0000813A0000}"/>
    <cellStyle name="Normal 2 2 3 6 2 3" xfId="14977" xr:uid="{00000000-0005-0000-0000-0000823A0000}"/>
    <cellStyle name="Normal 2 2 3 6 3" xfId="14978" xr:uid="{00000000-0005-0000-0000-0000833A0000}"/>
    <cellStyle name="Normal 2 2 3 6 3 2" xfId="14979" xr:uid="{00000000-0005-0000-0000-0000843A0000}"/>
    <cellStyle name="Normal 2 2 3 6 3 2 2" xfId="14980" xr:uid="{00000000-0005-0000-0000-0000853A0000}"/>
    <cellStyle name="Normal 2 2 3 6 3 3" xfId="14981" xr:uid="{00000000-0005-0000-0000-0000863A0000}"/>
    <cellStyle name="Normal 2 2 3 6 4" xfId="14982" xr:uid="{00000000-0005-0000-0000-0000873A0000}"/>
    <cellStyle name="Normal 2 2 3 6 4 2" xfId="14983" xr:uid="{00000000-0005-0000-0000-0000883A0000}"/>
    <cellStyle name="Normal 2 2 3 6 4 2 2" xfId="14984" xr:uid="{00000000-0005-0000-0000-0000893A0000}"/>
    <cellStyle name="Normal 2 2 3 6 4 3" xfId="14985" xr:uid="{00000000-0005-0000-0000-00008A3A0000}"/>
    <cellStyle name="Normal 2 2 3 6 5" xfId="14986" xr:uid="{00000000-0005-0000-0000-00008B3A0000}"/>
    <cellStyle name="Normal 2 2 3 6 5 2" xfId="14987" xr:uid="{00000000-0005-0000-0000-00008C3A0000}"/>
    <cellStyle name="Normal 2 2 3 6 6" xfId="14988" xr:uid="{00000000-0005-0000-0000-00008D3A0000}"/>
    <cellStyle name="Normal 2 2 3 6 6 2" xfId="14989" xr:uid="{00000000-0005-0000-0000-00008E3A0000}"/>
    <cellStyle name="Normal 2 2 3 6 7" xfId="14990" xr:uid="{00000000-0005-0000-0000-00008F3A0000}"/>
    <cellStyle name="Normal 2 2 3 7" xfId="14991" xr:uid="{00000000-0005-0000-0000-0000903A0000}"/>
    <cellStyle name="Normal 2 2 3 7 2" xfId="14992" xr:uid="{00000000-0005-0000-0000-0000913A0000}"/>
    <cellStyle name="Normal 2 2 3 7 2 2" xfId="14993" xr:uid="{00000000-0005-0000-0000-0000923A0000}"/>
    <cellStyle name="Normal 2 2 3 7 2 2 2" xfId="14994" xr:uid="{00000000-0005-0000-0000-0000933A0000}"/>
    <cellStyle name="Normal 2 2 3 7 2 3" xfId="14995" xr:uid="{00000000-0005-0000-0000-0000943A0000}"/>
    <cellStyle name="Normal 2 2 3 7 3" xfId="14996" xr:uid="{00000000-0005-0000-0000-0000953A0000}"/>
    <cellStyle name="Normal 2 2 3 7 3 2" xfId="14997" xr:uid="{00000000-0005-0000-0000-0000963A0000}"/>
    <cellStyle name="Normal 2 2 3 7 3 2 2" xfId="14998" xr:uid="{00000000-0005-0000-0000-0000973A0000}"/>
    <cellStyle name="Normal 2 2 3 7 3 3" xfId="14999" xr:uid="{00000000-0005-0000-0000-0000983A0000}"/>
    <cellStyle name="Normal 2 2 3 7 4" xfId="15000" xr:uid="{00000000-0005-0000-0000-0000993A0000}"/>
    <cellStyle name="Normal 2 2 3 7 4 2" xfId="15001" xr:uid="{00000000-0005-0000-0000-00009A3A0000}"/>
    <cellStyle name="Normal 2 2 3 7 4 2 2" xfId="15002" xr:uid="{00000000-0005-0000-0000-00009B3A0000}"/>
    <cellStyle name="Normal 2 2 3 7 4 3" xfId="15003" xr:uid="{00000000-0005-0000-0000-00009C3A0000}"/>
    <cellStyle name="Normal 2 2 3 7 5" xfId="15004" xr:uid="{00000000-0005-0000-0000-00009D3A0000}"/>
    <cellStyle name="Normal 2 2 3 7 5 2" xfId="15005" xr:uid="{00000000-0005-0000-0000-00009E3A0000}"/>
    <cellStyle name="Normal 2 2 3 7 6" xfId="15006" xr:uid="{00000000-0005-0000-0000-00009F3A0000}"/>
    <cellStyle name="Normal 2 2 3 7 6 2" xfId="15007" xr:uid="{00000000-0005-0000-0000-0000A03A0000}"/>
    <cellStyle name="Normal 2 2 3 7 7" xfId="15008" xr:uid="{00000000-0005-0000-0000-0000A13A0000}"/>
    <cellStyle name="Normal 2 2 3 8" xfId="15009" xr:uid="{00000000-0005-0000-0000-0000A23A0000}"/>
    <cellStyle name="Normal 2 2 3 8 2" xfId="15010" xr:uid="{00000000-0005-0000-0000-0000A33A0000}"/>
    <cellStyle name="Normal 2 2 3 8 2 2" xfId="15011" xr:uid="{00000000-0005-0000-0000-0000A43A0000}"/>
    <cellStyle name="Normal 2 2 3 8 3" xfId="15012" xr:uid="{00000000-0005-0000-0000-0000A53A0000}"/>
    <cellStyle name="Normal 2 2 3 9" xfId="15013" xr:uid="{00000000-0005-0000-0000-0000A63A0000}"/>
    <cellStyle name="Normal 2 2 3 9 2" xfId="15014" xr:uid="{00000000-0005-0000-0000-0000A73A0000}"/>
    <cellStyle name="Normal 2 2 3 9 2 2" xfId="15015" xr:uid="{00000000-0005-0000-0000-0000A83A0000}"/>
    <cellStyle name="Normal 2 2 3 9 3" xfId="15016" xr:uid="{00000000-0005-0000-0000-0000A93A0000}"/>
    <cellStyle name="Normal 2 2 3_Confidential Information" xfId="15017" xr:uid="{00000000-0005-0000-0000-0000AA3A0000}"/>
    <cellStyle name="Normal 2 2 4" xfId="15018" xr:uid="{00000000-0005-0000-0000-0000AB3A0000}"/>
    <cellStyle name="Normal 2 2 5" xfId="15019" xr:uid="{00000000-0005-0000-0000-0000AC3A0000}"/>
    <cellStyle name="Normal 2 2 6" xfId="15020" xr:uid="{00000000-0005-0000-0000-0000AD3A0000}"/>
    <cellStyle name="Normal 2 2 7" xfId="15021" xr:uid="{00000000-0005-0000-0000-0000AE3A0000}"/>
    <cellStyle name="Normal 2 2 8" xfId="15022" xr:uid="{00000000-0005-0000-0000-0000AF3A0000}"/>
    <cellStyle name="Normal 2 2 9" xfId="15023" xr:uid="{00000000-0005-0000-0000-0000B03A0000}"/>
    <cellStyle name="Normal 2 3" xfId="15024" xr:uid="{00000000-0005-0000-0000-0000B13A0000}"/>
    <cellStyle name="Normal 2 3 10" xfId="15025" xr:uid="{00000000-0005-0000-0000-0000B23A0000}"/>
    <cellStyle name="Normal 2 3 10 2" xfId="15026" xr:uid="{00000000-0005-0000-0000-0000B33A0000}"/>
    <cellStyle name="Normal 2 3 10 2 2" xfId="15027" xr:uid="{00000000-0005-0000-0000-0000B43A0000}"/>
    <cellStyle name="Normal 2 3 10 3" xfId="15028" xr:uid="{00000000-0005-0000-0000-0000B53A0000}"/>
    <cellStyle name="Normal 2 3 11" xfId="15029" xr:uid="{00000000-0005-0000-0000-0000B63A0000}"/>
    <cellStyle name="Normal 2 3 11 2" xfId="15030" xr:uid="{00000000-0005-0000-0000-0000B73A0000}"/>
    <cellStyle name="Normal 2 3 11 2 2" xfId="15031" xr:uid="{00000000-0005-0000-0000-0000B83A0000}"/>
    <cellStyle name="Normal 2 3 11 3" xfId="15032" xr:uid="{00000000-0005-0000-0000-0000B93A0000}"/>
    <cellStyle name="Normal 2 3 12" xfId="15033" xr:uid="{00000000-0005-0000-0000-0000BA3A0000}"/>
    <cellStyle name="Normal 2 3 12 2" xfId="15034" xr:uid="{00000000-0005-0000-0000-0000BB3A0000}"/>
    <cellStyle name="Normal 2 3 12 2 2" xfId="15035" xr:uid="{00000000-0005-0000-0000-0000BC3A0000}"/>
    <cellStyle name="Normal 2 3 12 3" xfId="15036" xr:uid="{00000000-0005-0000-0000-0000BD3A0000}"/>
    <cellStyle name="Normal 2 3 13" xfId="15037" xr:uid="{00000000-0005-0000-0000-0000BE3A0000}"/>
    <cellStyle name="Normal 2 3 13 2" xfId="15038" xr:uid="{00000000-0005-0000-0000-0000BF3A0000}"/>
    <cellStyle name="Normal 2 3 13 2 2" xfId="15039" xr:uid="{00000000-0005-0000-0000-0000C03A0000}"/>
    <cellStyle name="Normal 2 3 13 3" xfId="15040" xr:uid="{00000000-0005-0000-0000-0000C13A0000}"/>
    <cellStyle name="Normal 2 3 14" xfId="15041" xr:uid="{00000000-0005-0000-0000-0000C23A0000}"/>
    <cellStyle name="Normal 2 3 14 2" xfId="15042" xr:uid="{00000000-0005-0000-0000-0000C33A0000}"/>
    <cellStyle name="Normal 2 3 15" xfId="15043" xr:uid="{00000000-0005-0000-0000-0000C43A0000}"/>
    <cellStyle name="Normal 2 3 15 2" xfId="15044" xr:uid="{00000000-0005-0000-0000-0000C53A0000}"/>
    <cellStyle name="Normal 2 3 16" xfId="15045" xr:uid="{00000000-0005-0000-0000-0000C63A0000}"/>
    <cellStyle name="Normal 2 3 17" xfId="15046" xr:uid="{00000000-0005-0000-0000-0000C73A0000}"/>
    <cellStyle name="Normal 2 3 2" xfId="15047" xr:uid="{00000000-0005-0000-0000-0000C83A0000}"/>
    <cellStyle name="Normal 2 3 2 10" xfId="15048" xr:uid="{00000000-0005-0000-0000-0000C93A0000}"/>
    <cellStyle name="Normal 2 3 2 10 2" xfId="15049" xr:uid="{00000000-0005-0000-0000-0000CA3A0000}"/>
    <cellStyle name="Normal 2 3 2 10 2 2" xfId="15050" xr:uid="{00000000-0005-0000-0000-0000CB3A0000}"/>
    <cellStyle name="Normal 2 3 2 10 3" xfId="15051" xr:uid="{00000000-0005-0000-0000-0000CC3A0000}"/>
    <cellStyle name="Normal 2 3 2 11" xfId="15052" xr:uid="{00000000-0005-0000-0000-0000CD3A0000}"/>
    <cellStyle name="Normal 2 3 2 11 2" xfId="15053" xr:uid="{00000000-0005-0000-0000-0000CE3A0000}"/>
    <cellStyle name="Normal 2 3 2 12" xfId="15054" xr:uid="{00000000-0005-0000-0000-0000CF3A0000}"/>
    <cellStyle name="Normal 2 3 2 12 2" xfId="15055" xr:uid="{00000000-0005-0000-0000-0000D03A0000}"/>
    <cellStyle name="Normal 2 3 2 13" xfId="15056" xr:uid="{00000000-0005-0000-0000-0000D13A0000}"/>
    <cellStyle name="Normal 2 3 2 2" xfId="15057" xr:uid="{00000000-0005-0000-0000-0000D23A0000}"/>
    <cellStyle name="Normal 2 3 2 2 10" xfId="15058" xr:uid="{00000000-0005-0000-0000-0000D33A0000}"/>
    <cellStyle name="Normal 2 3 2 2 10 2" xfId="15059" xr:uid="{00000000-0005-0000-0000-0000D43A0000}"/>
    <cellStyle name="Normal 2 3 2 2 11" xfId="15060" xr:uid="{00000000-0005-0000-0000-0000D53A0000}"/>
    <cellStyle name="Normal 2 3 2 2 2" xfId="15061" xr:uid="{00000000-0005-0000-0000-0000D63A0000}"/>
    <cellStyle name="Normal 2 3 2 2 2 2" xfId="15062" xr:uid="{00000000-0005-0000-0000-0000D73A0000}"/>
    <cellStyle name="Normal 2 3 2 2 2 2 2" xfId="15063" xr:uid="{00000000-0005-0000-0000-0000D83A0000}"/>
    <cellStyle name="Normal 2 3 2 2 2 2 2 2" xfId="15064" xr:uid="{00000000-0005-0000-0000-0000D93A0000}"/>
    <cellStyle name="Normal 2 3 2 2 2 2 2 2 2" xfId="15065" xr:uid="{00000000-0005-0000-0000-0000DA3A0000}"/>
    <cellStyle name="Normal 2 3 2 2 2 2 2 3" xfId="15066" xr:uid="{00000000-0005-0000-0000-0000DB3A0000}"/>
    <cellStyle name="Normal 2 3 2 2 2 2 3" xfId="15067" xr:uid="{00000000-0005-0000-0000-0000DC3A0000}"/>
    <cellStyle name="Normal 2 3 2 2 2 2 3 2" xfId="15068" xr:uid="{00000000-0005-0000-0000-0000DD3A0000}"/>
    <cellStyle name="Normal 2 3 2 2 2 2 3 2 2" xfId="15069" xr:uid="{00000000-0005-0000-0000-0000DE3A0000}"/>
    <cellStyle name="Normal 2 3 2 2 2 2 3 3" xfId="15070" xr:uid="{00000000-0005-0000-0000-0000DF3A0000}"/>
    <cellStyle name="Normal 2 3 2 2 2 2 4" xfId="15071" xr:uid="{00000000-0005-0000-0000-0000E03A0000}"/>
    <cellStyle name="Normal 2 3 2 2 2 2 4 2" xfId="15072" xr:uid="{00000000-0005-0000-0000-0000E13A0000}"/>
    <cellStyle name="Normal 2 3 2 2 2 2 4 2 2" xfId="15073" xr:uid="{00000000-0005-0000-0000-0000E23A0000}"/>
    <cellStyle name="Normal 2 3 2 2 2 2 4 3" xfId="15074" xr:uid="{00000000-0005-0000-0000-0000E33A0000}"/>
    <cellStyle name="Normal 2 3 2 2 2 2 5" xfId="15075" xr:uid="{00000000-0005-0000-0000-0000E43A0000}"/>
    <cellStyle name="Normal 2 3 2 2 2 2 5 2" xfId="15076" xr:uid="{00000000-0005-0000-0000-0000E53A0000}"/>
    <cellStyle name="Normal 2 3 2 2 2 2 6" xfId="15077" xr:uid="{00000000-0005-0000-0000-0000E63A0000}"/>
    <cellStyle name="Normal 2 3 2 2 2 2 6 2" xfId="15078" xr:uid="{00000000-0005-0000-0000-0000E73A0000}"/>
    <cellStyle name="Normal 2 3 2 2 2 2 7" xfId="15079" xr:uid="{00000000-0005-0000-0000-0000E83A0000}"/>
    <cellStyle name="Normal 2 3 2 2 2 3" xfId="15080" xr:uid="{00000000-0005-0000-0000-0000E93A0000}"/>
    <cellStyle name="Normal 2 3 2 2 2 3 2" xfId="15081" xr:uid="{00000000-0005-0000-0000-0000EA3A0000}"/>
    <cellStyle name="Normal 2 3 2 2 2 3 2 2" xfId="15082" xr:uid="{00000000-0005-0000-0000-0000EB3A0000}"/>
    <cellStyle name="Normal 2 3 2 2 2 3 2 2 2" xfId="15083" xr:uid="{00000000-0005-0000-0000-0000EC3A0000}"/>
    <cellStyle name="Normal 2 3 2 2 2 3 2 3" xfId="15084" xr:uid="{00000000-0005-0000-0000-0000ED3A0000}"/>
    <cellStyle name="Normal 2 3 2 2 2 3 3" xfId="15085" xr:uid="{00000000-0005-0000-0000-0000EE3A0000}"/>
    <cellStyle name="Normal 2 3 2 2 2 3 3 2" xfId="15086" xr:uid="{00000000-0005-0000-0000-0000EF3A0000}"/>
    <cellStyle name="Normal 2 3 2 2 2 3 3 2 2" xfId="15087" xr:uid="{00000000-0005-0000-0000-0000F03A0000}"/>
    <cellStyle name="Normal 2 3 2 2 2 3 3 3" xfId="15088" xr:uid="{00000000-0005-0000-0000-0000F13A0000}"/>
    <cellStyle name="Normal 2 3 2 2 2 3 4" xfId="15089" xr:uid="{00000000-0005-0000-0000-0000F23A0000}"/>
    <cellStyle name="Normal 2 3 2 2 2 3 4 2" xfId="15090" xr:uid="{00000000-0005-0000-0000-0000F33A0000}"/>
    <cellStyle name="Normal 2 3 2 2 2 3 4 2 2" xfId="15091" xr:uid="{00000000-0005-0000-0000-0000F43A0000}"/>
    <cellStyle name="Normal 2 3 2 2 2 3 4 3" xfId="15092" xr:uid="{00000000-0005-0000-0000-0000F53A0000}"/>
    <cellStyle name="Normal 2 3 2 2 2 3 5" xfId="15093" xr:uid="{00000000-0005-0000-0000-0000F63A0000}"/>
    <cellStyle name="Normal 2 3 2 2 2 3 5 2" xfId="15094" xr:uid="{00000000-0005-0000-0000-0000F73A0000}"/>
    <cellStyle name="Normal 2 3 2 2 2 3 6" xfId="15095" xr:uid="{00000000-0005-0000-0000-0000F83A0000}"/>
    <cellStyle name="Normal 2 3 2 2 2 3 6 2" xfId="15096" xr:uid="{00000000-0005-0000-0000-0000F93A0000}"/>
    <cellStyle name="Normal 2 3 2 2 2 3 7" xfId="15097" xr:uid="{00000000-0005-0000-0000-0000FA3A0000}"/>
    <cellStyle name="Normal 2 3 2 2 2 4" xfId="15098" xr:uid="{00000000-0005-0000-0000-0000FB3A0000}"/>
    <cellStyle name="Normal 2 3 2 2 2 4 2" xfId="15099" xr:uid="{00000000-0005-0000-0000-0000FC3A0000}"/>
    <cellStyle name="Normal 2 3 2 2 2 4 2 2" xfId="15100" xr:uid="{00000000-0005-0000-0000-0000FD3A0000}"/>
    <cellStyle name="Normal 2 3 2 2 2 4 3" xfId="15101" xr:uid="{00000000-0005-0000-0000-0000FE3A0000}"/>
    <cellStyle name="Normal 2 3 2 2 2 5" xfId="15102" xr:uid="{00000000-0005-0000-0000-0000FF3A0000}"/>
    <cellStyle name="Normal 2 3 2 2 2 5 2" xfId="15103" xr:uid="{00000000-0005-0000-0000-0000003B0000}"/>
    <cellStyle name="Normal 2 3 2 2 2 5 2 2" xfId="15104" xr:uid="{00000000-0005-0000-0000-0000013B0000}"/>
    <cellStyle name="Normal 2 3 2 2 2 5 3" xfId="15105" xr:uid="{00000000-0005-0000-0000-0000023B0000}"/>
    <cellStyle name="Normal 2 3 2 2 2 6" xfId="15106" xr:uid="{00000000-0005-0000-0000-0000033B0000}"/>
    <cellStyle name="Normal 2 3 2 2 2 6 2" xfId="15107" xr:uid="{00000000-0005-0000-0000-0000043B0000}"/>
    <cellStyle name="Normal 2 3 2 2 2 6 2 2" xfId="15108" xr:uid="{00000000-0005-0000-0000-0000053B0000}"/>
    <cellStyle name="Normal 2 3 2 2 2 6 3" xfId="15109" xr:uid="{00000000-0005-0000-0000-0000063B0000}"/>
    <cellStyle name="Normal 2 3 2 2 2 7" xfId="15110" xr:uid="{00000000-0005-0000-0000-0000073B0000}"/>
    <cellStyle name="Normal 2 3 2 2 2 7 2" xfId="15111" xr:uid="{00000000-0005-0000-0000-0000083B0000}"/>
    <cellStyle name="Normal 2 3 2 2 2 8" xfId="15112" xr:uid="{00000000-0005-0000-0000-0000093B0000}"/>
    <cellStyle name="Normal 2 3 2 2 2 8 2" xfId="15113" xr:uid="{00000000-0005-0000-0000-00000A3B0000}"/>
    <cellStyle name="Normal 2 3 2 2 2 9" xfId="15114" xr:uid="{00000000-0005-0000-0000-00000B3B0000}"/>
    <cellStyle name="Normal 2 3 2 2 3" xfId="15115" xr:uid="{00000000-0005-0000-0000-00000C3B0000}"/>
    <cellStyle name="Normal 2 3 2 2 3 2" xfId="15116" xr:uid="{00000000-0005-0000-0000-00000D3B0000}"/>
    <cellStyle name="Normal 2 3 2 2 3 2 2" xfId="15117" xr:uid="{00000000-0005-0000-0000-00000E3B0000}"/>
    <cellStyle name="Normal 2 3 2 2 3 2 2 2" xfId="15118" xr:uid="{00000000-0005-0000-0000-00000F3B0000}"/>
    <cellStyle name="Normal 2 3 2 2 3 2 2 2 2" xfId="15119" xr:uid="{00000000-0005-0000-0000-0000103B0000}"/>
    <cellStyle name="Normal 2 3 2 2 3 2 2 3" xfId="15120" xr:uid="{00000000-0005-0000-0000-0000113B0000}"/>
    <cellStyle name="Normal 2 3 2 2 3 2 3" xfId="15121" xr:uid="{00000000-0005-0000-0000-0000123B0000}"/>
    <cellStyle name="Normal 2 3 2 2 3 2 3 2" xfId="15122" xr:uid="{00000000-0005-0000-0000-0000133B0000}"/>
    <cellStyle name="Normal 2 3 2 2 3 2 3 2 2" xfId="15123" xr:uid="{00000000-0005-0000-0000-0000143B0000}"/>
    <cellStyle name="Normal 2 3 2 2 3 2 3 3" xfId="15124" xr:uid="{00000000-0005-0000-0000-0000153B0000}"/>
    <cellStyle name="Normal 2 3 2 2 3 2 4" xfId="15125" xr:uid="{00000000-0005-0000-0000-0000163B0000}"/>
    <cellStyle name="Normal 2 3 2 2 3 2 4 2" xfId="15126" xr:uid="{00000000-0005-0000-0000-0000173B0000}"/>
    <cellStyle name="Normal 2 3 2 2 3 2 4 2 2" xfId="15127" xr:uid="{00000000-0005-0000-0000-0000183B0000}"/>
    <cellStyle name="Normal 2 3 2 2 3 2 4 3" xfId="15128" xr:uid="{00000000-0005-0000-0000-0000193B0000}"/>
    <cellStyle name="Normal 2 3 2 2 3 2 5" xfId="15129" xr:uid="{00000000-0005-0000-0000-00001A3B0000}"/>
    <cellStyle name="Normal 2 3 2 2 3 2 5 2" xfId="15130" xr:uid="{00000000-0005-0000-0000-00001B3B0000}"/>
    <cellStyle name="Normal 2 3 2 2 3 2 6" xfId="15131" xr:uid="{00000000-0005-0000-0000-00001C3B0000}"/>
    <cellStyle name="Normal 2 3 2 2 3 2 6 2" xfId="15132" xr:uid="{00000000-0005-0000-0000-00001D3B0000}"/>
    <cellStyle name="Normal 2 3 2 2 3 2 7" xfId="15133" xr:uid="{00000000-0005-0000-0000-00001E3B0000}"/>
    <cellStyle name="Normal 2 3 2 2 3 3" xfId="15134" xr:uid="{00000000-0005-0000-0000-00001F3B0000}"/>
    <cellStyle name="Normal 2 3 2 2 3 3 2" xfId="15135" xr:uid="{00000000-0005-0000-0000-0000203B0000}"/>
    <cellStyle name="Normal 2 3 2 2 3 3 2 2" xfId="15136" xr:uid="{00000000-0005-0000-0000-0000213B0000}"/>
    <cellStyle name="Normal 2 3 2 2 3 3 3" xfId="15137" xr:uid="{00000000-0005-0000-0000-0000223B0000}"/>
    <cellStyle name="Normal 2 3 2 2 3 4" xfId="15138" xr:uid="{00000000-0005-0000-0000-0000233B0000}"/>
    <cellStyle name="Normal 2 3 2 2 3 4 2" xfId="15139" xr:uid="{00000000-0005-0000-0000-0000243B0000}"/>
    <cellStyle name="Normal 2 3 2 2 3 4 2 2" xfId="15140" xr:uid="{00000000-0005-0000-0000-0000253B0000}"/>
    <cellStyle name="Normal 2 3 2 2 3 4 3" xfId="15141" xr:uid="{00000000-0005-0000-0000-0000263B0000}"/>
    <cellStyle name="Normal 2 3 2 2 3 5" xfId="15142" xr:uid="{00000000-0005-0000-0000-0000273B0000}"/>
    <cellStyle name="Normal 2 3 2 2 3 5 2" xfId="15143" xr:uid="{00000000-0005-0000-0000-0000283B0000}"/>
    <cellStyle name="Normal 2 3 2 2 3 5 2 2" xfId="15144" xr:uid="{00000000-0005-0000-0000-0000293B0000}"/>
    <cellStyle name="Normal 2 3 2 2 3 5 3" xfId="15145" xr:uid="{00000000-0005-0000-0000-00002A3B0000}"/>
    <cellStyle name="Normal 2 3 2 2 3 6" xfId="15146" xr:uid="{00000000-0005-0000-0000-00002B3B0000}"/>
    <cellStyle name="Normal 2 3 2 2 3 6 2" xfId="15147" xr:uid="{00000000-0005-0000-0000-00002C3B0000}"/>
    <cellStyle name="Normal 2 3 2 2 3 7" xfId="15148" xr:uid="{00000000-0005-0000-0000-00002D3B0000}"/>
    <cellStyle name="Normal 2 3 2 2 3 7 2" xfId="15149" xr:uid="{00000000-0005-0000-0000-00002E3B0000}"/>
    <cellStyle name="Normal 2 3 2 2 3 8" xfId="15150" xr:uid="{00000000-0005-0000-0000-00002F3B0000}"/>
    <cellStyle name="Normal 2 3 2 2 4" xfId="15151" xr:uid="{00000000-0005-0000-0000-0000303B0000}"/>
    <cellStyle name="Normal 2 3 2 2 4 2" xfId="15152" xr:uid="{00000000-0005-0000-0000-0000313B0000}"/>
    <cellStyle name="Normal 2 3 2 2 4 2 2" xfId="15153" xr:uid="{00000000-0005-0000-0000-0000323B0000}"/>
    <cellStyle name="Normal 2 3 2 2 4 2 2 2" xfId="15154" xr:uid="{00000000-0005-0000-0000-0000333B0000}"/>
    <cellStyle name="Normal 2 3 2 2 4 2 3" xfId="15155" xr:uid="{00000000-0005-0000-0000-0000343B0000}"/>
    <cellStyle name="Normal 2 3 2 2 4 3" xfId="15156" xr:uid="{00000000-0005-0000-0000-0000353B0000}"/>
    <cellStyle name="Normal 2 3 2 2 4 3 2" xfId="15157" xr:uid="{00000000-0005-0000-0000-0000363B0000}"/>
    <cellStyle name="Normal 2 3 2 2 4 3 2 2" xfId="15158" xr:uid="{00000000-0005-0000-0000-0000373B0000}"/>
    <cellStyle name="Normal 2 3 2 2 4 3 3" xfId="15159" xr:uid="{00000000-0005-0000-0000-0000383B0000}"/>
    <cellStyle name="Normal 2 3 2 2 4 4" xfId="15160" xr:uid="{00000000-0005-0000-0000-0000393B0000}"/>
    <cellStyle name="Normal 2 3 2 2 4 4 2" xfId="15161" xr:uid="{00000000-0005-0000-0000-00003A3B0000}"/>
    <cellStyle name="Normal 2 3 2 2 4 4 2 2" xfId="15162" xr:uid="{00000000-0005-0000-0000-00003B3B0000}"/>
    <cellStyle name="Normal 2 3 2 2 4 4 3" xfId="15163" xr:uid="{00000000-0005-0000-0000-00003C3B0000}"/>
    <cellStyle name="Normal 2 3 2 2 4 5" xfId="15164" xr:uid="{00000000-0005-0000-0000-00003D3B0000}"/>
    <cellStyle name="Normal 2 3 2 2 4 5 2" xfId="15165" xr:uid="{00000000-0005-0000-0000-00003E3B0000}"/>
    <cellStyle name="Normal 2 3 2 2 4 6" xfId="15166" xr:uid="{00000000-0005-0000-0000-00003F3B0000}"/>
    <cellStyle name="Normal 2 3 2 2 4 6 2" xfId="15167" xr:uid="{00000000-0005-0000-0000-0000403B0000}"/>
    <cellStyle name="Normal 2 3 2 2 4 7" xfId="15168" xr:uid="{00000000-0005-0000-0000-0000413B0000}"/>
    <cellStyle name="Normal 2 3 2 2 5" xfId="15169" xr:uid="{00000000-0005-0000-0000-0000423B0000}"/>
    <cellStyle name="Normal 2 3 2 2 5 2" xfId="15170" xr:uid="{00000000-0005-0000-0000-0000433B0000}"/>
    <cellStyle name="Normal 2 3 2 2 5 2 2" xfId="15171" xr:uid="{00000000-0005-0000-0000-0000443B0000}"/>
    <cellStyle name="Normal 2 3 2 2 5 2 2 2" xfId="15172" xr:uid="{00000000-0005-0000-0000-0000453B0000}"/>
    <cellStyle name="Normal 2 3 2 2 5 2 3" xfId="15173" xr:uid="{00000000-0005-0000-0000-0000463B0000}"/>
    <cellStyle name="Normal 2 3 2 2 5 3" xfId="15174" xr:uid="{00000000-0005-0000-0000-0000473B0000}"/>
    <cellStyle name="Normal 2 3 2 2 5 3 2" xfId="15175" xr:uid="{00000000-0005-0000-0000-0000483B0000}"/>
    <cellStyle name="Normal 2 3 2 2 5 3 2 2" xfId="15176" xr:uid="{00000000-0005-0000-0000-0000493B0000}"/>
    <cellStyle name="Normal 2 3 2 2 5 3 3" xfId="15177" xr:uid="{00000000-0005-0000-0000-00004A3B0000}"/>
    <cellStyle name="Normal 2 3 2 2 5 4" xfId="15178" xr:uid="{00000000-0005-0000-0000-00004B3B0000}"/>
    <cellStyle name="Normal 2 3 2 2 5 4 2" xfId="15179" xr:uid="{00000000-0005-0000-0000-00004C3B0000}"/>
    <cellStyle name="Normal 2 3 2 2 5 4 2 2" xfId="15180" xr:uid="{00000000-0005-0000-0000-00004D3B0000}"/>
    <cellStyle name="Normal 2 3 2 2 5 4 3" xfId="15181" xr:uid="{00000000-0005-0000-0000-00004E3B0000}"/>
    <cellStyle name="Normal 2 3 2 2 5 5" xfId="15182" xr:uid="{00000000-0005-0000-0000-00004F3B0000}"/>
    <cellStyle name="Normal 2 3 2 2 5 5 2" xfId="15183" xr:uid="{00000000-0005-0000-0000-0000503B0000}"/>
    <cellStyle name="Normal 2 3 2 2 5 6" xfId="15184" xr:uid="{00000000-0005-0000-0000-0000513B0000}"/>
    <cellStyle name="Normal 2 3 2 2 5 6 2" xfId="15185" xr:uid="{00000000-0005-0000-0000-0000523B0000}"/>
    <cellStyle name="Normal 2 3 2 2 5 7" xfId="15186" xr:uid="{00000000-0005-0000-0000-0000533B0000}"/>
    <cellStyle name="Normal 2 3 2 2 6" xfId="15187" xr:uid="{00000000-0005-0000-0000-0000543B0000}"/>
    <cellStyle name="Normal 2 3 2 2 6 2" xfId="15188" xr:uid="{00000000-0005-0000-0000-0000553B0000}"/>
    <cellStyle name="Normal 2 3 2 2 6 2 2" xfId="15189" xr:uid="{00000000-0005-0000-0000-0000563B0000}"/>
    <cellStyle name="Normal 2 3 2 2 6 3" xfId="15190" xr:uid="{00000000-0005-0000-0000-0000573B0000}"/>
    <cellStyle name="Normal 2 3 2 2 7" xfId="15191" xr:uid="{00000000-0005-0000-0000-0000583B0000}"/>
    <cellStyle name="Normal 2 3 2 2 7 2" xfId="15192" xr:uid="{00000000-0005-0000-0000-0000593B0000}"/>
    <cellStyle name="Normal 2 3 2 2 7 2 2" xfId="15193" xr:uid="{00000000-0005-0000-0000-00005A3B0000}"/>
    <cellStyle name="Normal 2 3 2 2 7 3" xfId="15194" xr:uid="{00000000-0005-0000-0000-00005B3B0000}"/>
    <cellStyle name="Normal 2 3 2 2 8" xfId="15195" xr:uid="{00000000-0005-0000-0000-00005C3B0000}"/>
    <cellStyle name="Normal 2 3 2 2 8 2" xfId="15196" xr:uid="{00000000-0005-0000-0000-00005D3B0000}"/>
    <cellStyle name="Normal 2 3 2 2 8 2 2" xfId="15197" xr:uid="{00000000-0005-0000-0000-00005E3B0000}"/>
    <cellStyle name="Normal 2 3 2 2 8 3" xfId="15198" xr:uid="{00000000-0005-0000-0000-00005F3B0000}"/>
    <cellStyle name="Normal 2 3 2 2 9" xfId="15199" xr:uid="{00000000-0005-0000-0000-0000603B0000}"/>
    <cellStyle name="Normal 2 3 2 2 9 2" xfId="15200" xr:uid="{00000000-0005-0000-0000-0000613B0000}"/>
    <cellStyle name="Normal 2 3 2 3" xfId="15201" xr:uid="{00000000-0005-0000-0000-0000623B0000}"/>
    <cellStyle name="Normal 2 3 2 3 10" xfId="15202" xr:uid="{00000000-0005-0000-0000-0000633B0000}"/>
    <cellStyle name="Normal 2 3 2 3 10 2" xfId="15203" xr:uid="{00000000-0005-0000-0000-0000643B0000}"/>
    <cellStyle name="Normal 2 3 2 3 11" xfId="15204" xr:uid="{00000000-0005-0000-0000-0000653B0000}"/>
    <cellStyle name="Normal 2 3 2 3 2" xfId="15205" xr:uid="{00000000-0005-0000-0000-0000663B0000}"/>
    <cellStyle name="Normal 2 3 2 3 2 2" xfId="15206" xr:uid="{00000000-0005-0000-0000-0000673B0000}"/>
    <cellStyle name="Normal 2 3 2 3 2 2 2" xfId="15207" xr:uid="{00000000-0005-0000-0000-0000683B0000}"/>
    <cellStyle name="Normal 2 3 2 3 2 2 2 2" xfId="15208" xr:uid="{00000000-0005-0000-0000-0000693B0000}"/>
    <cellStyle name="Normal 2 3 2 3 2 2 2 2 2" xfId="15209" xr:uid="{00000000-0005-0000-0000-00006A3B0000}"/>
    <cellStyle name="Normal 2 3 2 3 2 2 2 3" xfId="15210" xr:uid="{00000000-0005-0000-0000-00006B3B0000}"/>
    <cellStyle name="Normal 2 3 2 3 2 2 3" xfId="15211" xr:uid="{00000000-0005-0000-0000-00006C3B0000}"/>
    <cellStyle name="Normal 2 3 2 3 2 2 3 2" xfId="15212" xr:uid="{00000000-0005-0000-0000-00006D3B0000}"/>
    <cellStyle name="Normal 2 3 2 3 2 2 3 2 2" xfId="15213" xr:uid="{00000000-0005-0000-0000-00006E3B0000}"/>
    <cellStyle name="Normal 2 3 2 3 2 2 3 3" xfId="15214" xr:uid="{00000000-0005-0000-0000-00006F3B0000}"/>
    <cellStyle name="Normal 2 3 2 3 2 2 4" xfId="15215" xr:uid="{00000000-0005-0000-0000-0000703B0000}"/>
    <cellStyle name="Normal 2 3 2 3 2 2 4 2" xfId="15216" xr:uid="{00000000-0005-0000-0000-0000713B0000}"/>
    <cellStyle name="Normal 2 3 2 3 2 2 4 2 2" xfId="15217" xr:uid="{00000000-0005-0000-0000-0000723B0000}"/>
    <cellStyle name="Normal 2 3 2 3 2 2 4 3" xfId="15218" xr:uid="{00000000-0005-0000-0000-0000733B0000}"/>
    <cellStyle name="Normal 2 3 2 3 2 2 5" xfId="15219" xr:uid="{00000000-0005-0000-0000-0000743B0000}"/>
    <cellStyle name="Normal 2 3 2 3 2 2 5 2" xfId="15220" xr:uid="{00000000-0005-0000-0000-0000753B0000}"/>
    <cellStyle name="Normal 2 3 2 3 2 2 6" xfId="15221" xr:uid="{00000000-0005-0000-0000-0000763B0000}"/>
    <cellStyle name="Normal 2 3 2 3 2 2 6 2" xfId="15222" xr:uid="{00000000-0005-0000-0000-0000773B0000}"/>
    <cellStyle name="Normal 2 3 2 3 2 2 7" xfId="15223" xr:uid="{00000000-0005-0000-0000-0000783B0000}"/>
    <cellStyle name="Normal 2 3 2 3 2 3" xfId="15224" xr:uid="{00000000-0005-0000-0000-0000793B0000}"/>
    <cellStyle name="Normal 2 3 2 3 2 3 2" xfId="15225" xr:uid="{00000000-0005-0000-0000-00007A3B0000}"/>
    <cellStyle name="Normal 2 3 2 3 2 3 2 2" xfId="15226" xr:uid="{00000000-0005-0000-0000-00007B3B0000}"/>
    <cellStyle name="Normal 2 3 2 3 2 3 2 2 2" xfId="15227" xr:uid="{00000000-0005-0000-0000-00007C3B0000}"/>
    <cellStyle name="Normal 2 3 2 3 2 3 2 3" xfId="15228" xr:uid="{00000000-0005-0000-0000-00007D3B0000}"/>
    <cellStyle name="Normal 2 3 2 3 2 3 3" xfId="15229" xr:uid="{00000000-0005-0000-0000-00007E3B0000}"/>
    <cellStyle name="Normal 2 3 2 3 2 3 3 2" xfId="15230" xr:uid="{00000000-0005-0000-0000-00007F3B0000}"/>
    <cellStyle name="Normal 2 3 2 3 2 3 3 2 2" xfId="15231" xr:uid="{00000000-0005-0000-0000-0000803B0000}"/>
    <cellStyle name="Normal 2 3 2 3 2 3 3 3" xfId="15232" xr:uid="{00000000-0005-0000-0000-0000813B0000}"/>
    <cellStyle name="Normal 2 3 2 3 2 3 4" xfId="15233" xr:uid="{00000000-0005-0000-0000-0000823B0000}"/>
    <cellStyle name="Normal 2 3 2 3 2 3 4 2" xfId="15234" xr:uid="{00000000-0005-0000-0000-0000833B0000}"/>
    <cellStyle name="Normal 2 3 2 3 2 3 4 2 2" xfId="15235" xr:uid="{00000000-0005-0000-0000-0000843B0000}"/>
    <cellStyle name="Normal 2 3 2 3 2 3 4 3" xfId="15236" xr:uid="{00000000-0005-0000-0000-0000853B0000}"/>
    <cellStyle name="Normal 2 3 2 3 2 3 5" xfId="15237" xr:uid="{00000000-0005-0000-0000-0000863B0000}"/>
    <cellStyle name="Normal 2 3 2 3 2 3 5 2" xfId="15238" xr:uid="{00000000-0005-0000-0000-0000873B0000}"/>
    <cellStyle name="Normal 2 3 2 3 2 3 6" xfId="15239" xr:uid="{00000000-0005-0000-0000-0000883B0000}"/>
    <cellStyle name="Normal 2 3 2 3 2 3 6 2" xfId="15240" xr:uid="{00000000-0005-0000-0000-0000893B0000}"/>
    <cellStyle name="Normal 2 3 2 3 2 3 7" xfId="15241" xr:uid="{00000000-0005-0000-0000-00008A3B0000}"/>
    <cellStyle name="Normal 2 3 2 3 2 4" xfId="15242" xr:uid="{00000000-0005-0000-0000-00008B3B0000}"/>
    <cellStyle name="Normal 2 3 2 3 2 4 2" xfId="15243" xr:uid="{00000000-0005-0000-0000-00008C3B0000}"/>
    <cellStyle name="Normal 2 3 2 3 2 4 2 2" xfId="15244" xr:uid="{00000000-0005-0000-0000-00008D3B0000}"/>
    <cellStyle name="Normal 2 3 2 3 2 4 3" xfId="15245" xr:uid="{00000000-0005-0000-0000-00008E3B0000}"/>
    <cellStyle name="Normal 2 3 2 3 2 5" xfId="15246" xr:uid="{00000000-0005-0000-0000-00008F3B0000}"/>
    <cellStyle name="Normal 2 3 2 3 2 5 2" xfId="15247" xr:uid="{00000000-0005-0000-0000-0000903B0000}"/>
    <cellStyle name="Normal 2 3 2 3 2 5 2 2" xfId="15248" xr:uid="{00000000-0005-0000-0000-0000913B0000}"/>
    <cellStyle name="Normal 2 3 2 3 2 5 3" xfId="15249" xr:uid="{00000000-0005-0000-0000-0000923B0000}"/>
    <cellStyle name="Normal 2 3 2 3 2 6" xfId="15250" xr:uid="{00000000-0005-0000-0000-0000933B0000}"/>
    <cellStyle name="Normal 2 3 2 3 2 6 2" xfId="15251" xr:uid="{00000000-0005-0000-0000-0000943B0000}"/>
    <cellStyle name="Normal 2 3 2 3 2 6 2 2" xfId="15252" xr:uid="{00000000-0005-0000-0000-0000953B0000}"/>
    <cellStyle name="Normal 2 3 2 3 2 6 3" xfId="15253" xr:uid="{00000000-0005-0000-0000-0000963B0000}"/>
    <cellStyle name="Normal 2 3 2 3 2 7" xfId="15254" xr:uid="{00000000-0005-0000-0000-0000973B0000}"/>
    <cellStyle name="Normal 2 3 2 3 2 7 2" xfId="15255" xr:uid="{00000000-0005-0000-0000-0000983B0000}"/>
    <cellStyle name="Normal 2 3 2 3 2 8" xfId="15256" xr:uid="{00000000-0005-0000-0000-0000993B0000}"/>
    <cellStyle name="Normal 2 3 2 3 2 8 2" xfId="15257" xr:uid="{00000000-0005-0000-0000-00009A3B0000}"/>
    <cellStyle name="Normal 2 3 2 3 2 9" xfId="15258" xr:uid="{00000000-0005-0000-0000-00009B3B0000}"/>
    <cellStyle name="Normal 2 3 2 3 3" xfId="15259" xr:uid="{00000000-0005-0000-0000-00009C3B0000}"/>
    <cellStyle name="Normal 2 3 2 3 3 2" xfId="15260" xr:uid="{00000000-0005-0000-0000-00009D3B0000}"/>
    <cellStyle name="Normal 2 3 2 3 3 2 2" xfId="15261" xr:uid="{00000000-0005-0000-0000-00009E3B0000}"/>
    <cellStyle name="Normal 2 3 2 3 3 2 2 2" xfId="15262" xr:uid="{00000000-0005-0000-0000-00009F3B0000}"/>
    <cellStyle name="Normal 2 3 2 3 3 2 2 2 2" xfId="15263" xr:uid="{00000000-0005-0000-0000-0000A03B0000}"/>
    <cellStyle name="Normal 2 3 2 3 3 2 2 3" xfId="15264" xr:uid="{00000000-0005-0000-0000-0000A13B0000}"/>
    <cellStyle name="Normal 2 3 2 3 3 2 3" xfId="15265" xr:uid="{00000000-0005-0000-0000-0000A23B0000}"/>
    <cellStyle name="Normal 2 3 2 3 3 2 3 2" xfId="15266" xr:uid="{00000000-0005-0000-0000-0000A33B0000}"/>
    <cellStyle name="Normal 2 3 2 3 3 2 3 2 2" xfId="15267" xr:uid="{00000000-0005-0000-0000-0000A43B0000}"/>
    <cellStyle name="Normal 2 3 2 3 3 2 3 3" xfId="15268" xr:uid="{00000000-0005-0000-0000-0000A53B0000}"/>
    <cellStyle name="Normal 2 3 2 3 3 2 4" xfId="15269" xr:uid="{00000000-0005-0000-0000-0000A63B0000}"/>
    <cellStyle name="Normal 2 3 2 3 3 2 4 2" xfId="15270" xr:uid="{00000000-0005-0000-0000-0000A73B0000}"/>
    <cellStyle name="Normal 2 3 2 3 3 2 4 2 2" xfId="15271" xr:uid="{00000000-0005-0000-0000-0000A83B0000}"/>
    <cellStyle name="Normal 2 3 2 3 3 2 4 3" xfId="15272" xr:uid="{00000000-0005-0000-0000-0000A93B0000}"/>
    <cellStyle name="Normal 2 3 2 3 3 2 5" xfId="15273" xr:uid="{00000000-0005-0000-0000-0000AA3B0000}"/>
    <cellStyle name="Normal 2 3 2 3 3 2 5 2" xfId="15274" xr:uid="{00000000-0005-0000-0000-0000AB3B0000}"/>
    <cellStyle name="Normal 2 3 2 3 3 2 6" xfId="15275" xr:uid="{00000000-0005-0000-0000-0000AC3B0000}"/>
    <cellStyle name="Normal 2 3 2 3 3 2 6 2" xfId="15276" xr:uid="{00000000-0005-0000-0000-0000AD3B0000}"/>
    <cellStyle name="Normal 2 3 2 3 3 2 7" xfId="15277" xr:uid="{00000000-0005-0000-0000-0000AE3B0000}"/>
    <cellStyle name="Normal 2 3 2 3 3 3" xfId="15278" xr:uid="{00000000-0005-0000-0000-0000AF3B0000}"/>
    <cellStyle name="Normal 2 3 2 3 3 3 2" xfId="15279" xr:uid="{00000000-0005-0000-0000-0000B03B0000}"/>
    <cellStyle name="Normal 2 3 2 3 3 3 2 2" xfId="15280" xr:uid="{00000000-0005-0000-0000-0000B13B0000}"/>
    <cellStyle name="Normal 2 3 2 3 3 3 3" xfId="15281" xr:uid="{00000000-0005-0000-0000-0000B23B0000}"/>
    <cellStyle name="Normal 2 3 2 3 3 4" xfId="15282" xr:uid="{00000000-0005-0000-0000-0000B33B0000}"/>
    <cellStyle name="Normal 2 3 2 3 3 4 2" xfId="15283" xr:uid="{00000000-0005-0000-0000-0000B43B0000}"/>
    <cellStyle name="Normal 2 3 2 3 3 4 2 2" xfId="15284" xr:uid="{00000000-0005-0000-0000-0000B53B0000}"/>
    <cellStyle name="Normal 2 3 2 3 3 4 3" xfId="15285" xr:uid="{00000000-0005-0000-0000-0000B63B0000}"/>
    <cellStyle name="Normal 2 3 2 3 3 5" xfId="15286" xr:uid="{00000000-0005-0000-0000-0000B73B0000}"/>
    <cellStyle name="Normal 2 3 2 3 3 5 2" xfId="15287" xr:uid="{00000000-0005-0000-0000-0000B83B0000}"/>
    <cellStyle name="Normal 2 3 2 3 3 5 2 2" xfId="15288" xr:uid="{00000000-0005-0000-0000-0000B93B0000}"/>
    <cellStyle name="Normal 2 3 2 3 3 5 3" xfId="15289" xr:uid="{00000000-0005-0000-0000-0000BA3B0000}"/>
    <cellStyle name="Normal 2 3 2 3 3 6" xfId="15290" xr:uid="{00000000-0005-0000-0000-0000BB3B0000}"/>
    <cellStyle name="Normal 2 3 2 3 3 6 2" xfId="15291" xr:uid="{00000000-0005-0000-0000-0000BC3B0000}"/>
    <cellStyle name="Normal 2 3 2 3 3 7" xfId="15292" xr:uid="{00000000-0005-0000-0000-0000BD3B0000}"/>
    <cellStyle name="Normal 2 3 2 3 3 7 2" xfId="15293" xr:uid="{00000000-0005-0000-0000-0000BE3B0000}"/>
    <cellStyle name="Normal 2 3 2 3 3 8" xfId="15294" xr:uid="{00000000-0005-0000-0000-0000BF3B0000}"/>
    <cellStyle name="Normal 2 3 2 3 4" xfId="15295" xr:uid="{00000000-0005-0000-0000-0000C03B0000}"/>
    <cellStyle name="Normal 2 3 2 3 4 2" xfId="15296" xr:uid="{00000000-0005-0000-0000-0000C13B0000}"/>
    <cellStyle name="Normal 2 3 2 3 4 2 2" xfId="15297" xr:uid="{00000000-0005-0000-0000-0000C23B0000}"/>
    <cellStyle name="Normal 2 3 2 3 4 2 2 2" xfId="15298" xr:uid="{00000000-0005-0000-0000-0000C33B0000}"/>
    <cellStyle name="Normal 2 3 2 3 4 2 3" xfId="15299" xr:uid="{00000000-0005-0000-0000-0000C43B0000}"/>
    <cellStyle name="Normal 2 3 2 3 4 3" xfId="15300" xr:uid="{00000000-0005-0000-0000-0000C53B0000}"/>
    <cellStyle name="Normal 2 3 2 3 4 3 2" xfId="15301" xr:uid="{00000000-0005-0000-0000-0000C63B0000}"/>
    <cellStyle name="Normal 2 3 2 3 4 3 2 2" xfId="15302" xr:uid="{00000000-0005-0000-0000-0000C73B0000}"/>
    <cellStyle name="Normal 2 3 2 3 4 3 3" xfId="15303" xr:uid="{00000000-0005-0000-0000-0000C83B0000}"/>
    <cellStyle name="Normal 2 3 2 3 4 4" xfId="15304" xr:uid="{00000000-0005-0000-0000-0000C93B0000}"/>
    <cellStyle name="Normal 2 3 2 3 4 4 2" xfId="15305" xr:uid="{00000000-0005-0000-0000-0000CA3B0000}"/>
    <cellStyle name="Normal 2 3 2 3 4 4 2 2" xfId="15306" xr:uid="{00000000-0005-0000-0000-0000CB3B0000}"/>
    <cellStyle name="Normal 2 3 2 3 4 4 3" xfId="15307" xr:uid="{00000000-0005-0000-0000-0000CC3B0000}"/>
    <cellStyle name="Normal 2 3 2 3 4 5" xfId="15308" xr:uid="{00000000-0005-0000-0000-0000CD3B0000}"/>
    <cellStyle name="Normal 2 3 2 3 4 5 2" xfId="15309" xr:uid="{00000000-0005-0000-0000-0000CE3B0000}"/>
    <cellStyle name="Normal 2 3 2 3 4 6" xfId="15310" xr:uid="{00000000-0005-0000-0000-0000CF3B0000}"/>
    <cellStyle name="Normal 2 3 2 3 4 6 2" xfId="15311" xr:uid="{00000000-0005-0000-0000-0000D03B0000}"/>
    <cellStyle name="Normal 2 3 2 3 4 7" xfId="15312" xr:uid="{00000000-0005-0000-0000-0000D13B0000}"/>
    <cellStyle name="Normal 2 3 2 3 5" xfId="15313" xr:uid="{00000000-0005-0000-0000-0000D23B0000}"/>
    <cellStyle name="Normal 2 3 2 3 5 2" xfId="15314" xr:uid="{00000000-0005-0000-0000-0000D33B0000}"/>
    <cellStyle name="Normal 2 3 2 3 5 2 2" xfId="15315" xr:uid="{00000000-0005-0000-0000-0000D43B0000}"/>
    <cellStyle name="Normal 2 3 2 3 5 2 2 2" xfId="15316" xr:uid="{00000000-0005-0000-0000-0000D53B0000}"/>
    <cellStyle name="Normal 2 3 2 3 5 2 3" xfId="15317" xr:uid="{00000000-0005-0000-0000-0000D63B0000}"/>
    <cellStyle name="Normal 2 3 2 3 5 3" xfId="15318" xr:uid="{00000000-0005-0000-0000-0000D73B0000}"/>
    <cellStyle name="Normal 2 3 2 3 5 3 2" xfId="15319" xr:uid="{00000000-0005-0000-0000-0000D83B0000}"/>
    <cellStyle name="Normal 2 3 2 3 5 3 2 2" xfId="15320" xr:uid="{00000000-0005-0000-0000-0000D93B0000}"/>
    <cellStyle name="Normal 2 3 2 3 5 3 3" xfId="15321" xr:uid="{00000000-0005-0000-0000-0000DA3B0000}"/>
    <cellStyle name="Normal 2 3 2 3 5 4" xfId="15322" xr:uid="{00000000-0005-0000-0000-0000DB3B0000}"/>
    <cellStyle name="Normal 2 3 2 3 5 4 2" xfId="15323" xr:uid="{00000000-0005-0000-0000-0000DC3B0000}"/>
    <cellStyle name="Normal 2 3 2 3 5 4 2 2" xfId="15324" xr:uid="{00000000-0005-0000-0000-0000DD3B0000}"/>
    <cellStyle name="Normal 2 3 2 3 5 4 3" xfId="15325" xr:uid="{00000000-0005-0000-0000-0000DE3B0000}"/>
    <cellStyle name="Normal 2 3 2 3 5 5" xfId="15326" xr:uid="{00000000-0005-0000-0000-0000DF3B0000}"/>
    <cellStyle name="Normal 2 3 2 3 5 5 2" xfId="15327" xr:uid="{00000000-0005-0000-0000-0000E03B0000}"/>
    <cellStyle name="Normal 2 3 2 3 5 6" xfId="15328" xr:uid="{00000000-0005-0000-0000-0000E13B0000}"/>
    <cellStyle name="Normal 2 3 2 3 5 6 2" xfId="15329" xr:uid="{00000000-0005-0000-0000-0000E23B0000}"/>
    <cellStyle name="Normal 2 3 2 3 5 7" xfId="15330" xr:uid="{00000000-0005-0000-0000-0000E33B0000}"/>
    <cellStyle name="Normal 2 3 2 3 6" xfId="15331" xr:uid="{00000000-0005-0000-0000-0000E43B0000}"/>
    <cellStyle name="Normal 2 3 2 3 6 2" xfId="15332" xr:uid="{00000000-0005-0000-0000-0000E53B0000}"/>
    <cellStyle name="Normal 2 3 2 3 6 2 2" xfId="15333" xr:uid="{00000000-0005-0000-0000-0000E63B0000}"/>
    <cellStyle name="Normal 2 3 2 3 6 3" xfId="15334" xr:uid="{00000000-0005-0000-0000-0000E73B0000}"/>
    <cellStyle name="Normal 2 3 2 3 7" xfId="15335" xr:uid="{00000000-0005-0000-0000-0000E83B0000}"/>
    <cellStyle name="Normal 2 3 2 3 7 2" xfId="15336" xr:uid="{00000000-0005-0000-0000-0000E93B0000}"/>
    <cellStyle name="Normal 2 3 2 3 7 2 2" xfId="15337" xr:uid="{00000000-0005-0000-0000-0000EA3B0000}"/>
    <cellStyle name="Normal 2 3 2 3 7 3" xfId="15338" xr:uid="{00000000-0005-0000-0000-0000EB3B0000}"/>
    <cellStyle name="Normal 2 3 2 3 8" xfId="15339" xr:uid="{00000000-0005-0000-0000-0000EC3B0000}"/>
    <cellStyle name="Normal 2 3 2 3 8 2" xfId="15340" xr:uid="{00000000-0005-0000-0000-0000ED3B0000}"/>
    <cellStyle name="Normal 2 3 2 3 8 2 2" xfId="15341" xr:uid="{00000000-0005-0000-0000-0000EE3B0000}"/>
    <cellStyle name="Normal 2 3 2 3 8 3" xfId="15342" xr:uid="{00000000-0005-0000-0000-0000EF3B0000}"/>
    <cellStyle name="Normal 2 3 2 3 9" xfId="15343" xr:uid="{00000000-0005-0000-0000-0000F03B0000}"/>
    <cellStyle name="Normal 2 3 2 3 9 2" xfId="15344" xr:uid="{00000000-0005-0000-0000-0000F13B0000}"/>
    <cellStyle name="Normal 2 3 2 4" xfId="15345" xr:uid="{00000000-0005-0000-0000-0000F23B0000}"/>
    <cellStyle name="Normal 2 3 2 4 2" xfId="15346" xr:uid="{00000000-0005-0000-0000-0000F33B0000}"/>
    <cellStyle name="Normal 2 3 2 4 2 2" xfId="15347" xr:uid="{00000000-0005-0000-0000-0000F43B0000}"/>
    <cellStyle name="Normal 2 3 2 4 2 2 2" xfId="15348" xr:uid="{00000000-0005-0000-0000-0000F53B0000}"/>
    <cellStyle name="Normal 2 3 2 4 2 2 2 2" xfId="15349" xr:uid="{00000000-0005-0000-0000-0000F63B0000}"/>
    <cellStyle name="Normal 2 3 2 4 2 2 3" xfId="15350" xr:uid="{00000000-0005-0000-0000-0000F73B0000}"/>
    <cellStyle name="Normal 2 3 2 4 2 3" xfId="15351" xr:uid="{00000000-0005-0000-0000-0000F83B0000}"/>
    <cellStyle name="Normal 2 3 2 4 2 3 2" xfId="15352" xr:uid="{00000000-0005-0000-0000-0000F93B0000}"/>
    <cellStyle name="Normal 2 3 2 4 2 3 2 2" xfId="15353" xr:uid="{00000000-0005-0000-0000-0000FA3B0000}"/>
    <cellStyle name="Normal 2 3 2 4 2 3 3" xfId="15354" xr:uid="{00000000-0005-0000-0000-0000FB3B0000}"/>
    <cellStyle name="Normal 2 3 2 4 2 4" xfId="15355" xr:uid="{00000000-0005-0000-0000-0000FC3B0000}"/>
    <cellStyle name="Normal 2 3 2 4 2 4 2" xfId="15356" xr:uid="{00000000-0005-0000-0000-0000FD3B0000}"/>
    <cellStyle name="Normal 2 3 2 4 2 4 2 2" xfId="15357" xr:uid="{00000000-0005-0000-0000-0000FE3B0000}"/>
    <cellStyle name="Normal 2 3 2 4 2 4 3" xfId="15358" xr:uid="{00000000-0005-0000-0000-0000FF3B0000}"/>
    <cellStyle name="Normal 2 3 2 4 2 5" xfId="15359" xr:uid="{00000000-0005-0000-0000-0000003C0000}"/>
    <cellStyle name="Normal 2 3 2 4 2 5 2" xfId="15360" xr:uid="{00000000-0005-0000-0000-0000013C0000}"/>
    <cellStyle name="Normal 2 3 2 4 2 6" xfId="15361" xr:uid="{00000000-0005-0000-0000-0000023C0000}"/>
    <cellStyle name="Normal 2 3 2 4 2 6 2" xfId="15362" xr:uid="{00000000-0005-0000-0000-0000033C0000}"/>
    <cellStyle name="Normal 2 3 2 4 2 7" xfId="15363" xr:uid="{00000000-0005-0000-0000-0000043C0000}"/>
    <cellStyle name="Normal 2 3 2 4 3" xfId="15364" xr:uid="{00000000-0005-0000-0000-0000053C0000}"/>
    <cellStyle name="Normal 2 3 2 4 3 2" xfId="15365" xr:uid="{00000000-0005-0000-0000-0000063C0000}"/>
    <cellStyle name="Normal 2 3 2 4 3 2 2" xfId="15366" xr:uid="{00000000-0005-0000-0000-0000073C0000}"/>
    <cellStyle name="Normal 2 3 2 4 3 2 2 2" xfId="15367" xr:uid="{00000000-0005-0000-0000-0000083C0000}"/>
    <cellStyle name="Normal 2 3 2 4 3 2 3" xfId="15368" xr:uid="{00000000-0005-0000-0000-0000093C0000}"/>
    <cellStyle name="Normal 2 3 2 4 3 3" xfId="15369" xr:uid="{00000000-0005-0000-0000-00000A3C0000}"/>
    <cellStyle name="Normal 2 3 2 4 3 3 2" xfId="15370" xr:uid="{00000000-0005-0000-0000-00000B3C0000}"/>
    <cellStyle name="Normal 2 3 2 4 3 3 2 2" xfId="15371" xr:uid="{00000000-0005-0000-0000-00000C3C0000}"/>
    <cellStyle name="Normal 2 3 2 4 3 3 3" xfId="15372" xr:uid="{00000000-0005-0000-0000-00000D3C0000}"/>
    <cellStyle name="Normal 2 3 2 4 3 4" xfId="15373" xr:uid="{00000000-0005-0000-0000-00000E3C0000}"/>
    <cellStyle name="Normal 2 3 2 4 3 4 2" xfId="15374" xr:uid="{00000000-0005-0000-0000-00000F3C0000}"/>
    <cellStyle name="Normal 2 3 2 4 3 4 2 2" xfId="15375" xr:uid="{00000000-0005-0000-0000-0000103C0000}"/>
    <cellStyle name="Normal 2 3 2 4 3 4 3" xfId="15376" xr:uid="{00000000-0005-0000-0000-0000113C0000}"/>
    <cellStyle name="Normal 2 3 2 4 3 5" xfId="15377" xr:uid="{00000000-0005-0000-0000-0000123C0000}"/>
    <cellStyle name="Normal 2 3 2 4 3 5 2" xfId="15378" xr:uid="{00000000-0005-0000-0000-0000133C0000}"/>
    <cellStyle name="Normal 2 3 2 4 3 6" xfId="15379" xr:uid="{00000000-0005-0000-0000-0000143C0000}"/>
    <cellStyle name="Normal 2 3 2 4 3 6 2" xfId="15380" xr:uid="{00000000-0005-0000-0000-0000153C0000}"/>
    <cellStyle name="Normal 2 3 2 4 3 7" xfId="15381" xr:uid="{00000000-0005-0000-0000-0000163C0000}"/>
    <cellStyle name="Normal 2 3 2 4 4" xfId="15382" xr:uid="{00000000-0005-0000-0000-0000173C0000}"/>
    <cellStyle name="Normal 2 3 2 4 4 2" xfId="15383" xr:uid="{00000000-0005-0000-0000-0000183C0000}"/>
    <cellStyle name="Normal 2 3 2 4 4 2 2" xfId="15384" xr:uid="{00000000-0005-0000-0000-0000193C0000}"/>
    <cellStyle name="Normal 2 3 2 4 4 3" xfId="15385" xr:uid="{00000000-0005-0000-0000-00001A3C0000}"/>
    <cellStyle name="Normal 2 3 2 4 5" xfId="15386" xr:uid="{00000000-0005-0000-0000-00001B3C0000}"/>
    <cellStyle name="Normal 2 3 2 4 5 2" xfId="15387" xr:uid="{00000000-0005-0000-0000-00001C3C0000}"/>
    <cellStyle name="Normal 2 3 2 4 5 2 2" xfId="15388" xr:uid="{00000000-0005-0000-0000-00001D3C0000}"/>
    <cellStyle name="Normal 2 3 2 4 5 3" xfId="15389" xr:uid="{00000000-0005-0000-0000-00001E3C0000}"/>
    <cellStyle name="Normal 2 3 2 4 6" xfId="15390" xr:uid="{00000000-0005-0000-0000-00001F3C0000}"/>
    <cellStyle name="Normal 2 3 2 4 6 2" xfId="15391" xr:uid="{00000000-0005-0000-0000-0000203C0000}"/>
    <cellStyle name="Normal 2 3 2 4 6 2 2" xfId="15392" xr:uid="{00000000-0005-0000-0000-0000213C0000}"/>
    <cellStyle name="Normal 2 3 2 4 6 3" xfId="15393" xr:uid="{00000000-0005-0000-0000-0000223C0000}"/>
    <cellStyle name="Normal 2 3 2 4 7" xfId="15394" xr:uid="{00000000-0005-0000-0000-0000233C0000}"/>
    <cellStyle name="Normal 2 3 2 4 7 2" xfId="15395" xr:uid="{00000000-0005-0000-0000-0000243C0000}"/>
    <cellStyle name="Normal 2 3 2 4 8" xfId="15396" xr:uid="{00000000-0005-0000-0000-0000253C0000}"/>
    <cellStyle name="Normal 2 3 2 4 8 2" xfId="15397" xr:uid="{00000000-0005-0000-0000-0000263C0000}"/>
    <cellStyle name="Normal 2 3 2 4 9" xfId="15398" xr:uid="{00000000-0005-0000-0000-0000273C0000}"/>
    <cellStyle name="Normal 2 3 2 5" xfId="15399" xr:uid="{00000000-0005-0000-0000-0000283C0000}"/>
    <cellStyle name="Normal 2 3 2 5 2" xfId="15400" xr:uid="{00000000-0005-0000-0000-0000293C0000}"/>
    <cellStyle name="Normal 2 3 2 5 2 2" xfId="15401" xr:uid="{00000000-0005-0000-0000-00002A3C0000}"/>
    <cellStyle name="Normal 2 3 2 5 2 2 2" xfId="15402" xr:uid="{00000000-0005-0000-0000-00002B3C0000}"/>
    <cellStyle name="Normal 2 3 2 5 2 2 2 2" xfId="15403" xr:uid="{00000000-0005-0000-0000-00002C3C0000}"/>
    <cellStyle name="Normal 2 3 2 5 2 2 3" xfId="15404" xr:uid="{00000000-0005-0000-0000-00002D3C0000}"/>
    <cellStyle name="Normal 2 3 2 5 2 3" xfId="15405" xr:uid="{00000000-0005-0000-0000-00002E3C0000}"/>
    <cellStyle name="Normal 2 3 2 5 2 3 2" xfId="15406" xr:uid="{00000000-0005-0000-0000-00002F3C0000}"/>
    <cellStyle name="Normal 2 3 2 5 2 3 2 2" xfId="15407" xr:uid="{00000000-0005-0000-0000-0000303C0000}"/>
    <cellStyle name="Normal 2 3 2 5 2 3 3" xfId="15408" xr:uid="{00000000-0005-0000-0000-0000313C0000}"/>
    <cellStyle name="Normal 2 3 2 5 2 4" xfId="15409" xr:uid="{00000000-0005-0000-0000-0000323C0000}"/>
    <cellStyle name="Normal 2 3 2 5 2 4 2" xfId="15410" xr:uid="{00000000-0005-0000-0000-0000333C0000}"/>
    <cellStyle name="Normal 2 3 2 5 2 4 2 2" xfId="15411" xr:uid="{00000000-0005-0000-0000-0000343C0000}"/>
    <cellStyle name="Normal 2 3 2 5 2 4 3" xfId="15412" xr:uid="{00000000-0005-0000-0000-0000353C0000}"/>
    <cellStyle name="Normal 2 3 2 5 2 5" xfId="15413" xr:uid="{00000000-0005-0000-0000-0000363C0000}"/>
    <cellStyle name="Normal 2 3 2 5 2 5 2" xfId="15414" xr:uid="{00000000-0005-0000-0000-0000373C0000}"/>
    <cellStyle name="Normal 2 3 2 5 2 6" xfId="15415" xr:uid="{00000000-0005-0000-0000-0000383C0000}"/>
    <cellStyle name="Normal 2 3 2 5 2 6 2" xfId="15416" xr:uid="{00000000-0005-0000-0000-0000393C0000}"/>
    <cellStyle name="Normal 2 3 2 5 2 7" xfId="15417" xr:uid="{00000000-0005-0000-0000-00003A3C0000}"/>
    <cellStyle name="Normal 2 3 2 5 3" xfId="15418" xr:uid="{00000000-0005-0000-0000-00003B3C0000}"/>
    <cellStyle name="Normal 2 3 2 5 3 2" xfId="15419" xr:uid="{00000000-0005-0000-0000-00003C3C0000}"/>
    <cellStyle name="Normal 2 3 2 5 3 2 2" xfId="15420" xr:uid="{00000000-0005-0000-0000-00003D3C0000}"/>
    <cellStyle name="Normal 2 3 2 5 3 3" xfId="15421" xr:uid="{00000000-0005-0000-0000-00003E3C0000}"/>
    <cellStyle name="Normal 2 3 2 5 4" xfId="15422" xr:uid="{00000000-0005-0000-0000-00003F3C0000}"/>
    <cellStyle name="Normal 2 3 2 5 4 2" xfId="15423" xr:uid="{00000000-0005-0000-0000-0000403C0000}"/>
    <cellStyle name="Normal 2 3 2 5 4 2 2" xfId="15424" xr:uid="{00000000-0005-0000-0000-0000413C0000}"/>
    <cellStyle name="Normal 2 3 2 5 4 3" xfId="15425" xr:uid="{00000000-0005-0000-0000-0000423C0000}"/>
    <cellStyle name="Normal 2 3 2 5 5" xfId="15426" xr:uid="{00000000-0005-0000-0000-0000433C0000}"/>
    <cellStyle name="Normal 2 3 2 5 5 2" xfId="15427" xr:uid="{00000000-0005-0000-0000-0000443C0000}"/>
    <cellStyle name="Normal 2 3 2 5 5 2 2" xfId="15428" xr:uid="{00000000-0005-0000-0000-0000453C0000}"/>
    <cellStyle name="Normal 2 3 2 5 5 3" xfId="15429" xr:uid="{00000000-0005-0000-0000-0000463C0000}"/>
    <cellStyle name="Normal 2 3 2 5 6" xfId="15430" xr:uid="{00000000-0005-0000-0000-0000473C0000}"/>
    <cellStyle name="Normal 2 3 2 5 6 2" xfId="15431" xr:uid="{00000000-0005-0000-0000-0000483C0000}"/>
    <cellStyle name="Normal 2 3 2 5 7" xfId="15432" xr:uid="{00000000-0005-0000-0000-0000493C0000}"/>
    <cellStyle name="Normal 2 3 2 5 7 2" xfId="15433" xr:uid="{00000000-0005-0000-0000-00004A3C0000}"/>
    <cellStyle name="Normal 2 3 2 5 8" xfId="15434" xr:uid="{00000000-0005-0000-0000-00004B3C0000}"/>
    <cellStyle name="Normal 2 3 2 6" xfId="15435" xr:uid="{00000000-0005-0000-0000-00004C3C0000}"/>
    <cellStyle name="Normal 2 3 2 6 2" xfId="15436" xr:uid="{00000000-0005-0000-0000-00004D3C0000}"/>
    <cellStyle name="Normal 2 3 2 6 2 2" xfId="15437" xr:uid="{00000000-0005-0000-0000-00004E3C0000}"/>
    <cellStyle name="Normal 2 3 2 6 2 2 2" xfId="15438" xr:uid="{00000000-0005-0000-0000-00004F3C0000}"/>
    <cellStyle name="Normal 2 3 2 6 2 3" xfId="15439" xr:uid="{00000000-0005-0000-0000-0000503C0000}"/>
    <cellStyle name="Normal 2 3 2 6 3" xfId="15440" xr:uid="{00000000-0005-0000-0000-0000513C0000}"/>
    <cellStyle name="Normal 2 3 2 6 3 2" xfId="15441" xr:uid="{00000000-0005-0000-0000-0000523C0000}"/>
    <cellStyle name="Normal 2 3 2 6 3 2 2" xfId="15442" xr:uid="{00000000-0005-0000-0000-0000533C0000}"/>
    <cellStyle name="Normal 2 3 2 6 3 3" xfId="15443" xr:uid="{00000000-0005-0000-0000-0000543C0000}"/>
    <cellStyle name="Normal 2 3 2 6 4" xfId="15444" xr:uid="{00000000-0005-0000-0000-0000553C0000}"/>
    <cellStyle name="Normal 2 3 2 6 4 2" xfId="15445" xr:uid="{00000000-0005-0000-0000-0000563C0000}"/>
    <cellStyle name="Normal 2 3 2 6 4 2 2" xfId="15446" xr:uid="{00000000-0005-0000-0000-0000573C0000}"/>
    <cellStyle name="Normal 2 3 2 6 4 3" xfId="15447" xr:uid="{00000000-0005-0000-0000-0000583C0000}"/>
    <cellStyle name="Normal 2 3 2 6 5" xfId="15448" xr:uid="{00000000-0005-0000-0000-0000593C0000}"/>
    <cellStyle name="Normal 2 3 2 6 5 2" xfId="15449" xr:uid="{00000000-0005-0000-0000-00005A3C0000}"/>
    <cellStyle name="Normal 2 3 2 6 6" xfId="15450" xr:uid="{00000000-0005-0000-0000-00005B3C0000}"/>
    <cellStyle name="Normal 2 3 2 6 6 2" xfId="15451" xr:uid="{00000000-0005-0000-0000-00005C3C0000}"/>
    <cellStyle name="Normal 2 3 2 6 7" xfId="15452" xr:uid="{00000000-0005-0000-0000-00005D3C0000}"/>
    <cellStyle name="Normal 2 3 2 7" xfId="15453" xr:uid="{00000000-0005-0000-0000-00005E3C0000}"/>
    <cellStyle name="Normal 2 3 2 7 2" xfId="15454" xr:uid="{00000000-0005-0000-0000-00005F3C0000}"/>
    <cellStyle name="Normal 2 3 2 7 2 2" xfId="15455" xr:uid="{00000000-0005-0000-0000-0000603C0000}"/>
    <cellStyle name="Normal 2 3 2 7 2 2 2" xfId="15456" xr:uid="{00000000-0005-0000-0000-0000613C0000}"/>
    <cellStyle name="Normal 2 3 2 7 2 3" xfId="15457" xr:uid="{00000000-0005-0000-0000-0000623C0000}"/>
    <cellStyle name="Normal 2 3 2 7 3" xfId="15458" xr:uid="{00000000-0005-0000-0000-0000633C0000}"/>
    <cellStyle name="Normal 2 3 2 7 3 2" xfId="15459" xr:uid="{00000000-0005-0000-0000-0000643C0000}"/>
    <cellStyle name="Normal 2 3 2 7 3 2 2" xfId="15460" xr:uid="{00000000-0005-0000-0000-0000653C0000}"/>
    <cellStyle name="Normal 2 3 2 7 3 3" xfId="15461" xr:uid="{00000000-0005-0000-0000-0000663C0000}"/>
    <cellStyle name="Normal 2 3 2 7 4" xfId="15462" xr:uid="{00000000-0005-0000-0000-0000673C0000}"/>
    <cellStyle name="Normal 2 3 2 7 4 2" xfId="15463" xr:uid="{00000000-0005-0000-0000-0000683C0000}"/>
    <cellStyle name="Normal 2 3 2 7 4 2 2" xfId="15464" xr:uid="{00000000-0005-0000-0000-0000693C0000}"/>
    <cellStyle name="Normal 2 3 2 7 4 3" xfId="15465" xr:uid="{00000000-0005-0000-0000-00006A3C0000}"/>
    <cellStyle name="Normal 2 3 2 7 5" xfId="15466" xr:uid="{00000000-0005-0000-0000-00006B3C0000}"/>
    <cellStyle name="Normal 2 3 2 7 5 2" xfId="15467" xr:uid="{00000000-0005-0000-0000-00006C3C0000}"/>
    <cellStyle name="Normal 2 3 2 7 6" xfId="15468" xr:uid="{00000000-0005-0000-0000-00006D3C0000}"/>
    <cellStyle name="Normal 2 3 2 7 6 2" xfId="15469" xr:uid="{00000000-0005-0000-0000-00006E3C0000}"/>
    <cellStyle name="Normal 2 3 2 7 7" xfId="15470" xr:uid="{00000000-0005-0000-0000-00006F3C0000}"/>
    <cellStyle name="Normal 2 3 2 8" xfId="15471" xr:uid="{00000000-0005-0000-0000-0000703C0000}"/>
    <cellStyle name="Normal 2 3 2 8 2" xfId="15472" xr:uid="{00000000-0005-0000-0000-0000713C0000}"/>
    <cellStyle name="Normal 2 3 2 8 2 2" xfId="15473" xr:uid="{00000000-0005-0000-0000-0000723C0000}"/>
    <cellStyle name="Normal 2 3 2 8 3" xfId="15474" xr:uid="{00000000-0005-0000-0000-0000733C0000}"/>
    <cellStyle name="Normal 2 3 2 9" xfId="15475" xr:uid="{00000000-0005-0000-0000-0000743C0000}"/>
    <cellStyle name="Normal 2 3 2 9 2" xfId="15476" xr:uid="{00000000-0005-0000-0000-0000753C0000}"/>
    <cellStyle name="Normal 2 3 2 9 2 2" xfId="15477" xr:uid="{00000000-0005-0000-0000-0000763C0000}"/>
    <cellStyle name="Normal 2 3 2 9 3" xfId="15478" xr:uid="{00000000-0005-0000-0000-0000773C0000}"/>
    <cellStyle name="Normal 2 3 2_Confidential Information" xfId="15479" xr:uid="{00000000-0005-0000-0000-0000783C0000}"/>
    <cellStyle name="Normal 2 3 3" xfId="15480" xr:uid="{00000000-0005-0000-0000-0000793C0000}"/>
    <cellStyle name="Normal 2 3 3 10" xfId="15481" xr:uid="{00000000-0005-0000-0000-00007A3C0000}"/>
    <cellStyle name="Normal 2 3 3 10 2" xfId="15482" xr:uid="{00000000-0005-0000-0000-00007B3C0000}"/>
    <cellStyle name="Normal 2 3 3 10 2 2" xfId="15483" xr:uid="{00000000-0005-0000-0000-00007C3C0000}"/>
    <cellStyle name="Normal 2 3 3 10 3" xfId="15484" xr:uid="{00000000-0005-0000-0000-00007D3C0000}"/>
    <cellStyle name="Normal 2 3 3 11" xfId="15485" xr:uid="{00000000-0005-0000-0000-00007E3C0000}"/>
    <cellStyle name="Normal 2 3 3 11 2" xfId="15486" xr:uid="{00000000-0005-0000-0000-00007F3C0000}"/>
    <cellStyle name="Normal 2 3 3 12" xfId="15487" xr:uid="{00000000-0005-0000-0000-0000803C0000}"/>
    <cellStyle name="Normal 2 3 3 12 2" xfId="15488" xr:uid="{00000000-0005-0000-0000-0000813C0000}"/>
    <cellStyle name="Normal 2 3 3 13" xfId="15489" xr:uid="{00000000-0005-0000-0000-0000823C0000}"/>
    <cellStyle name="Normal 2 3 3 2" xfId="15490" xr:uid="{00000000-0005-0000-0000-0000833C0000}"/>
    <cellStyle name="Normal 2 3 3 2 10" xfId="15491" xr:uid="{00000000-0005-0000-0000-0000843C0000}"/>
    <cellStyle name="Normal 2 3 3 2 10 2" xfId="15492" xr:uid="{00000000-0005-0000-0000-0000853C0000}"/>
    <cellStyle name="Normal 2 3 3 2 11" xfId="15493" xr:uid="{00000000-0005-0000-0000-0000863C0000}"/>
    <cellStyle name="Normal 2 3 3 2 2" xfId="15494" xr:uid="{00000000-0005-0000-0000-0000873C0000}"/>
    <cellStyle name="Normal 2 3 3 2 2 2" xfId="15495" xr:uid="{00000000-0005-0000-0000-0000883C0000}"/>
    <cellStyle name="Normal 2 3 3 2 2 2 2" xfId="15496" xr:uid="{00000000-0005-0000-0000-0000893C0000}"/>
    <cellStyle name="Normal 2 3 3 2 2 2 2 2" xfId="15497" xr:uid="{00000000-0005-0000-0000-00008A3C0000}"/>
    <cellStyle name="Normal 2 3 3 2 2 2 2 2 2" xfId="15498" xr:uid="{00000000-0005-0000-0000-00008B3C0000}"/>
    <cellStyle name="Normal 2 3 3 2 2 2 2 3" xfId="15499" xr:uid="{00000000-0005-0000-0000-00008C3C0000}"/>
    <cellStyle name="Normal 2 3 3 2 2 2 3" xfId="15500" xr:uid="{00000000-0005-0000-0000-00008D3C0000}"/>
    <cellStyle name="Normal 2 3 3 2 2 2 3 2" xfId="15501" xr:uid="{00000000-0005-0000-0000-00008E3C0000}"/>
    <cellStyle name="Normal 2 3 3 2 2 2 3 2 2" xfId="15502" xr:uid="{00000000-0005-0000-0000-00008F3C0000}"/>
    <cellStyle name="Normal 2 3 3 2 2 2 3 3" xfId="15503" xr:uid="{00000000-0005-0000-0000-0000903C0000}"/>
    <cellStyle name="Normal 2 3 3 2 2 2 4" xfId="15504" xr:uid="{00000000-0005-0000-0000-0000913C0000}"/>
    <cellStyle name="Normal 2 3 3 2 2 2 4 2" xfId="15505" xr:uid="{00000000-0005-0000-0000-0000923C0000}"/>
    <cellStyle name="Normal 2 3 3 2 2 2 4 2 2" xfId="15506" xr:uid="{00000000-0005-0000-0000-0000933C0000}"/>
    <cellStyle name="Normal 2 3 3 2 2 2 4 3" xfId="15507" xr:uid="{00000000-0005-0000-0000-0000943C0000}"/>
    <cellStyle name="Normal 2 3 3 2 2 2 5" xfId="15508" xr:uid="{00000000-0005-0000-0000-0000953C0000}"/>
    <cellStyle name="Normal 2 3 3 2 2 2 5 2" xfId="15509" xr:uid="{00000000-0005-0000-0000-0000963C0000}"/>
    <cellStyle name="Normal 2 3 3 2 2 2 6" xfId="15510" xr:uid="{00000000-0005-0000-0000-0000973C0000}"/>
    <cellStyle name="Normal 2 3 3 2 2 2 6 2" xfId="15511" xr:uid="{00000000-0005-0000-0000-0000983C0000}"/>
    <cellStyle name="Normal 2 3 3 2 2 2 7" xfId="15512" xr:uid="{00000000-0005-0000-0000-0000993C0000}"/>
    <cellStyle name="Normal 2 3 3 2 2 3" xfId="15513" xr:uid="{00000000-0005-0000-0000-00009A3C0000}"/>
    <cellStyle name="Normal 2 3 3 2 2 3 2" xfId="15514" xr:uid="{00000000-0005-0000-0000-00009B3C0000}"/>
    <cellStyle name="Normal 2 3 3 2 2 3 2 2" xfId="15515" xr:uid="{00000000-0005-0000-0000-00009C3C0000}"/>
    <cellStyle name="Normal 2 3 3 2 2 3 2 2 2" xfId="15516" xr:uid="{00000000-0005-0000-0000-00009D3C0000}"/>
    <cellStyle name="Normal 2 3 3 2 2 3 2 3" xfId="15517" xr:uid="{00000000-0005-0000-0000-00009E3C0000}"/>
    <cellStyle name="Normal 2 3 3 2 2 3 3" xfId="15518" xr:uid="{00000000-0005-0000-0000-00009F3C0000}"/>
    <cellStyle name="Normal 2 3 3 2 2 3 3 2" xfId="15519" xr:uid="{00000000-0005-0000-0000-0000A03C0000}"/>
    <cellStyle name="Normal 2 3 3 2 2 3 3 2 2" xfId="15520" xr:uid="{00000000-0005-0000-0000-0000A13C0000}"/>
    <cellStyle name="Normal 2 3 3 2 2 3 3 3" xfId="15521" xr:uid="{00000000-0005-0000-0000-0000A23C0000}"/>
    <cellStyle name="Normal 2 3 3 2 2 3 4" xfId="15522" xr:uid="{00000000-0005-0000-0000-0000A33C0000}"/>
    <cellStyle name="Normal 2 3 3 2 2 3 4 2" xfId="15523" xr:uid="{00000000-0005-0000-0000-0000A43C0000}"/>
    <cellStyle name="Normal 2 3 3 2 2 3 4 2 2" xfId="15524" xr:uid="{00000000-0005-0000-0000-0000A53C0000}"/>
    <cellStyle name="Normal 2 3 3 2 2 3 4 3" xfId="15525" xr:uid="{00000000-0005-0000-0000-0000A63C0000}"/>
    <cellStyle name="Normal 2 3 3 2 2 3 5" xfId="15526" xr:uid="{00000000-0005-0000-0000-0000A73C0000}"/>
    <cellStyle name="Normal 2 3 3 2 2 3 5 2" xfId="15527" xr:uid="{00000000-0005-0000-0000-0000A83C0000}"/>
    <cellStyle name="Normal 2 3 3 2 2 3 6" xfId="15528" xr:uid="{00000000-0005-0000-0000-0000A93C0000}"/>
    <cellStyle name="Normal 2 3 3 2 2 3 6 2" xfId="15529" xr:uid="{00000000-0005-0000-0000-0000AA3C0000}"/>
    <cellStyle name="Normal 2 3 3 2 2 3 7" xfId="15530" xr:uid="{00000000-0005-0000-0000-0000AB3C0000}"/>
    <cellStyle name="Normal 2 3 3 2 2 4" xfId="15531" xr:uid="{00000000-0005-0000-0000-0000AC3C0000}"/>
    <cellStyle name="Normal 2 3 3 2 2 4 2" xfId="15532" xr:uid="{00000000-0005-0000-0000-0000AD3C0000}"/>
    <cellStyle name="Normal 2 3 3 2 2 4 2 2" xfId="15533" xr:uid="{00000000-0005-0000-0000-0000AE3C0000}"/>
    <cellStyle name="Normal 2 3 3 2 2 4 3" xfId="15534" xr:uid="{00000000-0005-0000-0000-0000AF3C0000}"/>
    <cellStyle name="Normal 2 3 3 2 2 5" xfId="15535" xr:uid="{00000000-0005-0000-0000-0000B03C0000}"/>
    <cellStyle name="Normal 2 3 3 2 2 5 2" xfId="15536" xr:uid="{00000000-0005-0000-0000-0000B13C0000}"/>
    <cellStyle name="Normal 2 3 3 2 2 5 2 2" xfId="15537" xr:uid="{00000000-0005-0000-0000-0000B23C0000}"/>
    <cellStyle name="Normal 2 3 3 2 2 5 3" xfId="15538" xr:uid="{00000000-0005-0000-0000-0000B33C0000}"/>
    <cellStyle name="Normal 2 3 3 2 2 6" xfId="15539" xr:uid="{00000000-0005-0000-0000-0000B43C0000}"/>
    <cellStyle name="Normal 2 3 3 2 2 6 2" xfId="15540" xr:uid="{00000000-0005-0000-0000-0000B53C0000}"/>
    <cellStyle name="Normal 2 3 3 2 2 6 2 2" xfId="15541" xr:uid="{00000000-0005-0000-0000-0000B63C0000}"/>
    <cellStyle name="Normal 2 3 3 2 2 6 3" xfId="15542" xr:uid="{00000000-0005-0000-0000-0000B73C0000}"/>
    <cellStyle name="Normal 2 3 3 2 2 7" xfId="15543" xr:uid="{00000000-0005-0000-0000-0000B83C0000}"/>
    <cellStyle name="Normal 2 3 3 2 2 7 2" xfId="15544" xr:uid="{00000000-0005-0000-0000-0000B93C0000}"/>
    <cellStyle name="Normal 2 3 3 2 2 8" xfId="15545" xr:uid="{00000000-0005-0000-0000-0000BA3C0000}"/>
    <cellStyle name="Normal 2 3 3 2 2 8 2" xfId="15546" xr:uid="{00000000-0005-0000-0000-0000BB3C0000}"/>
    <cellStyle name="Normal 2 3 3 2 2 9" xfId="15547" xr:uid="{00000000-0005-0000-0000-0000BC3C0000}"/>
    <cellStyle name="Normal 2 3 3 2 3" xfId="15548" xr:uid="{00000000-0005-0000-0000-0000BD3C0000}"/>
    <cellStyle name="Normal 2 3 3 2 3 2" xfId="15549" xr:uid="{00000000-0005-0000-0000-0000BE3C0000}"/>
    <cellStyle name="Normal 2 3 3 2 3 2 2" xfId="15550" xr:uid="{00000000-0005-0000-0000-0000BF3C0000}"/>
    <cellStyle name="Normal 2 3 3 2 3 2 2 2" xfId="15551" xr:uid="{00000000-0005-0000-0000-0000C03C0000}"/>
    <cellStyle name="Normal 2 3 3 2 3 2 2 2 2" xfId="15552" xr:uid="{00000000-0005-0000-0000-0000C13C0000}"/>
    <cellStyle name="Normal 2 3 3 2 3 2 2 3" xfId="15553" xr:uid="{00000000-0005-0000-0000-0000C23C0000}"/>
    <cellStyle name="Normal 2 3 3 2 3 2 3" xfId="15554" xr:uid="{00000000-0005-0000-0000-0000C33C0000}"/>
    <cellStyle name="Normal 2 3 3 2 3 2 3 2" xfId="15555" xr:uid="{00000000-0005-0000-0000-0000C43C0000}"/>
    <cellStyle name="Normal 2 3 3 2 3 2 3 2 2" xfId="15556" xr:uid="{00000000-0005-0000-0000-0000C53C0000}"/>
    <cellStyle name="Normal 2 3 3 2 3 2 3 3" xfId="15557" xr:uid="{00000000-0005-0000-0000-0000C63C0000}"/>
    <cellStyle name="Normal 2 3 3 2 3 2 4" xfId="15558" xr:uid="{00000000-0005-0000-0000-0000C73C0000}"/>
    <cellStyle name="Normal 2 3 3 2 3 2 4 2" xfId="15559" xr:uid="{00000000-0005-0000-0000-0000C83C0000}"/>
    <cellStyle name="Normal 2 3 3 2 3 2 4 2 2" xfId="15560" xr:uid="{00000000-0005-0000-0000-0000C93C0000}"/>
    <cellStyle name="Normal 2 3 3 2 3 2 4 3" xfId="15561" xr:uid="{00000000-0005-0000-0000-0000CA3C0000}"/>
    <cellStyle name="Normal 2 3 3 2 3 2 5" xfId="15562" xr:uid="{00000000-0005-0000-0000-0000CB3C0000}"/>
    <cellStyle name="Normal 2 3 3 2 3 2 5 2" xfId="15563" xr:uid="{00000000-0005-0000-0000-0000CC3C0000}"/>
    <cellStyle name="Normal 2 3 3 2 3 2 6" xfId="15564" xr:uid="{00000000-0005-0000-0000-0000CD3C0000}"/>
    <cellStyle name="Normal 2 3 3 2 3 2 6 2" xfId="15565" xr:uid="{00000000-0005-0000-0000-0000CE3C0000}"/>
    <cellStyle name="Normal 2 3 3 2 3 2 7" xfId="15566" xr:uid="{00000000-0005-0000-0000-0000CF3C0000}"/>
    <cellStyle name="Normal 2 3 3 2 3 3" xfId="15567" xr:uid="{00000000-0005-0000-0000-0000D03C0000}"/>
    <cellStyle name="Normal 2 3 3 2 3 3 2" xfId="15568" xr:uid="{00000000-0005-0000-0000-0000D13C0000}"/>
    <cellStyle name="Normal 2 3 3 2 3 3 2 2" xfId="15569" xr:uid="{00000000-0005-0000-0000-0000D23C0000}"/>
    <cellStyle name="Normal 2 3 3 2 3 3 3" xfId="15570" xr:uid="{00000000-0005-0000-0000-0000D33C0000}"/>
    <cellStyle name="Normal 2 3 3 2 3 4" xfId="15571" xr:uid="{00000000-0005-0000-0000-0000D43C0000}"/>
    <cellStyle name="Normal 2 3 3 2 3 4 2" xfId="15572" xr:uid="{00000000-0005-0000-0000-0000D53C0000}"/>
    <cellStyle name="Normal 2 3 3 2 3 4 2 2" xfId="15573" xr:uid="{00000000-0005-0000-0000-0000D63C0000}"/>
    <cellStyle name="Normal 2 3 3 2 3 4 3" xfId="15574" xr:uid="{00000000-0005-0000-0000-0000D73C0000}"/>
    <cellStyle name="Normal 2 3 3 2 3 5" xfId="15575" xr:uid="{00000000-0005-0000-0000-0000D83C0000}"/>
    <cellStyle name="Normal 2 3 3 2 3 5 2" xfId="15576" xr:uid="{00000000-0005-0000-0000-0000D93C0000}"/>
    <cellStyle name="Normal 2 3 3 2 3 5 2 2" xfId="15577" xr:uid="{00000000-0005-0000-0000-0000DA3C0000}"/>
    <cellStyle name="Normal 2 3 3 2 3 5 3" xfId="15578" xr:uid="{00000000-0005-0000-0000-0000DB3C0000}"/>
    <cellStyle name="Normal 2 3 3 2 3 6" xfId="15579" xr:uid="{00000000-0005-0000-0000-0000DC3C0000}"/>
    <cellStyle name="Normal 2 3 3 2 3 6 2" xfId="15580" xr:uid="{00000000-0005-0000-0000-0000DD3C0000}"/>
    <cellStyle name="Normal 2 3 3 2 3 7" xfId="15581" xr:uid="{00000000-0005-0000-0000-0000DE3C0000}"/>
    <cellStyle name="Normal 2 3 3 2 3 7 2" xfId="15582" xr:uid="{00000000-0005-0000-0000-0000DF3C0000}"/>
    <cellStyle name="Normal 2 3 3 2 3 8" xfId="15583" xr:uid="{00000000-0005-0000-0000-0000E03C0000}"/>
    <cellStyle name="Normal 2 3 3 2 4" xfId="15584" xr:uid="{00000000-0005-0000-0000-0000E13C0000}"/>
    <cellStyle name="Normal 2 3 3 2 4 2" xfId="15585" xr:uid="{00000000-0005-0000-0000-0000E23C0000}"/>
    <cellStyle name="Normal 2 3 3 2 4 2 2" xfId="15586" xr:uid="{00000000-0005-0000-0000-0000E33C0000}"/>
    <cellStyle name="Normal 2 3 3 2 4 2 2 2" xfId="15587" xr:uid="{00000000-0005-0000-0000-0000E43C0000}"/>
    <cellStyle name="Normal 2 3 3 2 4 2 3" xfId="15588" xr:uid="{00000000-0005-0000-0000-0000E53C0000}"/>
    <cellStyle name="Normal 2 3 3 2 4 3" xfId="15589" xr:uid="{00000000-0005-0000-0000-0000E63C0000}"/>
    <cellStyle name="Normal 2 3 3 2 4 3 2" xfId="15590" xr:uid="{00000000-0005-0000-0000-0000E73C0000}"/>
    <cellStyle name="Normal 2 3 3 2 4 3 2 2" xfId="15591" xr:uid="{00000000-0005-0000-0000-0000E83C0000}"/>
    <cellStyle name="Normal 2 3 3 2 4 3 3" xfId="15592" xr:uid="{00000000-0005-0000-0000-0000E93C0000}"/>
    <cellStyle name="Normal 2 3 3 2 4 4" xfId="15593" xr:uid="{00000000-0005-0000-0000-0000EA3C0000}"/>
    <cellStyle name="Normal 2 3 3 2 4 4 2" xfId="15594" xr:uid="{00000000-0005-0000-0000-0000EB3C0000}"/>
    <cellStyle name="Normal 2 3 3 2 4 4 2 2" xfId="15595" xr:uid="{00000000-0005-0000-0000-0000EC3C0000}"/>
    <cellStyle name="Normal 2 3 3 2 4 4 3" xfId="15596" xr:uid="{00000000-0005-0000-0000-0000ED3C0000}"/>
    <cellStyle name="Normal 2 3 3 2 4 5" xfId="15597" xr:uid="{00000000-0005-0000-0000-0000EE3C0000}"/>
    <cellStyle name="Normal 2 3 3 2 4 5 2" xfId="15598" xr:uid="{00000000-0005-0000-0000-0000EF3C0000}"/>
    <cellStyle name="Normal 2 3 3 2 4 6" xfId="15599" xr:uid="{00000000-0005-0000-0000-0000F03C0000}"/>
    <cellStyle name="Normal 2 3 3 2 4 6 2" xfId="15600" xr:uid="{00000000-0005-0000-0000-0000F13C0000}"/>
    <cellStyle name="Normal 2 3 3 2 4 7" xfId="15601" xr:uid="{00000000-0005-0000-0000-0000F23C0000}"/>
    <cellStyle name="Normal 2 3 3 2 5" xfId="15602" xr:uid="{00000000-0005-0000-0000-0000F33C0000}"/>
    <cellStyle name="Normal 2 3 3 2 5 2" xfId="15603" xr:uid="{00000000-0005-0000-0000-0000F43C0000}"/>
    <cellStyle name="Normal 2 3 3 2 5 2 2" xfId="15604" xr:uid="{00000000-0005-0000-0000-0000F53C0000}"/>
    <cellStyle name="Normal 2 3 3 2 5 2 2 2" xfId="15605" xr:uid="{00000000-0005-0000-0000-0000F63C0000}"/>
    <cellStyle name="Normal 2 3 3 2 5 2 3" xfId="15606" xr:uid="{00000000-0005-0000-0000-0000F73C0000}"/>
    <cellStyle name="Normal 2 3 3 2 5 3" xfId="15607" xr:uid="{00000000-0005-0000-0000-0000F83C0000}"/>
    <cellStyle name="Normal 2 3 3 2 5 3 2" xfId="15608" xr:uid="{00000000-0005-0000-0000-0000F93C0000}"/>
    <cellStyle name="Normal 2 3 3 2 5 3 2 2" xfId="15609" xr:uid="{00000000-0005-0000-0000-0000FA3C0000}"/>
    <cellStyle name="Normal 2 3 3 2 5 3 3" xfId="15610" xr:uid="{00000000-0005-0000-0000-0000FB3C0000}"/>
    <cellStyle name="Normal 2 3 3 2 5 4" xfId="15611" xr:uid="{00000000-0005-0000-0000-0000FC3C0000}"/>
    <cellStyle name="Normal 2 3 3 2 5 4 2" xfId="15612" xr:uid="{00000000-0005-0000-0000-0000FD3C0000}"/>
    <cellStyle name="Normal 2 3 3 2 5 4 2 2" xfId="15613" xr:uid="{00000000-0005-0000-0000-0000FE3C0000}"/>
    <cellStyle name="Normal 2 3 3 2 5 4 3" xfId="15614" xr:uid="{00000000-0005-0000-0000-0000FF3C0000}"/>
    <cellStyle name="Normal 2 3 3 2 5 5" xfId="15615" xr:uid="{00000000-0005-0000-0000-0000003D0000}"/>
    <cellStyle name="Normal 2 3 3 2 5 5 2" xfId="15616" xr:uid="{00000000-0005-0000-0000-0000013D0000}"/>
    <cellStyle name="Normal 2 3 3 2 5 6" xfId="15617" xr:uid="{00000000-0005-0000-0000-0000023D0000}"/>
    <cellStyle name="Normal 2 3 3 2 5 6 2" xfId="15618" xr:uid="{00000000-0005-0000-0000-0000033D0000}"/>
    <cellStyle name="Normal 2 3 3 2 5 7" xfId="15619" xr:uid="{00000000-0005-0000-0000-0000043D0000}"/>
    <cellStyle name="Normal 2 3 3 2 6" xfId="15620" xr:uid="{00000000-0005-0000-0000-0000053D0000}"/>
    <cellStyle name="Normal 2 3 3 2 6 2" xfId="15621" xr:uid="{00000000-0005-0000-0000-0000063D0000}"/>
    <cellStyle name="Normal 2 3 3 2 6 2 2" xfId="15622" xr:uid="{00000000-0005-0000-0000-0000073D0000}"/>
    <cellStyle name="Normal 2 3 3 2 6 3" xfId="15623" xr:uid="{00000000-0005-0000-0000-0000083D0000}"/>
    <cellStyle name="Normal 2 3 3 2 7" xfId="15624" xr:uid="{00000000-0005-0000-0000-0000093D0000}"/>
    <cellStyle name="Normal 2 3 3 2 7 2" xfId="15625" xr:uid="{00000000-0005-0000-0000-00000A3D0000}"/>
    <cellStyle name="Normal 2 3 3 2 7 2 2" xfId="15626" xr:uid="{00000000-0005-0000-0000-00000B3D0000}"/>
    <cellStyle name="Normal 2 3 3 2 7 3" xfId="15627" xr:uid="{00000000-0005-0000-0000-00000C3D0000}"/>
    <cellStyle name="Normal 2 3 3 2 8" xfId="15628" xr:uid="{00000000-0005-0000-0000-00000D3D0000}"/>
    <cellStyle name="Normal 2 3 3 2 8 2" xfId="15629" xr:uid="{00000000-0005-0000-0000-00000E3D0000}"/>
    <cellStyle name="Normal 2 3 3 2 8 2 2" xfId="15630" xr:uid="{00000000-0005-0000-0000-00000F3D0000}"/>
    <cellStyle name="Normal 2 3 3 2 8 3" xfId="15631" xr:uid="{00000000-0005-0000-0000-0000103D0000}"/>
    <cellStyle name="Normal 2 3 3 2 9" xfId="15632" xr:uid="{00000000-0005-0000-0000-0000113D0000}"/>
    <cellStyle name="Normal 2 3 3 2 9 2" xfId="15633" xr:uid="{00000000-0005-0000-0000-0000123D0000}"/>
    <cellStyle name="Normal 2 3 3 3" xfId="15634" xr:uid="{00000000-0005-0000-0000-0000133D0000}"/>
    <cellStyle name="Normal 2 3 3 3 10" xfId="15635" xr:uid="{00000000-0005-0000-0000-0000143D0000}"/>
    <cellStyle name="Normal 2 3 3 3 10 2" xfId="15636" xr:uid="{00000000-0005-0000-0000-0000153D0000}"/>
    <cellStyle name="Normal 2 3 3 3 11" xfId="15637" xr:uid="{00000000-0005-0000-0000-0000163D0000}"/>
    <cellStyle name="Normal 2 3 3 3 2" xfId="15638" xr:uid="{00000000-0005-0000-0000-0000173D0000}"/>
    <cellStyle name="Normal 2 3 3 3 2 2" xfId="15639" xr:uid="{00000000-0005-0000-0000-0000183D0000}"/>
    <cellStyle name="Normal 2 3 3 3 2 2 2" xfId="15640" xr:uid="{00000000-0005-0000-0000-0000193D0000}"/>
    <cellStyle name="Normal 2 3 3 3 2 2 2 2" xfId="15641" xr:uid="{00000000-0005-0000-0000-00001A3D0000}"/>
    <cellStyle name="Normal 2 3 3 3 2 2 2 2 2" xfId="15642" xr:uid="{00000000-0005-0000-0000-00001B3D0000}"/>
    <cellStyle name="Normal 2 3 3 3 2 2 2 3" xfId="15643" xr:uid="{00000000-0005-0000-0000-00001C3D0000}"/>
    <cellStyle name="Normal 2 3 3 3 2 2 3" xfId="15644" xr:uid="{00000000-0005-0000-0000-00001D3D0000}"/>
    <cellStyle name="Normal 2 3 3 3 2 2 3 2" xfId="15645" xr:uid="{00000000-0005-0000-0000-00001E3D0000}"/>
    <cellStyle name="Normal 2 3 3 3 2 2 3 2 2" xfId="15646" xr:uid="{00000000-0005-0000-0000-00001F3D0000}"/>
    <cellStyle name="Normal 2 3 3 3 2 2 3 3" xfId="15647" xr:uid="{00000000-0005-0000-0000-0000203D0000}"/>
    <cellStyle name="Normal 2 3 3 3 2 2 4" xfId="15648" xr:uid="{00000000-0005-0000-0000-0000213D0000}"/>
    <cellStyle name="Normal 2 3 3 3 2 2 4 2" xfId="15649" xr:uid="{00000000-0005-0000-0000-0000223D0000}"/>
    <cellStyle name="Normal 2 3 3 3 2 2 4 2 2" xfId="15650" xr:uid="{00000000-0005-0000-0000-0000233D0000}"/>
    <cellStyle name="Normal 2 3 3 3 2 2 4 3" xfId="15651" xr:uid="{00000000-0005-0000-0000-0000243D0000}"/>
    <cellStyle name="Normal 2 3 3 3 2 2 5" xfId="15652" xr:uid="{00000000-0005-0000-0000-0000253D0000}"/>
    <cellStyle name="Normal 2 3 3 3 2 2 5 2" xfId="15653" xr:uid="{00000000-0005-0000-0000-0000263D0000}"/>
    <cellStyle name="Normal 2 3 3 3 2 2 6" xfId="15654" xr:uid="{00000000-0005-0000-0000-0000273D0000}"/>
    <cellStyle name="Normal 2 3 3 3 2 2 6 2" xfId="15655" xr:uid="{00000000-0005-0000-0000-0000283D0000}"/>
    <cellStyle name="Normal 2 3 3 3 2 2 7" xfId="15656" xr:uid="{00000000-0005-0000-0000-0000293D0000}"/>
    <cellStyle name="Normal 2 3 3 3 2 3" xfId="15657" xr:uid="{00000000-0005-0000-0000-00002A3D0000}"/>
    <cellStyle name="Normal 2 3 3 3 2 3 2" xfId="15658" xr:uid="{00000000-0005-0000-0000-00002B3D0000}"/>
    <cellStyle name="Normal 2 3 3 3 2 3 2 2" xfId="15659" xr:uid="{00000000-0005-0000-0000-00002C3D0000}"/>
    <cellStyle name="Normal 2 3 3 3 2 3 2 2 2" xfId="15660" xr:uid="{00000000-0005-0000-0000-00002D3D0000}"/>
    <cellStyle name="Normal 2 3 3 3 2 3 2 3" xfId="15661" xr:uid="{00000000-0005-0000-0000-00002E3D0000}"/>
    <cellStyle name="Normal 2 3 3 3 2 3 3" xfId="15662" xr:uid="{00000000-0005-0000-0000-00002F3D0000}"/>
    <cellStyle name="Normal 2 3 3 3 2 3 3 2" xfId="15663" xr:uid="{00000000-0005-0000-0000-0000303D0000}"/>
    <cellStyle name="Normal 2 3 3 3 2 3 3 2 2" xfId="15664" xr:uid="{00000000-0005-0000-0000-0000313D0000}"/>
    <cellStyle name="Normal 2 3 3 3 2 3 3 3" xfId="15665" xr:uid="{00000000-0005-0000-0000-0000323D0000}"/>
    <cellStyle name="Normal 2 3 3 3 2 3 4" xfId="15666" xr:uid="{00000000-0005-0000-0000-0000333D0000}"/>
    <cellStyle name="Normal 2 3 3 3 2 3 4 2" xfId="15667" xr:uid="{00000000-0005-0000-0000-0000343D0000}"/>
    <cellStyle name="Normal 2 3 3 3 2 3 4 2 2" xfId="15668" xr:uid="{00000000-0005-0000-0000-0000353D0000}"/>
    <cellStyle name="Normal 2 3 3 3 2 3 4 3" xfId="15669" xr:uid="{00000000-0005-0000-0000-0000363D0000}"/>
    <cellStyle name="Normal 2 3 3 3 2 3 5" xfId="15670" xr:uid="{00000000-0005-0000-0000-0000373D0000}"/>
    <cellStyle name="Normal 2 3 3 3 2 3 5 2" xfId="15671" xr:uid="{00000000-0005-0000-0000-0000383D0000}"/>
    <cellStyle name="Normal 2 3 3 3 2 3 6" xfId="15672" xr:uid="{00000000-0005-0000-0000-0000393D0000}"/>
    <cellStyle name="Normal 2 3 3 3 2 3 6 2" xfId="15673" xr:uid="{00000000-0005-0000-0000-00003A3D0000}"/>
    <cellStyle name="Normal 2 3 3 3 2 3 7" xfId="15674" xr:uid="{00000000-0005-0000-0000-00003B3D0000}"/>
    <cellStyle name="Normal 2 3 3 3 2 4" xfId="15675" xr:uid="{00000000-0005-0000-0000-00003C3D0000}"/>
    <cellStyle name="Normal 2 3 3 3 2 4 2" xfId="15676" xr:uid="{00000000-0005-0000-0000-00003D3D0000}"/>
    <cellStyle name="Normal 2 3 3 3 2 4 2 2" xfId="15677" xr:uid="{00000000-0005-0000-0000-00003E3D0000}"/>
    <cellStyle name="Normal 2 3 3 3 2 4 3" xfId="15678" xr:uid="{00000000-0005-0000-0000-00003F3D0000}"/>
    <cellStyle name="Normal 2 3 3 3 2 5" xfId="15679" xr:uid="{00000000-0005-0000-0000-0000403D0000}"/>
    <cellStyle name="Normal 2 3 3 3 2 5 2" xfId="15680" xr:uid="{00000000-0005-0000-0000-0000413D0000}"/>
    <cellStyle name="Normal 2 3 3 3 2 5 2 2" xfId="15681" xr:uid="{00000000-0005-0000-0000-0000423D0000}"/>
    <cellStyle name="Normal 2 3 3 3 2 5 3" xfId="15682" xr:uid="{00000000-0005-0000-0000-0000433D0000}"/>
    <cellStyle name="Normal 2 3 3 3 2 6" xfId="15683" xr:uid="{00000000-0005-0000-0000-0000443D0000}"/>
    <cellStyle name="Normal 2 3 3 3 2 6 2" xfId="15684" xr:uid="{00000000-0005-0000-0000-0000453D0000}"/>
    <cellStyle name="Normal 2 3 3 3 2 6 2 2" xfId="15685" xr:uid="{00000000-0005-0000-0000-0000463D0000}"/>
    <cellStyle name="Normal 2 3 3 3 2 6 3" xfId="15686" xr:uid="{00000000-0005-0000-0000-0000473D0000}"/>
    <cellStyle name="Normal 2 3 3 3 2 7" xfId="15687" xr:uid="{00000000-0005-0000-0000-0000483D0000}"/>
    <cellStyle name="Normal 2 3 3 3 2 7 2" xfId="15688" xr:uid="{00000000-0005-0000-0000-0000493D0000}"/>
    <cellStyle name="Normal 2 3 3 3 2 8" xfId="15689" xr:uid="{00000000-0005-0000-0000-00004A3D0000}"/>
    <cellStyle name="Normal 2 3 3 3 2 8 2" xfId="15690" xr:uid="{00000000-0005-0000-0000-00004B3D0000}"/>
    <cellStyle name="Normal 2 3 3 3 2 9" xfId="15691" xr:uid="{00000000-0005-0000-0000-00004C3D0000}"/>
    <cellStyle name="Normal 2 3 3 3 3" xfId="15692" xr:uid="{00000000-0005-0000-0000-00004D3D0000}"/>
    <cellStyle name="Normal 2 3 3 3 3 2" xfId="15693" xr:uid="{00000000-0005-0000-0000-00004E3D0000}"/>
    <cellStyle name="Normal 2 3 3 3 3 2 2" xfId="15694" xr:uid="{00000000-0005-0000-0000-00004F3D0000}"/>
    <cellStyle name="Normal 2 3 3 3 3 2 2 2" xfId="15695" xr:uid="{00000000-0005-0000-0000-0000503D0000}"/>
    <cellStyle name="Normal 2 3 3 3 3 2 2 2 2" xfId="15696" xr:uid="{00000000-0005-0000-0000-0000513D0000}"/>
    <cellStyle name="Normal 2 3 3 3 3 2 2 3" xfId="15697" xr:uid="{00000000-0005-0000-0000-0000523D0000}"/>
    <cellStyle name="Normal 2 3 3 3 3 2 3" xfId="15698" xr:uid="{00000000-0005-0000-0000-0000533D0000}"/>
    <cellStyle name="Normal 2 3 3 3 3 2 3 2" xfId="15699" xr:uid="{00000000-0005-0000-0000-0000543D0000}"/>
    <cellStyle name="Normal 2 3 3 3 3 2 3 2 2" xfId="15700" xr:uid="{00000000-0005-0000-0000-0000553D0000}"/>
    <cellStyle name="Normal 2 3 3 3 3 2 3 3" xfId="15701" xr:uid="{00000000-0005-0000-0000-0000563D0000}"/>
    <cellStyle name="Normal 2 3 3 3 3 2 4" xfId="15702" xr:uid="{00000000-0005-0000-0000-0000573D0000}"/>
    <cellStyle name="Normal 2 3 3 3 3 2 4 2" xfId="15703" xr:uid="{00000000-0005-0000-0000-0000583D0000}"/>
    <cellStyle name="Normal 2 3 3 3 3 2 4 2 2" xfId="15704" xr:uid="{00000000-0005-0000-0000-0000593D0000}"/>
    <cellStyle name="Normal 2 3 3 3 3 2 4 3" xfId="15705" xr:uid="{00000000-0005-0000-0000-00005A3D0000}"/>
    <cellStyle name="Normal 2 3 3 3 3 2 5" xfId="15706" xr:uid="{00000000-0005-0000-0000-00005B3D0000}"/>
    <cellStyle name="Normal 2 3 3 3 3 2 5 2" xfId="15707" xr:uid="{00000000-0005-0000-0000-00005C3D0000}"/>
    <cellStyle name="Normal 2 3 3 3 3 2 6" xfId="15708" xr:uid="{00000000-0005-0000-0000-00005D3D0000}"/>
    <cellStyle name="Normal 2 3 3 3 3 2 6 2" xfId="15709" xr:uid="{00000000-0005-0000-0000-00005E3D0000}"/>
    <cellStyle name="Normal 2 3 3 3 3 2 7" xfId="15710" xr:uid="{00000000-0005-0000-0000-00005F3D0000}"/>
    <cellStyle name="Normal 2 3 3 3 3 3" xfId="15711" xr:uid="{00000000-0005-0000-0000-0000603D0000}"/>
    <cellStyle name="Normal 2 3 3 3 3 3 2" xfId="15712" xr:uid="{00000000-0005-0000-0000-0000613D0000}"/>
    <cellStyle name="Normal 2 3 3 3 3 3 2 2" xfId="15713" xr:uid="{00000000-0005-0000-0000-0000623D0000}"/>
    <cellStyle name="Normal 2 3 3 3 3 3 3" xfId="15714" xr:uid="{00000000-0005-0000-0000-0000633D0000}"/>
    <cellStyle name="Normal 2 3 3 3 3 4" xfId="15715" xr:uid="{00000000-0005-0000-0000-0000643D0000}"/>
    <cellStyle name="Normal 2 3 3 3 3 4 2" xfId="15716" xr:uid="{00000000-0005-0000-0000-0000653D0000}"/>
    <cellStyle name="Normal 2 3 3 3 3 4 2 2" xfId="15717" xr:uid="{00000000-0005-0000-0000-0000663D0000}"/>
    <cellStyle name="Normal 2 3 3 3 3 4 3" xfId="15718" xr:uid="{00000000-0005-0000-0000-0000673D0000}"/>
    <cellStyle name="Normal 2 3 3 3 3 5" xfId="15719" xr:uid="{00000000-0005-0000-0000-0000683D0000}"/>
    <cellStyle name="Normal 2 3 3 3 3 5 2" xfId="15720" xr:uid="{00000000-0005-0000-0000-0000693D0000}"/>
    <cellStyle name="Normal 2 3 3 3 3 5 2 2" xfId="15721" xr:uid="{00000000-0005-0000-0000-00006A3D0000}"/>
    <cellStyle name="Normal 2 3 3 3 3 5 3" xfId="15722" xr:uid="{00000000-0005-0000-0000-00006B3D0000}"/>
    <cellStyle name="Normal 2 3 3 3 3 6" xfId="15723" xr:uid="{00000000-0005-0000-0000-00006C3D0000}"/>
    <cellStyle name="Normal 2 3 3 3 3 6 2" xfId="15724" xr:uid="{00000000-0005-0000-0000-00006D3D0000}"/>
    <cellStyle name="Normal 2 3 3 3 3 7" xfId="15725" xr:uid="{00000000-0005-0000-0000-00006E3D0000}"/>
    <cellStyle name="Normal 2 3 3 3 3 7 2" xfId="15726" xr:uid="{00000000-0005-0000-0000-00006F3D0000}"/>
    <cellStyle name="Normal 2 3 3 3 3 8" xfId="15727" xr:uid="{00000000-0005-0000-0000-0000703D0000}"/>
    <cellStyle name="Normal 2 3 3 3 4" xfId="15728" xr:uid="{00000000-0005-0000-0000-0000713D0000}"/>
    <cellStyle name="Normal 2 3 3 3 4 2" xfId="15729" xr:uid="{00000000-0005-0000-0000-0000723D0000}"/>
    <cellStyle name="Normal 2 3 3 3 4 2 2" xfId="15730" xr:uid="{00000000-0005-0000-0000-0000733D0000}"/>
    <cellStyle name="Normal 2 3 3 3 4 2 2 2" xfId="15731" xr:uid="{00000000-0005-0000-0000-0000743D0000}"/>
    <cellStyle name="Normal 2 3 3 3 4 2 3" xfId="15732" xr:uid="{00000000-0005-0000-0000-0000753D0000}"/>
    <cellStyle name="Normal 2 3 3 3 4 3" xfId="15733" xr:uid="{00000000-0005-0000-0000-0000763D0000}"/>
    <cellStyle name="Normal 2 3 3 3 4 3 2" xfId="15734" xr:uid="{00000000-0005-0000-0000-0000773D0000}"/>
    <cellStyle name="Normal 2 3 3 3 4 3 2 2" xfId="15735" xr:uid="{00000000-0005-0000-0000-0000783D0000}"/>
    <cellStyle name="Normal 2 3 3 3 4 3 3" xfId="15736" xr:uid="{00000000-0005-0000-0000-0000793D0000}"/>
    <cellStyle name="Normal 2 3 3 3 4 4" xfId="15737" xr:uid="{00000000-0005-0000-0000-00007A3D0000}"/>
    <cellStyle name="Normal 2 3 3 3 4 4 2" xfId="15738" xr:uid="{00000000-0005-0000-0000-00007B3D0000}"/>
    <cellStyle name="Normal 2 3 3 3 4 4 2 2" xfId="15739" xr:uid="{00000000-0005-0000-0000-00007C3D0000}"/>
    <cellStyle name="Normal 2 3 3 3 4 4 3" xfId="15740" xr:uid="{00000000-0005-0000-0000-00007D3D0000}"/>
    <cellStyle name="Normal 2 3 3 3 4 5" xfId="15741" xr:uid="{00000000-0005-0000-0000-00007E3D0000}"/>
    <cellStyle name="Normal 2 3 3 3 4 5 2" xfId="15742" xr:uid="{00000000-0005-0000-0000-00007F3D0000}"/>
    <cellStyle name="Normal 2 3 3 3 4 6" xfId="15743" xr:uid="{00000000-0005-0000-0000-0000803D0000}"/>
    <cellStyle name="Normal 2 3 3 3 4 6 2" xfId="15744" xr:uid="{00000000-0005-0000-0000-0000813D0000}"/>
    <cellStyle name="Normal 2 3 3 3 4 7" xfId="15745" xr:uid="{00000000-0005-0000-0000-0000823D0000}"/>
    <cellStyle name="Normal 2 3 3 3 5" xfId="15746" xr:uid="{00000000-0005-0000-0000-0000833D0000}"/>
    <cellStyle name="Normal 2 3 3 3 5 2" xfId="15747" xr:uid="{00000000-0005-0000-0000-0000843D0000}"/>
    <cellStyle name="Normal 2 3 3 3 5 2 2" xfId="15748" xr:uid="{00000000-0005-0000-0000-0000853D0000}"/>
    <cellStyle name="Normal 2 3 3 3 5 2 2 2" xfId="15749" xr:uid="{00000000-0005-0000-0000-0000863D0000}"/>
    <cellStyle name="Normal 2 3 3 3 5 2 3" xfId="15750" xr:uid="{00000000-0005-0000-0000-0000873D0000}"/>
    <cellStyle name="Normal 2 3 3 3 5 3" xfId="15751" xr:uid="{00000000-0005-0000-0000-0000883D0000}"/>
    <cellStyle name="Normal 2 3 3 3 5 3 2" xfId="15752" xr:uid="{00000000-0005-0000-0000-0000893D0000}"/>
    <cellStyle name="Normal 2 3 3 3 5 3 2 2" xfId="15753" xr:uid="{00000000-0005-0000-0000-00008A3D0000}"/>
    <cellStyle name="Normal 2 3 3 3 5 3 3" xfId="15754" xr:uid="{00000000-0005-0000-0000-00008B3D0000}"/>
    <cellStyle name="Normal 2 3 3 3 5 4" xfId="15755" xr:uid="{00000000-0005-0000-0000-00008C3D0000}"/>
    <cellStyle name="Normal 2 3 3 3 5 4 2" xfId="15756" xr:uid="{00000000-0005-0000-0000-00008D3D0000}"/>
    <cellStyle name="Normal 2 3 3 3 5 4 2 2" xfId="15757" xr:uid="{00000000-0005-0000-0000-00008E3D0000}"/>
    <cellStyle name="Normal 2 3 3 3 5 4 3" xfId="15758" xr:uid="{00000000-0005-0000-0000-00008F3D0000}"/>
    <cellStyle name="Normal 2 3 3 3 5 5" xfId="15759" xr:uid="{00000000-0005-0000-0000-0000903D0000}"/>
    <cellStyle name="Normal 2 3 3 3 5 5 2" xfId="15760" xr:uid="{00000000-0005-0000-0000-0000913D0000}"/>
    <cellStyle name="Normal 2 3 3 3 5 6" xfId="15761" xr:uid="{00000000-0005-0000-0000-0000923D0000}"/>
    <cellStyle name="Normal 2 3 3 3 5 6 2" xfId="15762" xr:uid="{00000000-0005-0000-0000-0000933D0000}"/>
    <cellStyle name="Normal 2 3 3 3 5 7" xfId="15763" xr:uid="{00000000-0005-0000-0000-0000943D0000}"/>
    <cellStyle name="Normal 2 3 3 3 6" xfId="15764" xr:uid="{00000000-0005-0000-0000-0000953D0000}"/>
    <cellStyle name="Normal 2 3 3 3 6 2" xfId="15765" xr:uid="{00000000-0005-0000-0000-0000963D0000}"/>
    <cellStyle name="Normal 2 3 3 3 6 2 2" xfId="15766" xr:uid="{00000000-0005-0000-0000-0000973D0000}"/>
    <cellStyle name="Normal 2 3 3 3 6 3" xfId="15767" xr:uid="{00000000-0005-0000-0000-0000983D0000}"/>
    <cellStyle name="Normal 2 3 3 3 7" xfId="15768" xr:uid="{00000000-0005-0000-0000-0000993D0000}"/>
    <cellStyle name="Normal 2 3 3 3 7 2" xfId="15769" xr:uid="{00000000-0005-0000-0000-00009A3D0000}"/>
    <cellStyle name="Normal 2 3 3 3 7 2 2" xfId="15770" xr:uid="{00000000-0005-0000-0000-00009B3D0000}"/>
    <cellStyle name="Normal 2 3 3 3 7 3" xfId="15771" xr:uid="{00000000-0005-0000-0000-00009C3D0000}"/>
    <cellStyle name="Normal 2 3 3 3 8" xfId="15772" xr:uid="{00000000-0005-0000-0000-00009D3D0000}"/>
    <cellStyle name="Normal 2 3 3 3 8 2" xfId="15773" xr:uid="{00000000-0005-0000-0000-00009E3D0000}"/>
    <cellStyle name="Normal 2 3 3 3 8 2 2" xfId="15774" xr:uid="{00000000-0005-0000-0000-00009F3D0000}"/>
    <cellStyle name="Normal 2 3 3 3 8 3" xfId="15775" xr:uid="{00000000-0005-0000-0000-0000A03D0000}"/>
    <cellStyle name="Normal 2 3 3 3 9" xfId="15776" xr:uid="{00000000-0005-0000-0000-0000A13D0000}"/>
    <cellStyle name="Normal 2 3 3 3 9 2" xfId="15777" xr:uid="{00000000-0005-0000-0000-0000A23D0000}"/>
    <cellStyle name="Normal 2 3 3 4" xfId="15778" xr:uid="{00000000-0005-0000-0000-0000A33D0000}"/>
    <cellStyle name="Normal 2 3 3 4 2" xfId="15779" xr:uid="{00000000-0005-0000-0000-0000A43D0000}"/>
    <cellStyle name="Normal 2 3 3 4 2 2" xfId="15780" xr:uid="{00000000-0005-0000-0000-0000A53D0000}"/>
    <cellStyle name="Normal 2 3 3 4 2 2 2" xfId="15781" xr:uid="{00000000-0005-0000-0000-0000A63D0000}"/>
    <cellStyle name="Normal 2 3 3 4 2 2 2 2" xfId="15782" xr:uid="{00000000-0005-0000-0000-0000A73D0000}"/>
    <cellStyle name="Normal 2 3 3 4 2 2 3" xfId="15783" xr:uid="{00000000-0005-0000-0000-0000A83D0000}"/>
    <cellStyle name="Normal 2 3 3 4 2 3" xfId="15784" xr:uid="{00000000-0005-0000-0000-0000A93D0000}"/>
    <cellStyle name="Normal 2 3 3 4 2 3 2" xfId="15785" xr:uid="{00000000-0005-0000-0000-0000AA3D0000}"/>
    <cellStyle name="Normal 2 3 3 4 2 3 2 2" xfId="15786" xr:uid="{00000000-0005-0000-0000-0000AB3D0000}"/>
    <cellStyle name="Normal 2 3 3 4 2 3 3" xfId="15787" xr:uid="{00000000-0005-0000-0000-0000AC3D0000}"/>
    <cellStyle name="Normal 2 3 3 4 2 4" xfId="15788" xr:uid="{00000000-0005-0000-0000-0000AD3D0000}"/>
    <cellStyle name="Normal 2 3 3 4 2 4 2" xfId="15789" xr:uid="{00000000-0005-0000-0000-0000AE3D0000}"/>
    <cellStyle name="Normal 2 3 3 4 2 4 2 2" xfId="15790" xr:uid="{00000000-0005-0000-0000-0000AF3D0000}"/>
    <cellStyle name="Normal 2 3 3 4 2 4 3" xfId="15791" xr:uid="{00000000-0005-0000-0000-0000B03D0000}"/>
    <cellStyle name="Normal 2 3 3 4 2 5" xfId="15792" xr:uid="{00000000-0005-0000-0000-0000B13D0000}"/>
    <cellStyle name="Normal 2 3 3 4 2 5 2" xfId="15793" xr:uid="{00000000-0005-0000-0000-0000B23D0000}"/>
    <cellStyle name="Normal 2 3 3 4 2 6" xfId="15794" xr:uid="{00000000-0005-0000-0000-0000B33D0000}"/>
    <cellStyle name="Normal 2 3 3 4 2 6 2" xfId="15795" xr:uid="{00000000-0005-0000-0000-0000B43D0000}"/>
    <cellStyle name="Normal 2 3 3 4 2 7" xfId="15796" xr:uid="{00000000-0005-0000-0000-0000B53D0000}"/>
    <cellStyle name="Normal 2 3 3 4 3" xfId="15797" xr:uid="{00000000-0005-0000-0000-0000B63D0000}"/>
    <cellStyle name="Normal 2 3 3 4 3 2" xfId="15798" xr:uid="{00000000-0005-0000-0000-0000B73D0000}"/>
    <cellStyle name="Normal 2 3 3 4 3 2 2" xfId="15799" xr:uid="{00000000-0005-0000-0000-0000B83D0000}"/>
    <cellStyle name="Normal 2 3 3 4 3 2 2 2" xfId="15800" xr:uid="{00000000-0005-0000-0000-0000B93D0000}"/>
    <cellStyle name="Normal 2 3 3 4 3 2 3" xfId="15801" xr:uid="{00000000-0005-0000-0000-0000BA3D0000}"/>
    <cellStyle name="Normal 2 3 3 4 3 3" xfId="15802" xr:uid="{00000000-0005-0000-0000-0000BB3D0000}"/>
    <cellStyle name="Normal 2 3 3 4 3 3 2" xfId="15803" xr:uid="{00000000-0005-0000-0000-0000BC3D0000}"/>
    <cellStyle name="Normal 2 3 3 4 3 3 2 2" xfId="15804" xr:uid="{00000000-0005-0000-0000-0000BD3D0000}"/>
    <cellStyle name="Normal 2 3 3 4 3 3 3" xfId="15805" xr:uid="{00000000-0005-0000-0000-0000BE3D0000}"/>
    <cellStyle name="Normal 2 3 3 4 3 4" xfId="15806" xr:uid="{00000000-0005-0000-0000-0000BF3D0000}"/>
    <cellStyle name="Normal 2 3 3 4 3 4 2" xfId="15807" xr:uid="{00000000-0005-0000-0000-0000C03D0000}"/>
    <cellStyle name="Normal 2 3 3 4 3 4 2 2" xfId="15808" xr:uid="{00000000-0005-0000-0000-0000C13D0000}"/>
    <cellStyle name="Normal 2 3 3 4 3 4 3" xfId="15809" xr:uid="{00000000-0005-0000-0000-0000C23D0000}"/>
    <cellStyle name="Normal 2 3 3 4 3 5" xfId="15810" xr:uid="{00000000-0005-0000-0000-0000C33D0000}"/>
    <cellStyle name="Normal 2 3 3 4 3 5 2" xfId="15811" xr:uid="{00000000-0005-0000-0000-0000C43D0000}"/>
    <cellStyle name="Normal 2 3 3 4 3 6" xfId="15812" xr:uid="{00000000-0005-0000-0000-0000C53D0000}"/>
    <cellStyle name="Normal 2 3 3 4 3 6 2" xfId="15813" xr:uid="{00000000-0005-0000-0000-0000C63D0000}"/>
    <cellStyle name="Normal 2 3 3 4 3 7" xfId="15814" xr:uid="{00000000-0005-0000-0000-0000C73D0000}"/>
    <cellStyle name="Normal 2 3 3 4 4" xfId="15815" xr:uid="{00000000-0005-0000-0000-0000C83D0000}"/>
    <cellStyle name="Normal 2 3 3 4 4 2" xfId="15816" xr:uid="{00000000-0005-0000-0000-0000C93D0000}"/>
    <cellStyle name="Normal 2 3 3 4 4 2 2" xfId="15817" xr:uid="{00000000-0005-0000-0000-0000CA3D0000}"/>
    <cellStyle name="Normal 2 3 3 4 4 3" xfId="15818" xr:uid="{00000000-0005-0000-0000-0000CB3D0000}"/>
    <cellStyle name="Normal 2 3 3 4 5" xfId="15819" xr:uid="{00000000-0005-0000-0000-0000CC3D0000}"/>
    <cellStyle name="Normal 2 3 3 4 5 2" xfId="15820" xr:uid="{00000000-0005-0000-0000-0000CD3D0000}"/>
    <cellStyle name="Normal 2 3 3 4 5 2 2" xfId="15821" xr:uid="{00000000-0005-0000-0000-0000CE3D0000}"/>
    <cellStyle name="Normal 2 3 3 4 5 3" xfId="15822" xr:uid="{00000000-0005-0000-0000-0000CF3D0000}"/>
    <cellStyle name="Normal 2 3 3 4 6" xfId="15823" xr:uid="{00000000-0005-0000-0000-0000D03D0000}"/>
    <cellStyle name="Normal 2 3 3 4 6 2" xfId="15824" xr:uid="{00000000-0005-0000-0000-0000D13D0000}"/>
    <cellStyle name="Normal 2 3 3 4 6 2 2" xfId="15825" xr:uid="{00000000-0005-0000-0000-0000D23D0000}"/>
    <cellStyle name="Normal 2 3 3 4 6 3" xfId="15826" xr:uid="{00000000-0005-0000-0000-0000D33D0000}"/>
    <cellStyle name="Normal 2 3 3 4 7" xfId="15827" xr:uid="{00000000-0005-0000-0000-0000D43D0000}"/>
    <cellStyle name="Normal 2 3 3 4 7 2" xfId="15828" xr:uid="{00000000-0005-0000-0000-0000D53D0000}"/>
    <cellStyle name="Normal 2 3 3 4 8" xfId="15829" xr:uid="{00000000-0005-0000-0000-0000D63D0000}"/>
    <cellStyle name="Normal 2 3 3 4 8 2" xfId="15830" xr:uid="{00000000-0005-0000-0000-0000D73D0000}"/>
    <cellStyle name="Normal 2 3 3 4 9" xfId="15831" xr:uid="{00000000-0005-0000-0000-0000D83D0000}"/>
    <cellStyle name="Normal 2 3 3 5" xfId="15832" xr:uid="{00000000-0005-0000-0000-0000D93D0000}"/>
    <cellStyle name="Normal 2 3 3 5 2" xfId="15833" xr:uid="{00000000-0005-0000-0000-0000DA3D0000}"/>
    <cellStyle name="Normal 2 3 3 5 2 2" xfId="15834" xr:uid="{00000000-0005-0000-0000-0000DB3D0000}"/>
    <cellStyle name="Normal 2 3 3 5 2 2 2" xfId="15835" xr:uid="{00000000-0005-0000-0000-0000DC3D0000}"/>
    <cellStyle name="Normal 2 3 3 5 2 2 2 2" xfId="15836" xr:uid="{00000000-0005-0000-0000-0000DD3D0000}"/>
    <cellStyle name="Normal 2 3 3 5 2 2 3" xfId="15837" xr:uid="{00000000-0005-0000-0000-0000DE3D0000}"/>
    <cellStyle name="Normal 2 3 3 5 2 3" xfId="15838" xr:uid="{00000000-0005-0000-0000-0000DF3D0000}"/>
    <cellStyle name="Normal 2 3 3 5 2 3 2" xfId="15839" xr:uid="{00000000-0005-0000-0000-0000E03D0000}"/>
    <cellStyle name="Normal 2 3 3 5 2 3 2 2" xfId="15840" xr:uid="{00000000-0005-0000-0000-0000E13D0000}"/>
    <cellStyle name="Normal 2 3 3 5 2 3 3" xfId="15841" xr:uid="{00000000-0005-0000-0000-0000E23D0000}"/>
    <cellStyle name="Normal 2 3 3 5 2 4" xfId="15842" xr:uid="{00000000-0005-0000-0000-0000E33D0000}"/>
    <cellStyle name="Normal 2 3 3 5 2 4 2" xfId="15843" xr:uid="{00000000-0005-0000-0000-0000E43D0000}"/>
    <cellStyle name="Normal 2 3 3 5 2 4 2 2" xfId="15844" xr:uid="{00000000-0005-0000-0000-0000E53D0000}"/>
    <cellStyle name="Normal 2 3 3 5 2 4 3" xfId="15845" xr:uid="{00000000-0005-0000-0000-0000E63D0000}"/>
    <cellStyle name="Normal 2 3 3 5 2 5" xfId="15846" xr:uid="{00000000-0005-0000-0000-0000E73D0000}"/>
    <cellStyle name="Normal 2 3 3 5 2 5 2" xfId="15847" xr:uid="{00000000-0005-0000-0000-0000E83D0000}"/>
    <cellStyle name="Normal 2 3 3 5 2 6" xfId="15848" xr:uid="{00000000-0005-0000-0000-0000E93D0000}"/>
    <cellStyle name="Normal 2 3 3 5 2 6 2" xfId="15849" xr:uid="{00000000-0005-0000-0000-0000EA3D0000}"/>
    <cellStyle name="Normal 2 3 3 5 2 7" xfId="15850" xr:uid="{00000000-0005-0000-0000-0000EB3D0000}"/>
    <cellStyle name="Normal 2 3 3 5 3" xfId="15851" xr:uid="{00000000-0005-0000-0000-0000EC3D0000}"/>
    <cellStyle name="Normal 2 3 3 5 3 2" xfId="15852" xr:uid="{00000000-0005-0000-0000-0000ED3D0000}"/>
    <cellStyle name="Normal 2 3 3 5 3 2 2" xfId="15853" xr:uid="{00000000-0005-0000-0000-0000EE3D0000}"/>
    <cellStyle name="Normal 2 3 3 5 3 3" xfId="15854" xr:uid="{00000000-0005-0000-0000-0000EF3D0000}"/>
    <cellStyle name="Normal 2 3 3 5 4" xfId="15855" xr:uid="{00000000-0005-0000-0000-0000F03D0000}"/>
    <cellStyle name="Normal 2 3 3 5 4 2" xfId="15856" xr:uid="{00000000-0005-0000-0000-0000F13D0000}"/>
    <cellStyle name="Normal 2 3 3 5 4 2 2" xfId="15857" xr:uid="{00000000-0005-0000-0000-0000F23D0000}"/>
    <cellStyle name="Normal 2 3 3 5 4 3" xfId="15858" xr:uid="{00000000-0005-0000-0000-0000F33D0000}"/>
    <cellStyle name="Normal 2 3 3 5 5" xfId="15859" xr:uid="{00000000-0005-0000-0000-0000F43D0000}"/>
    <cellStyle name="Normal 2 3 3 5 5 2" xfId="15860" xr:uid="{00000000-0005-0000-0000-0000F53D0000}"/>
    <cellStyle name="Normal 2 3 3 5 5 2 2" xfId="15861" xr:uid="{00000000-0005-0000-0000-0000F63D0000}"/>
    <cellStyle name="Normal 2 3 3 5 5 3" xfId="15862" xr:uid="{00000000-0005-0000-0000-0000F73D0000}"/>
    <cellStyle name="Normal 2 3 3 5 6" xfId="15863" xr:uid="{00000000-0005-0000-0000-0000F83D0000}"/>
    <cellStyle name="Normal 2 3 3 5 6 2" xfId="15864" xr:uid="{00000000-0005-0000-0000-0000F93D0000}"/>
    <cellStyle name="Normal 2 3 3 5 7" xfId="15865" xr:uid="{00000000-0005-0000-0000-0000FA3D0000}"/>
    <cellStyle name="Normal 2 3 3 5 7 2" xfId="15866" xr:uid="{00000000-0005-0000-0000-0000FB3D0000}"/>
    <cellStyle name="Normal 2 3 3 5 8" xfId="15867" xr:uid="{00000000-0005-0000-0000-0000FC3D0000}"/>
    <cellStyle name="Normal 2 3 3 6" xfId="15868" xr:uid="{00000000-0005-0000-0000-0000FD3D0000}"/>
    <cellStyle name="Normal 2 3 3 6 2" xfId="15869" xr:uid="{00000000-0005-0000-0000-0000FE3D0000}"/>
    <cellStyle name="Normal 2 3 3 6 2 2" xfId="15870" xr:uid="{00000000-0005-0000-0000-0000FF3D0000}"/>
    <cellStyle name="Normal 2 3 3 6 2 2 2" xfId="15871" xr:uid="{00000000-0005-0000-0000-0000003E0000}"/>
    <cellStyle name="Normal 2 3 3 6 2 3" xfId="15872" xr:uid="{00000000-0005-0000-0000-0000013E0000}"/>
    <cellStyle name="Normal 2 3 3 6 3" xfId="15873" xr:uid="{00000000-0005-0000-0000-0000023E0000}"/>
    <cellStyle name="Normal 2 3 3 6 3 2" xfId="15874" xr:uid="{00000000-0005-0000-0000-0000033E0000}"/>
    <cellStyle name="Normal 2 3 3 6 3 2 2" xfId="15875" xr:uid="{00000000-0005-0000-0000-0000043E0000}"/>
    <cellStyle name="Normal 2 3 3 6 3 3" xfId="15876" xr:uid="{00000000-0005-0000-0000-0000053E0000}"/>
    <cellStyle name="Normal 2 3 3 6 4" xfId="15877" xr:uid="{00000000-0005-0000-0000-0000063E0000}"/>
    <cellStyle name="Normal 2 3 3 6 4 2" xfId="15878" xr:uid="{00000000-0005-0000-0000-0000073E0000}"/>
    <cellStyle name="Normal 2 3 3 6 4 2 2" xfId="15879" xr:uid="{00000000-0005-0000-0000-0000083E0000}"/>
    <cellStyle name="Normal 2 3 3 6 4 3" xfId="15880" xr:uid="{00000000-0005-0000-0000-0000093E0000}"/>
    <cellStyle name="Normal 2 3 3 6 5" xfId="15881" xr:uid="{00000000-0005-0000-0000-00000A3E0000}"/>
    <cellStyle name="Normal 2 3 3 6 5 2" xfId="15882" xr:uid="{00000000-0005-0000-0000-00000B3E0000}"/>
    <cellStyle name="Normal 2 3 3 6 6" xfId="15883" xr:uid="{00000000-0005-0000-0000-00000C3E0000}"/>
    <cellStyle name="Normal 2 3 3 6 6 2" xfId="15884" xr:uid="{00000000-0005-0000-0000-00000D3E0000}"/>
    <cellStyle name="Normal 2 3 3 6 7" xfId="15885" xr:uid="{00000000-0005-0000-0000-00000E3E0000}"/>
    <cellStyle name="Normal 2 3 3 7" xfId="15886" xr:uid="{00000000-0005-0000-0000-00000F3E0000}"/>
    <cellStyle name="Normal 2 3 3 7 2" xfId="15887" xr:uid="{00000000-0005-0000-0000-0000103E0000}"/>
    <cellStyle name="Normal 2 3 3 7 2 2" xfId="15888" xr:uid="{00000000-0005-0000-0000-0000113E0000}"/>
    <cellStyle name="Normal 2 3 3 7 2 2 2" xfId="15889" xr:uid="{00000000-0005-0000-0000-0000123E0000}"/>
    <cellStyle name="Normal 2 3 3 7 2 3" xfId="15890" xr:uid="{00000000-0005-0000-0000-0000133E0000}"/>
    <cellStyle name="Normal 2 3 3 7 3" xfId="15891" xr:uid="{00000000-0005-0000-0000-0000143E0000}"/>
    <cellStyle name="Normal 2 3 3 7 3 2" xfId="15892" xr:uid="{00000000-0005-0000-0000-0000153E0000}"/>
    <cellStyle name="Normal 2 3 3 7 3 2 2" xfId="15893" xr:uid="{00000000-0005-0000-0000-0000163E0000}"/>
    <cellStyle name="Normal 2 3 3 7 3 3" xfId="15894" xr:uid="{00000000-0005-0000-0000-0000173E0000}"/>
    <cellStyle name="Normal 2 3 3 7 4" xfId="15895" xr:uid="{00000000-0005-0000-0000-0000183E0000}"/>
    <cellStyle name="Normal 2 3 3 7 4 2" xfId="15896" xr:uid="{00000000-0005-0000-0000-0000193E0000}"/>
    <cellStyle name="Normal 2 3 3 7 4 2 2" xfId="15897" xr:uid="{00000000-0005-0000-0000-00001A3E0000}"/>
    <cellStyle name="Normal 2 3 3 7 4 3" xfId="15898" xr:uid="{00000000-0005-0000-0000-00001B3E0000}"/>
    <cellStyle name="Normal 2 3 3 7 5" xfId="15899" xr:uid="{00000000-0005-0000-0000-00001C3E0000}"/>
    <cellStyle name="Normal 2 3 3 7 5 2" xfId="15900" xr:uid="{00000000-0005-0000-0000-00001D3E0000}"/>
    <cellStyle name="Normal 2 3 3 7 6" xfId="15901" xr:uid="{00000000-0005-0000-0000-00001E3E0000}"/>
    <cellStyle name="Normal 2 3 3 7 6 2" xfId="15902" xr:uid="{00000000-0005-0000-0000-00001F3E0000}"/>
    <cellStyle name="Normal 2 3 3 7 7" xfId="15903" xr:uid="{00000000-0005-0000-0000-0000203E0000}"/>
    <cellStyle name="Normal 2 3 3 8" xfId="15904" xr:uid="{00000000-0005-0000-0000-0000213E0000}"/>
    <cellStyle name="Normal 2 3 3 8 2" xfId="15905" xr:uid="{00000000-0005-0000-0000-0000223E0000}"/>
    <cellStyle name="Normal 2 3 3 8 2 2" xfId="15906" xr:uid="{00000000-0005-0000-0000-0000233E0000}"/>
    <cellStyle name="Normal 2 3 3 8 3" xfId="15907" xr:uid="{00000000-0005-0000-0000-0000243E0000}"/>
    <cellStyle name="Normal 2 3 3 9" xfId="15908" xr:uid="{00000000-0005-0000-0000-0000253E0000}"/>
    <cellStyle name="Normal 2 3 3 9 2" xfId="15909" xr:uid="{00000000-0005-0000-0000-0000263E0000}"/>
    <cellStyle name="Normal 2 3 3 9 2 2" xfId="15910" xr:uid="{00000000-0005-0000-0000-0000273E0000}"/>
    <cellStyle name="Normal 2 3 3 9 3" xfId="15911" xr:uid="{00000000-0005-0000-0000-0000283E0000}"/>
    <cellStyle name="Normal 2 3 3_Confidential Information" xfId="15912" xr:uid="{00000000-0005-0000-0000-0000293E0000}"/>
    <cellStyle name="Normal 2 3 4" xfId="15913" xr:uid="{00000000-0005-0000-0000-00002A3E0000}"/>
    <cellStyle name="Normal 2 3 4 10" xfId="15914" xr:uid="{00000000-0005-0000-0000-00002B3E0000}"/>
    <cellStyle name="Normal 2 3 4 10 2" xfId="15915" xr:uid="{00000000-0005-0000-0000-00002C3E0000}"/>
    <cellStyle name="Normal 2 3 4 11" xfId="15916" xr:uid="{00000000-0005-0000-0000-00002D3E0000}"/>
    <cellStyle name="Normal 2 3 4 2" xfId="15917" xr:uid="{00000000-0005-0000-0000-00002E3E0000}"/>
    <cellStyle name="Normal 2 3 4 2 2" xfId="15918" xr:uid="{00000000-0005-0000-0000-00002F3E0000}"/>
    <cellStyle name="Normal 2 3 4 2 2 2" xfId="15919" xr:uid="{00000000-0005-0000-0000-0000303E0000}"/>
    <cellStyle name="Normal 2 3 4 2 2 2 2" xfId="15920" xr:uid="{00000000-0005-0000-0000-0000313E0000}"/>
    <cellStyle name="Normal 2 3 4 2 2 2 2 2" xfId="15921" xr:uid="{00000000-0005-0000-0000-0000323E0000}"/>
    <cellStyle name="Normal 2 3 4 2 2 2 3" xfId="15922" xr:uid="{00000000-0005-0000-0000-0000333E0000}"/>
    <cellStyle name="Normal 2 3 4 2 2 3" xfId="15923" xr:uid="{00000000-0005-0000-0000-0000343E0000}"/>
    <cellStyle name="Normal 2 3 4 2 2 3 2" xfId="15924" xr:uid="{00000000-0005-0000-0000-0000353E0000}"/>
    <cellStyle name="Normal 2 3 4 2 2 3 2 2" xfId="15925" xr:uid="{00000000-0005-0000-0000-0000363E0000}"/>
    <cellStyle name="Normal 2 3 4 2 2 3 3" xfId="15926" xr:uid="{00000000-0005-0000-0000-0000373E0000}"/>
    <cellStyle name="Normal 2 3 4 2 2 4" xfId="15927" xr:uid="{00000000-0005-0000-0000-0000383E0000}"/>
    <cellStyle name="Normal 2 3 4 2 2 4 2" xfId="15928" xr:uid="{00000000-0005-0000-0000-0000393E0000}"/>
    <cellStyle name="Normal 2 3 4 2 2 4 2 2" xfId="15929" xr:uid="{00000000-0005-0000-0000-00003A3E0000}"/>
    <cellStyle name="Normal 2 3 4 2 2 4 3" xfId="15930" xr:uid="{00000000-0005-0000-0000-00003B3E0000}"/>
    <cellStyle name="Normal 2 3 4 2 2 5" xfId="15931" xr:uid="{00000000-0005-0000-0000-00003C3E0000}"/>
    <cellStyle name="Normal 2 3 4 2 2 5 2" xfId="15932" xr:uid="{00000000-0005-0000-0000-00003D3E0000}"/>
    <cellStyle name="Normal 2 3 4 2 2 6" xfId="15933" xr:uid="{00000000-0005-0000-0000-00003E3E0000}"/>
    <cellStyle name="Normal 2 3 4 2 2 6 2" xfId="15934" xr:uid="{00000000-0005-0000-0000-00003F3E0000}"/>
    <cellStyle name="Normal 2 3 4 2 2 7" xfId="15935" xr:uid="{00000000-0005-0000-0000-0000403E0000}"/>
    <cellStyle name="Normal 2 3 4 2 3" xfId="15936" xr:uid="{00000000-0005-0000-0000-0000413E0000}"/>
    <cellStyle name="Normal 2 3 4 2 3 2" xfId="15937" xr:uid="{00000000-0005-0000-0000-0000423E0000}"/>
    <cellStyle name="Normal 2 3 4 2 3 2 2" xfId="15938" xr:uid="{00000000-0005-0000-0000-0000433E0000}"/>
    <cellStyle name="Normal 2 3 4 2 3 2 2 2" xfId="15939" xr:uid="{00000000-0005-0000-0000-0000443E0000}"/>
    <cellStyle name="Normal 2 3 4 2 3 2 3" xfId="15940" xr:uid="{00000000-0005-0000-0000-0000453E0000}"/>
    <cellStyle name="Normal 2 3 4 2 3 3" xfId="15941" xr:uid="{00000000-0005-0000-0000-0000463E0000}"/>
    <cellStyle name="Normal 2 3 4 2 3 3 2" xfId="15942" xr:uid="{00000000-0005-0000-0000-0000473E0000}"/>
    <cellStyle name="Normal 2 3 4 2 3 3 2 2" xfId="15943" xr:uid="{00000000-0005-0000-0000-0000483E0000}"/>
    <cellStyle name="Normal 2 3 4 2 3 3 3" xfId="15944" xr:uid="{00000000-0005-0000-0000-0000493E0000}"/>
    <cellStyle name="Normal 2 3 4 2 3 4" xfId="15945" xr:uid="{00000000-0005-0000-0000-00004A3E0000}"/>
    <cellStyle name="Normal 2 3 4 2 3 4 2" xfId="15946" xr:uid="{00000000-0005-0000-0000-00004B3E0000}"/>
    <cellStyle name="Normal 2 3 4 2 3 4 2 2" xfId="15947" xr:uid="{00000000-0005-0000-0000-00004C3E0000}"/>
    <cellStyle name="Normal 2 3 4 2 3 4 3" xfId="15948" xr:uid="{00000000-0005-0000-0000-00004D3E0000}"/>
    <cellStyle name="Normal 2 3 4 2 3 5" xfId="15949" xr:uid="{00000000-0005-0000-0000-00004E3E0000}"/>
    <cellStyle name="Normal 2 3 4 2 3 5 2" xfId="15950" xr:uid="{00000000-0005-0000-0000-00004F3E0000}"/>
    <cellStyle name="Normal 2 3 4 2 3 6" xfId="15951" xr:uid="{00000000-0005-0000-0000-0000503E0000}"/>
    <cellStyle name="Normal 2 3 4 2 3 6 2" xfId="15952" xr:uid="{00000000-0005-0000-0000-0000513E0000}"/>
    <cellStyle name="Normal 2 3 4 2 3 7" xfId="15953" xr:uid="{00000000-0005-0000-0000-0000523E0000}"/>
    <cellStyle name="Normal 2 3 4 2 4" xfId="15954" xr:uid="{00000000-0005-0000-0000-0000533E0000}"/>
    <cellStyle name="Normal 2 3 4 2 4 2" xfId="15955" xr:uid="{00000000-0005-0000-0000-0000543E0000}"/>
    <cellStyle name="Normal 2 3 4 2 4 2 2" xfId="15956" xr:uid="{00000000-0005-0000-0000-0000553E0000}"/>
    <cellStyle name="Normal 2 3 4 2 4 3" xfId="15957" xr:uid="{00000000-0005-0000-0000-0000563E0000}"/>
    <cellStyle name="Normal 2 3 4 2 5" xfId="15958" xr:uid="{00000000-0005-0000-0000-0000573E0000}"/>
    <cellStyle name="Normal 2 3 4 2 5 2" xfId="15959" xr:uid="{00000000-0005-0000-0000-0000583E0000}"/>
    <cellStyle name="Normal 2 3 4 2 5 2 2" xfId="15960" xr:uid="{00000000-0005-0000-0000-0000593E0000}"/>
    <cellStyle name="Normal 2 3 4 2 5 3" xfId="15961" xr:uid="{00000000-0005-0000-0000-00005A3E0000}"/>
    <cellStyle name="Normal 2 3 4 2 6" xfId="15962" xr:uid="{00000000-0005-0000-0000-00005B3E0000}"/>
    <cellStyle name="Normal 2 3 4 2 6 2" xfId="15963" xr:uid="{00000000-0005-0000-0000-00005C3E0000}"/>
    <cellStyle name="Normal 2 3 4 2 6 2 2" xfId="15964" xr:uid="{00000000-0005-0000-0000-00005D3E0000}"/>
    <cellStyle name="Normal 2 3 4 2 6 3" xfId="15965" xr:uid="{00000000-0005-0000-0000-00005E3E0000}"/>
    <cellStyle name="Normal 2 3 4 2 7" xfId="15966" xr:uid="{00000000-0005-0000-0000-00005F3E0000}"/>
    <cellStyle name="Normal 2 3 4 2 7 2" xfId="15967" xr:uid="{00000000-0005-0000-0000-0000603E0000}"/>
    <cellStyle name="Normal 2 3 4 2 8" xfId="15968" xr:uid="{00000000-0005-0000-0000-0000613E0000}"/>
    <cellStyle name="Normal 2 3 4 2 8 2" xfId="15969" xr:uid="{00000000-0005-0000-0000-0000623E0000}"/>
    <cellStyle name="Normal 2 3 4 2 9" xfId="15970" xr:uid="{00000000-0005-0000-0000-0000633E0000}"/>
    <cellStyle name="Normal 2 3 4 3" xfId="15971" xr:uid="{00000000-0005-0000-0000-0000643E0000}"/>
    <cellStyle name="Normal 2 3 4 3 2" xfId="15972" xr:uid="{00000000-0005-0000-0000-0000653E0000}"/>
    <cellStyle name="Normal 2 3 4 3 2 2" xfId="15973" xr:uid="{00000000-0005-0000-0000-0000663E0000}"/>
    <cellStyle name="Normal 2 3 4 3 2 2 2" xfId="15974" xr:uid="{00000000-0005-0000-0000-0000673E0000}"/>
    <cellStyle name="Normal 2 3 4 3 2 2 2 2" xfId="15975" xr:uid="{00000000-0005-0000-0000-0000683E0000}"/>
    <cellStyle name="Normal 2 3 4 3 2 2 3" xfId="15976" xr:uid="{00000000-0005-0000-0000-0000693E0000}"/>
    <cellStyle name="Normal 2 3 4 3 2 3" xfId="15977" xr:uid="{00000000-0005-0000-0000-00006A3E0000}"/>
    <cellStyle name="Normal 2 3 4 3 2 3 2" xfId="15978" xr:uid="{00000000-0005-0000-0000-00006B3E0000}"/>
    <cellStyle name="Normal 2 3 4 3 2 3 2 2" xfId="15979" xr:uid="{00000000-0005-0000-0000-00006C3E0000}"/>
    <cellStyle name="Normal 2 3 4 3 2 3 3" xfId="15980" xr:uid="{00000000-0005-0000-0000-00006D3E0000}"/>
    <cellStyle name="Normal 2 3 4 3 2 4" xfId="15981" xr:uid="{00000000-0005-0000-0000-00006E3E0000}"/>
    <cellStyle name="Normal 2 3 4 3 2 4 2" xfId="15982" xr:uid="{00000000-0005-0000-0000-00006F3E0000}"/>
    <cellStyle name="Normal 2 3 4 3 2 4 2 2" xfId="15983" xr:uid="{00000000-0005-0000-0000-0000703E0000}"/>
    <cellStyle name="Normal 2 3 4 3 2 4 3" xfId="15984" xr:uid="{00000000-0005-0000-0000-0000713E0000}"/>
    <cellStyle name="Normal 2 3 4 3 2 5" xfId="15985" xr:uid="{00000000-0005-0000-0000-0000723E0000}"/>
    <cellStyle name="Normal 2 3 4 3 2 5 2" xfId="15986" xr:uid="{00000000-0005-0000-0000-0000733E0000}"/>
    <cellStyle name="Normal 2 3 4 3 2 6" xfId="15987" xr:uid="{00000000-0005-0000-0000-0000743E0000}"/>
    <cellStyle name="Normal 2 3 4 3 2 6 2" xfId="15988" xr:uid="{00000000-0005-0000-0000-0000753E0000}"/>
    <cellStyle name="Normal 2 3 4 3 2 7" xfId="15989" xr:uid="{00000000-0005-0000-0000-0000763E0000}"/>
    <cellStyle name="Normal 2 3 4 3 3" xfId="15990" xr:uid="{00000000-0005-0000-0000-0000773E0000}"/>
    <cellStyle name="Normal 2 3 4 3 3 2" xfId="15991" xr:uid="{00000000-0005-0000-0000-0000783E0000}"/>
    <cellStyle name="Normal 2 3 4 3 3 2 2" xfId="15992" xr:uid="{00000000-0005-0000-0000-0000793E0000}"/>
    <cellStyle name="Normal 2 3 4 3 3 3" xfId="15993" xr:uid="{00000000-0005-0000-0000-00007A3E0000}"/>
    <cellStyle name="Normal 2 3 4 3 4" xfId="15994" xr:uid="{00000000-0005-0000-0000-00007B3E0000}"/>
    <cellStyle name="Normal 2 3 4 3 4 2" xfId="15995" xr:uid="{00000000-0005-0000-0000-00007C3E0000}"/>
    <cellStyle name="Normal 2 3 4 3 4 2 2" xfId="15996" xr:uid="{00000000-0005-0000-0000-00007D3E0000}"/>
    <cellStyle name="Normal 2 3 4 3 4 3" xfId="15997" xr:uid="{00000000-0005-0000-0000-00007E3E0000}"/>
    <cellStyle name="Normal 2 3 4 3 5" xfId="15998" xr:uid="{00000000-0005-0000-0000-00007F3E0000}"/>
    <cellStyle name="Normal 2 3 4 3 5 2" xfId="15999" xr:uid="{00000000-0005-0000-0000-0000803E0000}"/>
    <cellStyle name="Normal 2 3 4 3 5 2 2" xfId="16000" xr:uid="{00000000-0005-0000-0000-0000813E0000}"/>
    <cellStyle name="Normal 2 3 4 3 5 3" xfId="16001" xr:uid="{00000000-0005-0000-0000-0000823E0000}"/>
    <cellStyle name="Normal 2 3 4 3 6" xfId="16002" xr:uid="{00000000-0005-0000-0000-0000833E0000}"/>
    <cellStyle name="Normal 2 3 4 3 6 2" xfId="16003" xr:uid="{00000000-0005-0000-0000-0000843E0000}"/>
    <cellStyle name="Normal 2 3 4 3 7" xfId="16004" xr:uid="{00000000-0005-0000-0000-0000853E0000}"/>
    <cellStyle name="Normal 2 3 4 3 7 2" xfId="16005" xr:uid="{00000000-0005-0000-0000-0000863E0000}"/>
    <cellStyle name="Normal 2 3 4 3 8" xfId="16006" xr:uid="{00000000-0005-0000-0000-0000873E0000}"/>
    <cellStyle name="Normal 2 3 4 4" xfId="16007" xr:uid="{00000000-0005-0000-0000-0000883E0000}"/>
    <cellStyle name="Normal 2 3 4 4 2" xfId="16008" xr:uid="{00000000-0005-0000-0000-0000893E0000}"/>
    <cellStyle name="Normal 2 3 4 4 2 2" xfId="16009" xr:uid="{00000000-0005-0000-0000-00008A3E0000}"/>
    <cellStyle name="Normal 2 3 4 4 2 2 2" xfId="16010" xr:uid="{00000000-0005-0000-0000-00008B3E0000}"/>
    <cellStyle name="Normal 2 3 4 4 2 3" xfId="16011" xr:uid="{00000000-0005-0000-0000-00008C3E0000}"/>
    <cellStyle name="Normal 2 3 4 4 3" xfId="16012" xr:uid="{00000000-0005-0000-0000-00008D3E0000}"/>
    <cellStyle name="Normal 2 3 4 4 3 2" xfId="16013" xr:uid="{00000000-0005-0000-0000-00008E3E0000}"/>
    <cellStyle name="Normal 2 3 4 4 3 2 2" xfId="16014" xr:uid="{00000000-0005-0000-0000-00008F3E0000}"/>
    <cellStyle name="Normal 2 3 4 4 3 3" xfId="16015" xr:uid="{00000000-0005-0000-0000-0000903E0000}"/>
    <cellStyle name="Normal 2 3 4 4 4" xfId="16016" xr:uid="{00000000-0005-0000-0000-0000913E0000}"/>
    <cellStyle name="Normal 2 3 4 4 4 2" xfId="16017" xr:uid="{00000000-0005-0000-0000-0000923E0000}"/>
    <cellStyle name="Normal 2 3 4 4 4 2 2" xfId="16018" xr:uid="{00000000-0005-0000-0000-0000933E0000}"/>
    <cellStyle name="Normal 2 3 4 4 4 3" xfId="16019" xr:uid="{00000000-0005-0000-0000-0000943E0000}"/>
    <cellStyle name="Normal 2 3 4 4 5" xfId="16020" xr:uid="{00000000-0005-0000-0000-0000953E0000}"/>
    <cellStyle name="Normal 2 3 4 4 5 2" xfId="16021" xr:uid="{00000000-0005-0000-0000-0000963E0000}"/>
    <cellStyle name="Normal 2 3 4 4 6" xfId="16022" xr:uid="{00000000-0005-0000-0000-0000973E0000}"/>
    <cellStyle name="Normal 2 3 4 4 6 2" xfId="16023" xr:uid="{00000000-0005-0000-0000-0000983E0000}"/>
    <cellStyle name="Normal 2 3 4 4 7" xfId="16024" xr:uid="{00000000-0005-0000-0000-0000993E0000}"/>
    <cellStyle name="Normal 2 3 4 5" xfId="16025" xr:uid="{00000000-0005-0000-0000-00009A3E0000}"/>
    <cellStyle name="Normal 2 3 4 5 2" xfId="16026" xr:uid="{00000000-0005-0000-0000-00009B3E0000}"/>
    <cellStyle name="Normal 2 3 4 5 2 2" xfId="16027" xr:uid="{00000000-0005-0000-0000-00009C3E0000}"/>
    <cellStyle name="Normal 2 3 4 5 2 2 2" xfId="16028" xr:uid="{00000000-0005-0000-0000-00009D3E0000}"/>
    <cellStyle name="Normal 2 3 4 5 2 3" xfId="16029" xr:uid="{00000000-0005-0000-0000-00009E3E0000}"/>
    <cellStyle name="Normal 2 3 4 5 3" xfId="16030" xr:uid="{00000000-0005-0000-0000-00009F3E0000}"/>
    <cellStyle name="Normal 2 3 4 5 3 2" xfId="16031" xr:uid="{00000000-0005-0000-0000-0000A03E0000}"/>
    <cellStyle name="Normal 2 3 4 5 3 2 2" xfId="16032" xr:uid="{00000000-0005-0000-0000-0000A13E0000}"/>
    <cellStyle name="Normal 2 3 4 5 3 3" xfId="16033" xr:uid="{00000000-0005-0000-0000-0000A23E0000}"/>
    <cellStyle name="Normal 2 3 4 5 4" xfId="16034" xr:uid="{00000000-0005-0000-0000-0000A33E0000}"/>
    <cellStyle name="Normal 2 3 4 5 4 2" xfId="16035" xr:uid="{00000000-0005-0000-0000-0000A43E0000}"/>
    <cellStyle name="Normal 2 3 4 5 4 2 2" xfId="16036" xr:uid="{00000000-0005-0000-0000-0000A53E0000}"/>
    <cellStyle name="Normal 2 3 4 5 4 3" xfId="16037" xr:uid="{00000000-0005-0000-0000-0000A63E0000}"/>
    <cellStyle name="Normal 2 3 4 5 5" xfId="16038" xr:uid="{00000000-0005-0000-0000-0000A73E0000}"/>
    <cellStyle name="Normal 2 3 4 5 5 2" xfId="16039" xr:uid="{00000000-0005-0000-0000-0000A83E0000}"/>
    <cellStyle name="Normal 2 3 4 5 6" xfId="16040" xr:uid="{00000000-0005-0000-0000-0000A93E0000}"/>
    <cellStyle name="Normal 2 3 4 5 6 2" xfId="16041" xr:uid="{00000000-0005-0000-0000-0000AA3E0000}"/>
    <cellStyle name="Normal 2 3 4 5 7" xfId="16042" xr:uid="{00000000-0005-0000-0000-0000AB3E0000}"/>
    <cellStyle name="Normal 2 3 4 6" xfId="16043" xr:uid="{00000000-0005-0000-0000-0000AC3E0000}"/>
    <cellStyle name="Normal 2 3 4 6 2" xfId="16044" xr:uid="{00000000-0005-0000-0000-0000AD3E0000}"/>
    <cellStyle name="Normal 2 3 4 6 2 2" xfId="16045" xr:uid="{00000000-0005-0000-0000-0000AE3E0000}"/>
    <cellStyle name="Normal 2 3 4 6 3" xfId="16046" xr:uid="{00000000-0005-0000-0000-0000AF3E0000}"/>
    <cellStyle name="Normal 2 3 4 7" xfId="16047" xr:uid="{00000000-0005-0000-0000-0000B03E0000}"/>
    <cellStyle name="Normal 2 3 4 7 2" xfId="16048" xr:uid="{00000000-0005-0000-0000-0000B13E0000}"/>
    <cellStyle name="Normal 2 3 4 7 2 2" xfId="16049" xr:uid="{00000000-0005-0000-0000-0000B23E0000}"/>
    <cellStyle name="Normal 2 3 4 7 3" xfId="16050" xr:uid="{00000000-0005-0000-0000-0000B33E0000}"/>
    <cellStyle name="Normal 2 3 4 8" xfId="16051" xr:uid="{00000000-0005-0000-0000-0000B43E0000}"/>
    <cellStyle name="Normal 2 3 4 8 2" xfId="16052" xr:uid="{00000000-0005-0000-0000-0000B53E0000}"/>
    <cellStyle name="Normal 2 3 4 8 2 2" xfId="16053" xr:uid="{00000000-0005-0000-0000-0000B63E0000}"/>
    <cellStyle name="Normal 2 3 4 8 3" xfId="16054" xr:uid="{00000000-0005-0000-0000-0000B73E0000}"/>
    <cellStyle name="Normal 2 3 4 9" xfId="16055" xr:uid="{00000000-0005-0000-0000-0000B83E0000}"/>
    <cellStyle name="Normal 2 3 4 9 2" xfId="16056" xr:uid="{00000000-0005-0000-0000-0000B93E0000}"/>
    <cellStyle name="Normal 2 3 5" xfId="16057" xr:uid="{00000000-0005-0000-0000-0000BA3E0000}"/>
    <cellStyle name="Normal 2 3 5 10" xfId="16058" xr:uid="{00000000-0005-0000-0000-0000BB3E0000}"/>
    <cellStyle name="Normal 2 3 5 10 2" xfId="16059" xr:uid="{00000000-0005-0000-0000-0000BC3E0000}"/>
    <cellStyle name="Normal 2 3 5 11" xfId="16060" xr:uid="{00000000-0005-0000-0000-0000BD3E0000}"/>
    <cellStyle name="Normal 2 3 5 2" xfId="16061" xr:uid="{00000000-0005-0000-0000-0000BE3E0000}"/>
    <cellStyle name="Normal 2 3 5 2 2" xfId="16062" xr:uid="{00000000-0005-0000-0000-0000BF3E0000}"/>
    <cellStyle name="Normal 2 3 5 2 2 2" xfId="16063" xr:uid="{00000000-0005-0000-0000-0000C03E0000}"/>
    <cellStyle name="Normal 2 3 5 2 2 2 2" xfId="16064" xr:uid="{00000000-0005-0000-0000-0000C13E0000}"/>
    <cellStyle name="Normal 2 3 5 2 2 2 2 2" xfId="16065" xr:uid="{00000000-0005-0000-0000-0000C23E0000}"/>
    <cellStyle name="Normal 2 3 5 2 2 2 3" xfId="16066" xr:uid="{00000000-0005-0000-0000-0000C33E0000}"/>
    <cellStyle name="Normal 2 3 5 2 2 3" xfId="16067" xr:uid="{00000000-0005-0000-0000-0000C43E0000}"/>
    <cellStyle name="Normal 2 3 5 2 2 3 2" xfId="16068" xr:uid="{00000000-0005-0000-0000-0000C53E0000}"/>
    <cellStyle name="Normal 2 3 5 2 2 3 2 2" xfId="16069" xr:uid="{00000000-0005-0000-0000-0000C63E0000}"/>
    <cellStyle name="Normal 2 3 5 2 2 3 3" xfId="16070" xr:uid="{00000000-0005-0000-0000-0000C73E0000}"/>
    <cellStyle name="Normal 2 3 5 2 2 4" xfId="16071" xr:uid="{00000000-0005-0000-0000-0000C83E0000}"/>
    <cellStyle name="Normal 2 3 5 2 2 4 2" xfId="16072" xr:uid="{00000000-0005-0000-0000-0000C93E0000}"/>
    <cellStyle name="Normal 2 3 5 2 2 4 2 2" xfId="16073" xr:uid="{00000000-0005-0000-0000-0000CA3E0000}"/>
    <cellStyle name="Normal 2 3 5 2 2 4 3" xfId="16074" xr:uid="{00000000-0005-0000-0000-0000CB3E0000}"/>
    <cellStyle name="Normal 2 3 5 2 2 5" xfId="16075" xr:uid="{00000000-0005-0000-0000-0000CC3E0000}"/>
    <cellStyle name="Normal 2 3 5 2 2 5 2" xfId="16076" xr:uid="{00000000-0005-0000-0000-0000CD3E0000}"/>
    <cellStyle name="Normal 2 3 5 2 2 6" xfId="16077" xr:uid="{00000000-0005-0000-0000-0000CE3E0000}"/>
    <cellStyle name="Normal 2 3 5 2 2 6 2" xfId="16078" xr:uid="{00000000-0005-0000-0000-0000CF3E0000}"/>
    <cellStyle name="Normal 2 3 5 2 2 7" xfId="16079" xr:uid="{00000000-0005-0000-0000-0000D03E0000}"/>
    <cellStyle name="Normal 2 3 5 2 3" xfId="16080" xr:uid="{00000000-0005-0000-0000-0000D13E0000}"/>
    <cellStyle name="Normal 2 3 5 2 3 2" xfId="16081" xr:uid="{00000000-0005-0000-0000-0000D23E0000}"/>
    <cellStyle name="Normal 2 3 5 2 3 2 2" xfId="16082" xr:uid="{00000000-0005-0000-0000-0000D33E0000}"/>
    <cellStyle name="Normal 2 3 5 2 3 2 2 2" xfId="16083" xr:uid="{00000000-0005-0000-0000-0000D43E0000}"/>
    <cellStyle name="Normal 2 3 5 2 3 2 3" xfId="16084" xr:uid="{00000000-0005-0000-0000-0000D53E0000}"/>
    <cellStyle name="Normal 2 3 5 2 3 3" xfId="16085" xr:uid="{00000000-0005-0000-0000-0000D63E0000}"/>
    <cellStyle name="Normal 2 3 5 2 3 3 2" xfId="16086" xr:uid="{00000000-0005-0000-0000-0000D73E0000}"/>
    <cellStyle name="Normal 2 3 5 2 3 3 2 2" xfId="16087" xr:uid="{00000000-0005-0000-0000-0000D83E0000}"/>
    <cellStyle name="Normal 2 3 5 2 3 3 3" xfId="16088" xr:uid="{00000000-0005-0000-0000-0000D93E0000}"/>
    <cellStyle name="Normal 2 3 5 2 3 4" xfId="16089" xr:uid="{00000000-0005-0000-0000-0000DA3E0000}"/>
    <cellStyle name="Normal 2 3 5 2 3 4 2" xfId="16090" xr:uid="{00000000-0005-0000-0000-0000DB3E0000}"/>
    <cellStyle name="Normal 2 3 5 2 3 4 2 2" xfId="16091" xr:uid="{00000000-0005-0000-0000-0000DC3E0000}"/>
    <cellStyle name="Normal 2 3 5 2 3 4 3" xfId="16092" xr:uid="{00000000-0005-0000-0000-0000DD3E0000}"/>
    <cellStyle name="Normal 2 3 5 2 3 5" xfId="16093" xr:uid="{00000000-0005-0000-0000-0000DE3E0000}"/>
    <cellStyle name="Normal 2 3 5 2 3 5 2" xfId="16094" xr:uid="{00000000-0005-0000-0000-0000DF3E0000}"/>
    <cellStyle name="Normal 2 3 5 2 3 6" xfId="16095" xr:uid="{00000000-0005-0000-0000-0000E03E0000}"/>
    <cellStyle name="Normal 2 3 5 2 3 6 2" xfId="16096" xr:uid="{00000000-0005-0000-0000-0000E13E0000}"/>
    <cellStyle name="Normal 2 3 5 2 3 7" xfId="16097" xr:uid="{00000000-0005-0000-0000-0000E23E0000}"/>
    <cellStyle name="Normal 2 3 5 2 4" xfId="16098" xr:uid="{00000000-0005-0000-0000-0000E33E0000}"/>
    <cellStyle name="Normal 2 3 5 2 4 2" xfId="16099" xr:uid="{00000000-0005-0000-0000-0000E43E0000}"/>
    <cellStyle name="Normal 2 3 5 2 4 2 2" xfId="16100" xr:uid="{00000000-0005-0000-0000-0000E53E0000}"/>
    <cellStyle name="Normal 2 3 5 2 4 3" xfId="16101" xr:uid="{00000000-0005-0000-0000-0000E63E0000}"/>
    <cellStyle name="Normal 2 3 5 2 5" xfId="16102" xr:uid="{00000000-0005-0000-0000-0000E73E0000}"/>
    <cellStyle name="Normal 2 3 5 2 5 2" xfId="16103" xr:uid="{00000000-0005-0000-0000-0000E83E0000}"/>
    <cellStyle name="Normal 2 3 5 2 5 2 2" xfId="16104" xr:uid="{00000000-0005-0000-0000-0000E93E0000}"/>
    <cellStyle name="Normal 2 3 5 2 5 3" xfId="16105" xr:uid="{00000000-0005-0000-0000-0000EA3E0000}"/>
    <cellStyle name="Normal 2 3 5 2 6" xfId="16106" xr:uid="{00000000-0005-0000-0000-0000EB3E0000}"/>
    <cellStyle name="Normal 2 3 5 2 6 2" xfId="16107" xr:uid="{00000000-0005-0000-0000-0000EC3E0000}"/>
    <cellStyle name="Normal 2 3 5 2 6 2 2" xfId="16108" xr:uid="{00000000-0005-0000-0000-0000ED3E0000}"/>
    <cellStyle name="Normal 2 3 5 2 6 3" xfId="16109" xr:uid="{00000000-0005-0000-0000-0000EE3E0000}"/>
    <cellStyle name="Normal 2 3 5 2 7" xfId="16110" xr:uid="{00000000-0005-0000-0000-0000EF3E0000}"/>
    <cellStyle name="Normal 2 3 5 2 7 2" xfId="16111" xr:uid="{00000000-0005-0000-0000-0000F03E0000}"/>
    <cellStyle name="Normal 2 3 5 2 8" xfId="16112" xr:uid="{00000000-0005-0000-0000-0000F13E0000}"/>
    <cellStyle name="Normal 2 3 5 2 8 2" xfId="16113" xr:uid="{00000000-0005-0000-0000-0000F23E0000}"/>
    <cellStyle name="Normal 2 3 5 2 9" xfId="16114" xr:uid="{00000000-0005-0000-0000-0000F33E0000}"/>
    <cellStyle name="Normal 2 3 5 3" xfId="16115" xr:uid="{00000000-0005-0000-0000-0000F43E0000}"/>
    <cellStyle name="Normal 2 3 5 3 2" xfId="16116" xr:uid="{00000000-0005-0000-0000-0000F53E0000}"/>
    <cellStyle name="Normal 2 3 5 3 2 2" xfId="16117" xr:uid="{00000000-0005-0000-0000-0000F63E0000}"/>
    <cellStyle name="Normal 2 3 5 3 2 2 2" xfId="16118" xr:uid="{00000000-0005-0000-0000-0000F73E0000}"/>
    <cellStyle name="Normal 2 3 5 3 2 2 2 2" xfId="16119" xr:uid="{00000000-0005-0000-0000-0000F83E0000}"/>
    <cellStyle name="Normal 2 3 5 3 2 2 3" xfId="16120" xr:uid="{00000000-0005-0000-0000-0000F93E0000}"/>
    <cellStyle name="Normal 2 3 5 3 2 3" xfId="16121" xr:uid="{00000000-0005-0000-0000-0000FA3E0000}"/>
    <cellStyle name="Normal 2 3 5 3 2 3 2" xfId="16122" xr:uid="{00000000-0005-0000-0000-0000FB3E0000}"/>
    <cellStyle name="Normal 2 3 5 3 2 3 2 2" xfId="16123" xr:uid="{00000000-0005-0000-0000-0000FC3E0000}"/>
    <cellStyle name="Normal 2 3 5 3 2 3 3" xfId="16124" xr:uid="{00000000-0005-0000-0000-0000FD3E0000}"/>
    <cellStyle name="Normal 2 3 5 3 2 4" xfId="16125" xr:uid="{00000000-0005-0000-0000-0000FE3E0000}"/>
    <cellStyle name="Normal 2 3 5 3 2 4 2" xfId="16126" xr:uid="{00000000-0005-0000-0000-0000FF3E0000}"/>
    <cellStyle name="Normal 2 3 5 3 2 4 2 2" xfId="16127" xr:uid="{00000000-0005-0000-0000-0000003F0000}"/>
    <cellStyle name="Normal 2 3 5 3 2 4 3" xfId="16128" xr:uid="{00000000-0005-0000-0000-0000013F0000}"/>
    <cellStyle name="Normal 2 3 5 3 2 5" xfId="16129" xr:uid="{00000000-0005-0000-0000-0000023F0000}"/>
    <cellStyle name="Normal 2 3 5 3 2 5 2" xfId="16130" xr:uid="{00000000-0005-0000-0000-0000033F0000}"/>
    <cellStyle name="Normal 2 3 5 3 2 6" xfId="16131" xr:uid="{00000000-0005-0000-0000-0000043F0000}"/>
    <cellStyle name="Normal 2 3 5 3 2 6 2" xfId="16132" xr:uid="{00000000-0005-0000-0000-0000053F0000}"/>
    <cellStyle name="Normal 2 3 5 3 2 7" xfId="16133" xr:uid="{00000000-0005-0000-0000-0000063F0000}"/>
    <cellStyle name="Normal 2 3 5 3 3" xfId="16134" xr:uid="{00000000-0005-0000-0000-0000073F0000}"/>
    <cellStyle name="Normal 2 3 5 3 3 2" xfId="16135" xr:uid="{00000000-0005-0000-0000-0000083F0000}"/>
    <cellStyle name="Normal 2 3 5 3 3 2 2" xfId="16136" xr:uid="{00000000-0005-0000-0000-0000093F0000}"/>
    <cellStyle name="Normal 2 3 5 3 3 3" xfId="16137" xr:uid="{00000000-0005-0000-0000-00000A3F0000}"/>
    <cellStyle name="Normal 2 3 5 3 4" xfId="16138" xr:uid="{00000000-0005-0000-0000-00000B3F0000}"/>
    <cellStyle name="Normal 2 3 5 3 4 2" xfId="16139" xr:uid="{00000000-0005-0000-0000-00000C3F0000}"/>
    <cellStyle name="Normal 2 3 5 3 4 2 2" xfId="16140" xr:uid="{00000000-0005-0000-0000-00000D3F0000}"/>
    <cellStyle name="Normal 2 3 5 3 4 3" xfId="16141" xr:uid="{00000000-0005-0000-0000-00000E3F0000}"/>
    <cellStyle name="Normal 2 3 5 3 5" xfId="16142" xr:uid="{00000000-0005-0000-0000-00000F3F0000}"/>
    <cellStyle name="Normal 2 3 5 3 5 2" xfId="16143" xr:uid="{00000000-0005-0000-0000-0000103F0000}"/>
    <cellStyle name="Normal 2 3 5 3 5 2 2" xfId="16144" xr:uid="{00000000-0005-0000-0000-0000113F0000}"/>
    <cellStyle name="Normal 2 3 5 3 5 3" xfId="16145" xr:uid="{00000000-0005-0000-0000-0000123F0000}"/>
    <cellStyle name="Normal 2 3 5 3 6" xfId="16146" xr:uid="{00000000-0005-0000-0000-0000133F0000}"/>
    <cellStyle name="Normal 2 3 5 3 6 2" xfId="16147" xr:uid="{00000000-0005-0000-0000-0000143F0000}"/>
    <cellStyle name="Normal 2 3 5 3 7" xfId="16148" xr:uid="{00000000-0005-0000-0000-0000153F0000}"/>
    <cellStyle name="Normal 2 3 5 3 7 2" xfId="16149" xr:uid="{00000000-0005-0000-0000-0000163F0000}"/>
    <cellStyle name="Normal 2 3 5 3 8" xfId="16150" xr:uid="{00000000-0005-0000-0000-0000173F0000}"/>
    <cellStyle name="Normal 2 3 5 4" xfId="16151" xr:uid="{00000000-0005-0000-0000-0000183F0000}"/>
    <cellStyle name="Normal 2 3 5 4 2" xfId="16152" xr:uid="{00000000-0005-0000-0000-0000193F0000}"/>
    <cellStyle name="Normal 2 3 5 4 2 2" xfId="16153" xr:uid="{00000000-0005-0000-0000-00001A3F0000}"/>
    <cellStyle name="Normal 2 3 5 4 2 2 2" xfId="16154" xr:uid="{00000000-0005-0000-0000-00001B3F0000}"/>
    <cellStyle name="Normal 2 3 5 4 2 3" xfId="16155" xr:uid="{00000000-0005-0000-0000-00001C3F0000}"/>
    <cellStyle name="Normal 2 3 5 4 3" xfId="16156" xr:uid="{00000000-0005-0000-0000-00001D3F0000}"/>
    <cellStyle name="Normal 2 3 5 4 3 2" xfId="16157" xr:uid="{00000000-0005-0000-0000-00001E3F0000}"/>
    <cellStyle name="Normal 2 3 5 4 3 2 2" xfId="16158" xr:uid="{00000000-0005-0000-0000-00001F3F0000}"/>
    <cellStyle name="Normal 2 3 5 4 3 3" xfId="16159" xr:uid="{00000000-0005-0000-0000-0000203F0000}"/>
    <cellStyle name="Normal 2 3 5 4 4" xfId="16160" xr:uid="{00000000-0005-0000-0000-0000213F0000}"/>
    <cellStyle name="Normal 2 3 5 4 4 2" xfId="16161" xr:uid="{00000000-0005-0000-0000-0000223F0000}"/>
    <cellStyle name="Normal 2 3 5 4 4 2 2" xfId="16162" xr:uid="{00000000-0005-0000-0000-0000233F0000}"/>
    <cellStyle name="Normal 2 3 5 4 4 3" xfId="16163" xr:uid="{00000000-0005-0000-0000-0000243F0000}"/>
    <cellStyle name="Normal 2 3 5 4 5" xfId="16164" xr:uid="{00000000-0005-0000-0000-0000253F0000}"/>
    <cellStyle name="Normal 2 3 5 4 5 2" xfId="16165" xr:uid="{00000000-0005-0000-0000-0000263F0000}"/>
    <cellStyle name="Normal 2 3 5 4 6" xfId="16166" xr:uid="{00000000-0005-0000-0000-0000273F0000}"/>
    <cellStyle name="Normal 2 3 5 4 6 2" xfId="16167" xr:uid="{00000000-0005-0000-0000-0000283F0000}"/>
    <cellStyle name="Normal 2 3 5 4 7" xfId="16168" xr:uid="{00000000-0005-0000-0000-0000293F0000}"/>
    <cellStyle name="Normal 2 3 5 5" xfId="16169" xr:uid="{00000000-0005-0000-0000-00002A3F0000}"/>
    <cellStyle name="Normal 2 3 5 5 2" xfId="16170" xr:uid="{00000000-0005-0000-0000-00002B3F0000}"/>
    <cellStyle name="Normal 2 3 5 5 2 2" xfId="16171" xr:uid="{00000000-0005-0000-0000-00002C3F0000}"/>
    <cellStyle name="Normal 2 3 5 5 2 2 2" xfId="16172" xr:uid="{00000000-0005-0000-0000-00002D3F0000}"/>
    <cellStyle name="Normal 2 3 5 5 2 3" xfId="16173" xr:uid="{00000000-0005-0000-0000-00002E3F0000}"/>
    <cellStyle name="Normal 2 3 5 5 3" xfId="16174" xr:uid="{00000000-0005-0000-0000-00002F3F0000}"/>
    <cellStyle name="Normal 2 3 5 5 3 2" xfId="16175" xr:uid="{00000000-0005-0000-0000-0000303F0000}"/>
    <cellStyle name="Normal 2 3 5 5 3 2 2" xfId="16176" xr:uid="{00000000-0005-0000-0000-0000313F0000}"/>
    <cellStyle name="Normal 2 3 5 5 3 3" xfId="16177" xr:uid="{00000000-0005-0000-0000-0000323F0000}"/>
    <cellStyle name="Normal 2 3 5 5 4" xfId="16178" xr:uid="{00000000-0005-0000-0000-0000333F0000}"/>
    <cellStyle name="Normal 2 3 5 5 4 2" xfId="16179" xr:uid="{00000000-0005-0000-0000-0000343F0000}"/>
    <cellStyle name="Normal 2 3 5 5 4 2 2" xfId="16180" xr:uid="{00000000-0005-0000-0000-0000353F0000}"/>
    <cellStyle name="Normal 2 3 5 5 4 3" xfId="16181" xr:uid="{00000000-0005-0000-0000-0000363F0000}"/>
    <cellStyle name="Normal 2 3 5 5 5" xfId="16182" xr:uid="{00000000-0005-0000-0000-0000373F0000}"/>
    <cellStyle name="Normal 2 3 5 5 5 2" xfId="16183" xr:uid="{00000000-0005-0000-0000-0000383F0000}"/>
    <cellStyle name="Normal 2 3 5 5 6" xfId="16184" xr:uid="{00000000-0005-0000-0000-0000393F0000}"/>
    <cellStyle name="Normal 2 3 5 5 6 2" xfId="16185" xr:uid="{00000000-0005-0000-0000-00003A3F0000}"/>
    <cellStyle name="Normal 2 3 5 5 7" xfId="16186" xr:uid="{00000000-0005-0000-0000-00003B3F0000}"/>
    <cellStyle name="Normal 2 3 5 6" xfId="16187" xr:uid="{00000000-0005-0000-0000-00003C3F0000}"/>
    <cellStyle name="Normal 2 3 5 6 2" xfId="16188" xr:uid="{00000000-0005-0000-0000-00003D3F0000}"/>
    <cellStyle name="Normal 2 3 5 6 2 2" xfId="16189" xr:uid="{00000000-0005-0000-0000-00003E3F0000}"/>
    <cellStyle name="Normal 2 3 5 6 3" xfId="16190" xr:uid="{00000000-0005-0000-0000-00003F3F0000}"/>
    <cellStyle name="Normal 2 3 5 7" xfId="16191" xr:uid="{00000000-0005-0000-0000-0000403F0000}"/>
    <cellStyle name="Normal 2 3 5 7 2" xfId="16192" xr:uid="{00000000-0005-0000-0000-0000413F0000}"/>
    <cellStyle name="Normal 2 3 5 7 2 2" xfId="16193" xr:uid="{00000000-0005-0000-0000-0000423F0000}"/>
    <cellStyle name="Normal 2 3 5 7 3" xfId="16194" xr:uid="{00000000-0005-0000-0000-0000433F0000}"/>
    <cellStyle name="Normal 2 3 5 8" xfId="16195" xr:uid="{00000000-0005-0000-0000-0000443F0000}"/>
    <cellStyle name="Normal 2 3 5 8 2" xfId="16196" xr:uid="{00000000-0005-0000-0000-0000453F0000}"/>
    <cellStyle name="Normal 2 3 5 8 2 2" xfId="16197" xr:uid="{00000000-0005-0000-0000-0000463F0000}"/>
    <cellStyle name="Normal 2 3 5 8 3" xfId="16198" xr:uid="{00000000-0005-0000-0000-0000473F0000}"/>
    <cellStyle name="Normal 2 3 5 9" xfId="16199" xr:uid="{00000000-0005-0000-0000-0000483F0000}"/>
    <cellStyle name="Normal 2 3 5 9 2" xfId="16200" xr:uid="{00000000-0005-0000-0000-0000493F0000}"/>
    <cellStyle name="Normal 2 3 6" xfId="16201" xr:uid="{00000000-0005-0000-0000-00004A3F0000}"/>
    <cellStyle name="Normal 2 3 6 2" xfId="16202" xr:uid="{00000000-0005-0000-0000-00004B3F0000}"/>
    <cellStyle name="Normal 2 3 6 2 2" xfId="16203" xr:uid="{00000000-0005-0000-0000-00004C3F0000}"/>
    <cellStyle name="Normal 2 3 6 2 2 2" xfId="16204" xr:uid="{00000000-0005-0000-0000-00004D3F0000}"/>
    <cellStyle name="Normal 2 3 6 2 2 2 2" xfId="16205" xr:uid="{00000000-0005-0000-0000-00004E3F0000}"/>
    <cellStyle name="Normal 2 3 6 2 2 3" xfId="16206" xr:uid="{00000000-0005-0000-0000-00004F3F0000}"/>
    <cellStyle name="Normal 2 3 6 2 3" xfId="16207" xr:uid="{00000000-0005-0000-0000-0000503F0000}"/>
    <cellStyle name="Normal 2 3 6 2 3 2" xfId="16208" xr:uid="{00000000-0005-0000-0000-0000513F0000}"/>
    <cellStyle name="Normal 2 3 6 2 3 2 2" xfId="16209" xr:uid="{00000000-0005-0000-0000-0000523F0000}"/>
    <cellStyle name="Normal 2 3 6 2 3 3" xfId="16210" xr:uid="{00000000-0005-0000-0000-0000533F0000}"/>
    <cellStyle name="Normal 2 3 6 2 4" xfId="16211" xr:uid="{00000000-0005-0000-0000-0000543F0000}"/>
    <cellStyle name="Normal 2 3 6 2 4 2" xfId="16212" xr:uid="{00000000-0005-0000-0000-0000553F0000}"/>
    <cellStyle name="Normal 2 3 6 2 4 2 2" xfId="16213" xr:uid="{00000000-0005-0000-0000-0000563F0000}"/>
    <cellStyle name="Normal 2 3 6 2 4 3" xfId="16214" xr:uid="{00000000-0005-0000-0000-0000573F0000}"/>
    <cellStyle name="Normal 2 3 6 2 5" xfId="16215" xr:uid="{00000000-0005-0000-0000-0000583F0000}"/>
    <cellStyle name="Normal 2 3 6 2 5 2" xfId="16216" xr:uid="{00000000-0005-0000-0000-0000593F0000}"/>
    <cellStyle name="Normal 2 3 6 2 6" xfId="16217" xr:uid="{00000000-0005-0000-0000-00005A3F0000}"/>
    <cellStyle name="Normal 2 3 6 2 6 2" xfId="16218" xr:uid="{00000000-0005-0000-0000-00005B3F0000}"/>
    <cellStyle name="Normal 2 3 6 2 7" xfId="16219" xr:uid="{00000000-0005-0000-0000-00005C3F0000}"/>
    <cellStyle name="Normal 2 3 6 3" xfId="16220" xr:uid="{00000000-0005-0000-0000-00005D3F0000}"/>
    <cellStyle name="Normal 2 3 6 3 2" xfId="16221" xr:uid="{00000000-0005-0000-0000-00005E3F0000}"/>
    <cellStyle name="Normal 2 3 6 3 2 2" xfId="16222" xr:uid="{00000000-0005-0000-0000-00005F3F0000}"/>
    <cellStyle name="Normal 2 3 6 3 2 2 2" xfId="16223" xr:uid="{00000000-0005-0000-0000-0000603F0000}"/>
    <cellStyle name="Normal 2 3 6 3 2 3" xfId="16224" xr:uid="{00000000-0005-0000-0000-0000613F0000}"/>
    <cellStyle name="Normal 2 3 6 3 3" xfId="16225" xr:uid="{00000000-0005-0000-0000-0000623F0000}"/>
    <cellStyle name="Normal 2 3 6 3 3 2" xfId="16226" xr:uid="{00000000-0005-0000-0000-0000633F0000}"/>
    <cellStyle name="Normal 2 3 6 3 3 2 2" xfId="16227" xr:uid="{00000000-0005-0000-0000-0000643F0000}"/>
    <cellStyle name="Normal 2 3 6 3 3 3" xfId="16228" xr:uid="{00000000-0005-0000-0000-0000653F0000}"/>
    <cellStyle name="Normal 2 3 6 3 4" xfId="16229" xr:uid="{00000000-0005-0000-0000-0000663F0000}"/>
    <cellStyle name="Normal 2 3 6 3 4 2" xfId="16230" xr:uid="{00000000-0005-0000-0000-0000673F0000}"/>
    <cellStyle name="Normal 2 3 6 3 4 2 2" xfId="16231" xr:uid="{00000000-0005-0000-0000-0000683F0000}"/>
    <cellStyle name="Normal 2 3 6 3 4 3" xfId="16232" xr:uid="{00000000-0005-0000-0000-0000693F0000}"/>
    <cellStyle name="Normal 2 3 6 3 5" xfId="16233" xr:uid="{00000000-0005-0000-0000-00006A3F0000}"/>
    <cellStyle name="Normal 2 3 6 3 5 2" xfId="16234" xr:uid="{00000000-0005-0000-0000-00006B3F0000}"/>
    <cellStyle name="Normal 2 3 6 3 6" xfId="16235" xr:uid="{00000000-0005-0000-0000-00006C3F0000}"/>
    <cellStyle name="Normal 2 3 6 3 6 2" xfId="16236" xr:uid="{00000000-0005-0000-0000-00006D3F0000}"/>
    <cellStyle name="Normal 2 3 6 3 7" xfId="16237" xr:uid="{00000000-0005-0000-0000-00006E3F0000}"/>
    <cellStyle name="Normal 2 3 6 4" xfId="16238" xr:uid="{00000000-0005-0000-0000-00006F3F0000}"/>
    <cellStyle name="Normal 2 3 6 4 2" xfId="16239" xr:uid="{00000000-0005-0000-0000-0000703F0000}"/>
    <cellStyle name="Normal 2 3 6 4 2 2" xfId="16240" xr:uid="{00000000-0005-0000-0000-0000713F0000}"/>
    <cellStyle name="Normal 2 3 6 4 3" xfId="16241" xr:uid="{00000000-0005-0000-0000-0000723F0000}"/>
    <cellStyle name="Normal 2 3 6 5" xfId="16242" xr:uid="{00000000-0005-0000-0000-0000733F0000}"/>
    <cellStyle name="Normal 2 3 6 5 2" xfId="16243" xr:uid="{00000000-0005-0000-0000-0000743F0000}"/>
    <cellStyle name="Normal 2 3 6 5 2 2" xfId="16244" xr:uid="{00000000-0005-0000-0000-0000753F0000}"/>
    <cellStyle name="Normal 2 3 6 5 3" xfId="16245" xr:uid="{00000000-0005-0000-0000-0000763F0000}"/>
    <cellStyle name="Normal 2 3 6 6" xfId="16246" xr:uid="{00000000-0005-0000-0000-0000773F0000}"/>
    <cellStyle name="Normal 2 3 6 6 2" xfId="16247" xr:uid="{00000000-0005-0000-0000-0000783F0000}"/>
    <cellStyle name="Normal 2 3 6 6 2 2" xfId="16248" xr:uid="{00000000-0005-0000-0000-0000793F0000}"/>
    <cellStyle name="Normal 2 3 6 6 3" xfId="16249" xr:uid="{00000000-0005-0000-0000-00007A3F0000}"/>
    <cellStyle name="Normal 2 3 6 7" xfId="16250" xr:uid="{00000000-0005-0000-0000-00007B3F0000}"/>
    <cellStyle name="Normal 2 3 6 7 2" xfId="16251" xr:uid="{00000000-0005-0000-0000-00007C3F0000}"/>
    <cellStyle name="Normal 2 3 6 8" xfId="16252" xr:uid="{00000000-0005-0000-0000-00007D3F0000}"/>
    <cellStyle name="Normal 2 3 6 8 2" xfId="16253" xr:uid="{00000000-0005-0000-0000-00007E3F0000}"/>
    <cellStyle name="Normal 2 3 6 9" xfId="16254" xr:uid="{00000000-0005-0000-0000-00007F3F0000}"/>
    <cellStyle name="Normal 2 3 7" xfId="16255" xr:uid="{00000000-0005-0000-0000-0000803F0000}"/>
    <cellStyle name="Normal 2 3 7 2" xfId="16256" xr:uid="{00000000-0005-0000-0000-0000813F0000}"/>
    <cellStyle name="Normal 2 3 7 2 2" xfId="16257" xr:uid="{00000000-0005-0000-0000-0000823F0000}"/>
    <cellStyle name="Normal 2 3 7 2 2 2" xfId="16258" xr:uid="{00000000-0005-0000-0000-0000833F0000}"/>
    <cellStyle name="Normal 2 3 7 2 2 2 2" xfId="16259" xr:uid="{00000000-0005-0000-0000-0000843F0000}"/>
    <cellStyle name="Normal 2 3 7 2 2 3" xfId="16260" xr:uid="{00000000-0005-0000-0000-0000853F0000}"/>
    <cellStyle name="Normal 2 3 7 2 3" xfId="16261" xr:uid="{00000000-0005-0000-0000-0000863F0000}"/>
    <cellStyle name="Normal 2 3 7 2 3 2" xfId="16262" xr:uid="{00000000-0005-0000-0000-0000873F0000}"/>
    <cellStyle name="Normal 2 3 7 2 3 2 2" xfId="16263" xr:uid="{00000000-0005-0000-0000-0000883F0000}"/>
    <cellStyle name="Normal 2 3 7 2 3 3" xfId="16264" xr:uid="{00000000-0005-0000-0000-0000893F0000}"/>
    <cellStyle name="Normal 2 3 7 2 4" xfId="16265" xr:uid="{00000000-0005-0000-0000-00008A3F0000}"/>
    <cellStyle name="Normal 2 3 7 2 4 2" xfId="16266" xr:uid="{00000000-0005-0000-0000-00008B3F0000}"/>
    <cellStyle name="Normal 2 3 7 2 4 2 2" xfId="16267" xr:uid="{00000000-0005-0000-0000-00008C3F0000}"/>
    <cellStyle name="Normal 2 3 7 2 4 3" xfId="16268" xr:uid="{00000000-0005-0000-0000-00008D3F0000}"/>
    <cellStyle name="Normal 2 3 7 2 5" xfId="16269" xr:uid="{00000000-0005-0000-0000-00008E3F0000}"/>
    <cellStyle name="Normal 2 3 7 2 5 2" xfId="16270" xr:uid="{00000000-0005-0000-0000-00008F3F0000}"/>
    <cellStyle name="Normal 2 3 7 2 6" xfId="16271" xr:uid="{00000000-0005-0000-0000-0000903F0000}"/>
    <cellStyle name="Normal 2 3 7 2 6 2" xfId="16272" xr:uid="{00000000-0005-0000-0000-0000913F0000}"/>
    <cellStyle name="Normal 2 3 7 2 7" xfId="16273" xr:uid="{00000000-0005-0000-0000-0000923F0000}"/>
    <cellStyle name="Normal 2 3 7 3" xfId="16274" xr:uid="{00000000-0005-0000-0000-0000933F0000}"/>
    <cellStyle name="Normal 2 3 7 3 2" xfId="16275" xr:uid="{00000000-0005-0000-0000-0000943F0000}"/>
    <cellStyle name="Normal 2 3 7 3 2 2" xfId="16276" xr:uid="{00000000-0005-0000-0000-0000953F0000}"/>
    <cellStyle name="Normal 2 3 7 3 3" xfId="16277" xr:uid="{00000000-0005-0000-0000-0000963F0000}"/>
    <cellStyle name="Normal 2 3 7 4" xfId="16278" xr:uid="{00000000-0005-0000-0000-0000973F0000}"/>
    <cellStyle name="Normal 2 3 7 4 2" xfId="16279" xr:uid="{00000000-0005-0000-0000-0000983F0000}"/>
    <cellStyle name="Normal 2 3 7 4 2 2" xfId="16280" xr:uid="{00000000-0005-0000-0000-0000993F0000}"/>
    <cellStyle name="Normal 2 3 7 4 3" xfId="16281" xr:uid="{00000000-0005-0000-0000-00009A3F0000}"/>
    <cellStyle name="Normal 2 3 7 5" xfId="16282" xr:uid="{00000000-0005-0000-0000-00009B3F0000}"/>
    <cellStyle name="Normal 2 3 7 5 2" xfId="16283" xr:uid="{00000000-0005-0000-0000-00009C3F0000}"/>
    <cellStyle name="Normal 2 3 7 5 2 2" xfId="16284" xr:uid="{00000000-0005-0000-0000-00009D3F0000}"/>
    <cellStyle name="Normal 2 3 7 5 3" xfId="16285" xr:uid="{00000000-0005-0000-0000-00009E3F0000}"/>
    <cellStyle name="Normal 2 3 7 6" xfId="16286" xr:uid="{00000000-0005-0000-0000-00009F3F0000}"/>
    <cellStyle name="Normal 2 3 7 6 2" xfId="16287" xr:uid="{00000000-0005-0000-0000-0000A03F0000}"/>
    <cellStyle name="Normal 2 3 7 7" xfId="16288" xr:uid="{00000000-0005-0000-0000-0000A13F0000}"/>
    <cellStyle name="Normal 2 3 7 7 2" xfId="16289" xr:uid="{00000000-0005-0000-0000-0000A23F0000}"/>
    <cellStyle name="Normal 2 3 7 8" xfId="16290" xr:uid="{00000000-0005-0000-0000-0000A33F0000}"/>
    <cellStyle name="Normal 2 3 8" xfId="16291" xr:uid="{00000000-0005-0000-0000-0000A43F0000}"/>
    <cellStyle name="Normal 2 3 8 2" xfId="16292" xr:uid="{00000000-0005-0000-0000-0000A53F0000}"/>
    <cellStyle name="Normal 2 3 8 2 2" xfId="16293" xr:uid="{00000000-0005-0000-0000-0000A63F0000}"/>
    <cellStyle name="Normal 2 3 8 2 2 2" xfId="16294" xr:uid="{00000000-0005-0000-0000-0000A73F0000}"/>
    <cellStyle name="Normal 2 3 8 2 3" xfId="16295" xr:uid="{00000000-0005-0000-0000-0000A83F0000}"/>
    <cellStyle name="Normal 2 3 8 3" xfId="16296" xr:uid="{00000000-0005-0000-0000-0000A93F0000}"/>
    <cellStyle name="Normal 2 3 8 3 2" xfId="16297" xr:uid="{00000000-0005-0000-0000-0000AA3F0000}"/>
    <cellStyle name="Normal 2 3 8 3 2 2" xfId="16298" xr:uid="{00000000-0005-0000-0000-0000AB3F0000}"/>
    <cellStyle name="Normal 2 3 8 3 3" xfId="16299" xr:uid="{00000000-0005-0000-0000-0000AC3F0000}"/>
    <cellStyle name="Normal 2 3 8 4" xfId="16300" xr:uid="{00000000-0005-0000-0000-0000AD3F0000}"/>
    <cellStyle name="Normal 2 3 8 4 2" xfId="16301" xr:uid="{00000000-0005-0000-0000-0000AE3F0000}"/>
    <cellStyle name="Normal 2 3 8 4 2 2" xfId="16302" xr:uid="{00000000-0005-0000-0000-0000AF3F0000}"/>
    <cellStyle name="Normal 2 3 8 4 3" xfId="16303" xr:uid="{00000000-0005-0000-0000-0000B03F0000}"/>
    <cellStyle name="Normal 2 3 8 5" xfId="16304" xr:uid="{00000000-0005-0000-0000-0000B13F0000}"/>
    <cellStyle name="Normal 2 3 8 5 2" xfId="16305" xr:uid="{00000000-0005-0000-0000-0000B23F0000}"/>
    <cellStyle name="Normal 2 3 8 6" xfId="16306" xr:uid="{00000000-0005-0000-0000-0000B33F0000}"/>
    <cellStyle name="Normal 2 3 8 6 2" xfId="16307" xr:uid="{00000000-0005-0000-0000-0000B43F0000}"/>
    <cellStyle name="Normal 2 3 8 7" xfId="16308" xr:uid="{00000000-0005-0000-0000-0000B53F0000}"/>
    <cellStyle name="Normal 2 3 9" xfId="16309" xr:uid="{00000000-0005-0000-0000-0000B63F0000}"/>
    <cellStyle name="Normal 2 3 9 2" xfId="16310" xr:uid="{00000000-0005-0000-0000-0000B73F0000}"/>
    <cellStyle name="Normal 2 3 9 2 2" xfId="16311" xr:uid="{00000000-0005-0000-0000-0000B83F0000}"/>
    <cellStyle name="Normal 2 3 9 2 2 2" xfId="16312" xr:uid="{00000000-0005-0000-0000-0000B93F0000}"/>
    <cellStyle name="Normal 2 3 9 2 3" xfId="16313" xr:uid="{00000000-0005-0000-0000-0000BA3F0000}"/>
    <cellStyle name="Normal 2 3 9 3" xfId="16314" xr:uid="{00000000-0005-0000-0000-0000BB3F0000}"/>
    <cellStyle name="Normal 2 3 9 3 2" xfId="16315" xr:uid="{00000000-0005-0000-0000-0000BC3F0000}"/>
    <cellStyle name="Normal 2 3 9 3 2 2" xfId="16316" xr:uid="{00000000-0005-0000-0000-0000BD3F0000}"/>
    <cellStyle name="Normal 2 3 9 3 3" xfId="16317" xr:uid="{00000000-0005-0000-0000-0000BE3F0000}"/>
    <cellStyle name="Normal 2 3 9 4" xfId="16318" xr:uid="{00000000-0005-0000-0000-0000BF3F0000}"/>
    <cellStyle name="Normal 2 3 9 4 2" xfId="16319" xr:uid="{00000000-0005-0000-0000-0000C03F0000}"/>
    <cellStyle name="Normal 2 3 9 4 2 2" xfId="16320" xr:uid="{00000000-0005-0000-0000-0000C13F0000}"/>
    <cellStyle name="Normal 2 3 9 4 3" xfId="16321" xr:uid="{00000000-0005-0000-0000-0000C23F0000}"/>
    <cellStyle name="Normal 2 3 9 5" xfId="16322" xr:uid="{00000000-0005-0000-0000-0000C33F0000}"/>
    <cellStyle name="Normal 2 3 9 5 2" xfId="16323" xr:uid="{00000000-0005-0000-0000-0000C43F0000}"/>
    <cellStyle name="Normal 2 3 9 6" xfId="16324" xr:uid="{00000000-0005-0000-0000-0000C53F0000}"/>
    <cellStyle name="Normal 2 3 9 6 2" xfId="16325" xr:uid="{00000000-0005-0000-0000-0000C63F0000}"/>
    <cellStyle name="Normal 2 3 9 7" xfId="16326" xr:uid="{00000000-0005-0000-0000-0000C73F0000}"/>
    <cellStyle name="Normal 2 3_Confidential Information" xfId="16327" xr:uid="{00000000-0005-0000-0000-0000C83F0000}"/>
    <cellStyle name="Normal 2 4" xfId="16328" xr:uid="{00000000-0005-0000-0000-0000C93F0000}"/>
    <cellStyle name="Normal 2 4 10" xfId="16329" xr:uid="{00000000-0005-0000-0000-0000CA3F0000}"/>
    <cellStyle name="Normal 2 4 10 2" xfId="16330" xr:uid="{00000000-0005-0000-0000-0000CB3F0000}"/>
    <cellStyle name="Normal 2 4 10 2 2" xfId="16331" xr:uid="{00000000-0005-0000-0000-0000CC3F0000}"/>
    <cellStyle name="Normal 2 4 10 3" xfId="16332" xr:uid="{00000000-0005-0000-0000-0000CD3F0000}"/>
    <cellStyle name="Normal 2 4 11" xfId="16333" xr:uid="{00000000-0005-0000-0000-0000CE3F0000}"/>
    <cellStyle name="Normal 2 4 11 2" xfId="16334" xr:uid="{00000000-0005-0000-0000-0000CF3F0000}"/>
    <cellStyle name="Normal 2 4 11 2 2" xfId="16335" xr:uid="{00000000-0005-0000-0000-0000D03F0000}"/>
    <cellStyle name="Normal 2 4 11 3" xfId="16336" xr:uid="{00000000-0005-0000-0000-0000D13F0000}"/>
    <cellStyle name="Normal 2 4 12" xfId="16337" xr:uid="{00000000-0005-0000-0000-0000D23F0000}"/>
    <cellStyle name="Normal 2 4 12 2" xfId="16338" xr:uid="{00000000-0005-0000-0000-0000D33F0000}"/>
    <cellStyle name="Normal 2 4 12 2 2" xfId="16339" xr:uid="{00000000-0005-0000-0000-0000D43F0000}"/>
    <cellStyle name="Normal 2 4 12 3" xfId="16340" xr:uid="{00000000-0005-0000-0000-0000D53F0000}"/>
    <cellStyle name="Normal 2 4 13" xfId="16341" xr:uid="{00000000-0005-0000-0000-0000D63F0000}"/>
    <cellStyle name="Normal 2 4 13 2" xfId="16342" xr:uid="{00000000-0005-0000-0000-0000D73F0000}"/>
    <cellStyle name="Normal 2 4 13 2 2" xfId="16343" xr:uid="{00000000-0005-0000-0000-0000D83F0000}"/>
    <cellStyle name="Normal 2 4 13 3" xfId="16344" xr:uid="{00000000-0005-0000-0000-0000D93F0000}"/>
    <cellStyle name="Normal 2 4 14" xfId="16345" xr:uid="{00000000-0005-0000-0000-0000DA3F0000}"/>
    <cellStyle name="Normal 2 4 14 2" xfId="16346" xr:uid="{00000000-0005-0000-0000-0000DB3F0000}"/>
    <cellStyle name="Normal 2 4 15" xfId="16347" xr:uid="{00000000-0005-0000-0000-0000DC3F0000}"/>
    <cellStyle name="Normal 2 4 15 2" xfId="16348" xr:uid="{00000000-0005-0000-0000-0000DD3F0000}"/>
    <cellStyle name="Normal 2 4 16" xfId="16349" xr:uid="{00000000-0005-0000-0000-0000DE3F0000}"/>
    <cellStyle name="Normal 2 4 16 2" xfId="16350" xr:uid="{00000000-0005-0000-0000-0000DF3F0000}"/>
    <cellStyle name="Normal 2 4 17" xfId="16351" xr:uid="{00000000-0005-0000-0000-0000E03F0000}"/>
    <cellStyle name="Normal 2 4 2" xfId="16352" xr:uid="{00000000-0005-0000-0000-0000E13F0000}"/>
    <cellStyle name="Normal 2 4 2 10" xfId="16353" xr:uid="{00000000-0005-0000-0000-0000E23F0000}"/>
    <cellStyle name="Normal 2 4 2 10 2" xfId="16354" xr:uid="{00000000-0005-0000-0000-0000E33F0000}"/>
    <cellStyle name="Normal 2 4 2 10 2 2" xfId="16355" xr:uid="{00000000-0005-0000-0000-0000E43F0000}"/>
    <cellStyle name="Normal 2 4 2 10 3" xfId="16356" xr:uid="{00000000-0005-0000-0000-0000E53F0000}"/>
    <cellStyle name="Normal 2 4 2 11" xfId="16357" xr:uid="{00000000-0005-0000-0000-0000E63F0000}"/>
    <cellStyle name="Normal 2 4 2 11 2" xfId="16358" xr:uid="{00000000-0005-0000-0000-0000E73F0000}"/>
    <cellStyle name="Normal 2 4 2 12" xfId="16359" xr:uid="{00000000-0005-0000-0000-0000E83F0000}"/>
    <cellStyle name="Normal 2 4 2 12 2" xfId="16360" xr:uid="{00000000-0005-0000-0000-0000E93F0000}"/>
    <cellStyle name="Normal 2 4 2 13" xfId="16361" xr:uid="{00000000-0005-0000-0000-0000EA3F0000}"/>
    <cellStyle name="Normal 2 4 2 2" xfId="16362" xr:uid="{00000000-0005-0000-0000-0000EB3F0000}"/>
    <cellStyle name="Normal 2 4 2 2 10" xfId="16363" xr:uid="{00000000-0005-0000-0000-0000EC3F0000}"/>
    <cellStyle name="Normal 2 4 2 2 10 2" xfId="16364" xr:uid="{00000000-0005-0000-0000-0000ED3F0000}"/>
    <cellStyle name="Normal 2 4 2 2 11" xfId="16365" xr:uid="{00000000-0005-0000-0000-0000EE3F0000}"/>
    <cellStyle name="Normal 2 4 2 2 2" xfId="16366" xr:uid="{00000000-0005-0000-0000-0000EF3F0000}"/>
    <cellStyle name="Normal 2 4 2 2 2 2" xfId="16367" xr:uid="{00000000-0005-0000-0000-0000F03F0000}"/>
    <cellStyle name="Normal 2 4 2 2 2 2 2" xfId="16368" xr:uid="{00000000-0005-0000-0000-0000F13F0000}"/>
    <cellStyle name="Normal 2 4 2 2 2 2 2 2" xfId="16369" xr:uid="{00000000-0005-0000-0000-0000F23F0000}"/>
    <cellStyle name="Normal 2 4 2 2 2 2 2 2 2" xfId="16370" xr:uid="{00000000-0005-0000-0000-0000F33F0000}"/>
    <cellStyle name="Normal 2 4 2 2 2 2 2 3" xfId="16371" xr:uid="{00000000-0005-0000-0000-0000F43F0000}"/>
    <cellStyle name="Normal 2 4 2 2 2 2 3" xfId="16372" xr:uid="{00000000-0005-0000-0000-0000F53F0000}"/>
    <cellStyle name="Normal 2 4 2 2 2 2 3 2" xfId="16373" xr:uid="{00000000-0005-0000-0000-0000F63F0000}"/>
    <cellStyle name="Normal 2 4 2 2 2 2 3 2 2" xfId="16374" xr:uid="{00000000-0005-0000-0000-0000F73F0000}"/>
    <cellStyle name="Normal 2 4 2 2 2 2 3 3" xfId="16375" xr:uid="{00000000-0005-0000-0000-0000F83F0000}"/>
    <cellStyle name="Normal 2 4 2 2 2 2 4" xfId="16376" xr:uid="{00000000-0005-0000-0000-0000F93F0000}"/>
    <cellStyle name="Normal 2 4 2 2 2 2 4 2" xfId="16377" xr:uid="{00000000-0005-0000-0000-0000FA3F0000}"/>
    <cellStyle name="Normal 2 4 2 2 2 2 4 2 2" xfId="16378" xr:uid="{00000000-0005-0000-0000-0000FB3F0000}"/>
    <cellStyle name="Normal 2 4 2 2 2 2 4 3" xfId="16379" xr:uid="{00000000-0005-0000-0000-0000FC3F0000}"/>
    <cellStyle name="Normal 2 4 2 2 2 2 5" xfId="16380" xr:uid="{00000000-0005-0000-0000-0000FD3F0000}"/>
    <cellStyle name="Normal 2 4 2 2 2 2 5 2" xfId="16381" xr:uid="{00000000-0005-0000-0000-0000FE3F0000}"/>
    <cellStyle name="Normal 2 4 2 2 2 2 6" xfId="16382" xr:uid="{00000000-0005-0000-0000-0000FF3F0000}"/>
    <cellStyle name="Normal 2 4 2 2 2 2 6 2" xfId="16383" xr:uid="{00000000-0005-0000-0000-000000400000}"/>
    <cellStyle name="Normal 2 4 2 2 2 2 7" xfId="16384" xr:uid="{00000000-0005-0000-0000-000001400000}"/>
    <cellStyle name="Normal 2 4 2 2 2 3" xfId="16385" xr:uid="{00000000-0005-0000-0000-000002400000}"/>
    <cellStyle name="Normal 2 4 2 2 2 3 2" xfId="16386" xr:uid="{00000000-0005-0000-0000-000003400000}"/>
    <cellStyle name="Normal 2 4 2 2 2 3 2 2" xfId="16387" xr:uid="{00000000-0005-0000-0000-000004400000}"/>
    <cellStyle name="Normal 2 4 2 2 2 3 2 2 2" xfId="16388" xr:uid="{00000000-0005-0000-0000-000005400000}"/>
    <cellStyle name="Normal 2 4 2 2 2 3 2 3" xfId="16389" xr:uid="{00000000-0005-0000-0000-000006400000}"/>
    <cellStyle name="Normal 2 4 2 2 2 3 3" xfId="16390" xr:uid="{00000000-0005-0000-0000-000007400000}"/>
    <cellStyle name="Normal 2 4 2 2 2 3 3 2" xfId="16391" xr:uid="{00000000-0005-0000-0000-000008400000}"/>
    <cellStyle name="Normal 2 4 2 2 2 3 3 2 2" xfId="16392" xr:uid="{00000000-0005-0000-0000-000009400000}"/>
    <cellStyle name="Normal 2 4 2 2 2 3 3 3" xfId="16393" xr:uid="{00000000-0005-0000-0000-00000A400000}"/>
    <cellStyle name="Normal 2 4 2 2 2 3 4" xfId="16394" xr:uid="{00000000-0005-0000-0000-00000B400000}"/>
    <cellStyle name="Normal 2 4 2 2 2 3 4 2" xfId="16395" xr:uid="{00000000-0005-0000-0000-00000C400000}"/>
    <cellStyle name="Normal 2 4 2 2 2 3 4 2 2" xfId="16396" xr:uid="{00000000-0005-0000-0000-00000D400000}"/>
    <cellStyle name="Normal 2 4 2 2 2 3 4 3" xfId="16397" xr:uid="{00000000-0005-0000-0000-00000E400000}"/>
    <cellStyle name="Normal 2 4 2 2 2 3 5" xfId="16398" xr:uid="{00000000-0005-0000-0000-00000F400000}"/>
    <cellStyle name="Normal 2 4 2 2 2 3 5 2" xfId="16399" xr:uid="{00000000-0005-0000-0000-000010400000}"/>
    <cellStyle name="Normal 2 4 2 2 2 3 6" xfId="16400" xr:uid="{00000000-0005-0000-0000-000011400000}"/>
    <cellStyle name="Normal 2 4 2 2 2 3 6 2" xfId="16401" xr:uid="{00000000-0005-0000-0000-000012400000}"/>
    <cellStyle name="Normal 2 4 2 2 2 3 7" xfId="16402" xr:uid="{00000000-0005-0000-0000-000013400000}"/>
    <cellStyle name="Normal 2 4 2 2 2 4" xfId="16403" xr:uid="{00000000-0005-0000-0000-000014400000}"/>
    <cellStyle name="Normal 2 4 2 2 2 4 2" xfId="16404" xr:uid="{00000000-0005-0000-0000-000015400000}"/>
    <cellStyle name="Normal 2 4 2 2 2 4 2 2" xfId="16405" xr:uid="{00000000-0005-0000-0000-000016400000}"/>
    <cellStyle name="Normal 2 4 2 2 2 4 3" xfId="16406" xr:uid="{00000000-0005-0000-0000-000017400000}"/>
    <cellStyle name="Normal 2 4 2 2 2 5" xfId="16407" xr:uid="{00000000-0005-0000-0000-000018400000}"/>
    <cellStyle name="Normal 2 4 2 2 2 5 2" xfId="16408" xr:uid="{00000000-0005-0000-0000-000019400000}"/>
    <cellStyle name="Normal 2 4 2 2 2 5 2 2" xfId="16409" xr:uid="{00000000-0005-0000-0000-00001A400000}"/>
    <cellStyle name="Normal 2 4 2 2 2 5 3" xfId="16410" xr:uid="{00000000-0005-0000-0000-00001B400000}"/>
    <cellStyle name="Normal 2 4 2 2 2 6" xfId="16411" xr:uid="{00000000-0005-0000-0000-00001C400000}"/>
    <cellStyle name="Normal 2 4 2 2 2 6 2" xfId="16412" xr:uid="{00000000-0005-0000-0000-00001D400000}"/>
    <cellStyle name="Normal 2 4 2 2 2 6 2 2" xfId="16413" xr:uid="{00000000-0005-0000-0000-00001E400000}"/>
    <cellStyle name="Normal 2 4 2 2 2 6 3" xfId="16414" xr:uid="{00000000-0005-0000-0000-00001F400000}"/>
    <cellStyle name="Normal 2 4 2 2 2 7" xfId="16415" xr:uid="{00000000-0005-0000-0000-000020400000}"/>
    <cellStyle name="Normal 2 4 2 2 2 7 2" xfId="16416" xr:uid="{00000000-0005-0000-0000-000021400000}"/>
    <cellStyle name="Normal 2 4 2 2 2 8" xfId="16417" xr:uid="{00000000-0005-0000-0000-000022400000}"/>
    <cellStyle name="Normal 2 4 2 2 2 8 2" xfId="16418" xr:uid="{00000000-0005-0000-0000-000023400000}"/>
    <cellStyle name="Normal 2 4 2 2 2 9" xfId="16419" xr:uid="{00000000-0005-0000-0000-000024400000}"/>
    <cellStyle name="Normal 2 4 2 2 3" xfId="16420" xr:uid="{00000000-0005-0000-0000-000025400000}"/>
    <cellStyle name="Normal 2 4 2 2 3 2" xfId="16421" xr:uid="{00000000-0005-0000-0000-000026400000}"/>
    <cellStyle name="Normal 2 4 2 2 3 2 2" xfId="16422" xr:uid="{00000000-0005-0000-0000-000027400000}"/>
    <cellStyle name="Normal 2 4 2 2 3 2 2 2" xfId="16423" xr:uid="{00000000-0005-0000-0000-000028400000}"/>
    <cellStyle name="Normal 2 4 2 2 3 2 2 2 2" xfId="16424" xr:uid="{00000000-0005-0000-0000-000029400000}"/>
    <cellStyle name="Normal 2 4 2 2 3 2 2 3" xfId="16425" xr:uid="{00000000-0005-0000-0000-00002A400000}"/>
    <cellStyle name="Normal 2 4 2 2 3 2 3" xfId="16426" xr:uid="{00000000-0005-0000-0000-00002B400000}"/>
    <cellStyle name="Normal 2 4 2 2 3 2 3 2" xfId="16427" xr:uid="{00000000-0005-0000-0000-00002C400000}"/>
    <cellStyle name="Normal 2 4 2 2 3 2 3 2 2" xfId="16428" xr:uid="{00000000-0005-0000-0000-00002D400000}"/>
    <cellStyle name="Normal 2 4 2 2 3 2 3 3" xfId="16429" xr:uid="{00000000-0005-0000-0000-00002E400000}"/>
    <cellStyle name="Normal 2 4 2 2 3 2 4" xfId="16430" xr:uid="{00000000-0005-0000-0000-00002F400000}"/>
    <cellStyle name="Normal 2 4 2 2 3 2 4 2" xfId="16431" xr:uid="{00000000-0005-0000-0000-000030400000}"/>
    <cellStyle name="Normal 2 4 2 2 3 2 4 2 2" xfId="16432" xr:uid="{00000000-0005-0000-0000-000031400000}"/>
    <cellStyle name="Normal 2 4 2 2 3 2 4 3" xfId="16433" xr:uid="{00000000-0005-0000-0000-000032400000}"/>
    <cellStyle name="Normal 2 4 2 2 3 2 5" xfId="16434" xr:uid="{00000000-0005-0000-0000-000033400000}"/>
    <cellStyle name="Normal 2 4 2 2 3 2 5 2" xfId="16435" xr:uid="{00000000-0005-0000-0000-000034400000}"/>
    <cellStyle name="Normal 2 4 2 2 3 2 6" xfId="16436" xr:uid="{00000000-0005-0000-0000-000035400000}"/>
    <cellStyle name="Normal 2 4 2 2 3 2 6 2" xfId="16437" xr:uid="{00000000-0005-0000-0000-000036400000}"/>
    <cellStyle name="Normal 2 4 2 2 3 2 7" xfId="16438" xr:uid="{00000000-0005-0000-0000-000037400000}"/>
    <cellStyle name="Normal 2 4 2 2 3 3" xfId="16439" xr:uid="{00000000-0005-0000-0000-000038400000}"/>
    <cellStyle name="Normal 2 4 2 2 3 3 2" xfId="16440" xr:uid="{00000000-0005-0000-0000-000039400000}"/>
    <cellStyle name="Normal 2 4 2 2 3 3 2 2" xfId="16441" xr:uid="{00000000-0005-0000-0000-00003A400000}"/>
    <cellStyle name="Normal 2 4 2 2 3 3 3" xfId="16442" xr:uid="{00000000-0005-0000-0000-00003B400000}"/>
    <cellStyle name="Normal 2 4 2 2 3 4" xfId="16443" xr:uid="{00000000-0005-0000-0000-00003C400000}"/>
    <cellStyle name="Normal 2 4 2 2 3 4 2" xfId="16444" xr:uid="{00000000-0005-0000-0000-00003D400000}"/>
    <cellStyle name="Normal 2 4 2 2 3 4 2 2" xfId="16445" xr:uid="{00000000-0005-0000-0000-00003E400000}"/>
    <cellStyle name="Normal 2 4 2 2 3 4 3" xfId="16446" xr:uid="{00000000-0005-0000-0000-00003F400000}"/>
    <cellStyle name="Normal 2 4 2 2 3 5" xfId="16447" xr:uid="{00000000-0005-0000-0000-000040400000}"/>
    <cellStyle name="Normal 2 4 2 2 3 5 2" xfId="16448" xr:uid="{00000000-0005-0000-0000-000041400000}"/>
    <cellStyle name="Normal 2 4 2 2 3 5 2 2" xfId="16449" xr:uid="{00000000-0005-0000-0000-000042400000}"/>
    <cellStyle name="Normal 2 4 2 2 3 5 3" xfId="16450" xr:uid="{00000000-0005-0000-0000-000043400000}"/>
    <cellStyle name="Normal 2 4 2 2 3 6" xfId="16451" xr:uid="{00000000-0005-0000-0000-000044400000}"/>
    <cellStyle name="Normal 2 4 2 2 3 6 2" xfId="16452" xr:uid="{00000000-0005-0000-0000-000045400000}"/>
    <cellStyle name="Normal 2 4 2 2 3 7" xfId="16453" xr:uid="{00000000-0005-0000-0000-000046400000}"/>
    <cellStyle name="Normal 2 4 2 2 3 7 2" xfId="16454" xr:uid="{00000000-0005-0000-0000-000047400000}"/>
    <cellStyle name="Normal 2 4 2 2 3 8" xfId="16455" xr:uid="{00000000-0005-0000-0000-000048400000}"/>
    <cellStyle name="Normal 2 4 2 2 4" xfId="16456" xr:uid="{00000000-0005-0000-0000-000049400000}"/>
    <cellStyle name="Normal 2 4 2 2 4 2" xfId="16457" xr:uid="{00000000-0005-0000-0000-00004A400000}"/>
    <cellStyle name="Normal 2 4 2 2 4 2 2" xfId="16458" xr:uid="{00000000-0005-0000-0000-00004B400000}"/>
    <cellStyle name="Normal 2 4 2 2 4 2 2 2" xfId="16459" xr:uid="{00000000-0005-0000-0000-00004C400000}"/>
    <cellStyle name="Normal 2 4 2 2 4 2 3" xfId="16460" xr:uid="{00000000-0005-0000-0000-00004D400000}"/>
    <cellStyle name="Normal 2 4 2 2 4 3" xfId="16461" xr:uid="{00000000-0005-0000-0000-00004E400000}"/>
    <cellStyle name="Normal 2 4 2 2 4 3 2" xfId="16462" xr:uid="{00000000-0005-0000-0000-00004F400000}"/>
    <cellStyle name="Normal 2 4 2 2 4 3 2 2" xfId="16463" xr:uid="{00000000-0005-0000-0000-000050400000}"/>
    <cellStyle name="Normal 2 4 2 2 4 3 3" xfId="16464" xr:uid="{00000000-0005-0000-0000-000051400000}"/>
    <cellStyle name="Normal 2 4 2 2 4 4" xfId="16465" xr:uid="{00000000-0005-0000-0000-000052400000}"/>
    <cellStyle name="Normal 2 4 2 2 4 4 2" xfId="16466" xr:uid="{00000000-0005-0000-0000-000053400000}"/>
    <cellStyle name="Normal 2 4 2 2 4 4 2 2" xfId="16467" xr:uid="{00000000-0005-0000-0000-000054400000}"/>
    <cellStyle name="Normal 2 4 2 2 4 4 3" xfId="16468" xr:uid="{00000000-0005-0000-0000-000055400000}"/>
    <cellStyle name="Normal 2 4 2 2 4 5" xfId="16469" xr:uid="{00000000-0005-0000-0000-000056400000}"/>
    <cellStyle name="Normal 2 4 2 2 4 5 2" xfId="16470" xr:uid="{00000000-0005-0000-0000-000057400000}"/>
    <cellStyle name="Normal 2 4 2 2 4 6" xfId="16471" xr:uid="{00000000-0005-0000-0000-000058400000}"/>
    <cellStyle name="Normal 2 4 2 2 4 6 2" xfId="16472" xr:uid="{00000000-0005-0000-0000-000059400000}"/>
    <cellStyle name="Normal 2 4 2 2 4 7" xfId="16473" xr:uid="{00000000-0005-0000-0000-00005A400000}"/>
    <cellStyle name="Normal 2 4 2 2 5" xfId="16474" xr:uid="{00000000-0005-0000-0000-00005B400000}"/>
    <cellStyle name="Normal 2 4 2 2 5 2" xfId="16475" xr:uid="{00000000-0005-0000-0000-00005C400000}"/>
    <cellStyle name="Normal 2 4 2 2 5 2 2" xfId="16476" xr:uid="{00000000-0005-0000-0000-00005D400000}"/>
    <cellStyle name="Normal 2 4 2 2 5 2 2 2" xfId="16477" xr:uid="{00000000-0005-0000-0000-00005E400000}"/>
    <cellStyle name="Normal 2 4 2 2 5 2 3" xfId="16478" xr:uid="{00000000-0005-0000-0000-00005F400000}"/>
    <cellStyle name="Normal 2 4 2 2 5 3" xfId="16479" xr:uid="{00000000-0005-0000-0000-000060400000}"/>
    <cellStyle name="Normal 2 4 2 2 5 3 2" xfId="16480" xr:uid="{00000000-0005-0000-0000-000061400000}"/>
    <cellStyle name="Normal 2 4 2 2 5 3 2 2" xfId="16481" xr:uid="{00000000-0005-0000-0000-000062400000}"/>
    <cellStyle name="Normal 2 4 2 2 5 3 3" xfId="16482" xr:uid="{00000000-0005-0000-0000-000063400000}"/>
    <cellStyle name="Normal 2 4 2 2 5 4" xfId="16483" xr:uid="{00000000-0005-0000-0000-000064400000}"/>
    <cellStyle name="Normal 2 4 2 2 5 4 2" xfId="16484" xr:uid="{00000000-0005-0000-0000-000065400000}"/>
    <cellStyle name="Normal 2 4 2 2 5 4 2 2" xfId="16485" xr:uid="{00000000-0005-0000-0000-000066400000}"/>
    <cellStyle name="Normal 2 4 2 2 5 4 3" xfId="16486" xr:uid="{00000000-0005-0000-0000-000067400000}"/>
    <cellStyle name="Normal 2 4 2 2 5 5" xfId="16487" xr:uid="{00000000-0005-0000-0000-000068400000}"/>
    <cellStyle name="Normal 2 4 2 2 5 5 2" xfId="16488" xr:uid="{00000000-0005-0000-0000-000069400000}"/>
    <cellStyle name="Normal 2 4 2 2 5 6" xfId="16489" xr:uid="{00000000-0005-0000-0000-00006A400000}"/>
    <cellStyle name="Normal 2 4 2 2 5 6 2" xfId="16490" xr:uid="{00000000-0005-0000-0000-00006B400000}"/>
    <cellStyle name="Normal 2 4 2 2 5 7" xfId="16491" xr:uid="{00000000-0005-0000-0000-00006C400000}"/>
    <cellStyle name="Normal 2 4 2 2 6" xfId="16492" xr:uid="{00000000-0005-0000-0000-00006D400000}"/>
    <cellStyle name="Normal 2 4 2 2 6 2" xfId="16493" xr:uid="{00000000-0005-0000-0000-00006E400000}"/>
    <cellStyle name="Normal 2 4 2 2 6 2 2" xfId="16494" xr:uid="{00000000-0005-0000-0000-00006F400000}"/>
    <cellStyle name="Normal 2 4 2 2 6 3" xfId="16495" xr:uid="{00000000-0005-0000-0000-000070400000}"/>
    <cellStyle name="Normal 2 4 2 2 7" xfId="16496" xr:uid="{00000000-0005-0000-0000-000071400000}"/>
    <cellStyle name="Normal 2 4 2 2 7 2" xfId="16497" xr:uid="{00000000-0005-0000-0000-000072400000}"/>
    <cellStyle name="Normal 2 4 2 2 7 2 2" xfId="16498" xr:uid="{00000000-0005-0000-0000-000073400000}"/>
    <cellStyle name="Normal 2 4 2 2 7 3" xfId="16499" xr:uid="{00000000-0005-0000-0000-000074400000}"/>
    <cellStyle name="Normal 2 4 2 2 8" xfId="16500" xr:uid="{00000000-0005-0000-0000-000075400000}"/>
    <cellStyle name="Normal 2 4 2 2 8 2" xfId="16501" xr:uid="{00000000-0005-0000-0000-000076400000}"/>
    <cellStyle name="Normal 2 4 2 2 8 2 2" xfId="16502" xr:uid="{00000000-0005-0000-0000-000077400000}"/>
    <cellStyle name="Normal 2 4 2 2 8 3" xfId="16503" xr:uid="{00000000-0005-0000-0000-000078400000}"/>
    <cellStyle name="Normal 2 4 2 2 9" xfId="16504" xr:uid="{00000000-0005-0000-0000-000079400000}"/>
    <cellStyle name="Normal 2 4 2 2 9 2" xfId="16505" xr:uid="{00000000-0005-0000-0000-00007A400000}"/>
    <cellStyle name="Normal 2 4 2 3" xfId="16506" xr:uid="{00000000-0005-0000-0000-00007B400000}"/>
    <cellStyle name="Normal 2 4 2 3 10" xfId="16507" xr:uid="{00000000-0005-0000-0000-00007C400000}"/>
    <cellStyle name="Normal 2 4 2 3 10 2" xfId="16508" xr:uid="{00000000-0005-0000-0000-00007D400000}"/>
    <cellStyle name="Normal 2 4 2 3 11" xfId="16509" xr:uid="{00000000-0005-0000-0000-00007E400000}"/>
    <cellStyle name="Normal 2 4 2 3 2" xfId="16510" xr:uid="{00000000-0005-0000-0000-00007F400000}"/>
    <cellStyle name="Normal 2 4 2 3 2 2" xfId="16511" xr:uid="{00000000-0005-0000-0000-000080400000}"/>
    <cellStyle name="Normal 2 4 2 3 2 2 2" xfId="16512" xr:uid="{00000000-0005-0000-0000-000081400000}"/>
    <cellStyle name="Normal 2 4 2 3 2 2 2 2" xfId="16513" xr:uid="{00000000-0005-0000-0000-000082400000}"/>
    <cellStyle name="Normal 2 4 2 3 2 2 2 2 2" xfId="16514" xr:uid="{00000000-0005-0000-0000-000083400000}"/>
    <cellStyle name="Normal 2 4 2 3 2 2 2 3" xfId="16515" xr:uid="{00000000-0005-0000-0000-000084400000}"/>
    <cellStyle name="Normal 2 4 2 3 2 2 3" xfId="16516" xr:uid="{00000000-0005-0000-0000-000085400000}"/>
    <cellStyle name="Normal 2 4 2 3 2 2 3 2" xfId="16517" xr:uid="{00000000-0005-0000-0000-000086400000}"/>
    <cellStyle name="Normal 2 4 2 3 2 2 3 2 2" xfId="16518" xr:uid="{00000000-0005-0000-0000-000087400000}"/>
    <cellStyle name="Normal 2 4 2 3 2 2 3 3" xfId="16519" xr:uid="{00000000-0005-0000-0000-000088400000}"/>
    <cellStyle name="Normal 2 4 2 3 2 2 4" xfId="16520" xr:uid="{00000000-0005-0000-0000-000089400000}"/>
    <cellStyle name="Normal 2 4 2 3 2 2 4 2" xfId="16521" xr:uid="{00000000-0005-0000-0000-00008A400000}"/>
    <cellStyle name="Normal 2 4 2 3 2 2 4 2 2" xfId="16522" xr:uid="{00000000-0005-0000-0000-00008B400000}"/>
    <cellStyle name="Normal 2 4 2 3 2 2 4 3" xfId="16523" xr:uid="{00000000-0005-0000-0000-00008C400000}"/>
    <cellStyle name="Normal 2 4 2 3 2 2 5" xfId="16524" xr:uid="{00000000-0005-0000-0000-00008D400000}"/>
    <cellStyle name="Normal 2 4 2 3 2 2 5 2" xfId="16525" xr:uid="{00000000-0005-0000-0000-00008E400000}"/>
    <cellStyle name="Normal 2 4 2 3 2 2 6" xfId="16526" xr:uid="{00000000-0005-0000-0000-00008F400000}"/>
    <cellStyle name="Normal 2 4 2 3 2 2 6 2" xfId="16527" xr:uid="{00000000-0005-0000-0000-000090400000}"/>
    <cellStyle name="Normal 2 4 2 3 2 2 7" xfId="16528" xr:uid="{00000000-0005-0000-0000-000091400000}"/>
    <cellStyle name="Normal 2 4 2 3 2 3" xfId="16529" xr:uid="{00000000-0005-0000-0000-000092400000}"/>
    <cellStyle name="Normal 2 4 2 3 2 3 2" xfId="16530" xr:uid="{00000000-0005-0000-0000-000093400000}"/>
    <cellStyle name="Normal 2 4 2 3 2 3 2 2" xfId="16531" xr:uid="{00000000-0005-0000-0000-000094400000}"/>
    <cellStyle name="Normal 2 4 2 3 2 3 2 2 2" xfId="16532" xr:uid="{00000000-0005-0000-0000-000095400000}"/>
    <cellStyle name="Normal 2 4 2 3 2 3 2 3" xfId="16533" xr:uid="{00000000-0005-0000-0000-000096400000}"/>
    <cellStyle name="Normal 2 4 2 3 2 3 3" xfId="16534" xr:uid="{00000000-0005-0000-0000-000097400000}"/>
    <cellStyle name="Normal 2 4 2 3 2 3 3 2" xfId="16535" xr:uid="{00000000-0005-0000-0000-000098400000}"/>
    <cellStyle name="Normal 2 4 2 3 2 3 3 2 2" xfId="16536" xr:uid="{00000000-0005-0000-0000-000099400000}"/>
    <cellStyle name="Normal 2 4 2 3 2 3 3 3" xfId="16537" xr:uid="{00000000-0005-0000-0000-00009A400000}"/>
    <cellStyle name="Normal 2 4 2 3 2 3 4" xfId="16538" xr:uid="{00000000-0005-0000-0000-00009B400000}"/>
    <cellStyle name="Normal 2 4 2 3 2 3 4 2" xfId="16539" xr:uid="{00000000-0005-0000-0000-00009C400000}"/>
    <cellStyle name="Normal 2 4 2 3 2 3 4 2 2" xfId="16540" xr:uid="{00000000-0005-0000-0000-00009D400000}"/>
    <cellStyle name="Normal 2 4 2 3 2 3 4 3" xfId="16541" xr:uid="{00000000-0005-0000-0000-00009E400000}"/>
    <cellStyle name="Normal 2 4 2 3 2 3 5" xfId="16542" xr:uid="{00000000-0005-0000-0000-00009F400000}"/>
    <cellStyle name="Normal 2 4 2 3 2 3 5 2" xfId="16543" xr:uid="{00000000-0005-0000-0000-0000A0400000}"/>
    <cellStyle name="Normal 2 4 2 3 2 3 6" xfId="16544" xr:uid="{00000000-0005-0000-0000-0000A1400000}"/>
    <cellStyle name="Normal 2 4 2 3 2 3 6 2" xfId="16545" xr:uid="{00000000-0005-0000-0000-0000A2400000}"/>
    <cellStyle name="Normal 2 4 2 3 2 3 7" xfId="16546" xr:uid="{00000000-0005-0000-0000-0000A3400000}"/>
    <cellStyle name="Normal 2 4 2 3 2 4" xfId="16547" xr:uid="{00000000-0005-0000-0000-0000A4400000}"/>
    <cellStyle name="Normal 2 4 2 3 2 4 2" xfId="16548" xr:uid="{00000000-0005-0000-0000-0000A5400000}"/>
    <cellStyle name="Normal 2 4 2 3 2 4 2 2" xfId="16549" xr:uid="{00000000-0005-0000-0000-0000A6400000}"/>
    <cellStyle name="Normal 2 4 2 3 2 4 3" xfId="16550" xr:uid="{00000000-0005-0000-0000-0000A7400000}"/>
    <cellStyle name="Normal 2 4 2 3 2 5" xfId="16551" xr:uid="{00000000-0005-0000-0000-0000A8400000}"/>
    <cellStyle name="Normal 2 4 2 3 2 5 2" xfId="16552" xr:uid="{00000000-0005-0000-0000-0000A9400000}"/>
    <cellStyle name="Normal 2 4 2 3 2 5 2 2" xfId="16553" xr:uid="{00000000-0005-0000-0000-0000AA400000}"/>
    <cellStyle name="Normal 2 4 2 3 2 5 3" xfId="16554" xr:uid="{00000000-0005-0000-0000-0000AB400000}"/>
    <cellStyle name="Normal 2 4 2 3 2 6" xfId="16555" xr:uid="{00000000-0005-0000-0000-0000AC400000}"/>
    <cellStyle name="Normal 2 4 2 3 2 6 2" xfId="16556" xr:uid="{00000000-0005-0000-0000-0000AD400000}"/>
    <cellStyle name="Normal 2 4 2 3 2 6 2 2" xfId="16557" xr:uid="{00000000-0005-0000-0000-0000AE400000}"/>
    <cellStyle name="Normal 2 4 2 3 2 6 3" xfId="16558" xr:uid="{00000000-0005-0000-0000-0000AF400000}"/>
    <cellStyle name="Normal 2 4 2 3 2 7" xfId="16559" xr:uid="{00000000-0005-0000-0000-0000B0400000}"/>
    <cellStyle name="Normal 2 4 2 3 2 7 2" xfId="16560" xr:uid="{00000000-0005-0000-0000-0000B1400000}"/>
    <cellStyle name="Normal 2 4 2 3 2 8" xfId="16561" xr:uid="{00000000-0005-0000-0000-0000B2400000}"/>
    <cellStyle name="Normal 2 4 2 3 2 8 2" xfId="16562" xr:uid="{00000000-0005-0000-0000-0000B3400000}"/>
    <cellStyle name="Normal 2 4 2 3 2 9" xfId="16563" xr:uid="{00000000-0005-0000-0000-0000B4400000}"/>
    <cellStyle name="Normal 2 4 2 3 3" xfId="16564" xr:uid="{00000000-0005-0000-0000-0000B5400000}"/>
    <cellStyle name="Normal 2 4 2 3 3 2" xfId="16565" xr:uid="{00000000-0005-0000-0000-0000B6400000}"/>
    <cellStyle name="Normal 2 4 2 3 3 2 2" xfId="16566" xr:uid="{00000000-0005-0000-0000-0000B7400000}"/>
    <cellStyle name="Normal 2 4 2 3 3 2 2 2" xfId="16567" xr:uid="{00000000-0005-0000-0000-0000B8400000}"/>
    <cellStyle name="Normal 2 4 2 3 3 2 2 2 2" xfId="16568" xr:uid="{00000000-0005-0000-0000-0000B9400000}"/>
    <cellStyle name="Normal 2 4 2 3 3 2 2 3" xfId="16569" xr:uid="{00000000-0005-0000-0000-0000BA400000}"/>
    <cellStyle name="Normal 2 4 2 3 3 2 3" xfId="16570" xr:uid="{00000000-0005-0000-0000-0000BB400000}"/>
    <cellStyle name="Normal 2 4 2 3 3 2 3 2" xfId="16571" xr:uid="{00000000-0005-0000-0000-0000BC400000}"/>
    <cellStyle name="Normal 2 4 2 3 3 2 3 2 2" xfId="16572" xr:uid="{00000000-0005-0000-0000-0000BD400000}"/>
    <cellStyle name="Normal 2 4 2 3 3 2 3 3" xfId="16573" xr:uid="{00000000-0005-0000-0000-0000BE400000}"/>
    <cellStyle name="Normal 2 4 2 3 3 2 4" xfId="16574" xr:uid="{00000000-0005-0000-0000-0000BF400000}"/>
    <cellStyle name="Normal 2 4 2 3 3 2 4 2" xfId="16575" xr:uid="{00000000-0005-0000-0000-0000C0400000}"/>
    <cellStyle name="Normal 2 4 2 3 3 2 4 2 2" xfId="16576" xr:uid="{00000000-0005-0000-0000-0000C1400000}"/>
    <cellStyle name="Normal 2 4 2 3 3 2 4 3" xfId="16577" xr:uid="{00000000-0005-0000-0000-0000C2400000}"/>
    <cellStyle name="Normal 2 4 2 3 3 2 5" xfId="16578" xr:uid="{00000000-0005-0000-0000-0000C3400000}"/>
    <cellStyle name="Normal 2 4 2 3 3 2 5 2" xfId="16579" xr:uid="{00000000-0005-0000-0000-0000C4400000}"/>
    <cellStyle name="Normal 2 4 2 3 3 2 6" xfId="16580" xr:uid="{00000000-0005-0000-0000-0000C5400000}"/>
    <cellStyle name="Normal 2 4 2 3 3 2 6 2" xfId="16581" xr:uid="{00000000-0005-0000-0000-0000C6400000}"/>
    <cellStyle name="Normal 2 4 2 3 3 2 7" xfId="16582" xr:uid="{00000000-0005-0000-0000-0000C7400000}"/>
    <cellStyle name="Normal 2 4 2 3 3 3" xfId="16583" xr:uid="{00000000-0005-0000-0000-0000C8400000}"/>
    <cellStyle name="Normal 2 4 2 3 3 3 2" xfId="16584" xr:uid="{00000000-0005-0000-0000-0000C9400000}"/>
    <cellStyle name="Normal 2 4 2 3 3 3 2 2" xfId="16585" xr:uid="{00000000-0005-0000-0000-0000CA400000}"/>
    <cellStyle name="Normal 2 4 2 3 3 3 3" xfId="16586" xr:uid="{00000000-0005-0000-0000-0000CB400000}"/>
    <cellStyle name="Normal 2 4 2 3 3 4" xfId="16587" xr:uid="{00000000-0005-0000-0000-0000CC400000}"/>
    <cellStyle name="Normal 2 4 2 3 3 4 2" xfId="16588" xr:uid="{00000000-0005-0000-0000-0000CD400000}"/>
    <cellStyle name="Normal 2 4 2 3 3 4 2 2" xfId="16589" xr:uid="{00000000-0005-0000-0000-0000CE400000}"/>
    <cellStyle name="Normal 2 4 2 3 3 4 3" xfId="16590" xr:uid="{00000000-0005-0000-0000-0000CF400000}"/>
    <cellStyle name="Normal 2 4 2 3 3 5" xfId="16591" xr:uid="{00000000-0005-0000-0000-0000D0400000}"/>
    <cellStyle name="Normal 2 4 2 3 3 5 2" xfId="16592" xr:uid="{00000000-0005-0000-0000-0000D1400000}"/>
    <cellStyle name="Normal 2 4 2 3 3 5 2 2" xfId="16593" xr:uid="{00000000-0005-0000-0000-0000D2400000}"/>
    <cellStyle name="Normal 2 4 2 3 3 5 3" xfId="16594" xr:uid="{00000000-0005-0000-0000-0000D3400000}"/>
    <cellStyle name="Normal 2 4 2 3 3 6" xfId="16595" xr:uid="{00000000-0005-0000-0000-0000D4400000}"/>
    <cellStyle name="Normal 2 4 2 3 3 6 2" xfId="16596" xr:uid="{00000000-0005-0000-0000-0000D5400000}"/>
    <cellStyle name="Normal 2 4 2 3 3 7" xfId="16597" xr:uid="{00000000-0005-0000-0000-0000D6400000}"/>
    <cellStyle name="Normal 2 4 2 3 3 7 2" xfId="16598" xr:uid="{00000000-0005-0000-0000-0000D7400000}"/>
    <cellStyle name="Normal 2 4 2 3 3 8" xfId="16599" xr:uid="{00000000-0005-0000-0000-0000D8400000}"/>
    <cellStyle name="Normal 2 4 2 3 4" xfId="16600" xr:uid="{00000000-0005-0000-0000-0000D9400000}"/>
    <cellStyle name="Normal 2 4 2 3 4 2" xfId="16601" xr:uid="{00000000-0005-0000-0000-0000DA400000}"/>
    <cellStyle name="Normal 2 4 2 3 4 2 2" xfId="16602" xr:uid="{00000000-0005-0000-0000-0000DB400000}"/>
    <cellStyle name="Normal 2 4 2 3 4 2 2 2" xfId="16603" xr:uid="{00000000-0005-0000-0000-0000DC400000}"/>
    <cellStyle name="Normal 2 4 2 3 4 2 3" xfId="16604" xr:uid="{00000000-0005-0000-0000-0000DD400000}"/>
    <cellStyle name="Normal 2 4 2 3 4 3" xfId="16605" xr:uid="{00000000-0005-0000-0000-0000DE400000}"/>
    <cellStyle name="Normal 2 4 2 3 4 3 2" xfId="16606" xr:uid="{00000000-0005-0000-0000-0000DF400000}"/>
    <cellStyle name="Normal 2 4 2 3 4 3 2 2" xfId="16607" xr:uid="{00000000-0005-0000-0000-0000E0400000}"/>
    <cellStyle name="Normal 2 4 2 3 4 3 3" xfId="16608" xr:uid="{00000000-0005-0000-0000-0000E1400000}"/>
    <cellStyle name="Normal 2 4 2 3 4 4" xfId="16609" xr:uid="{00000000-0005-0000-0000-0000E2400000}"/>
    <cellStyle name="Normal 2 4 2 3 4 4 2" xfId="16610" xr:uid="{00000000-0005-0000-0000-0000E3400000}"/>
    <cellStyle name="Normal 2 4 2 3 4 4 2 2" xfId="16611" xr:uid="{00000000-0005-0000-0000-0000E4400000}"/>
    <cellStyle name="Normal 2 4 2 3 4 4 3" xfId="16612" xr:uid="{00000000-0005-0000-0000-0000E5400000}"/>
    <cellStyle name="Normal 2 4 2 3 4 5" xfId="16613" xr:uid="{00000000-0005-0000-0000-0000E6400000}"/>
    <cellStyle name="Normal 2 4 2 3 4 5 2" xfId="16614" xr:uid="{00000000-0005-0000-0000-0000E7400000}"/>
    <cellStyle name="Normal 2 4 2 3 4 6" xfId="16615" xr:uid="{00000000-0005-0000-0000-0000E8400000}"/>
    <cellStyle name="Normal 2 4 2 3 4 6 2" xfId="16616" xr:uid="{00000000-0005-0000-0000-0000E9400000}"/>
    <cellStyle name="Normal 2 4 2 3 4 7" xfId="16617" xr:uid="{00000000-0005-0000-0000-0000EA400000}"/>
    <cellStyle name="Normal 2 4 2 3 5" xfId="16618" xr:uid="{00000000-0005-0000-0000-0000EB400000}"/>
    <cellStyle name="Normal 2 4 2 3 5 2" xfId="16619" xr:uid="{00000000-0005-0000-0000-0000EC400000}"/>
    <cellStyle name="Normal 2 4 2 3 5 2 2" xfId="16620" xr:uid="{00000000-0005-0000-0000-0000ED400000}"/>
    <cellStyle name="Normal 2 4 2 3 5 2 2 2" xfId="16621" xr:uid="{00000000-0005-0000-0000-0000EE400000}"/>
    <cellStyle name="Normal 2 4 2 3 5 2 3" xfId="16622" xr:uid="{00000000-0005-0000-0000-0000EF400000}"/>
    <cellStyle name="Normal 2 4 2 3 5 3" xfId="16623" xr:uid="{00000000-0005-0000-0000-0000F0400000}"/>
    <cellStyle name="Normal 2 4 2 3 5 3 2" xfId="16624" xr:uid="{00000000-0005-0000-0000-0000F1400000}"/>
    <cellStyle name="Normal 2 4 2 3 5 3 2 2" xfId="16625" xr:uid="{00000000-0005-0000-0000-0000F2400000}"/>
    <cellStyle name="Normal 2 4 2 3 5 3 3" xfId="16626" xr:uid="{00000000-0005-0000-0000-0000F3400000}"/>
    <cellStyle name="Normal 2 4 2 3 5 4" xfId="16627" xr:uid="{00000000-0005-0000-0000-0000F4400000}"/>
    <cellStyle name="Normal 2 4 2 3 5 4 2" xfId="16628" xr:uid="{00000000-0005-0000-0000-0000F5400000}"/>
    <cellStyle name="Normal 2 4 2 3 5 4 2 2" xfId="16629" xr:uid="{00000000-0005-0000-0000-0000F6400000}"/>
    <cellStyle name="Normal 2 4 2 3 5 4 3" xfId="16630" xr:uid="{00000000-0005-0000-0000-0000F7400000}"/>
    <cellStyle name="Normal 2 4 2 3 5 5" xfId="16631" xr:uid="{00000000-0005-0000-0000-0000F8400000}"/>
    <cellStyle name="Normal 2 4 2 3 5 5 2" xfId="16632" xr:uid="{00000000-0005-0000-0000-0000F9400000}"/>
    <cellStyle name="Normal 2 4 2 3 5 6" xfId="16633" xr:uid="{00000000-0005-0000-0000-0000FA400000}"/>
    <cellStyle name="Normal 2 4 2 3 5 6 2" xfId="16634" xr:uid="{00000000-0005-0000-0000-0000FB400000}"/>
    <cellStyle name="Normal 2 4 2 3 5 7" xfId="16635" xr:uid="{00000000-0005-0000-0000-0000FC400000}"/>
    <cellStyle name="Normal 2 4 2 3 6" xfId="16636" xr:uid="{00000000-0005-0000-0000-0000FD400000}"/>
    <cellStyle name="Normal 2 4 2 3 6 2" xfId="16637" xr:uid="{00000000-0005-0000-0000-0000FE400000}"/>
    <cellStyle name="Normal 2 4 2 3 6 2 2" xfId="16638" xr:uid="{00000000-0005-0000-0000-0000FF400000}"/>
    <cellStyle name="Normal 2 4 2 3 6 3" xfId="16639" xr:uid="{00000000-0005-0000-0000-000000410000}"/>
    <cellStyle name="Normal 2 4 2 3 7" xfId="16640" xr:uid="{00000000-0005-0000-0000-000001410000}"/>
    <cellStyle name="Normal 2 4 2 3 7 2" xfId="16641" xr:uid="{00000000-0005-0000-0000-000002410000}"/>
    <cellStyle name="Normal 2 4 2 3 7 2 2" xfId="16642" xr:uid="{00000000-0005-0000-0000-000003410000}"/>
    <cellStyle name="Normal 2 4 2 3 7 3" xfId="16643" xr:uid="{00000000-0005-0000-0000-000004410000}"/>
    <cellStyle name="Normal 2 4 2 3 8" xfId="16644" xr:uid="{00000000-0005-0000-0000-000005410000}"/>
    <cellStyle name="Normal 2 4 2 3 8 2" xfId="16645" xr:uid="{00000000-0005-0000-0000-000006410000}"/>
    <cellStyle name="Normal 2 4 2 3 8 2 2" xfId="16646" xr:uid="{00000000-0005-0000-0000-000007410000}"/>
    <cellStyle name="Normal 2 4 2 3 8 3" xfId="16647" xr:uid="{00000000-0005-0000-0000-000008410000}"/>
    <cellStyle name="Normal 2 4 2 3 9" xfId="16648" xr:uid="{00000000-0005-0000-0000-000009410000}"/>
    <cellStyle name="Normal 2 4 2 3 9 2" xfId="16649" xr:uid="{00000000-0005-0000-0000-00000A410000}"/>
    <cellStyle name="Normal 2 4 2 4" xfId="16650" xr:uid="{00000000-0005-0000-0000-00000B410000}"/>
    <cellStyle name="Normal 2 4 2 4 2" xfId="16651" xr:uid="{00000000-0005-0000-0000-00000C410000}"/>
    <cellStyle name="Normal 2 4 2 4 2 2" xfId="16652" xr:uid="{00000000-0005-0000-0000-00000D410000}"/>
    <cellStyle name="Normal 2 4 2 4 2 2 2" xfId="16653" xr:uid="{00000000-0005-0000-0000-00000E410000}"/>
    <cellStyle name="Normal 2 4 2 4 2 2 2 2" xfId="16654" xr:uid="{00000000-0005-0000-0000-00000F410000}"/>
    <cellStyle name="Normal 2 4 2 4 2 2 3" xfId="16655" xr:uid="{00000000-0005-0000-0000-000010410000}"/>
    <cellStyle name="Normal 2 4 2 4 2 3" xfId="16656" xr:uid="{00000000-0005-0000-0000-000011410000}"/>
    <cellStyle name="Normal 2 4 2 4 2 3 2" xfId="16657" xr:uid="{00000000-0005-0000-0000-000012410000}"/>
    <cellStyle name="Normal 2 4 2 4 2 3 2 2" xfId="16658" xr:uid="{00000000-0005-0000-0000-000013410000}"/>
    <cellStyle name="Normal 2 4 2 4 2 3 3" xfId="16659" xr:uid="{00000000-0005-0000-0000-000014410000}"/>
    <cellStyle name="Normal 2 4 2 4 2 4" xfId="16660" xr:uid="{00000000-0005-0000-0000-000015410000}"/>
    <cellStyle name="Normal 2 4 2 4 2 4 2" xfId="16661" xr:uid="{00000000-0005-0000-0000-000016410000}"/>
    <cellStyle name="Normal 2 4 2 4 2 4 2 2" xfId="16662" xr:uid="{00000000-0005-0000-0000-000017410000}"/>
    <cellStyle name="Normal 2 4 2 4 2 4 3" xfId="16663" xr:uid="{00000000-0005-0000-0000-000018410000}"/>
    <cellStyle name="Normal 2 4 2 4 2 5" xfId="16664" xr:uid="{00000000-0005-0000-0000-000019410000}"/>
    <cellStyle name="Normal 2 4 2 4 2 5 2" xfId="16665" xr:uid="{00000000-0005-0000-0000-00001A410000}"/>
    <cellStyle name="Normal 2 4 2 4 2 6" xfId="16666" xr:uid="{00000000-0005-0000-0000-00001B410000}"/>
    <cellStyle name="Normal 2 4 2 4 2 6 2" xfId="16667" xr:uid="{00000000-0005-0000-0000-00001C410000}"/>
    <cellStyle name="Normal 2 4 2 4 2 7" xfId="16668" xr:uid="{00000000-0005-0000-0000-00001D410000}"/>
    <cellStyle name="Normal 2 4 2 4 3" xfId="16669" xr:uid="{00000000-0005-0000-0000-00001E410000}"/>
    <cellStyle name="Normal 2 4 2 4 3 2" xfId="16670" xr:uid="{00000000-0005-0000-0000-00001F410000}"/>
    <cellStyle name="Normal 2 4 2 4 3 2 2" xfId="16671" xr:uid="{00000000-0005-0000-0000-000020410000}"/>
    <cellStyle name="Normal 2 4 2 4 3 2 2 2" xfId="16672" xr:uid="{00000000-0005-0000-0000-000021410000}"/>
    <cellStyle name="Normal 2 4 2 4 3 2 3" xfId="16673" xr:uid="{00000000-0005-0000-0000-000022410000}"/>
    <cellStyle name="Normal 2 4 2 4 3 3" xfId="16674" xr:uid="{00000000-0005-0000-0000-000023410000}"/>
    <cellStyle name="Normal 2 4 2 4 3 3 2" xfId="16675" xr:uid="{00000000-0005-0000-0000-000024410000}"/>
    <cellStyle name="Normal 2 4 2 4 3 3 2 2" xfId="16676" xr:uid="{00000000-0005-0000-0000-000025410000}"/>
    <cellStyle name="Normal 2 4 2 4 3 3 3" xfId="16677" xr:uid="{00000000-0005-0000-0000-000026410000}"/>
    <cellStyle name="Normal 2 4 2 4 3 4" xfId="16678" xr:uid="{00000000-0005-0000-0000-000027410000}"/>
    <cellStyle name="Normal 2 4 2 4 3 4 2" xfId="16679" xr:uid="{00000000-0005-0000-0000-000028410000}"/>
    <cellStyle name="Normal 2 4 2 4 3 4 2 2" xfId="16680" xr:uid="{00000000-0005-0000-0000-000029410000}"/>
    <cellStyle name="Normal 2 4 2 4 3 4 3" xfId="16681" xr:uid="{00000000-0005-0000-0000-00002A410000}"/>
    <cellStyle name="Normal 2 4 2 4 3 5" xfId="16682" xr:uid="{00000000-0005-0000-0000-00002B410000}"/>
    <cellStyle name="Normal 2 4 2 4 3 5 2" xfId="16683" xr:uid="{00000000-0005-0000-0000-00002C410000}"/>
    <cellStyle name="Normal 2 4 2 4 3 6" xfId="16684" xr:uid="{00000000-0005-0000-0000-00002D410000}"/>
    <cellStyle name="Normal 2 4 2 4 3 6 2" xfId="16685" xr:uid="{00000000-0005-0000-0000-00002E410000}"/>
    <cellStyle name="Normal 2 4 2 4 3 7" xfId="16686" xr:uid="{00000000-0005-0000-0000-00002F410000}"/>
    <cellStyle name="Normal 2 4 2 4 4" xfId="16687" xr:uid="{00000000-0005-0000-0000-000030410000}"/>
    <cellStyle name="Normal 2 4 2 4 4 2" xfId="16688" xr:uid="{00000000-0005-0000-0000-000031410000}"/>
    <cellStyle name="Normal 2 4 2 4 4 2 2" xfId="16689" xr:uid="{00000000-0005-0000-0000-000032410000}"/>
    <cellStyle name="Normal 2 4 2 4 4 3" xfId="16690" xr:uid="{00000000-0005-0000-0000-000033410000}"/>
    <cellStyle name="Normal 2 4 2 4 5" xfId="16691" xr:uid="{00000000-0005-0000-0000-000034410000}"/>
    <cellStyle name="Normal 2 4 2 4 5 2" xfId="16692" xr:uid="{00000000-0005-0000-0000-000035410000}"/>
    <cellStyle name="Normal 2 4 2 4 5 2 2" xfId="16693" xr:uid="{00000000-0005-0000-0000-000036410000}"/>
    <cellStyle name="Normal 2 4 2 4 5 3" xfId="16694" xr:uid="{00000000-0005-0000-0000-000037410000}"/>
    <cellStyle name="Normal 2 4 2 4 6" xfId="16695" xr:uid="{00000000-0005-0000-0000-000038410000}"/>
    <cellStyle name="Normal 2 4 2 4 6 2" xfId="16696" xr:uid="{00000000-0005-0000-0000-000039410000}"/>
    <cellStyle name="Normal 2 4 2 4 6 2 2" xfId="16697" xr:uid="{00000000-0005-0000-0000-00003A410000}"/>
    <cellStyle name="Normal 2 4 2 4 6 3" xfId="16698" xr:uid="{00000000-0005-0000-0000-00003B410000}"/>
    <cellStyle name="Normal 2 4 2 4 7" xfId="16699" xr:uid="{00000000-0005-0000-0000-00003C410000}"/>
    <cellStyle name="Normal 2 4 2 4 7 2" xfId="16700" xr:uid="{00000000-0005-0000-0000-00003D410000}"/>
    <cellStyle name="Normal 2 4 2 4 8" xfId="16701" xr:uid="{00000000-0005-0000-0000-00003E410000}"/>
    <cellStyle name="Normal 2 4 2 4 8 2" xfId="16702" xr:uid="{00000000-0005-0000-0000-00003F410000}"/>
    <cellStyle name="Normal 2 4 2 4 9" xfId="16703" xr:uid="{00000000-0005-0000-0000-000040410000}"/>
    <cellStyle name="Normal 2 4 2 5" xfId="16704" xr:uid="{00000000-0005-0000-0000-000041410000}"/>
    <cellStyle name="Normal 2 4 2 5 2" xfId="16705" xr:uid="{00000000-0005-0000-0000-000042410000}"/>
    <cellStyle name="Normal 2 4 2 5 2 2" xfId="16706" xr:uid="{00000000-0005-0000-0000-000043410000}"/>
    <cellStyle name="Normal 2 4 2 5 2 2 2" xfId="16707" xr:uid="{00000000-0005-0000-0000-000044410000}"/>
    <cellStyle name="Normal 2 4 2 5 2 2 2 2" xfId="16708" xr:uid="{00000000-0005-0000-0000-000045410000}"/>
    <cellStyle name="Normal 2 4 2 5 2 2 3" xfId="16709" xr:uid="{00000000-0005-0000-0000-000046410000}"/>
    <cellStyle name="Normal 2 4 2 5 2 3" xfId="16710" xr:uid="{00000000-0005-0000-0000-000047410000}"/>
    <cellStyle name="Normal 2 4 2 5 2 3 2" xfId="16711" xr:uid="{00000000-0005-0000-0000-000048410000}"/>
    <cellStyle name="Normal 2 4 2 5 2 3 2 2" xfId="16712" xr:uid="{00000000-0005-0000-0000-000049410000}"/>
    <cellStyle name="Normal 2 4 2 5 2 3 3" xfId="16713" xr:uid="{00000000-0005-0000-0000-00004A410000}"/>
    <cellStyle name="Normal 2 4 2 5 2 4" xfId="16714" xr:uid="{00000000-0005-0000-0000-00004B410000}"/>
    <cellStyle name="Normal 2 4 2 5 2 4 2" xfId="16715" xr:uid="{00000000-0005-0000-0000-00004C410000}"/>
    <cellStyle name="Normal 2 4 2 5 2 4 2 2" xfId="16716" xr:uid="{00000000-0005-0000-0000-00004D410000}"/>
    <cellStyle name="Normal 2 4 2 5 2 4 3" xfId="16717" xr:uid="{00000000-0005-0000-0000-00004E410000}"/>
    <cellStyle name="Normal 2 4 2 5 2 5" xfId="16718" xr:uid="{00000000-0005-0000-0000-00004F410000}"/>
    <cellStyle name="Normal 2 4 2 5 2 5 2" xfId="16719" xr:uid="{00000000-0005-0000-0000-000050410000}"/>
    <cellStyle name="Normal 2 4 2 5 2 6" xfId="16720" xr:uid="{00000000-0005-0000-0000-000051410000}"/>
    <cellStyle name="Normal 2 4 2 5 2 6 2" xfId="16721" xr:uid="{00000000-0005-0000-0000-000052410000}"/>
    <cellStyle name="Normal 2 4 2 5 2 7" xfId="16722" xr:uid="{00000000-0005-0000-0000-000053410000}"/>
    <cellStyle name="Normal 2 4 2 5 3" xfId="16723" xr:uid="{00000000-0005-0000-0000-000054410000}"/>
    <cellStyle name="Normal 2 4 2 5 3 2" xfId="16724" xr:uid="{00000000-0005-0000-0000-000055410000}"/>
    <cellStyle name="Normal 2 4 2 5 3 2 2" xfId="16725" xr:uid="{00000000-0005-0000-0000-000056410000}"/>
    <cellStyle name="Normal 2 4 2 5 3 3" xfId="16726" xr:uid="{00000000-0005-0000-0000-000057410000}"/>
    <cellStyle name="Normal 2 4 2 5 4" xfId="16727" xr:uid="{00000000-0005-0000-0000-000058410000}"/>
    <cellStyle name="Normal 2 4 2 5 4 2" xfId="16728" xr:uid="{00000000-0005-0000-0000-000059410000}"/>
    <cellStyle name="Normal 2 4 2 5 4 2 2" xfId="16729" xr:uid="{00000000-0005-0000-0000-00005A410000}"/>
    <cellStyle name="Normal 2 4 2 5 4 3" xfId="16730" xr:uid="{00000000-0005-0000-0000-00005B410000}"/>
    <cellStyle name="Normal 2 4 2 5 5" xfId="16731" xr:uid="{00000000-0005-0000-0000-00005C410000}"/>
    <cellStyle name="Normal 2 4 2 5 5 2" xfId="16732" xr:uid="{00000000-0005-0000-0000-00005D410000}"/>
    <cellStyle name="Normal 2 4 2 5 5 2 2" xfId="16733" xr:uid="{00000000-0005-0000-0000-00005E410000}"/>
    <cellStyle name="Normal 2 4 2 5 5 3" xfId="16734" xr:uid="{00000000-0005-0000-0000-00005F410000}"/>
    <cellStyle name="Normal 2 4 2 5 6" xfId="16735" xr:uid="{00000000-0005-0000-0000-000060410000}"/>
    <cellStyle name="Normal 2 4 2 5 6 2" xfId="16736" xr:uid="{00000000-0005-0000-0000-000061410000}"/>
    <cellStyle name="Normal 2 4 2 5 7" xfId="16737" xr:uid="{00000000-0005-0000-0000-000062410000}"/>
    <cellStyle name="Normal 2 4 2 5 7 2" xfId="16738" xr:uid="{00000000-0005-0000-0000-000063410000}"/>
    <cellStyle name="Normal 2 4 2 5 8" xfId="16739" xr:uid="{00000000-0005-0000-0000-000064410000}"/>
    <cellStyle name="Normal 2 4 2 6" xfId="16740" xr:uid="{00000000-0005-0000-0000-000065410000}"/>
    <cellStyle name="Normal 2 4 2 6 2" xfId="16741" xr:uid="{00000000-0005-0000-0000-000066410000}"/>
    <cellStyle name="Normal 2 4 2 6 2 2" xfId="16742" xr:uid="{00000000-0005-0000-0000-000067410000}"/>
    <cellStyle name="Normal 2 4 2 6 2 2 2" xfId="16743" xr:uid="{00000000-0005-0000-0000-000068410000}"/>
    <cellStyle name="Normal 2 4 2 6 2 3" xfId="16744" xr:uid="{00000000-0005-0000-0000-000069410000}"/>
    <cellStyle name="Normal 2 4 2 6 3" xfId="16745" xr:uid="{00000000-0005-0000-0000-00006A410000}"/>
    <cellStyle name="Normal 2 4 2 6 3 2" xfId="16746" xr:uid="{00000000-0005-0000-0000-00006B410000}"/>
    <cellStyle name="Normal 2 4 2 6 3 2 2" xfId="16747" xr:uid="{00000000-0005-0000-0000-00006C410000}"/>
    <cellStyle name="Normal 2 4 2 6 3 3" xfId="16748" xr:uid="{00000000-0005-0000-0000-00006D410000}"/>
    <cellStyle name="Normal 2 4 2 6 4" xfId="16749" xr:uid="{00000000-0005-0000-0000-00006E410000}"/>
    <cellStyle name="Normal 2 4 2 6 4 2" xfId="16750" xr:uid="{00000000-0005-0000-0000-00006F410000}"/>
    <cellStyle name="Normal 2 4 2 6 4 2 2" xfId="16751" xr:uid="{00000000-0005-0000-0000-000070410000}"/>
    <cellStyle name="Normal 2 4 2 6 4 3" xfId="16752" xr:uid="{00000000-0005-0000-0000-000071410000}"/>
    <cellStyle name="Normal 2 4 2 6 5" xfId="16753" xr:uid="{00000000-0005-0000-0000-000072410000}"/>
    <cellStyle name="Normal 2 4 2 6 5 2" xfId="16754" xr:uid="{00000000-0005-0000-0000-000073410000}"/>
    <cellStyle name="Normal 2 4 2 6 6" xfId="16755" xr:uid="{00000000-0005-0000-0000-000074410000}"/>
    <cellStyle name="Normal 2 4 2 6 6 2" xfId="16756" xr:uid="{00000000-0005-0000-0000-000075410000}"/>
    <cellStyle name="Normal 2 4 2 6 7" xfId="16757" xr:uid="{00000000-0005-0000-0000-000076410000}"/>
    <cellStyle name="Normal 2 4 2 7" xfId="16758" xr:uid="{00000000-0005-0000-0000-000077410000}"/>
    <cellStyle name="Normal 2 4 2 7 2" xfId="16759" xr:uid="{00000000-0005-0000-0000-000078410000}"/>
    <cellStyle name="Normal 2 4 2 7 2 2" xfId="16760" xr:uid="{00000000-0005-0000-0000-000079410000}"/>
    <cellStyle name="Normal 2 4 2 7 2 2 2" xfId="16761" xr:uid="{00000000-0005-0000-0000-00007A410000}"/>
    <cellStyle name="Normal 2 4 2 7 2 3" xfId="16762" xr:uid="{00000000-0005-0000-0000-00007B410000}"/>
    <cellStyle name="Normal 2 4 2 7 3" xfId="16763" xr:uid="{00000000-0005-0000-0000-00007C410000}"/>
    <cellStyle name="Normal 2 4 2 7 3 2" xfId="16764" xr:uid="{00000000-0005-0000-0000-00007D410000}"/>
    <cellStyle name="Normal 2 4 2 7 3 2 2" xfId="16765" xr:uid="{00000000-0005-0000-0000-00007E410000}"/>
    <cellStyle name="Normal 2 4 2 7 3 3" xfId="16766" xr:uid="{00000000-0005-0000-0000-00007F410000}"/>
    <cellStyle name="Normal 2 4 2 7 4" xfId="16767" xr:uid="{00000000-0005-0000-0000-000080410000}"/>
    <cellStyle name="Normal 2 4 2 7 4 2" xfId="16768" xr:uid="{00000000-0005-0000-0000-000081410000}"/>
    <cellStyle name="Normal 2 4 2 7 4 2 2" xfId="16769" xr:uid="{00000000-0005-0000-0000-000082410000}"/>
    <cellStyle name="Normal 2 4 2 7 4 3" xfId="16770" xr:uid="{00000000-0005-0000-0000-000083410000}"/>
    <cellStyle name="Normal 2 4 2 7 5" xfId="16771" xr:uid="{00000000-0005-0000-0000-000084410000}"/>
    <cellStyle name="Normal 2 4 2 7 5 2" xfId="16772" xr:uid="{00000000-0005-0000-0000-000085410000}"/>
    <cellStyle name="Normal 2 4 2 7 6" xfId="16773" xr:uid="{00000000-0005-0000-0000-000086410000}"/>
    <cellStyle name="Normal 2 4 2 7 6 2" xfId="16774" xr:uid="{00000000-0005-0000-0000-000087410000}"/>
    <cellStyle name="Normal 2 4 2 7 7" xfId="16775" xr:uid="{00000000-0005-0000-0000-000088410000}"/>
    <cellStyle name="Normal 2 4 2 8" xfId="16776" xr:uid="{00000000-0005-0000-0000-000089410000}"/>
    <cellStyle name="Normal 2 4 2 8 2" xfId="16777" xr:uid="{00000000-0005-0000-0000-00008A410000}"/>
    <cellStyle name="Normal 2 4 2 8 2 2" xfId="16778" xr:uid="{00000000-0005-0000-0000-00008B410000}"/>
    <cellStyle name="Normal 2 4 2 8 3" xfId="16779" xr:uid="{00000000-0005-0000-0000-00008C410000}"/>
    <cellStyle name="Normal 2 4 2 9" xfId="16780" xr:uid="{00000000-0005-0000-0000-00008D410000}"/>
    <cellStyle name="Normal 2 4 2 9 2" xfId="16781" xr:uid="{00000000-0005-0000-0000-00008E410000}"/>
    <cellStyle name="Normal 2 4 2 9 2 2" xfId="16782" xr:uid="{00000000-0005-0000-0000-00008F410000}"/>
    <cellStyle name="Normal 2 4 2 9 3" xfId="16783" xr:uid="{00000000-0005-0000-0000-000090410000}"/>
    <cellStyle name="Normal 2 4 2_Confidential Information" xfId="16784" xr:uid="{00000000-0005-0000-0000-000091410000}"/>
    <cellStyle name="Normal 2 4 3" xfId="16785" xr:uid="{00000000-0005-0000-0000-000092410000}"/>
    <cellStyle name="Normal 2 4 3 10" xfId="16786" xr:uid="{00000000-0005-0000-0000-000093410000}"/>
    <cellStyle name="Normal 2 4 3 10 2" xfId="16787" xr:uid="{00000000-0005-0000-0000-000094410000}"/>
    <cellStyle name="Normal 2 4 3 10 2 2" xfId="16788" xr:uid="{00000000-0005-0000-0000-000095410000}"/>
    <cellStyle name="Normal 2 4 3 10 3" xfId="16789" xr:uid="{00000000-0005-0000-0000-000096410000}"/>
    <cellStyle name="Normal 2 4 3 11" xfId="16790" xr:uid="{00000000-0005-0000-0000-000097410000}"/>
    <cellStyle name="Normal 2 4 3 11 2" xfId="16791" xr:uid="{00000000-0005-0000-0000-000098410000}"/>
    <cellStyle name="Normal 2 4 3 12" xfId="16792" xr:uid="{00000000-0005-0000-0000-000099410000}"/>
    <cellStyle name="Normal 2 4 3 12 2" xfId="16793" xr:uid="{00000000-0005-0000-0000-00009A410000}"/>
    <cellStyle name="Normal 2 4 3 13" xfId="16794" xr:uid="{00000000-0005-0000-0000-00009B410000}"/>
    <cellStyle name="Normal 2 4 3 2" xfId="16795" xr:uid="{00000000-0005-0000-0000-00009C410000}"/>
    <cellStyle name="Normal 2 4 3 2 10" xfId="16796" xr:uid="{00000000-0005-0000-0000-00009D410000}"/>
    <cellStyle name="Normal 2 4 3 2 10 2" xfId="16797" xr:uid="{00000000-0005-0000-0000-00009E410000}"/>
    <cellStyle name="Normal 2 4 3 2 11" xfId="16798" xr:uid="{00000000-0005-0000-0000-00009F410000}"/>
    <cellStyle name="Normal 2 4 3 2 2" xfId="16799" xr:uid="{00000000-0005-0000-0000-0000A0410000}"/>
    <cellStyle name="Normal 2 4 3 2 2 2" xfId="16800" xr:uid="{00000000-0005-0000-0000-0000A1410000}"/>
    <cellStyle name="Normal 2 4 3 2 2 2 2" xfId="16801" xr:uid="{00000000-0005-0000-0000-0000A2410000}"/>
    <cellStyle name="Normal 2 4 3 2 2 2 2 2" xfId="16802" xr:uid="{00000000-0005-0000-0000-0000A3410000}"/>
    <cellStyle name="Normal 2 4 3 2 2 2 2 2 2" xfId="16803" xr:uid="{00000000-0005-0000-0000-0000A4410000}"/>
    <cellStyle name="Normal 2 4 3 2 2 2 2 3" xfId="16804" xr:uid="{00000000-0005-0000-0000-0000A5410000}"/>
    <cellStyle name="Normal 2 4 3 2 2 2 3" xfId="16805" xr:uid="{00000000-0005-0000-0000-0000A6410000}"/>
    <cellStyle name="Normal 2 4 3 2 2 2 3 2" xfId="16806" xr:uid="{00000000-0005-0000-0000-0000A7410000}"/>
    <cellStyle name="Normal 2 4 3 2 2 2 3 2 2" xfId="16807" xr:uid="{00000000-0005-0000-0000-0000A8410000}"/>
    <cellStyle name="Normal 2 4 3 2 2 2 3 3" xfId="16808" xr:uid="{00000000-0005-0000-0000-0000A9410000}"/>
    <cellStyle name="Normal 2 4 3 2 2 2 4" xfId="16809" xr:uid="{00000000-0005-0000-0000-0000AA410000}"/>
    <cellStyle name="Normal 2 4 3 2 2 2 4 2" xfId="16810" xr:uid="{00000000-0005-0000-0000-0000AB410000}"/>
    <cellStyle name="Normal 2 4 3 2 2 2 4 2 2" xfId="16811" xr:uid="{00000000-0005-0000-0000-0000AC410000}"/>
    <cellStyle name="Normal 2 4 3 2 2 2 4 3" xfId="16812" xr:uid="{00000000-0005-0000-0000-0000AD410000}"/>
    <cellStyle name="Normal 2 4 3 2 2 2 5" xfId="16813" xr:uid="{00000000-0005-0000-0000-0000AE410000}"/>
    <cellStyle name="Normal 2 4 3 2 2 2 5 2" xfId="16814" xr:uid="{00000000-0005-0000-0000-0000AF410000}"/>
    <cellStyle name="Normal 2 4 3 2 2 2 6" xfId="16815" xr:uid="{00000000-0005-0000-0000-0000B0410000}"/>
    <cellStyle name="Normal 2 4 3 2 2 2 6 2" xfId="16816" xr:uid="{00000000-0005-0000-0000-0000B1410000}"/>
    <cellStyle name="Normal 2 4 3 2 2 2 7" xfId="16817" xr:uid="{00000000-0005-0000-0000-0000B2410000}"/>
    <cellStyle name="Normal 2 4 3 2 2 3" xfId="16818" xr:uid="{00000000-0005-0000-0000-0000B3410000}"/>
    <cellStyle name="Normal 2 4 3 2 2 3 2" xfId="16819" xr:uid="{00000000-0005-0000-0000-0000B4410000}"/>
    <cellStyle name="Normal 2 4 3 2 2 3 2 2" xfId="16820" xr:uid="{00000000-0005-0000-0000-0000B5410000}"/>
    <cellStyle name="Normal 2 4 3 2 2 3 2 2 2" xfId="16821" xr:uid="{00000000-0005-0000-0000-0000B6410000}"/>
    <cellStyle name="Normal 2 4 3 2 2 3 2 3" xfId="16822" xr:uid="{00000000-0005-0000-0000-0000B7410000}"/>
    <cellStyle name="Normal 2 4 3 2 2 3 3" xfId="16823" xr:uid="{00000000-0005-0000-0000-0000B8410000}"/>
    <cellStyle name="Normal 2 4 3 2 2 3 3 2" xfId="16824" xr:uid="{00000000-0005-0000-0000-0000B9410000}"/>
    <cellStyle name="Normal 2 4 3 2 2 3 3 2 2" xfId="16825" xr:uid="{00000000-0005-0000-0000-0000BA410000}"/>
    <cellStyle name="Normal 2 4 3 2 2 3 3 3" xfId="16826" xr:uid="{00000000-0005-0000-0000-0000BB410000}"/>
    <cellStyle name="Normal 2 4 3 2 2 3 4" xfId="16827" xr:uid="{00000000-0005-0000-0000-0000BC410000}"/>
    <cellStyle name="Normal 2 4 3 2 2 3 4 2" xfId="16828" xr:uid="{00000000-0005-0000-0000-0000BD410000}"/>
    <cellStyle name="Normal 2 4 3 2 2 3 4 2 2" xfId="16829" xr:uid="{00000000-0005-0000-0000-0000BE410000}"/>
    <cellStyle name="Normal 2 4 3 2 2 3 4 3" xfId="16830" xr:uid="{00000000-0005-0000-0000-0000BF410000}"/>
    <cellStyle name="Normal 2 4 3 2 2 3 5" xfId="16831" xr:uid="{00000000-0005-0000-0000-0000C0410000}"/>
    <cellStyle name="Normal 2 4 3 2 2 3 5 2" xfId="16832" xr:uid="{00000000-0005-0000-0000-0000C1410000}"/>
    <cellStyle name="Normal 2 4 3 2 2 3 6" xfId="16833" xr:uid="{00000000-0005-0000-0000-0000C2410000}"/>
    <cellStyle name="Normal 2 4 3 2 2 3 6 2" xfId="16834" xr:uid="{00000000-0005-0000-0000-0000C3410000}"/>
    <cellStyle name="Normal 2 4 3 2 2 3 7" xfId="16835" xr:uid="{00000000-0005-0000-0000-0000C4410000}"/>
    <cellStyle name="Normal 2 4 3 2 2 4" xfId="16836" xr:uid="{00000000-0005-0000-0000-0000C5410000}"/>
    <cellStyle name="Normal 2 4 3 2 2 4 2" xfId="16837" xr:uid="{00000000-0005-0000-0000-0000C6410000}"/>
    <cellStyle name="Normal 2 4 3 2 2 4 2 2" xfId="16838" xr:uid="{00000000-0005-0000-0000-0000C7410000}"/>
    <cellStyle name="Normal 2 4 3 2 2 4 3" xfId="16839" xr:uid="{00000000-0005-0000-0000-0000C8410000}"/>
    <cellStyle name="Normal 2 4 3 2 2 5" xfId="16840" xr:uid="{00000000-0005-0000-0000-0000C9410000}"/>
    <cellStyle name="Normal 2 4 3 2 2 5 2" xfId="16841" xr:uid="{00000000-0005-0000-0000-0000CA410000}"/>
    <cellStyle name="Normal 2 4 3 2 2 5 2 2" xfId="16842" xr:uid="{00000000-0005-0000-0000-0000CB410000}"/>
    <cellStyle name="Normal 2 4 3 2 2 5 3" xfId="16843" xr:uid="{00000000-0005-0000-0000-0000CC410000}"/>
    <cellStyle name="Normal 2 4 3 2 2 6" xfId="16844" xr:uid="{00000000-0005-0000-0000-0000CD410000}"/>
    <cellStyle name="Normal 2 4 3 2 2 6 2" xfId="16845" xr:uid="{00000000-0005-0000-0000-0000CE410000}"/>
    <cellStyle name="Normal 2 4 3 2 2 6 2 2" xfId="16846" xr:uid="{00000000-0005-0000-0000-0000CF410000}"/>
    <cellStyle name="Normal 2 4 3 2 2 6 3" xfId="16847" xr:uid="{00000000-0005-0000-0000-0000D0410000}"/>
    <cellStyle name="Normal 2 4 3 2 2 7" xfId="16848" xr:uid="{00000000-0005-0000-0000-0000D1410000}"/>
    <cellStyle name="Normal 2 4 3 2 2 7 2" xfId="16849" xr:uid="{00000000-0005-0000-0000-0000D2410000}"/>
    <cellStyle name="Normal 2 4 3 2 2 8" xfId="16850" xr:uid="{00000000-0005-0000-0000-0000D3410000}"/>
    <cellStyle name="Normal 2 4 3 2 2 8 2" xfId="16851" xr:uid="{00000000-0005-0000-0000-0000D4410000}"/>
    <cellStyle name="Normal 2 4 3 2 2 9" xfId="16852" xr:uid="{00000000-0005-0000-0000-0000D5410000}"/>
    <cellStyle name="Normal 2 4 3 2 3" xfId="16853" xr:uid="{00000000-0005-0000-0000-0000D6410000}"/>
    <cellStyle name="Normal 2 4 3 2 3 2" xfId="16854" xr:uid="{00000000-0005-0000-0000-0000D7410000}"/>
    <cellStyle name="Normal 2 4 3 2 3 2 2" xfId="16855" xr:uid="{00000000-0005-0000-0000-0000D8410000}"/>
    <cellStyle name="Normal 2 4 3 2 3 2 2 2" xfId="16856" xr:uid="{00000000-0005-0000-0000-0000D9410000}"/>
    <cellStyle name="Normal 2 4 3 2 3 2 2 2 2" xfId="16857" xr:uid="{00000000-0005-0000-0000-0000DA410000}"/>
    <cellStyle name="Normal 2 4 3 2 3 2 2 3" xfId="16858" xr:uid="{00000000-0005-0000-0000-0000DB410000}"/>
    <cellStyle name="Normal 2 4 3 2 3 2 3" xfId="16859" xr:uid="{00000000-0005-0000-0000-0000DC410000}"/>
    <cellStyle name="Normal 2 4 3 2 3 2 3 2" xfId="16860" xr:uid="{00000000-0005-0000-0000-0000DD410000}"/>
    <cellStyle name="Normal 2 4 3 2 3 2 3 2 2" xfId="16861" xr:uid="{00000000-0005-0000-0000-0000DE410000}"/>
    <cellStyle name="Normal 2 4 3 2 3 2 3 3" xfId="16862" xr:uid="{00000000-0005-0000-0000-0000DF410000}"/>
    <cellStyle name="Normal 2 4 3 2 3 2 4" xfId="16863" xr:uid="{00000000-0005-0000-0000-0000E0410000}"/>
    <cellStyle name="Normal 2 4 3 2 3 2 4 2" xfId="16864" xr:uid="{00000000-0005-0000-0000-0000E1410000}"/>
    <cellStyle name="Normal 2 4 3 2 3 2 4 2 2" xfId="16865" xr:uid="{00000000-0005-0000-0000-0000E2410000}"/>
    <cellStyle name="Normal 2 4 3 2 3 2 4 3" xfId="16866" xr:uid="{00000000-0005-0000-0000-0000E3410000}"/>
    <cellStyle name="Normal 2 4 3 2 3 2 5" xfId="16867" xr:uid="{00000000-0005-0000-0000-0000E4410000}"/>
    <cellStyle name="Normal 2 4 3 2 3 2 5 2" xfId="16868" xr:uid="{00000000-0005-0000-0000-0000E5410000}"/>
    <cellStyle name="Normal 2 4 3 2 3 2 6" xfId="16869" xr:uid="{00000000-0005-0000-0000-0000E6410000}"/>
    <cellStyle name="Normal 2 4 3 2 3 2 6 2" xfId="16870" xr:uid="{00000000-0005-0000-0000-0000E7410000}"/>
    <cellStyle name="Normal 2 4 3 2 3 2 7" xfId="16871" xr:uid="{00000000-0005-0000-0000-0000E8410000}"/>
    <cellStyle name="Normal 2 4 3 2 3 3" xfId="16872" xr:uid="{00000000-0005-0000-0000-0000E9410000}"/>
    <cellStyle name="Normal 2 4 3 2 3 3 2" xfId="16873" xr:uid="{00000000-0005-0000-0000-0000EA410000}"/>
    <cellStyle name="Normal 2 4 3 2 3 3 2 2" xfId="16874" xr:uid="{00000000-0005-0000-0000-0000EB410000}"/>
    <cellStyle name="Normal 2 4 3 2 3 3 3" xfId="16875" xr:uid="{00000000-0005-0000-0000-0000EC410000}"/>
    <cellStyle name="Normal 2 4 3 2 3 4" xfId="16876" xr:uid="{00000000-0005-0000-0000-0000ED410000}"/>
    <cellStyle name="Normal 2 4 3 2 3 4 2" xfId="16877" xr:uid="{00000000-0005-0000-0000-0000EE410000}"/>
    <cellStyle name="Normal 2 4 3 2 3 4 2 2" xfId="16878" xr:uid="{00000000-0005-0000-0000-0000EF410000}"/>
    <cellStyle name="Normal 2 4 3 2 3 4 3" xfId="16879" xr:uid="{00000000-0005-0000-0000-0000F0410000}"/>
    <cellStyle name="Normal 2 4 3 2 3 5" xfId="16880" xr:uid="{00000000-0005-0000-0000-0000F1410000}"/>
    <cellStyle name="Normal 2 4 3 2 3 5 2" xfId="16881" xr:uid="{00000000-0005-0000-0000-0000F2410000}"/>
    <cellStyle name="Normal 2 4 3 2 3 5 2 2" xfId="16882" xr:uid="{00000000-0005-0000-0000-0000F3410000}"/>
    <cellStyle name="Normal 2 4 3 2 3 5 3" xfId="16883" xr:uid="{00000000-0005-0000-0000-0000F4410000}"/>
    <cellStyle name="Normal 2 4 3 2 3 6" xfId="16884" xr:uid="{00000000-0005-0000-0000-0000F5410000}"/>
    <cellStyle name="Normal 2 4 3 2 3 6 2" xfId="16885" xr:uid="{00000000-0005-0000-0000-0000F6410000}"/>
    <cellStyle name="Normal 2 4 3 2 3 7" xfId="16886" xr:uid="{00000000-0005-0000-0000-0000F7410000}"/>
    <cellStyle name="Normal 2 4 3 2 3 7 2" xfId="16887" xr:uid="{00000000-0005-0000-0000-0000F8410000}"/>
    <cellStyle name="Normal 2 4 3 2 3 8" xfId="16888" xr:uid="{00000000-0005-0000-0000-0000F9410000}"/>
    <cellStyle name="Normal 2 4 3 2 4" xfId="16889" xr:uid="{00000000-0005-0000-0000-0000FA410000}"/>
    <cellStyle name="Normal 2 4 3 2 4 2" xfId="16890" xr:uid="{00000000-0005-0000-0000-0000FB410000}"/>
    <cellStyle name="Normal 2 4 3 2 4 2 2" xfId="16891" xr:uid="{00000000-0005-0000-0000-0000FC410000}"/>
    <cellStyle name="Normal 2 4 3 2 4 2 2 2" xfId="16892" xr:uid="{00000000-0005-0000-0000-0000FD410000}"/>
    <cellStyle name="Normal 2 4 3 2 4 2 3" xfId="16893" xr:uid="{00000000-0005-0000-0000-0000FE410000}"/>
    <cellStyle name="Normal 2 4 3 2 4 3" xfId="16894" xr:uid="{00000000-0005-0000-0000-0000FF410000}"/>
    <cellStyle name="Normal 2 4 3 2 4 3 2" xfId="16895" xr:uid="{00000000-0005-0000-0000-000000420000}"/>
    <cellStyle name="Normal 2 4 3 2 4 3 2 2" xfId="16896" xr:uid="{00000000-0005-0000-0000-000001420000}"/>
    <cellStyle name="Normal 2 4 3 2 4 3 3" xfId="16897" xr:uid="{00000000-0005-0000-0000-000002420000}"/>
    <cellStyle name="Normal 2 4 3 2 4 4" xfId="16898" xr:uid="{00000000-0005-0000-0000-000003420000}"/>
    <cellStyle name="Normal 2 4 3 2 4 4 2" xfId="16899" xr:uid="{00000000-0005-0000-0000-000004420000}"/>
    <cellStyle name="Normal 2 4 3 2 4 4 2 2" xfId="16900" xr:uid="{00000000-0005-0000-0000-000005420000}"/>
    <cellStyle name="Normal 2 4 3 2 4 4 3" xfId="16901" xr:uid="{00000000-0005-0000-0000-000006420000}"/>
    <cellStyle name="Normal 2 4 3 2 4 5" xfId="16902" xr:uid="{00000000-0005-0000-0000-000007420000}"/>
    <cellStyle name="Normal 2 4 3 2 4 5 2" xfId="16903" xr:uid="{00000000-0005-0000-0000-000008420000}"/>
    <cellStyle name="Normal 2 4 3 2 4 6" xfId="16904" xr:uid="{00000000-0005-0000-0000-000009420000}"/>
    <cellStyle name="Normal 2 4 3 2 4 6 2" xfId="16905" xr:uid="{00000000-0005-0000-0000-00000A420000}"/>
    <cellStyle name="Normal 2 4 3 2 4 7" xfId="16906" xr:uid="{00000000-0005-0000-0000-00000B420000}"/>
    <cellStyle name="Normal 2 4 3 2 5" xfId="16907" xr:uid="{00000000-0005-0000-0000-00000C420000}"/>
    <cellStyle name="Normal 2 4 3 2 5 2" xfId="16908" xr:uid="{00000000-0005-0000-0000-00000D420000}"/>
    <cellStyle name="Normal 2 4 3 2 5 2 2" xfId="16909" xr:uid="{00000000-0005-0000-0000-00000E420000}"/>
    <cellStyle name="Normal 2 4 3 2 5 2 2 2" xfId="16910" xr:uid="{00000000-0005-0000-0000-00000F420000}"/>
    <cellStyle name="Normal 2 4 3 2 5 2 3" xfId="16911" xr:uid="{00000000-0005-0000-0000-000010420000}"/>
    <cellStyle name="Normal 2 4 3 2 5 3" xfId="16912" xr:uid="{00000000-0005-0000-0000-000011420000}"/>
    <cellStyle name="Normal 2 4 3 2 5 3 2" xfId="16913" xr:uid="{00000000-0005-0000-0000-000012420000}"/>
    <cellStyle name="Normal 2 4 3 2 5 3 2 2" xfId="16914" xr:uid="{00000000-0005-0000-0000-000013420000}"/>
    <cellStyle name="Normal 2 4 3 2 5 3 3" xfId="16915" xr:uid="{00000000-0005-0000-0000-000014420000}"/>
    <cellStyle name="Normal 2 4 3 2 5 4" xfId="16916" xr:uid="{00000000-0005-0000-0000-000015420000}"/>
    <cellStyle name="Normal 2 4 3 2 5 4 2" xfId="16917" xr:uid="{00000000-0005-0000-0000-000016420000}"/>
    <cellStyle name="Normal 2 4 3 2 5 4 2 2" xfId="16918" xr:uid="{00000000-0005-0000-0000-000017420000}"/>
    <cellStyle name="Normal 2 4 3 2 5 4 3" xfId="16919" xr:uid="{00000000-0005-0000-0000-000018420000}"/>
    <cellStyle name="Normal 2 4 3 2 5 5" xfId="16920" xr:uid="{00000000-0005-0000-0000-000019420000}"/>
    <cellStyle name="Normal 2 4 3 2 5 5 2" xfId="16921" xr:uid="{00000000-0005-0000-0000-00001A420000}"/>
    <cellStyle name="Normal 2 4 3 2 5 6" xfId="16922" xr:uid="{00000000-0005-0000-0000-00001B420000}"/>
    <cellStyle name="Normal 2 4 3 2 5 6 2" xfId="16923" xr:uid="{00000000-0005-0000-0000-00001C420000}"/>
    <cellStyle name="Normal 2 4 3 2 5 7" xfId="16924" xr:uid="{00000000-0005-0000-0000-00001D420000}"/>
    <cellStyle name="Normal 2 4 3 2 6" xfId="16925" xr:uid="{00000000-0005-0000-0000-00001E420000}"/>
    <cellStyle name="Normal 2 4 3 2 6 2" xfId="16926" xr:uid="{00000000-0005-0000-0000-00001F420000}"/>
    <cellStyle name="Normal 2 4 3 2 6 2 2" xfId="16927" xr:uid="{00000000-0005-0000-0000-000020420000}"/>
    <cellStyle name="Normal 2 4 3 2 6 3" xfId="16928" xr:uid="{00000000-0005-0000-0000-000021420000}"/>
    <cellStyle name="Normal 2 4 3 2 7" xfId="16929" xr:uid="{00000000-0005-0000-0000-000022420000}"/>
    <cellStyle name="Normal 2 4 3 2 7 2" xfId="16930" xr:uid="{00000000-0005-0000-0000-000023420000}"/>
    <cellStyle name="Normal 2 4 3 2 7 2 2" xfId="16931" xr:uid="{00000000-0005-0000-0000-000024420000}"/>
    <cellStyle name="Normal 2 4 3 2 7 3" xfId="16932" xr:uid="{00000000-0005-0000-0000-000025420000}"/>
    <cellStyle name="Normal 2 4 3 2 8" xfId="16933" xr:uid="{00000000-0005-0000-0000-000026420000}"/>
    <cellStyle name="Normal 2 4 3 2 8 2" xfId="16934" xr:uid="{00000000-0005-0000-0000-000027420000}"/>
    <cellStyle name="Normal 2 4 3 2 8 2 2" xfId="16935" xr:uid="{00000000-0005-0000-0000-000028420000}"/>
    <cellStyle name="Normal 2 4 3 2 8 3" xfId="16936" xr:uid="{00000000-0005-0000-0000-000029420000}"/>
    <cellStyle name="Normal 2 4 3 2 9" xfId="16937" xr:uid="{00000000-0005-0000-0000-00002A420000}"/>
    <cellStyle name="Normal 2 4 3 2 9 2" xfId="16938" xr:uid="{00000000-0005-0000-0000-00002B420000}"/>
    <cellStyle name="Normal 2 4 3 3" xfId="16939" xr:uid="{00000000-0005-0000-0000-00002C420000}"/>
    <cellStyle name="Normal 2 4 3 3 10" xfId="16940" xr:uid="{00000000-0005-0000-0000-00002D420000}"/>
    <cellStyle name="Normal 2 4 3 3 10 2" xfId="16941" xr:uid="{00000000-0005-0000-0000-00002E420000}"/>
    <cellStyle name="Normal 2 4 3 3 11" xfId="16942" xr:uid="{00000000-0005-0000-0000-00002F420000}"/>
    <cellStyle name="Normal 2 4 3 3 2" xfId="16943" xr:uid="{00000000-0005-0000-0000-000030420000}"/>
    <cellStyle name="Normal 2 4 3 3 2 2" xfId="16944" xr:uid="{00000000-0005-0000-0000-000031420000}"/>
    <cellStyle name="Normal 2 4 3 3 2 2 2" xfId="16945" xr:uid="{00000000-0005-0000-0000-000032420000}"/>
    <cellStyle name="Normal 2 4 3 3 2 2 2 2" xfId="16946" xr:uid="{00000000-0005-0000-0000-000033420000}"/>
    <cellStyle name="Normal 2 4 3 3 2 2 2 2 2" xfId="16947" xr:uid="{00000000-0005-0000-0000-000034420000}"/>
    <cellStyle name="Normal 2 4 3 3 2 2 2 3" xfId="16948" xr:uid="{00000000-0005-0000-0000-000035420000}"/>
    <cellStyle name="Normal 2 4 3 3 2 2 3" xfId="16949" xr:uid="{00000000-0005-0000-0000-000036420000}"/>
    <cellStyle name="Normal 2 4 3 3 2 2 3 2" xfId="16950" xr:uid="{00000000-0005-0000-0000-000037420000}"/>
    <cellStyle name="Normal 2 4 3 3 2 2 3 2 2" xfId="16951" xr:uid="{00000000-0005-0000-0000-000038420000}"/>
    <cellStyle name="Normal 2 4 3 3 2 2 3 3" xfId="16952" xr:uid="{00000000-0005-0000-0000-000039420000}"/>
    <cellStyle name="Normal 2 4 3 3 2 2 4" xfId="16953" xr:uid="{00000000-0005-0000-0000-00003A420000}"/>
    <cellStyle name="Normal 2 4 3 3 2 2 4 2" xfId="16954" xr:uid="{00000000-0005-0000-0000-00003B420000}"/>
    <cellStyle name="Normal 2 4 3 3 2 2 4 2 2" xfId="16955" xr:uid="{00000000-0005-0000-0000-00003C420000}"/>
    <cellStyle name="Normal 2 4 3 3 2 2 4 3" xfId="16956" xr:uid="{00000000-0005-0000-0000-00003D420000}"/>
    <cellStyle name="Normal 2 4 3 3 2 2 5" xfId="16957" xr:uid="{00000000-0005-0000-0000-00003E420000}"/>
    <cellStyle name="Normal 2 4 3 3 2 2 5 2" xfId="16958" xr:uid="{00000000-0005-0000-0000-00003F420000}"/>
    <cellStyle name="Normal 2 4 3 3 2 2 6" xfId="16959" xr:uid="{00000000-0005-0000-0000-000040420000}"/>
    <cellStyle name="Normal 2 4 3 3 2 2 6 2" xfId="16960" xr:uid="{00000000-0005-0000-0000-000041420000}"/>
    <cellStyle name="Normal 2 4 3 3 2 2 7" xfId="16961" xr:uid="{00000000-0005-0000-0000-000042420000}"/>
    <cellStyle name="Normal 2 4 3 3 2 3" xfId="16962" xr:uid="{00000000-0005-0000-0000-000043420000}"/>
    <cellStyle name="Normal 2 4 3 3 2 3 2" xfId="16963" xr:uid="{00000000-0005-0000-0000-000044420000}"/>
    <cellStyle name="Normal 2 4 3 3 2 3 2 2" xfId="16964" xr:uid="{00000000-0005-0000-0000-000045420000}"/>
    <cellStyle name="Normal 2 4 3 3 2 3 2 2 2" xfId="16965" xr:uid="{00000000-0005-0000-0000-000046420000}"/>
    <cellStyle name="Normal 2 4 3 3 2 3 2 3" xfId="16966" xr:uid="{00000000-0005-0000-0000-000047420000}"/>
    <cellStyle name="Normal 2 4 3 3 2 3 3" xfId="16967" xr:uid="{00000000-0005-0000-0000-000048420000}"/>
    <cellStyle name="Normal 2 4 3 3 2 3 3 2" xfId="16968" xr:uid="{00000000-0005-0000-0000-000049420000}"/>
    <cellStyle name="Normal 2 4 3 3 2 3 3 2 2" xfId="16969" xr:uid="{00000000-0005-0000-0000-00004A420000}"/>
    <cellStyle name="Normal 2 4 3 3 2 3 3 3" xfId="16970" xr:uid="{00000000-0005-0000-0000-00004B420000}"/>
    <cellStyle name="Normal 2 4 3 3 2 3 4" xfId="16971" xr:uid="{00000000-0005-0000-0000-00004C420000}"/>
    <cellStyle name="Normal 2 4 3 3 2 3 4 2" xfId="16972" xr:uid="{00000000-0005-0000-0000-00004D420000}"/>
    <cellStyle name="Normal 2 4 3 3 2 3 4 2 2" xfId="16973" xr:uid="{00000000-0005-0000-0000-00004E420000}"/>
    <cellStyle name="Normal 2 4 3 3 2 3 4 3" xfId="16974" xr:uid="{00000000-0005-0000-0000-00004F420000}"/>
    <cellStyle name="Normal 2 4 3 3 2 3 5" xfId="16975" xr:uid="{00000000-0005-0000-0000-000050420000}"/>
    <cellStyle name="Normal 2 4 3 3 2 3 5 2" xfId="16976" xr:uid="{00000000-0005-0000-0000-000051420000}"/>
    <cellStyle name="Normal 2 4 3 3 2 3 6" xfId="16977" xr:uid="{00000000-0005-0000-0000-000052420000}"/>
    <cellStyle name="Normal 2 4 3 3 2 3 6 2" xfId="16978" xr:uid="{00000000-0005-0000-0000-000053420000}"/>
    <cellStyle name="Normal 2 4 3 3 2 3 7" xfId="16979" xr:uid="{00000000-0005-0000-0000-000054420000}"/>
    <cellStyle name="Normal 2 4 3 3 2 4" xfId="16980" xr:uid="{00000000-0005-0000-0000-000055420000}"/>
    <cellStyle name="Normal 2 4 3 3 2 4 2" xfId="16981" xr:uid="{00000000-0005-0000-0000-000056420000}"/>
    <cellStyle name="Normal 2 4 3 3 2 4 2 2" xfId="16982" xr:uid="{00000000-0005-0000-0000-000057420000}"/>
    <cellStyle name="Normal 2 4 3 3 2 4 3" xfId="16983" xr:uid="{00000000-0005-0000-0000-000058420000}"/>
    <cellStyle name="Normal 2 4 3 3 2 5" xfId="16984" xr:uid="{00000000-0005-0000-0000-000059420000}"/>
    <cellStyle name="Normal 2 4 3 3 2 5 2" xfId="16985" xr:uid="{00000000-0005-0000-0000-00005A420000}"/>
    <cellStyle name="Normal 2 4 3 3 2 5 2 2" xfId="16986" xr:uid="{00000000-0005-0000-0000-00005B420000}"/>
    <cellStyle name="Normal 2 4 3 3 2 5 3" xfId="16987" xr:uid="{00000000-0005-0000-0000-00005C420000}"/>
    <cellStyle name="Normal 2 4 3 3 2 6" xfId="16988" xr:uid="{00000000-0005-0000-0000-00005D420000}"/>
    <cellStyle name="Normal 2 4 3 3 2 6 2" xfId="16989" xr:uid="{00000000-0005-0000-0000-00005E420000}"/>
    <cellStyle name="Normal 2 4 3 3 2 6 2 2" xfId="16990" xr:uid="{00000000-0005-0000-0000-00005F420000}"/>
    <cellStyle name="Normal 2 4 3 3 2 6 3" xfId="16991" xr:uid="{00000000-0005-0000-0000-000060420000}"/>
    <cellStyle name="Normal 2 4 3 3 2 7" xfId="16992" xr:uid="{00000000-0005-0000-0000-000061420000}"/>
    <cellStyle name="Normal 2 4 3 3 2 7 2" xfId="16993" xr:uid="{00000000-0005-0000-0000-000062420000}"/>
    <cellStyle name="Normal 2 4 3 3 2 8" xfId="16994" xr:uid="{00000000-0005-0000-0000-000063420000}"/>
    <cellStyle name="Normal 2 4 3 3 2 8 2" xfId="16995" xr:uid="{00000000-0005-0000-0000-000064420000}"/>
    <cellStyle name="Normal 2 4 3 3 2 9" xfId="16996" xr:uid="{00000000-0005-0000-0000-000065420000}"/>
    <cellStyle name="Normal 2 4 3 3 3" xfId="16997" xr:uid="{00000000-0005-0000-0000-000066420000}"/>
    <cellStyle name="Normal 2 4 3 3 3 2" xfId="16998" xr:uid="{00000000-0005-0000-0000-000067420000}"/>
    <cellStyle name="Normal 2 4 3 3 3 2 2" xfId="16999" xr:uid="{00000000-0005-0000-0000-000068420000}"/>
    <cellStyle name="Normal 2 4 3 3 3 2 2 2" xfId="17000" xr:uid="{00000000-0005-0000-0000-000069420000}"/>
    <cellStyle name="Normal 2 4 3 3 3 2 2 2 2" xfId="17001" xr:uid="{00000000-0005-0000-0000-00006A420000}"/>
    <cellStyle name="Normal 2 4 3 3 3 2 2 3" xfId="17002" xr:uid="{00000000-0005-0000-0000-00006B420000}"/>
    <cellStyle name="Normal 2 4 3 3 3 2 3" xfId="17003" xr:uid="{00000000-0005-0000-0000-00006C420000}"/>
    <cellStyle name="Normal 2 4 3 3 3 2 3 2" xfId="17004" xr:uid="{00000000-0005-0000-0000-00006D420000}"/>
    <cellStyle name="Normal 2 4 3 3 3 2 3 2 2" xfId="17005" xr:uid="{00000000-0005-0000-0000-00006E420000}"/>
    <cellStyle name="Normal 2 4 3 3 3 2 3 3" xfId="17006" xr:uid="{00000000-0005-0000-0000-00006F420000}"/>
    <cellStyle name="Normal 2 4 3 3 3 2 4" xfId="17007" xr:uid="{00000000-0005-0000-0000-000070420000}"/>
    <cellStyle name="Normal 2 4 3 3 3 2 4 2" xfId="17008" xr:uid="{00000000-0005-0000-0000-000071420000}"/>
    <cellStyle name="Normal 2 4 3 3 3 2 4 2 2" xfId="17009" xr:uid="{00000000-0005-0000-0000-000072420000}"/>
    <cellStyle name="Normal 2 4 3 3 3 2 4 3" xfId="17010" xr:uid="{00000000-0005-0000-0000-000073420000}"/>
    <cellStyle name="Normal 2 4 3 3 3 2 5" xfId="17011" xr:uid="{00000000-0005-0000-0000-000074420000}"/>
    <cellStyle name="Normal 2 4 3 3 3 2 5 2" xfId="17012" xr:uid="{00000000-0005-0000-0000-000075420000}"/>
    <cellStyle name="Normal 2 4 3 3 3 2 6" xfId="17013" xr:uid="{00000000-0005-0000-0000-000076420000}"/>
    <cellStyle name="Normal 2 4 3 3 3 2 6 2" xfId="17014" xr:uid="{00000000-0005-0000-0000-000077420000}"/>
    <cellStyle name="Normal 2 4 3 3 3 2 7" xfId="17015" xr:uid="{00000000-0005-0000-0000-000078420000}"/>
    <cellStyle name="Normal 2 4 3 3 3 3" xfId="17016" xr:uid="{00000000-0005-0000-0000-000079420000}"/>
    <cellStyle name="Normal 2 4 3 3 3 3 2" xfId="17017" xr:uid="{00000000-0005-0000-0000-00007A420000}"/>
    <cellStyle name="Normal 2 4 3 3 3 3 2 2" xfId="17018" xr:uid="{00000000-0005-0000-0000-00007B420000}"/>
    <cellStyle name="Normal 2 4 3 3 3 3 3" xfId="17019" xr:uid="{00000000-0005-0000-0000-00007C420000}"/>
    <cellStyle name="Normal 2 4 3 3 3 4" xfId="17020" xr:uid="{00000000-0005-0000-0000-00007D420000}"/>
    <cellStyle name="Normal 2 4 3 3 3 4 2" xfId="17021" xr:uid="{00000000-0005-0000-0000-00007E420000}"/>
    <cellStyle name="Normal 2 4 3 3 3 4 2 2" xfId="17022" xr:uid="{00000000-0005-0000-0000-00007F420000}"/>
    <cellStyle name="Normal 2 4 3 3 3 4 3" xfId="17023" xr:uid="{00000000-0005-0000-0000-000080420000}"/>
    <cellStyle name="Normal 2 4 3 3 3 5" xfId="17024" xr:uid="{00000000-0005-0000-0000-000081420000}"/>
    <cellStyle name="Normal 2 4 3 3 3 5 2" xfId="17025" xr:uid="{00000000-0005-0000-0000-000082420000}"/>
    <cellStyle name="Normal 2 4 3 3 3 5 2 2" xfId="17026" xr:uid="{00000000-0005-0000-0000-000083420000}"/>
    <cellStyle name="Normal 2 4 3 3 3 5 3" xfId="17027" xr:uid="{00000000-0005-0000-0000-000084420000}"/>
    <cellStyle name="Normal 2 4 3 3 3 6" xfId="17028" xr:uid="{00000000-0005-0000-0000-000085420000}"/>
    <cellStyle name="Normal 2 4 3 3 3 6 2" xfId="17029" xr:uid="{00000000-0005-0000-0000-000086420000}"/>
    <cellStyle name="Normal 2 4 3 3 3 7" xfId="17030" xr:uid="{00000000-0005-0000-0000-000087420000}"/>
    <cellStyle name="Normal 2 4 3 3 3 7 2" xfId="17031" xr:uid="{00000000-0005-0000-0000-000088420000}"/>
    <cellStyle name="Normal 2 4 3 3 3 8" xfId="17032" xr:uid="{00000000-0005-0000-0000-000089420000}"/>
    <cellStyle name="Normal 2 4 3 3 4" xfId="17033" xr:uid="{00000000-0005-0000-0000-00008A420000}"/>
    <cellStyle name="Normal 2 4 3 3 4 2" xfId="17034" xr:uid="{00000000-0005-0000-0000-00008B420000}"/>
    <cellStyle name="Normal 2 4 3 3 4 2 2" xfId="17035" xr:uid="{00000000-0005-0000-0000-00008C420000}"/>
    <cellStyle name="Normal 2 4 3 3 4 2 2 2" xfId="17036" xr:uid="{00000000-0005-0000-0000-00008D420000}"/>
    <cellStyle name="Normal 2 4 3 3 4 2 3" xfId="17037" xr:uid="{00000000-0005-0000-0000-00008E420000}"/>
    <cellStyle name="Normal 2 4 3 3 4 3" xfId="17038" xr:uid="{00000000-0005-0000-0000-00008F420000}"/>
    <cellStyle name="Normal 2 4 3 3 4 3 2" xfId="17039" xr:uid="{00000000-0005-0000-0000-000090420000}"/>
    <cellStyle name="Normal 2 4 3 3 4 3 2 2" xfId="17040" xr:uid="{00000000-0005-0000-0000-000091420000}"/>
    <cellStyle name="Normal 2 4 3 3 4 3 3" xfId="17041" xr:uid="{00000000-0005-0000-0000-000092420000}"/>
    <cellStyle name="Normal 2 4 3 3 4 4" xfId="17042" xr:uid="{00000000-0005-0000-0000-000093420000}"/>
    <cellStyle name="Normal 2 4 3 3 4 4 2" xfId="17043" xr:uid="{00000000-0005-0000-0000-000094420000}"/>
    <cellStyle name="Normal 2 4 3 3 4 4 2 2" xfId="17044" xr:uid="{00000000-0005-0000-0000-000095420000}"/>
    <cellStyle name="Normal 2 4 3 3 4 4 3" xfId="17045" xr:uid="{00000000-0005-0000-0000-000096420000}"/>
    <cellStyle name="Normal 2 4 3 3 4 5" xfId="17046" xr:uid="{00000000-0005-0000-0000-000097420000}"/>
    <cellStyle name="Normal 2 4 3 3 4 5 2" xfId="17047" xr:uid="{00000000-0005-0000-0000-000098420000}"/>
    <cellStyle name="Normal 2 4 3 3 4 6" xfId="17048" xr:uid="{00000000-0005-0000-0000-000099420000}"/>
    <cellStyle name="Normal 2 4 3 3 4 6 2" xfId="17049" xr:uid="{00000000-0005-0000-0000-00009A420000}"/>
    <cellStyle name="Normal 2 4 3 3 4 7" xfId="17050" xr:uid="{00000000-0005-0000-0000-00009B420000}"/>
    <cellStyle name="Normal 2 4 3 3 5" xfId="17051" xr:uid="{00000000-0005-0000-0000-00009C420000}"/>
    <cellStyle name="Normal 2 4 3 3 5 2" xfId="17052" xr:uid="{00000000-0005-0000-0000-00009D420000}"/>
    <cellStyle name="Normal 2 4 3 3 5 2 2" xfId="17053" xr:uid="{00000000-0005-0000-0000-00009E420000}"/>
    <cellStyle name="Normal 2 4 3 3 5 2 2 2" xfId="17054" xr:uid="{00000000-0005-0000-0000-00009F420000}"/>
    <cellStyle name="Normal 2 4 3 3 5 2 3" xfId="17055" xr:uid="{00000000-0005-0000-0000-0000A0420000}"/>
    <cellStyle name="Normal 2 4 3 3 5 3" xfId="17056" xr:uid="{00000000-0005-0000-0000-0000A1420000}"/>
    <cellStyle name="Normal 2 4 3 3 5 3 2" xfId="17057" xr:uid="{00000000-0005-0000-0000-0000A2420000}"/>
    <cellStyle name="Normal 2 4 3 3 5 3 2 2" xfId="17058" xr:uid="{00000000-0005-0000-0000-0000A3420000}"/>
    <cellStyle name="Normal 2 4 3 3 5 3 3" xfId="17059" xr:uid="{00000000-0005-0000-0000-0000A4420000}"/>
    <cellStyle name="Normal 2 4 3 3 5 4" xfId="17060" xr:uid="{00000000-0005-0000-0000-0000A5420000}"/>
    <cellStyle name="Normal 2 4 3 3 5 4 2" xfId="17061" xr:uid="{00000000-0005-0000-0000-0000A6420000}"/>
    <cellStyle name="Normal 2 4 3 3 5 4 2 2" xfId="17062" xr:uid="{00000000-0005-0000-0000-0000A7420000}"/>
    <cellStyle name="Normal 2 4 3 3 5 4 3" xfId="17063" xr:uid="{00000000-0005-0000-0000-0000A8420000}"/>
    <cellStyle name="Normal 2 4 3 3 5 5" xfId="17064" xr:uid="{00000000-0005-0000-0000-0000A9420000}"/>
    <cellStyle name="Normal 2 4 3 3 5 5 2" xfId="17065" xr:uid="{00000000-0005-0000-0000-0000AA420000}"/>
    <cellStyle name="Normal 2 4 3 3 5 6" xfId="17066" xr:uid="{00000000-0005-0000-0000-0000AB420000}"/>
    <cellStyle name="Normal 2 4 3 3 5 6 2" xfId="17067" xr:uid="{00000000-0005-0000-0000-0000AC420000}"/>
    <cellStyle name="Normal 2 4 3 3 5 7" xfId="17068" xr:uid="{00000000-0005-0000-0000-0000AD420000}"/>
    <cellStyle name="Normal 2 4 3 3 6" xfId="17069" xr:uid="{00000000-0005-0000-0000-0000AE420000}"/>
    <cellStyle name="Normal 2 4 3 3 6 2" xfId="17070" xr:uid="{00000000-0005-0000-0000-0000AF420000}"/>
    <cellStyle name="Normal 2 4 3 3 6 2 2" xfId="17071" xr:uid="{00000000-0005-0000-0000-0000B0420000}"/>
    <cellStyle name="Normal 2 4 3 3 6 3" xfId="17072" xr:uid="{00000000-0005-0000-0000-0000B1420000}"/>
    <cellStyle name="Normal 2 4 3 3 7" xfId="17073" xr:uid="{00000000-0005-0000-0000-0000B2420000}"/>
    <cellStyle name="Normal 2 4 3 3 7 2" xfId="17074" xr:uid="{00000000-0005-0000-0000-0000B3420000}"/>
    <cellStyle name="Normal 2 4 3 3 7 2 2" xfId="17075" xr:uid="{00000000-0005-0000-0000-0000B4420000}"/>
    <cellStyle name="Normal 2 4 3 3 7 3" xfId="17076" xr:uid="{00000000-0005-0000-0000-0000B5420000}"/>
    <cellStyle name="Normal 2 4 3 3 8" xfId="17077" xr:uid="{00000000-0005-0000-0000-0000B6420000}"/>
    <cellStyle name="Normal 2 4 3 3 8 2" xfId="17078" xr:uid="{00000000-0005-0000-0000-0000B7420000}"/>
    <cellStyle name="Normal 2 4 3 3 8 2 2" xfId="17079" xr:uid="{00000000-0005-0000-0000-0000B8420000}"/>
    <cellStyle name="Normal 2 4 3 3 8 3" xfId="17080" xr:uid="{00000000-0005-0000-0000-0000B9420000}"/>
    <cellStyle name="Normal 2 4 3 3 9" xfId="17081" xr:uid="{00000000-0005-0000-0000-0000BA420000}"/>
    <cellStyle name="Normal 2 4 3 3 9 2" xfId="17082" xr:uid="{00000000-0005-0000-0000-0000BB420000}"/>
    <cellStyle name="Normal 2 4 3 4" xfId="17083" xr:uid="{00000000-0005-0000-0000-0000BC420000}"/>
    <cellStyle name="Normal 2 4 3 4 2" xfId="17084" xr:uid="{00000000-0005-0000-0000-0000BD420000}"/>
    <cellStyle name="Normal 2 4 3 4 2 2" xfId="17085" xr:uid="{00000000-0005-0000-0000-0000BE420000}"/>
    <cellStyle name="Normal 2 4 3 4 2 2 2" xfId="17086" xr:uid="{00000000-0005-0000-0000-0000BF420000}"/>
    <cellStyle name="Normal 2 4 3 4 2 2 2 2" xfId="17087" xr:uid="{00000000-0005-0000-0000-0000C0420000}"/>
    <cellStyle name="Normal 2 4 3 4 2 2 3" xfId="17088" xr:uid="{00000000-0005-0000-0000-0000C1420000}"/>
    <cellStyle name="Normal 2 4 3 4 2 3" xfId="17089" xr:uid="{00000000-0005-0000-0000-0000C2420000}"/>
    <cellStyle name="Normal 2 4 3 4 2 3 2" xfId="17090" xr:uid="{00000000-0005-0000-0000-0000C3420000}"/>
    <cellStyle name="Normal 2 4 3 4 2 3 2 2" xfId="17091" xr:uid="{00000000-0005-0000-0000-0000C4420000}"/>
    <cellStyle name="Normal 2 4 3 4 2 3 3" xfId="17092" xr:uid="{00000000-0005-0000-0000-0000C5420000}"/>
    <cellStyle name="Normal 2 4 3 4 2 4" xfId="17093" xr:uid="{00000000-0005-0000-0000-0000C6420000}"/>
    <cellStyle name="Normal 2 4 3 4 2 4 2" xfId="17094" xr:uid="{00000000-0005-0000-0000-0000C7420000}"/>
    <cellStyle name="Normal 2 4 3 4 2 4 2 2" xfId="17095" xr:uid="{00000000-0005-0000-0000-0000C8420000}"/>
    <cellStyle name="Normal 2 4 3 4 2 4 3" xfId="17096" xr:uid="{00000000-0005-0000-0000-0000C9420000}"/>
    <cellStyle name="Normal 2 4 3 4 2 5" xfId="17097" xr:uid="{00000000-0005-0000-0000-0000CA420000}"/>
    <cellStyle name="Normal 2 4 3 4 2 5 2" xfId="17098" xr:uid="{00000000-0005-0000-0000-0000CB420000}"/>
    <cellStyle name="Normal 2 4 3 4 2 6" xfId="17099" xr:uid="{00000000-0005-0000-0000-0000CC420000}"/>
    <cellStyle name="Normal 2 4 3 4 2 6 2" xfId="17100" xr:uid="{00000000-0005-0000-0000-0000CD420000}"/>
    <cellStyle name="Normal 2 4 3 4 2 7" xfId="17101" xr:uid="{00000000-0005-0000-0000-0000CE420000}"/>
    <cellStyle name="Normal 2 4 3 4 3" xfId="17102" xr:uid="{00000000-0005-0000-0000-0000CF420000}"/>
    <cellStyle name="Normal 2 4 3 4 3 2" xfId="17103" xr:uid="{00000000-0005-0000-0000-0000D0420000}"/>
    <cellStyle name="Normal 2 4 3 4 3 2 2" xfId="17104" xr:uid="{00000000-0005-0000-0000-0000D1420000}"/>
    <cellStyle name="Normal 2 4 3 4 3 2 2 2" xfId="17105" xr:uid="{00000000-0005-0000-0000-0000D2420000}"/>
    <cellStyle name="Normal 2 4 3 4 3 2 3" xfId="17106" xr:uid="{00000000-0005-0000-0000-0000D3420000}"/>
    <cellStyle name="Normal 2 4 3 4 3 3" xfId="17107" xr:uid="{00000000-0005-0000-0000-0000D4420000}"/>
    <cellStyle name="Normal 2 4 3 4 3 3 2" xfId="17108" xr:uid="{00000000-0005-0000-0000-0000D5420000}"/>
    <cellStyle name="Normal 2 4 3 4 3 3 2 2" xfId="17109" xr:uid="{00000000-0005-0000-0000-0000D6420000}"/>
    <cellStyle name="Normal 2 4 3 4 3 3 3" xfId="17110" xr:uid="{00000000-0005-0000-0000-0000D7420000}"/>
    <cellStyle name="Normal 2 4 3 4 3 4" xfId="17111" xr:uid="{00000000-0005-0000-0000-0000D8420000}"/>
    <cellStyle name="Normal 2 4 3 4 3 4 2" xfId="17112" xr:uid="{00000000-0005-0000-0000-0000D9420000}"/>
    <cellStyle name="Normal 2 4 3 4 3 4 2 2" xfId="17113" xr:uid="{00000000-0005-0000-0000-0000DA420000}"/>
    <cellStyle name="Normal 2 4 3 4 3 4 3" xfId="17114" xr:uid="{00000000-0005-0000-0000-0000DB420000}"/>
    <cellStyle name="Normal 2 4 3 4 3 5" xfId="17115" xr:uid="{00000000-0005-0000-0000-0000DC420000}"/>
    <cellStyle name="Normal 2 4 3 4 3 5 2" xfId="17116" xr:uid="{00000000-0005-0000-0000-0000DD420000}"/>
    <cellStyle name="Normal 2 4 3 4 3 6" xfId="17117" xr:uid="{00000000-0005-0000-0000-0000DE420000}"/>
    <cellStyle name="Normal 2 4 3 4 3 6 2" xfId="17118" xr:uid="{00000000-0005-0000-0000-0000DF420000}"/>
    <cellStyle name="Normal 2 4 3 4 3 7" xfId="17119" xr:uid="{00000000-0005-0000-0000-0000E0420000}"/>
    <cellStyle name="Normal 2 4 3 4 4" xfId="17120" xr:uid="{00000000-0005-0000-0000-0000E1420000}"/>
    <cellStyle name="Normal 2 4 3 4 4 2" xfId="17121" xr:uid="{00000000-0005-0000-0000-0000E2420000}"/>
    <cellStyle name="Normal 2 4 3 4 4 2 2" xfId="17122" xr:uid="{00000000-0005-0000-0000-0000E3420000}"/>
    <cellStyle name="Normal 2 4 3 4 4 3" xfId="17123" xr:uid="{00000000-0005-0000-0000-0000E4420000}"/>
    <cellStyle name="Normal 2 4 3 4 5" xfId="17124" xr:uid="{00000000-0005-0000-0000-0000E5420000}"/>
    <cellStyle name="Normal 2 4 3 4 5 2" xfId="17125" xr:uid="{00000000-0005-0000-0000-0000E6420000}"/>
    <cellStyle name="Normal 2 4 3 4 5 2 2" xfId="17126" xr:uid="{00000000-0005-0000-0000-0000E7420000}"/>
    <cellStyle name="Normal 2 4 3 4 5 3" xfId="17127" xr:uid="{00000000-0005-0000-0000-0000E8420000}"/>
    <cellStyle name="Normal 2 4 3 4 6" xfId="17128" xr:uid="{00000000-0005-0000-0000-0000E9420000}"/>
    <cellStyle name="Normal 2 4 3 4 6 2" xfId="17129" xr:uid="{00000000-0005-0000-0000-0000EA420000}"/>
    <cellStyle name="Normal 2 4 3 4 6 2 2" xfId="17130" xr:uid="{00000000-0005-0000-0000-0000EB420000}"/>
    <cellStyle name="Normal 2 4 3 4 6 3" xfId="17131" xr:uid="{00000000-0005-0000-0000-0000EC420000}"/>
    <cellStyle name="Normal 2 4 3 4 7" xfId="17132" xr:uid="{00000000-0005-0000-0000-0000ED420000}"/>
    <cellStyle name="Normal 2 4 3 4 7 2" xfId="17133" xr:uid="{00000000-0005-0000-0000-0000EE420000}"/>
    <cellStyle name="Normal 2 4 3 4 8" xfId="17134" xr:uid="{00000000-0005-0000-0000-0000EF420000}"/>
    <cellStyle name="Normal 2 4 3 4 8 2" xfId="17135" xr:uid="{00000000-0005-0000-0000-0000F0420000}"/>
    <cellStyle name="Normal 2 4 3 4 9" xfId="17136" xr:uid="{00000000-0005-0000-0000-0000F1420000}"/>
    <cellStyle name="Normal 2 4 3 5" xfId="17137" xr:uid="{00000000-0005-0000-0000-0000F2420000}"/>
    <cellStyle name="Normal 2 4 3 5 2" xfId="17138" xr:uid="{00000000-0005-0000-0000-0000F3420000}"/>
    <cellStyle name="Normal 2 4 3 5 2 2" xfId="17139" xr:uid="{00000000-0005-0000-0000-0000F4420000}"/>
    <cellStyle name="Normal 2 4 3 5 2 2 2" xfId="17140" xr:uid="{00000000-0005-0000-0000-0000F5420000}"/>
    <cellStyle name="Normal 2 4 3 5 2 2 2 2" xfId="17141" xr:uid="{00000000-0005-0000-0000-0000F6420000}"/>
    <cellStyle name="Normal 2 4 3 5 2 2 3" xfId="17142" xr:uid="{00000000-0005-0000-0000-0000F7420000}"/>
    <cellStyle name="Normal 2 4 3 5 2 3" xfId="17143" xr:uid="{00000000-0005-0000-0000-0000F8420000}"/>
    <cellStyle name="Normal 2 4 3 5 2 3 2" xfId="17144" xr:uid="{00000000-0005-0000-0000-0000F9420000}"/>
    <cellStyle name="Normal 2 4 3 5 2 3 2 2" xfId="17145" xr:uid="{00000000-0005-0000-0000-0000FA420000}"/>
    <cellStyle name="Normal 2 4 3 5 2 3 3" xfId="17146" xr:uid="{00000000-0005-0000-0000-0000FB420000}"/>
    <cellStyle name="Normal 2 4 3 5 2 4" xfId="17147" xr:uid="{00000000-0005-0000-0000-0000FC420000}"/>
    <cellStyle name="Normal 2 4 3 5 2 4 2" xfId="17148" xr:uid="{00000000-0005-0000-0000-0000FD420000}"/>
    <cellStyle name="Normal 2 4 3 5 2 4 2 2" xfId="17149" xr:uid="{00000000-0005-0000-0000-0000FE420000}"/>
    <cellStyle name="Normal 2 4 3 5 2 4 3" xfId="17150" xr:uid="{00000000-0005-0000-0000-0000FF420000}"/>
    <cellStyle name="Normal 2 4 3 5 2 5" xfId="17151" xr:uid="{00000000-0005-0000-0000-000000430000}"/>
    <cellStyle name="Normal 2 4 3 5 2 5 2" xfId="17152" xr:uid="{00000000-0005-0000-0000-000001430000}"/>
    <cellStyle name="Normal 2 4 3 5 2 6" xfId="17153" xr:uid="{00000000-0005-0000-0000-000002430000}"/>
    <cellStyle name="Normal 2 4 3 5 2 6 2" xfId="17154" xr:uid="{00000000-0005-0000-0000-000003430000}"/>
    <cellStyle name="Normal 2 4 3 5 2 7" xfId="17155" xr:uid="{00000000-0005-0000-0000-000004430000}"/>
    <cellStyle name="Normal 2 4 3 5 3" xfId="17156" xr:uid="{00000000-0005-0000-0000-000005430000}"/>
    <cellStyle name="Normal 2 4 3 5 3 2" xfId="17157" xr:uid="{00000000-0005-0000-0000-000006430000}"/>
    <cellStyle name="Normal 2 4 3 5 3 2 2" xfId="17158" xr:uid="{00000000-0005-0000-0000-000007430000}"/>
    <cellStyle name="Normal 2 4 3 5 3 3" xfId="17159" xr:uid="{00000000-0005-0000-0000-000008430000}"/>
    <cellStyle name="Normal 2 4 3 5 4" xfId="17160" xr:uid="{00000000-0005-0000-0000-000009430000}"/>
    <cellStyle name="Normal 2 4 3 5 4 2" xfId="17161" xr:uid="{00000000-0005-0000-0000-00000A430000}"/>
    <cellStyle name="Normal 2 4 3 5 4 2 2" xfId="17162" xr:uid="{00000000-0005-0000-0000-00000B430000}"/>
    <cellStyle name="Normal 2 4 3 5 4 3" xfId="17163" xr:uid="{00000000-0005-0000-0000-00000C430000}"/>
    <cellStyle name="Normal 2 4 3 5 5" xfId="17164" xr:uid="{00000000-0005-0000-0000-00000D430000}"/>
    <cellStyle name="Normal 2 4 3 5 5 2" xfId="17165" xr:uid="{00000000-0005-0000-0000-00000E430000}"/>
    <cellStyle name="Normal 2 4 3 5 5 2 2" xfId="17166" xr:uid="{00000000-0005-0000-0000-00000F430000}"/>
    <cellStyle name="Normal 2 4 3 5 5 3" xfId="17167" xr:uid="{00000000-0005-0000-0000-000010430000}"/>
    <cellStyle name="Normal 2 4 3 5 6" xfId="17168" xr:uid="{00000000-0005-0000-0000-000011430000}"/>
    <cellStyle name="Normal 2 4 3 5 6 2" xfId="17169" xr:uid="{00000000-0005-0000-0000-000012430000}"/>
    <cellStyle name="Normal 2 4 3 5 7" xfId="17170" xr:uid="{00000000-0005-0000-0000-000013430000}"/>
    <cellStyle name="Normal 2 4 3 5 7 2" xfId="17171" xr:uid="{00000000-0005-0000-0000-000014430000}"/>
    <cellStyle name="Normal 2 4 3 5 8" xfId="17172" xr:uid="{00000000-0005-0000-0000-000015430000}"/>
    <cellStyle name="Normal 2 4 3 6" xfId="17173" xr:uid="{00000000-0005-0000-0000-000016430000}"/>
    <cellStyle name="Normal 2 4 3 6 2" xfId="17174" xr:uid="{00000000-0005-0000-0000-000017430000}"/>
    <cellStyle name="Normal 2 4 3 6 2 2" xfId="17175" xr:uid="{00000000-0005-0000-0000-000018430000}"/>
    <cellStyle name="Normal 2 4 3 6 2 2 2" xfId="17176" xr:uid="{00000000-0005-0000-0000-000019430000}"/>
    <cellStyle name="Normal 2 4 3 6 2 3" xfId="17177" xr:uid="{00000000-0005-0000-0000-00001A430000}"/>
    <cellStyle name="Normal 2 4 3 6 3" xfId="17178" xr:uid="{00000000-0005-0000-0000-00001B430000}"/>
    <cellStyle name="Normal 2 4 3 6 3 2" xfId="17179" xr:uid="{00000000-0005-0000-0000-00001C430000}"/>
    <cellStyle name="Normal 2 4 3 6 3 2 2" xfId="17180" xr:uid="{00000000-0005-0000-0000-00001D430000}"/>
    <cellStyle name="Normal 2 4 3 6 3 3" xfId="17181" xr:uid="{00000000-0005-0000-0000-00001E430000}"/>
    <cellStyle name="Normal 2 4 3 6 4" xfId="17182" xr:uid="{00000000-0005-0000-0000-00001F430000}"/>
    <cellStyle name="Normal 2 4 3 6 4 2" xfId="17183" xr:uid="{00000000-0005-0000-0000-000020430000}"/>
    <cellStyle name="Normal 2 4 3 6 4 2 2" xfId="17184" xr:uid="{00000000-0005-0000-0000-000021430000}"/>
    <cellStyle name="Normal 2 4 3 6 4 3" xfId="17185" xr:uid="{00000000-0005-0000-0000-000022430000}"/>
    <cellStyle name="Normal 2 4 3 6 5" xfId="17186" xr:uid="{00000000-0005-0000-0000-000023430000}"/>
    <cellStyle name="Normal 2 4 3 6 5 2" xfId="17187" xr:uid="{00000000-0005-0000-0000-000024430000}"/>
    <cellStyle name="Normal 2 4 3 6 6" xfId="17188" xr:uid="{00000000-0005-0000-0000-000025430000}"/>
    <cellStyle name="Normal 2 4 3 6 6 2" xfId="17189" xr:uid="{00000000-0005-0000-0000-000026430000}"/>
    <cellStyle name="Normal 2 4 3 6 7" xfId="17190" xr:uid="{00000000-0005-0000-0000-000027430000}"/>
    <cellStyle name="Normal 2 4 3 7" xfId="17191" xr:uid="{00000000-0005-0000-0000-000028430000}"/>
    <cellStyle name="Normal 2 4 3 7 2" xfId="17192" xr:uid="{00000000-0005-0000-0000-000029430000}"/>
    <cellStyle name="Normal 2 4 3 7 2 2" xfId="17193" xr:uid="{00000000-0005-0000-0000-00002A430000}"/>
    <cellStyle name="Normal 2 4 3 7 2 2 2" xfId="17194" xr:uid="{00000000-0005-0000-0000-00002B430000}"/>
    <cellStyle name="Normal 2 4 3 7 2 3" xfId="17195" xr:uid="{00000000-0005-0000-0000-00002C430000}"/>
    <cellStyle name="Normal 2 4 3 7 3" xfId="17196" xr:uid="{00000000-0005-0000-0000-00002D430000}"/>
    <cellStyle name="Normal 2 4 3 7 3 2" xfId="17197" xr:uid="{00000000-0005-0000-0000-00002E430000}"/>
    <cellStyle name="Normal 2 4 3 7 3 2 2" xfId="17198" xr:uid="{00000000-0005-0000-0000-00002F430000}"/>
    <cellStyle name="Normal 2 4 3 7 3 3" xfId="17199" xr:uid="{00000000-0005-0000-0000-000030430000}"/>
    <cellStyle name="Normal 2 4 3 7 4" xfId="17200" xr:uid="{00000000-0005-0000-0000-000031430000}"/>
    <cellStyle name="Normal 2 4 3 7 4 2" xfId="17201" xr:uid="{00000000-0005-0000-0000-000032430000}"/>
    <cellStyle name="Normal 2 4 3 7 4 2 2" xfId="17202" xr:uid="{00000000-0005-0000-0000-000033430000}"/>
    <cellStyle name="Normal 2 4 3 7 4 3" xfId="17203" xr:uid="{00000000-0005-0000-0000-000034430000}"/>
    <cellStyle name="Normal 2 4 3 7 5" xfId="17204" xr:uid="{00000000-0005-0000-0000-000035430000}"/>
    <cellStyle name="Normal 2 4 3 7 5 2" xfId="17205" xr:uid="{00000000-0005-0000-0000-000036430000}"/>
    <cellStyle name="Normal 2 4 3 7 6" xfId="17206" xr:uid="{00000000-0005-0000-0000-000037430000}"/>
    <cellStyle name="Normal 2 4 3 7 6 2" xfId="17207" xr:uid="{00000000-0005-0000-0000-000038430000}"/>
    <cellStyle name="Normal 2 4 3 7 7" xfId="17208" xr:uid="{00000000-0005-0000-0000-000039430000}"/>
    <cellStyle name="Normal 2 4 3 8" xfId="17209" xr:uid="{00000000-0005-0000-0000-00003A430000}"/>
    <cellStyle name="Normal 2 4 3 8 2" xfId="17210" xr:uid="{00000000-0005-0000-0000-00003B430000}"/>
    <cellStyle name="Normal 2 4 3 8 2 2" xfId="17211" xr:uid="{00000000-0005-0000-0000-00003C430000}"/>
    <cellStyle name="Normal 2 4 3 8 3" xfId="17212" xr:uid="{00000000-0005-0000-0000-00003D430000}"/>
    <cellStyle name="Normal 2 4 3 9" xfId="17213" xr:uid="{00000000-0005-0000-0000-00003E430000}"/>
    <cellStyle name="Normal 2 4 3 9 2" xfId="17214" xr:uid="{00000000-0005-0000-0000-00003F430000}"/>
    <cellStyle name="Normal 2 4 3 9 2 2" xfId="17215" xr:uid="{00000000-0005-0000-0000-000040430000}"/>
    <cellStyle name="Normal 2 4 3 9 3" xfId="17216" xr:uid="{00000000-0005-0000-0000-000041430000}"/>
    <cellStyle name="Normal 2 4 3_Confidential Information" xfId="17217" xr:uid="{00000000-0005-0000-0000-000042430000}"/>
    <cellStyle name="Normal 2 4 4" xfId="17218" xr:uid="{00000000-0005-0000-0000-000043430000}"/>
    <cellStyle name="Normal 2 4 4 10" xfId="17219" xr:uid="{00000000-0005-0000-0000-000044430000}"/>
    <cellStyle name="Normal 2 4 4 10 2" xfId="17220" xr:uid="{00000000-0005-0000-0000-000045430000}"/>
    <cellStyle name="Normal 2 4 4 11" xfId="17221" xr:uid="{00000000-0005-0000-0000-000046430000}"/>
    <cellStyle name="Normal 2 4 4 2" xfId="17222" xr:uid="{00000000-0005-0000-0000-000047430000}"/>
    <cellStyle name="Normal 2 4 4 2 2" xfId="17223" xr:uid="{00000000-0005-0000-0000-000048430000}"/>
    <cellStyle name="Normal 2 4 4 2 2 2" xfId="17224" xr:uid="{00000000-0005-0000-0000-000049430000}"/>
    <cellStyle name="Normal 2 4 4 2 2 2 2" xfId="17225" xr:uid="{00000000-0005-0000-0000-00004A430000}"/>
    <cellStyle name="Normal 2 4 4 2 2 2 2 2" xfId="17226" xr:uid="{00000000-0005-0000-0000-00004B430000}"/>
    <cellStyle name="Normal 2 4 4 2 2 2 3" xfId="17227" xr:uid="{00000000-0005-0000-0000-00004C430000}"/>
    <cellStyle name="Normal 2 4 4 2 2 3" xfId="17228" xr:uid="{00000000-0005-0000-0000-00004D430000}"/>
    <cellStyle name="Normal 2 4 4 2 2 3 2" xfId="17229" xr:uid="{00000000-0005-0000-0000-00004E430000}"/>
    <cellStyle name="Normal 2 4 4 2 2 3 2 2" xfId="17230" xr:uid="{00000000-0005-0000-0000-00004F430000}"/>
    <cellStyle name="Normal 2 4 4 2 2 3 3" xfId="17231" xr:uid="{00000000-0005-0000-0000-000050430000}"/>
    <cellStyle name="Normal 2 4 4 2 2 4" xfId="17232" xr:uid="{00000000-0005-0000-0000-000051430000}"/>
    <cellStyle name="Normal 2 4 4 2 2 4 2" xfId="17233" xr:uid="{00000000-0005-0000-0000-000052430000}"/>
    <cellStyle name="Normal 2 4 4 2 2 4 2 2" xfId="17234" xr:uid="{00000000-0005-0000-0000-000053430000}"/>
    <cellStyle name="Normal 2 4 4 2 2 4 3" xfId="17235" xr:uid="{00000000-0005-0000-0000-000054430000}"/>
    <cellStyle name="Normal 2 4 4 2 2 5" xfId="17236" xr:uid="{00000000-0005-0000-0000-000055430000}"/>
    <cellStyle name="Normal 2 4 4 2 2 5 2" xfId="17237" xr:uid="{00000000-0005-0000-0000-000056430000}"/>
    <cellStyle name="Normal 2 4 4 2 2 6" xfId="17238" xr:uid="{00000000-0005-0000-0000-000057430000}"/>
    <cellStyle name="Normal 2 4 4 2 2 6 2" xfId="17239" xr:uid="{00000000-0005-0000-0000-000058430000}"/>
    <cellStyle name="Normal 2 4 4 2 2 7" xfId="17240" xr:uid="{00000000-0005-0000-0000-000059430000}"/>
    <cellStyle name="Normal 2 4 4 2 3" xfId="17241" xr:uid="{00000000-0005-0000-0000-00005A430000}"/>
    <cellStyle name="Normal 2 4 4 2 3 2" xfId="17242" xr:uid="{00000000-0005-0000-0000-00005B430000}"/>
    <cellStyle name="Normal 2 4 4 2 3 2 2" xfId="17243" xr:uid="{00000000-0005-0000-0000-00005C430000}"/>
    <cellStyle name="Normal 2 4 4 2 3 2 2 2" xfId="17244" xr:uid="{00000000-0005-0000-0000-00005D430000}"/>
    <cellStyle name="Normal 2 4 4 2 3 2 3" xfId="17245" xr:uid="{00000000-0005-0000-0000-00005E430000}"/>
    <cellStyle name="Normal 2 4 4 2 3 3" xfId="17246" xr:uid="{00000000-0005-0000-0000-00005F430000}"/>
    <cellStyle name="Normal 2 4 4 2 3 3 2" xfId="17247" xr:uid="{00000000-0005-0000-0000-000060430000}"/>
    <cellStyle name="Normal 2 4 4 2 3 3 2 2" xfId="17248" xr:uid="{00000000-0005-0000-0000-000061430000}"/>
    <cellStyle name="Normal 2 4 4 2 3 3 3" xfId="17249" xr:uid="{00000000-0005-0000-0000-000062430000}"/>
    <cellStyle name="Normal 2 4 4 2 3 4" xfId="17250" xr:uid="{00000000-0005-0000-0000-000063430000}"/>
    <cellStyle name="Normal 2 4 4 2 3 4 2" xfId="17251" xr:uid="{00000000-0005-0000-0000-000064430000}"/>
    <cellStyle name="Normal 2 4 4 2 3 4 2 2" xfId="17252" xr:uid="{00000000-0005-0000-0000-000065430000}"/>
    <cellStyle name="Normal 2 4 4 2 3 4 3" xfId="17253" xr:uid="{00000000-0005-0000-0000-000066430000}"/>
    <cellStyle name="Normal 2 4 4 2 3 5" xfId="17254" xr:uid="{00000000-0005-0000-0000-000067430000}"/>
    <cellStyle name="Normal 2 4 4 2 3 5 2" xfId="17255" xr:uid="{00000000-0005-0000-0000-000068430000}"/>
    <cellStyle name="Normal 2 4 4 2 3 6" xfId="17256" xr:uid="{00000000-0005-0000-0000-000069430000}"/>
    <cellStyle name="Normal 2 4 4 2 3 6 2" xfId="17257" xr:uid="{00000000-0005-0000-0000-00006A430000}"/>
    <cellStyle name="Normal 2 4 4 2 3 7" xfId="17258" xr:uid="{00000000-0005-0000-0000-00006B430000}"/>
    <cellStyle name="Normal 2 4 4 2 4" xfId="17259" xr:uid="{00000000-0005-0000-0000-00006C430000}"/>
    <cellStyle name="Normal 2 4 4 2 4 2" xfId="17260" xr:uid="{00000000-0005-0000-0000-00006D430000}"/>
    <cellStyle name="Normal 2 4 4 2 4 2 2" xfId="17261" xr:uid="{00000000-0005-0000-0000-00006E430000}"/>
    <cellStyle name="Normal 2 4 4 2 4 3" xfId="17262" xr:uid="{00000000-0005-0000-0000-00006F430000}"/>
    <cellStyle name="Normal 2 4 4 2 5" xfId="17263" xr:uid="{00000000-0005-0000-0000-000070430000}"/>
    <cellStyle name="Normal 2 4 4 2 5 2" xfId="17264" xr:uid="{00000000-0005-0000-0000-000071430000}"/>
    <cellStyle name="Normal 2 4 4 2 5 2 2" xfId="17265" xr:uid="{00000000-0005-0000-0000-000072430000}"/>
    <cellStyle name="Normal 2 4 4 2 5 3" xfId="17266" xr:uid="{00000000-0005-0000-0000-000073430000}"/>
    <cellStyle name="Normal 2 4 4 2 6" xfId="17267" xr:uid="{00000000-0005-0000-0000-000074430000}"/>
    <cellStyle name="Normal 2 4 4 2 6 2" xfId="17268" xr:uid="{00000000-0005-0000-0000-000075430000}"/>
    <cellStyle name="Normal 2 4 4 2 6 2 2" xfId="17269" xr:uid="{00000000-0005-0000-0000-000076430000}"/>
    <cellStyle name="Normal 2 4 4 2 6 3" xfId="17270" xr:uid="{00000000-0005-0000-0000-000077430000}"/>
    <cellStyle name="Normal 2 4 4 2 7" xfId="17271" xr:uid="{00000000-0005-0000-0000-000078430000}"/>
    <cellStyle name="Normal 2 4 4 2 7 2" xfId="17272" xr:uid="{00000000-0005-0000-0000-000079430000}"/>
    <cellStyle name="Normal 2 4 4 2 8" xfId="17273" xr:uid="{00000000-0005-0000-0000-00007A430000}"/>
    <cellStyle name="Normal 2 4 4 2 8 2" xfId="17274" xr:uid="{00000000-0005-0000-0000-00007B430000}"/>
    <cellStyle name="Normal 2 4 4 2 9" xfId="17275" xr:uid="{00000000-0005-0000-0000-00007C430000}"/>
    <cellStyle name="Normal 2 4 4 3" xfId="17276" xr:uid="{00000000-0005-0000-0000-00007D430000}"/>
    <cellStyle name="Normal 2 4 4 3 2" xfId="17277" xr:uid="{00000000-0005-0000-0000-00007E430000}"/>
    <cellStyle name="Normal 2 4 4 3 2 2" xfId="17278" xr:uid="{00000000-0005-0000-0000-00007F430000}"/>
    <cellStyle name="Normal 2 4 4 3 2 2 2" xfId="17279" xr:uid="{00000000-0005-0000-0000-000080430000}"/>
    <cellStyle name="Normal 2 4 4 3 2 2 2 2" xfId="17280" xr:uid="{00000000-0005-0000-0000-000081430000}"/>
    <cellStyle name="Normal 2 4 4 3 2 2 3" xfId="17281" xr:uid="{00000000-0005-0000-0000-000082430000}"/>
    <cellStyle name="Normal 2 4 4 3 2 3" xfId="17282" xr:uid="{00000000-0005-0000-0000-000083430000}"/>
    <cellStyle name="Normal 2 4 4 3 2 3 2" xfId="17283" xr:uid="{00000000-0005-0000-0000-000084430000}"/>
    <cellStyle name="Normal 2 4 4 3 2 3 2 2" xfId="17284" xr:uid="{00000000-0005-0000-0000-000085430000}"/>
    <cellStyle name="Normal 2 4 4 3 2 3 3" xfId="17285" xr:uid="{00000000-0005-0000-0000-000086430000}"/>
    <cellStyle name="Normal 2 4 4 3 2 4" xfId="17286" xr:uid="{00000000-0005-0000-0000-000087430000}"/>
    <cellStyle name="Normal 2 4 4 3 2 4 2" xfId="17287" xr:uid="{00000000-0005-0000-0000-000088430000}"/>
    <cellStyle name="Normal 2 4 4 3 2 4 2 2" xfId="17288" xr:uid="{00000000-0005-0000-0000-000089430000}"/>
    <cellStyle name="Normal 2 4 4 3 2 4 3" xfId="17289" xr:uid="{00000000-0005-0000-0000-00008A430000}"/>
    <cellStyle name="Normal 2 4 4 3 2 5" xfId="17290" xr:uid="{00000000-0005-0000-0000-00008B430000}"/>
    <cellStyle name="Normal 2 4 4 3 2 5 2" xfId="17291" xr:uid="{00000000-0005-0000-0000-00008C430000}"/>
    <cellStyle name="Normal 2 4 4 3 2 6" xfId="17292" xr:uid="{00000000-0005-0000-0000-00008D430000}"/>
    <cellStyle name="Normal 2 4 4 3 2 6 2" xfId="17293" xr:uid="{00000000-0005-0000-0000-00008E430000}"/>
    <cellStyle name="Normal 2 4 4 3 2 7" xfId="17294" xr:uid="{00000000-0005-0000-0000-00008F430000}"/>
    <cellStyle name="Normal 2 4 4 3 3" xfId="17295" xr:uid="{00000000-0005-0000-0000-000090430000}"/>
    <cellStyle name="Normal 2 4 4 3 3 2" xfId="17296" xr:uid="{00000000-0005-0000-0000-000091430000}"/>
    <cellStyle name="Normal 2 4 4 3 3 2 2" xfId="17297" xr:uid="{00000000-0005-0000-0000-000092430000}"/>
    <cellStyle name="Normal 2 4 4 3 3 3" xfId="17298" xr:uid="{00000000-0005-0000-0000-000093430000}"/>
    <cellStyle name="Normal 2 4 4 3 4" xfId="17299" xr:uid="{00000000-0005-0000-0000-000094430000}"/>
    <cellStyle name="Normal 2 4 4 3 4 2" xfId="17300" xr:uid="{00000000-0005-0000-0000-000095430000}"/>
    <cellStyle name="Normal 2 4 4 3 4 2 2" xfId="17301" xr:uid="{00000000-0005-0000-0000-000096430000}"/>
    <cellStyle name="Normal 2 4 4 3 4 3" xfId="17302" xr:uid="{00000000-0005-0000-0000-000097430000}"/>
    <cellStyle name="Normal 2 4 4 3 5" xfId="17303" xr:uid="{00000000-0005-0000-0000-000098430000}"/>
    <cellStyle name="Normal 2 4 4 3 5 2" xfId="17304" xr:uid="{00000000-0005-0000-0000-000099430000}"/>
    <cellStyle name="Normal 2 4 4 3 5 2 2" xfId="17305" xr:uid="{00000000-0005-0000-0000-00009A430000}"/>
    <cellStyle name="Normal 2 4 4 3 5 3" xfId="17306" xr:uid="{00000000-0005-0000-0000-00009B430000}"/>
    <cellStyle name="Normal 2 4 4 3 6" xfId="17307" xr:uid="{00000000-0005-0000-0000-00009C430000}"/>
    <cellStyle name="Normal 2 4 4 3 6 2" xfId="17308" xr:uid="{00000000-0005-0000-0000-00009D430000}"/>
    <cellStyle name="Normal 2 4 4 3 7" xfId="17309" xr:uid="{00000000-0005-0000-0000-00009E430000}"/>
    <cellStyle name="Normal 2 4 4 3 7 2" xfId="17310" xr:uid="{00000000-0005-0000-0000-00009F430000}"/>
    <cellStyle name="Normal 2 4 4 3 8" xfId="17311" xr:uid="{00000000-0005-0000-0000-0000A0430000}"/>
    <cellStyle name="Normal 2 4 4 4" xfId="17312" xr:uid="{00000000-0005-0000-0000-0000A1430000}"/>
    <cellStyle name="Normal 2 4 4 4 2" xfId="17313" xr:uid="{00000000-0005-0000-0000-0000A2430000}"/>
    <cellStyle name="Normal 2 4 4 4 2 2" xfId="17314" xr:uid="{00000000-0005-0000-0000-0000A3430000}"/>
    <cellStyle name="Normal 2 4 4 4 2 2 2" xfId="17315" xr:uid="{00000000-0005-0000-0000-0000A4430000}"/>
    <cellStyle name="Normal 2 4 4 4 2 3" xfId="17316" xr:uid="{00000000-0005-0000-0000-0000A5430000}"/>
    <cellStyle name="Normal 2 4 4 4 3" xfId="17317" xr:uid="{00000000-0005-0000-0000-0000A6430000}"/>
    <cellStyle name="Normal 2 4 4 4 3 2" xfId="17318" xr:uid="{00000000-0005-0000-0000-0000A7430000}"/>
    <cellStyle name="Normal 2 4 4 4 3 2 2" xfId="17319" xr:uid="{00000000-0005-0000-0000-0000A8430000}"/>
    <cellStyle name="Normal 2 4 4 4 3 3" xfId="17320" xr:uid="{00000000-0005-0000-0000-0000A9430000}"/>
    <cellStyle name="Normal 2 4 4 4 4" xfId="17321" xr:uid="{00000000-0005-0000-0000-0000AA430000}"/>
    <cellStyle name="Normal 2 4 4 4 4 2" xfId="17322" xr:uid="{00000000-0005-0000-0000-0000AB430000}"/>
    <cellStyle name="Normal 2 4 4 4 4 2 2" xfId="17323" xr:uid="{00000000-0005-0000-0000-0000AC430000}"/>
    <cellStyle name="Normal 2 4 4 4 4 3" xfId="17324" xr:uid="{00000000-0005-0000-0000-0000AD430000}"/>
    <cellStyle name="Normal 2 4 4 4 5" xfId="17325" xr:uid="{00000000-0005-0000-0000-0000AE430000}"/>
    <cellStyle name="Normal 2 4 4 4 5 2" xfId="17326" xr:uid="{00000000-0005-0000-0000-0000AF430000}"/>
    <cellStyle name="Normal 2 4 4 4 6" xfId="17327" xr:uid="{00000000-0005-0000-0000-0000B0430000}"/>
    <cellStyle name="Normal 2 4 4 4 6 2" xfId="17328" xr:uid="{00000000-0005-0000-0000-0000B1430000}"/>
    <cellStyle name="Normal 2 4 4 4 7" xfId="17329" xr:uid="{00000000-0005-0000-0000-0000B2430000}"/>
    <cellStyle name="Normal 2 4 4 5" xfId="17330" xr:uid="{00000000-0005-0000-0000-0000B3430000}"/>
    <cellStyle name="Normal 2 4 4 5 2" xfId="17331" xr:uid="{00000000-0005-0000-0000-0000B4430000}"/>
    <cellStyle name="Normal 2 4 4 5 2 2" xfId="17332" xr:uid="{00000000-0005-0000-0000-0000B5430000}"/>
    <cellStyle name="Normal 2 4 4 5 2 2 2" xfId="17333" xr:uid="{00000000-0005-0000-0000-0000B6430000}"/>
    <cellStyle name="Normal 2 4 4 5 2 3" xfId="17334" xr:uid="{00000000-0005-0000-0000-0000B7430000}"/>
    <cellStyle name="Normal 2 4 4 5 3" xfId="17335" xr:uid="{00000000-0005-0000-0000-0000B8430000}"/>
    <cellStyle name="Normal 2 4 4 5 3 2" xfId="17336" xr:uid="{00000000-0005-0000-0000-0000B9430000}"/>
    <cellStyle name="Normal 2 4 4 5 3 2 2" xfId="17337" xr:uid="{00000000-0005-0000-0000-0000BA430000}"/>
    <cellStyle name="Normal 2 4 4 5 3 3" xfId="17338" xr:uid="{00000000-0005-0000-0000-0000BB430000}"/>
    <cellStyle name="Normal 2 4 4 5 4" xfId="17339" xr:uid="{00000000-0005-0000-0000-0000BC430000}"/>
    <cellStyle name="Normal 2 4 4 5 4 2" xfId="17340" xr:uid="{00000000-0005-0000-0000-0000BD430000}"/>
    <cellStyle name="Normal 2 4 4 5 4 2 2" xfId="17341" xr:uid="{00000000-0005-0000-0000-0000BE430000}"/>
    <cellStyle name="Normal 2 4 4 5 4 3" xfId="17342" xr:uid="{00000000-0005-0000-0000-0000BF430000}"/>
    <cellStyle name="Normal 2 4 4 5 5" xfId="17343" xr:uid="{00000000-0005-0000-0000-0000C0430000}"/>
    <cellStyle name="Normal 2 4 4 5 5 2" xfId="17344" xr:uid="{00000000-0005-0000-0000-0000C1430000}"/>
    <cellStyle name="Normal 2 4 4 5 6" xfId="17345" xr:uid="{00000000-0005-0000-0000-0000C2430000}"/>
    <cellStyle name="Normal 2 4 4 5 6 2" xfId="17346" xr:uid="{00000000-0005-0000-0000-0000C3430000}"/>
    <cellStyle name="Normal 2 4 4 5 7" xfId="17347" xr:uid="{00000000-0005-0000-0000-0000C4430000}"/>
    <cellStyle name="Normal 2 4 4 6" xfId="17348" xr:uid="{00000000-0005-0000-0000-0000C5430000}"/>
    <cellStyle name="Normal 2 4 4 6 2" xfId="17349" xr:uid="{00000000-0005-0000-0000-0000C6430000}"/>
    <cellStyle name="Normal 2 4 4 6 2 2" xfId="17350" xr:uid="{00000000-0005-0000-0000-0000C7430000}"/>
    <cellStyle name="Normal 2 4 4 6 3" xfId="17351" xr:uid="{00000000-0005-0000-0000-0000C8430000}"/>
    <cellStyle name="Normal 2 4 4 7" xfId="17352" xr:uid="{00000000-0005-0000-0000-0000C9430000}"/>
    <cellStyle name="Normal 2 4 4 7 2" xfId="17353" xr:uid="{00000000-0005-0000-0000-0000CA430000}"/>
    <cellStyle name="Normal 2 4 4 7 2 2" xfId="17354" xr:uid="{00000000-0005-0000-0000-0000CB430000}"/>
    <cellStyle name="Normal 2 4 4 7 3" xfId="17355" xr:uid="{00000000-0005-0000-0000-0000CC430000}"/>
    <cellStyle name="Normal 2 4 4 8" xfId="17356" xr:uid="{00000000-0005-0000-0000-0000CD430000}"/>
    <cellStyle name="Normal 2 4 4 8 2" xfId="17357" xr:uid="{00000000-0005-0000-0000-0000CE430000}"/>
    <cellStyle name="Normal 2 4 4 8 2 2" xfId="17358" xr:uid="{00000000-0005-0000-0000-0000CF430000}"/>
    <cellStyle name="Normal 2 4 4 8 3" xfId="17359" xr:uid="{00000000-0005-0000-0000-0000D0430000}"/>
    <cellStyle name="Normal 2 4 4 9" xfId="17360" xr:uid="{00000000-0005-0000-0000-0000D1430000}"/>
    <cellStyle name="Normal 2 4 4 9 2" xfId="17361" xr:uid="{00000000-0005-0000-0000-0000D2430000}"/>
    <cellStyle name="Normal 2 4 5" xfId="17362" xr:uid="{00000000-0005-0000-0000-0000D3430000}"/>
    <cellStyle name="Normal 2 4 5 10" xfId="17363" xr:uid="{00000000-0005-0000-0000-0000D4430000}"/>
    <cellStyle name="Normal 2 4 5 10 2" xfId="17364" xr:uid="{00000000-0005-0000-0000-0000D5430000}"/>
    <cellStyle name="Normal 2 4 5 11" xfId="17365" xr:uid="{00000000-0005-0000-0000-0000D6430000}"/>
    <cellStyle name="Normal 2 4 5 2" xfId="17366" xr:uid="{00000000-0005-0000-0000-0000D7430000}"/>
    <cellStyle name="Normal 2 4 5 2 2" xfId="17367" xr:uid="{00000000-0005-0000-0000-0000D8430000}"/>
    <cellStyle name="Normal 2 4 5 2 2 2" xfId="17368" xr:uid="{00000000-0005-0000-0000-0000D9430000}"/>
    <cellStyle name="Normal 2 4 5 2 2 2 2" xfId="17369" xr:uid="{00000000-0005-0000-0000-0000DA430000}"/>
    <cellStyle name="Normal 2 4 5 2 2 2 2 2" xfId="17370" xr:uid="{00000000-0005-0000-0000-0000DB430000}"/>
    <cellStyle name="Normal 2 4 5 2 2 2 3" xfId="17371" xr:uid="{00000000-0005-0000-0000-0000DC430000}"/>
    <cellStyle name="Normal 2 4 5 2 2 3" xfId="17372" xr:uid="{00000000-0005-0000-0000-0000DD430000}"/>
    <cellStyle name="Normal 2 4 5 2 2 3 2" xfId="17373" xr:uid="{00000000-0005-0000-0000-0000DE430000}"/>
    <cellStyle name="Normal 2 4 5 2 2 3 2 2" xfId="17374" xr:uid="{00000000-0005-0000-0000-0000DF430000}"/>
    <cellStyle name="Normal 2 4 5 2 2 3 3" xfId="17375" xr:uid="{00000000-0005-0000-0000-0000E0430000}"/>
    <cellStyle name="Normal 2 4 5 2 2 4" xfId="17376" xr:uid="{00000000-0005-0000-0000-0000E1430000}"/>
    <cellStyle name="Normal 2 4 5 2 2 4 2" xfId="17377" xr:uid="{00000000-0005-0000-0000-0000E2430000}"/>
    <cellStyle name="Normal 2 4 5 2 2 4 2 2" xfId="17378" xr:uid="{00000000-0005-0000-0000-0000E3430000}"/>
    <cellStyle name="Normal 2 4 5 2 2 4 3" xfId="17379" xr:uid="{00000000-0005-0000-0000-0000E4430000}"/>
    <cellStyle name="Normal 2 4 5 2 2 5" xfId="17380" xr:uid="{00000000-0005-0000-0000-0000E5430000}"/>
    <cellStyle name="Normal 2 4 5 2 2 5 2" xfId="17381" xr:uid="{00000000-0005-0000-0000-0000E6430000}"/>
    <cellStyle name="Normal 2 4 5 2 2 6" xfId="17382" xr:uid="{00000000-0005-0000-0000-0000E7430000}"/>
    <cellStyle name="Normal 2 4 5 2 2 6 2" xfId="17383" xr:uid="{00000000-0005-0000-0000-0000E8430000}"/>
    <cellStyle name="Normal 2 4 5 2 2 7" xfId="17384" xr:uid="{00000000-0005-0000-0000-0000E9430000}"/>
    <cellStyle name="Normal 2 4 5 2 3" xfId="17385" xr:uid="{00000000-0005-0000-0000-0000EA430000}"/>
    <cellStyle name="Normal 2 4 5 2 3 2" xfId="17386" xr:uid="{00000000-0005-0000-0000-0000EB430000}"/>
    <cellStyle name="Normal 2 4 5 2 3 2 2" xfId="17387" xr:uid="{00000000-0005-0000-0000-0000EC430000}"/>
    <cellStyle name="Normal 2 4 5 2 3 2 2 2" xfId="17388" xr:uid="{00000000-0005-0000-0000-0000ED430000}"/>
    <cellStyle name="Normal 2 4 5 2 3 2 3" xfId="17389" xr:uid="{00000000-0005-0000-0000-0000EE430000}"/>
    <cellStyle name="Normal 2 4 5 2 3 3" xfId="17390" xr:uid="{00000000-0005-0000-0000-0000EF430000}"/>
    <cellStyle name="Normal 2 4 5 2 3 3 2" xfId="17391" xr:uid="{00000000-0005-0000-0000-0000F0430000}"/>
    <cellStyle name="Normal 2 4 5 2 3 3 2 2" xfId="17392" xr:uid="{00000000-0005-0000-0000-0000F1430000}"/>
    <cellStyle name="Normal 2 4 5 2 3 3 3" xfId="17393" xr:uid="{00000000-0005-0000-0000-0000F2430000}"/>
    <cellStyle name="Normal 2 4 5 2 3 4" xfId="17394" xr:uid="{00000000-0005-0000-0000-0000F3430000}"/>
    <cellStyle name="Normal 2 4 5 2 3 4 2" xfId="17395" xr:uid="{00000000-0005-0000-0000-0000F4430000}"/>
    <cellStyle name="Normal 2 4 5 2 3 4 2 2" xfId="17396" xr:uid="{00000000-0005-0000-0000-0000F5430000}"/>
    <cellStyle name="Normal 2 4 5 2 3 4 3" xfId="17397" xr:uid="{00000000-0005-0000-0000-0000F6430000}"/>
    <cellStyle name="Normal 2 4 5 2 3 5" xfId="17398" xr:uid="{00000000-0005-0000-0000-0000F7430000}"/>
    <cellStyle name="Normal 2 4 5 2 3 5 2" xfId="17399" xr:uid="{00000000-0005-0000-0000-0000F8430000}"/>
    <cellStyle name="Normal 2 4 5 2 3 6" xfId="17400" xr:uid="{00000000-0005-0000-0000-0000F9430000}"/>
    <cellStyle name="Normal 2 4 5 2 3 6 2" xfId="17401" xr:uid="{00000000-0005-0000-0000-0000FA430000}"/>
    <cellStyle name="Normal 2 4 5 2 3 7" xfId="17402" xr:uid="{00000000-0005-0000-0000-0000FB430000}"/>
    <cellStyle name="Normal 2 4 5 2 4" xfId="17403" xr:uid="{00000000-0005-0000-0000-0000FC430000}"/>
    <cellStyle name="Normal 2 4 5 2 4 2" xfId="17404" xr:uid="{00000000-0005-0000-0000-0000FD430000}"/>
    <cellStyle name="Normal 2 4 5 2 4 2 2" xfId="17405" xr:uid="{00000000-0005-0000-0000-0000FE430000}"/>
    <cellStyle name="Normal 2 4 5 2 4 3" xfId="17406" xr:uid="{00000000-0005-0000-0000-0000FF430000}"/>
    <cellStyle name="Normal 2 4 5 2 5" xfId="17407" xr:uid="{00000000-0005-0000-0000-000000440000}"/>
    <cellStyle name="Normal 2 4 5 2 5 2" xfId="17408" xr:uid="{00000000-0005-0000-0000-000001440000}"/>
    <cellStyle name="Normal 2 4 5 2 5 2 2" xfId="17409" xr:uid="{00000000-0005-0000-0000-000002440000}"/>
    <cellStyle name="Normal 2 4 5 2 5 3" xfId="17410" xr:uid="{00000000-0005-0000-0000-000003440000}"/>
    <cellStyle name="Normal 2 4 5 2 6" xfId="17411" xr:uid="{00000000-0005-0000-0000-000004440000}"/>
    <cellStyle name="Normal 2 4 5 2 6 2" xfId="17412" xr:uid="{00000000-0005-0000-0000-000005440000}"/>
    <cellStyle name="Normal 2 4 5 2 6 2 2" xfId="17413" xr:uid="{00000000-0005-0000-0000-000006440000}"/>
    <cellStyle name="Normal 2 4 5 2 6 3" xfId="17414" xr:uid="{00000000-0005-0000-0000-000007440000}"/>
    <cellStyle name="Normal 2 4 5 2 7" xfId="17415" xr:uid="{00000000-0005-0000-0000-000008440000}"/>
    <cellStyle name="Normal 2 4 5 2 7 2" xfId="17416" xr:uid="{00000000-0005-0000-0000-000009440000}"/>
    <cellStyle name="Normal 2 4 5 2 8" xfId="17417" xr:uid="{00000000-0005-0000-0000-00000A440000}"/>
    <cellStyle name="Normal 2 4 5 2 8 2" xfId="17418" xr:uid="{00000000-0005-0000-0000-00000B440000}"/>
    <cellStyle name="Normal 2 4 5 2 9" xfId="17419" xr:uid="{00000000-0005-0000-0000-00000C440000}"/>
    <cellStyle name="Normal 2 4 5 3" xfId="17420" xr:uid="{00000000-0005-0000-0000-00000D440000}"/>
    <cellStyle name="Normal 2 4 5 3 2" xfId="17421" xr:uid="{00000000-0005-0000-0000-00000E440000}"/>
    <cellStyle name="Normal 2 4 5 3 2 2" xfId="17422" xr:uid="{00000000-0005-0000-0000-00000F440000}"/>
    <cellStyle name="Normal 2 4 5 3 2 2 2" xfId="17423" xr:uid="{00000000-0005-0000-0000-000010440000}"/>
    <cellStyle name="Normal 2 4 5 3 2 2 2 2" xfId="17424" xr:uid="{00000000-0005-0000-0000-000011440000}"/>
    <cellStyle name="Normal 2 4 5 3 2 2 3" xfId="17425" xr:uid="{00000000-0005-0000-0000-000012440000}"/>
    <cellStyle name="Normal 2 4 5 3 2 3" xfId="17426" xr:uid="{00000000-0005-0000-0000-000013440000}"/>
    <cellStyle name="Normal 2 4 5 3 2 3 2" xfId="17427" xr:uid="{00000000-0005-0000-0000-000014440000}"/>
    <cellStyle name="Normal 2 4 5 3 2 3 2 2" xfId="17428" xr:uid="{00000000-0005-0000-0000-000015440000}"/>
    <cellStyle name="Normal 2 4 5 3 2 3 3" xfId="17429" xr:uid="{00000000-0005-0000-0000-000016440000}"/>
    <cellStyle name="Normal 2 4 5 3 2 4" xfId="17430" xr:uid="{00000000-0005-0000-0000-000017440000}"/>
    <cellStyle name="Normal 2 4 5 3 2 4 2" xfId="17431" xr:uid="{00000000-0005-0000-0000-000018440000}"/>
    <cellStyle name="Normal 2 4 5 3 2 4 2 2" xfId="17432" xr:uid="{00000000-0005-0000-0000-000019440000}"/>
    <cellStyle name="Normal 2 4 5 3 2 4 3" xfId="17433" xr:uid="{00000000-0005-0000-0000-00001A440000}"/>
    <cellStyle name="Normal 2 4 5 3 2 5" xfId="17434" xr:uid="{00000000-0005-0000-0000-00001B440000}"/>
    <cellStyle name="Normal 2 4 5 3 2 5 2" xfId="17435" xr:uid="{00000000-0005-0000-0000-00001C440000}"/>
    <cellStyle name="Normal 2 4 5 3 2 6" xfId="17436" xr:uid="{00000000-0005-0000-0000-00001D440000}"/>
    <cellStyle name="Normal 2 4 5 3 2 6 2" xfId="17437" xr:uid="{00000000-0005-0000-0000-00001E440000}"/>
    <cellStyle name="Normal 2 4 5 3 2 7" xfId="17438" xr:uid="{00000000-0005-0000-0000-00001F440000}"/>
    <cellStyle name="Normal 2 4 5 3 3" xfId="17439" xr:uid="{00000000-0005-0000-0000-000020440000}"/>
    <cellStyle name="Normal 2 4 5 3 3 2" xfId="17440" xr:uid="{00000000-0005-0000-0000-000021440000}"/>
    <cellStyle name="Normal 2 4 5 3 3 2 2" xfId="17441" xr:uid="{00000000-0005-0000-0000-000022440000}"/>
    <cellStyle name="Normal 2 4 5 3 3 3" xfId="17442" xr:uid="{00000000-0005-0000-0000-000023440000}"/>
    <cellStyle name="Normal 2 4 5 3 4" xfId="17443" xr:uid="{00000000-0005-0000-0000-000024440000}"/>
    <cellStyle name="Normal 2 4 5 3 4 2" xfId="17444" xr:uid="{00000000-0005-0000-0000-000025440000}"/>
    <cellStyle name="Normal 2 4 5 3 4 2 2" xfId="17445" xr:uid="{00000000-0005-0000-0000-000026440000}"/>
    <cellStyle name="Normal 2 4 5 3 4 3" xfId="17446" xr:uid="{00000000-0005-0000-0000-000027440000}"/>
    <cellStyle name="Normal 2 4 5 3 5" xfId="17447" xr:uid="{00000000-0005-0000-0000-000028440000}"/>
    <cellStyle name="Normal 2 4 5 3 5 2" xfId="17448" xr:uid="{00000000-0005-0000-0000-000029440000}"/>
    <cellStyle name="Normal 2 4 5 3 5 2 2" xfId="17449" xr:uid="{00000000-0005-0000-0000-00002A440000}"/>
    <cellStyle name="Normal 2 4 5 3 5 3" xfId="17450" xr:uid="{00000000-0005-0000-0000-00002B440000}"/>
    <cellStyle name="Normal 2 4 5 3 6" xfId="17451" xr:uid="{00000000-0005-0000-0000-00002C440000}"/>
    <cellStyle name="Normal 2 4 5 3 6 2" xfId="17452" xr:uid="{00000000-0005-0000-0000-00002D440000}"/>
    <cellStyle name="Normal 2 4 5 3 7" xfId="17453" xr:uid="{00000000-0005-0000-0000-00002E440000}"/>
    <cellStyle name="Normal 2 4 5 3 7 2" xfId="17454" xr:uid="{00000000-0005-0000-0000-00002F440000}"/>
    <cellStyle name="Normal 2 4 5 3 8" xfId="17455" xr:uid="{00000000-0005-0000-0000-000030440000}"/>
    <cellStyle name="Normal 2 4 5 4" xfId="17456" xr:uid="{00000000-0005-0000-0000-000031440000}"/>
    <cellStyle name="Normal 2 4 5 4 2" xfId="17457" xr:uid="{00000000-0005-0000-0000-000032440000}"/>
    <cellStyle name="Normal 2 4 5 4 2 2" xfId="17458" xr:uid="{00000000-0005-0000-0000-000033440000}"/>
    <cellStyle name="Normal 2 4 5 4 2 2 2" xfId="17459" xr:uid="{00000000-0005-0000-0000-000034440000}"/>
    <cellStyle name="Normal 2 4 5 4 2 3" xfId="17460" xr:uid="{00000000-0005-0000-0000-000035440000}"/>
    <cellStyle name="Normal 2 4 5 4 3" xfId="17461" xr:uid="{00000000-0005-0000-0000-000036440000}"/>
    <cellStyle name="Normal 2 4 5 4 3 2" xfId="17462" xr:uid="{00000000-0005-0000-0000-000037440000}"/>
    <cellStyle name="Normal 2 4 5 4 3 2 2" xfId="17463" xr:uid="{00000000-0005-0000-0000-000038440000}"/>
    <cellStyle name="Normal 2 4 5 4 3 3" xfId="17464" xr:uid="{00000000-0005-0000-0000-000039440000}"/>
    <cellStyle name="Normal 2 4 5 4 4" xfId="17465" xr:uid="{00000000-0005-0000-0000-00003A440000}"/>
    <cellStyle name="Normal 2 4 5 4 4 2" xfId="17466" xr:uid="{00000000-0005-0000-0000-00003B440000}"/>
    <cellStyle name="Normal 2 4 5 4 4 2 2" xfId="17467" xr:uid="{00000000-0005-0000-0000-00003C440000}"/>
    <cellStyle name="Normal 2 4 5 4 4 3" xfId="17468" xr:uid="{00000000-0005-0000-0000-00003D440000}"/>
    <cellStyle name="Normal 2 4 5 4 5" xfId="17469" xr:uid="{00000000-0005-0000-0000-00003E440000}"/>
    <cellStyle name="Normal 2 4 5 4 5 2" xfId="17470" xr:uid="{00000000-0005-0000-0000-00003F440000}"/>
    <cellStyle name="Normal 2 4 5 4 6" xfId="17471" xr:uid="{00000000-0005-0000-0000-000040440000}"/>
    <cellStyle name="Normal 2 4 5 4 6 2" xfId="17472" xr:uid="{00000000-0005-0000-0000-000041440000}"/>
    <cellStyle name="Normal 2 4 5 4 7" xfId="17473" xr:uid="{00000000-0005-0000-0000-000042440000}"/>
    <cellStyle name="Normal 2 4 5 5" xfId="17474" xr:uid="{00000000-0005-0000-0000-000043440000}"/>
    <cellStyle name="Normal 2 4 5 5 2" xfId="17475" xr:uid="{00000000-0005-0000-0000-000044440000}"/>
    <cellStyle name="Normal 2 4 5 5 2 2" xfId="17476" xr:uid="{00000000-0005-0000-0000-000045440000}"/>
    <cellStyle name="Normal 2 4 5 5 2 2 2" xfId="17477" xr:uid="{00000000-0005-0000-0000-000046440000}"/>
    <cellStyle name="Normal 2 4 5 5 2 3" xfId="17478" xr:uid="{00000000-0005-0000-0000-000047440000}"/>
    <cellStyle name="Normal 2 4 5 5 3" xfId="17479" xr:uid="{00000000-0005-0000-0000-000048440000}"/>
    <cellStyle name="Normal 2 4 5 5 3 2" xfId="17480" xr:uid="{00000000-0005-0000-0000-000049440000}"/>
    <cellStyle name="Normal 2 4 5 5 3 2 2" xfId="17481" xr:uid="{00000000-0005-0000-0000-00004A440000}"/>
    <cellStyle name="Normal 2 4 5 5 3 3" xfId="17482" xr:uid="{00000000-0005-0000-0000-00004B440000}"/>
    <cellStyle name="Normal 2 4 5 5 4" xfId="17483" xr:uid="{00000000-0005-0000-0000-00004C440000}"/>
    <cellStyle name="Normal 2 4 5 5 4 2" xfId="17484" xr:uid="{00000000-0005-0000-0000-00004D440000}"/>
    <cellStyle name="Normal 2 4 5 5 4 2 2" xfId="17485" xr:uid="{00000000-0005-0000-0000-00004E440000}"/>
    <cellStyle name="Normal 2 4 5 5 4 3" xfId="17486" xr:uid="{00000000-0005-0000-0000-00004F440000}"/>
    <cellStyle name="Normal 2 4 5 5 5" xfId="17487" xr:uid="{00000000-0005-0000-0000-000050440000}"/>
    <cellStyle name="Normal 2 4 5 5 5 2" xfId="17488" xr:uid="{00000000-0005-0000-0000-000051440000}"/>
    <cellStyle name="Normal 2 4 5 5 6" xfId="17489" xr:uid="{00000000-0005-0000-0000-000052440000}"/>
    <cellStyle name="Normal 2 4 5 5 6 2" xfId="17490" xr:uid="{00000000-0005-0000-0000-000053440000}"/>
    <cellStyle name="Normal 2 4 5 5 7" xfId="17491" xr:uid="{00000000-0005-0000-0000-000054440000}"/>
    <cellStyle name="Normal 2 4 5 6" xfId="17492" xr:uid="{00000000-0005-0000-0000-000055440000}"/>
    <cellStyle name="Normal 2 4 5 6 2" xfId="17493" xr:uid="{00000000-0005-0000-0000-000056440000}"/>
    <cellStyle name="Normal 2 4 5 6 2 2" xfId="17494" xr:uid="{00000000-0005-0000-0000-000057440000}"/>
    <cellStyle name="Normal 2 4 5 6 3" xfId="17495" xr:uid="{00000000-0005-0000-0000-000058440000}"/>
    <cellStyle name="Normal 2 4 5 7" xfId="17496" xr:uid="{00000000-0005-0000-0000-000059440000}"/>
    <cellStyle name="Normal 2 4 5 7 2" xfId="17497" xr:uid="{00000000-0005-0000-0000-00005A440000}"/>
    <cellStyle name="Normal 2 4 5 7 2 2" xfId="17498" xr:uid="{00000000-0005-0000-0000-00005B440000}"/>
    <cellStyle name="Normal 2 4 5 7 3" xfId="17499" xr:uid="{00000000-0005-0000-0000-00005C440000}"/>
    <cellStyle name="Normal 2 4 5 8" xfId="17500" xr:uid="{00000000-0005-0000-0000-00005D440000}"/>
    <cellStyle name="Normal 2 4 5 8 2" xfId="17501" xr:uid="{00000000-0005-0000-0000-00005E440000}"/>
    <cellStyle name="Normal 2 4 5 8 2 2" xfId="17502" xr:uid="{00000000-0005-0000-0000-00005F440000}"/>
    <cellStyle name="Normal 2 4 5 8 3" xfId="17503" xr:uid="{00000000-0005-0000-0000-000060440000}"/>
    <cellStyle name="Normal 2 4 5 9" xfId="17504" xr:uid="{00000000-0005-0000-0000-000061440000}"/>
    <cellStyle name="Normal 2 4 5 9 2" xfId="17505" xr:uid="{00000000-0005-0000-0000-000062440000}"/>
    <cellStyle name="Normal 2 4 6" xfId="17506" xr:uid="{00000000-0005-0000-0000-000063440000}"/>
    <cellStyle name="Normal 2 4 6 2" xfId="17507" xr:uid="{00000000-0005-0000-0000-000064440000}"/>
    <cellStyle name="Normal 2 4 6 2 2" xfId="17508" xr:uid="{00000000-0005-0000-0000-000065440000}"/>
    <cellStyle name="Normal 2 4 6 2 2 2" xfId="17509" xr:uid="{00000000-0005-0000-0000-000066440000}"/>
    <cellStyle name="Normal 2 4 6 2 2 2 2" xfId="17510" xr:uid="{00000000-0005-0000-0000-000067440000}"/>
    <cellStyle name="Normal 2 4 6 2 2 3" xfId="17511" xr:uid="{00000000-0005-0000-0000-000068440000}"/>
    <cellStyle name="Normal 2 4 6 2 3" xfId="17512" xr:uid="{00000000-0005-0000-0000-000069440000}"/>
    <cellStyle name="Normal 2 4 6 2 3 2" xfId="17513" xr:uid="{00000000-0005-0000-0000-00006A440000}"/>
    <cellStyle name="Normal 2 4 6 2 3 2 2" xfId="17514" xr:uid="{00000000-0005-0000-0000-00006B440000}"/>
    <cellStyle name="Normal 2 4 6 2 3 3" xfId="17515" xr:uid="{00000000-0005-0000-0000-00006C440000}"/>
    <cellStyle name="Normal 2 4 6 2 4" xfId="17516" xr:uid="{00000000-0005-0000-0000-00006D440000}"/>
    <cellStyle name="Normal 2 4 6 2 4 2" xfId="17517" xr:uid="{00000000-0005-0000-0000-00006E440000}"/>
    <cellStyle name="Normal 2 4 6 2 4 2 2" xfId="17518" xr:uid="{00000000-0005-0000-0000-00006F440000}"/>
    <cellStyle name="Normal 2 4 6 2 4 3" xfId="17519" xr:uid="{00000000-0005-0000-0000-000070440000}"/>
    <cellStyle name="Normal 2 4 6 2 5" xfId="17520" xr:uid="{00000000-0005-0000-0000-000071440000}"/>
    <cellStyle name="Normal 2 4 6 2 5 2" xfId="17521" xr:uid="{00000000-0005-0000-0000-000072440000}"/>
    <cellStyle name="Normal 2 4 6 2 6" xfId="17522" xr:uid="{00000000-0005-0000-0000-000073440000}"/>
    <cellStyle name="Normal 2 4 6 2 6 2" xfId="17523" xr:uid="{00000000-0005-0000-0000-000074440000}"/>
    <cellStyle name="Normal 2 4 6 2 7" xfId="17524" xr:uid="{00000000-0005-0000-0000-000075440000}"/>
    <cellStyle name="Normal 2 4 6 3" xfId="17525" xr:uid="{00000000-0005-0000-0000-000076440000}"/>
    <cellStyle name="Normal 2 4 6 3 2" xfId="17526" xr:uid="{00000000-0005-0000-0000-000077440000}"/>
    <cellStyle name="Normal 2 4 6 3 2 2" xfId="17527" xr:uid="{00000000-0005-0000-0000-000078440000}"/>
    <cellStyle name="Normal 2 4 6 3 2 2 2" xfId="17528" xr:uid="{00000000-0005-0000-0000-000079440000}"/>
    <cellStyle name="Normal 2 4 6 3 2 3" xfId="17529" xr:uid="{00000000-0005-0000-0000-00007A440000}"/>
    <cellStyle name="Normal 2 4 6 3 3" xfId="17530" xr:uid="{00000000-0005-0000-0000-00007B440000}"/>
    <cellStyle name="Normal 2 4 6 3 3 2" xfId="17531" xr:uid="{00000000-0005-0000-0000-00007C440000}"/>
    <cellStyle name="Normal 2 4 6 3 3 2 2" xfId="17532" xr:uid="{00000000-0005-0000-0000-00007D440000}"/>
    <cellStyle name="Normal 2 4 6 3 3 3" xfId="17533" xr:uid="{00000000-0005-0000-0000-00007E440000}"/>
    <cellStyle name="Normal 2 4 6 3 4" xfId="17534" xr:uid="{00000000-0005-0000-0000-00007F440000}"/>
    <cellStyle name="Normal 2 4 6 3 4 2" xfId="17535" xr:uid="{00000000-0005-0000-0000-000080440000}"/>
    <cellStyle name="Normal 2 4 6 3 4 2 2" xfId="17536" xr:uid="{00000000-0005-0000-0000-000081440000}"/>
    <cellStyle name="Normal 2 4 6 3 4 3" xfId="17537" xr:uid="{00000000-0005-0000-0000-000082440000}"/>
    <cellStyle name="Normal 2 4 6 3 5" xfId="17538" xr:uid="{00000000-0005-0000-0000-000083440000}"/>
    <cellStyle name="Normal 2 4 6 3 5 2" xfId="17539" xr:uid="{00000000-0005-0000-0000-000084440000}"/>
    <cellStyle name="Normal 2 4 6 3 6" xfId="17540" xr:uid="{00000000-0005-0000-0000-000085440000}"/>
    <cellStyle name="Normal 2 4 6 3 6 2" xfId="17541" xr:uid="{00000000-0005-0000-0000-000086440000}"/>
    <cellStyle name="Normal 2 4 6 3 7" xfId="17542" xr:uid="{00000000-0005-0000-0000-000087440000}"/>
    <cellStyle name="Normal 2 4 6 4" xfId="17543" xr:uid="{00000000-0005-0000-0000-000088440000}"/>
    <cellStyle name="Normal 2 4 6 4 2" xfId="17544" xr:uid="{00000000-0005-0000-0000-000089440000}"/>
    <cellStyle name="Normal 2 4 6 4 2 2" xfId="17545" xr:uid="{00000000-0005-0000-0000-00008A440000}"/>
    <cellStyle name="Normal 2 4 6 4 3" xfId="17546" xr:uid="{00000000-0005-0000-0000-00008B440000}"/>
    <cellStyle name="Normal 2 4 6 5" xfId="17547" xr:uid="{00000000-0005-0000-0000-00008C440000}"/>
    <cellStyle name="Normal 2 4 6 5 2" xfId="17548" xr:uid="{00000000-0005-0000-0000-00008D440000}"/>
    <cellStyle name="Normal 2 4 6 5 2 2" xfId="17549" xr:uid="{00000000-0005-0000-0000-00008E440000}"/>
    <cellStyle name="Normal 2 4 6 5 3" xfId="17550" xr:uid="{00000000-0005-0000-0000-00008F440000}"/>
    <cellStyle name="Normal 2 4 6 6" xfId="17551" xr:uid="{00000000-0005-0000-0000-000090440000}"/>
    <cellStyle name="Normal 2 4 6 6 2" xfId="17552" xr:uid="{00000000-0005-0000-0000-000091440000}"/>
    <cellStyle name="Normal 2 4 6 6 2 2" xfId="17553" xr:uid="{00000000-0005-0000-0000-000092440000}"/>
    <cellStyle name="Normal 2 4 6 6 3" xfId="17554" xr:uid="{00000000-0005-0000-0000-000093440000}"/>
    <cellStyle name="Normal 2 4 6 7" xfId="17555" xr:uid="{00000000-0005-0000-0000-000094440000}"/>
    <cellStyle name="Normal 2 4 6 7 2" xfId="17556" xr:uid="{00000000-0005-0000-0000-000095440000}"/>
    <cellStyle name="Normal 2 4 6 8" xfId="17557" xr:uid="{00000000-0005-0000-0000-000096440000}"/>
    <cellStyle name="Normal 2 4 6 8 2" xfId="17558" xr:uid="{00000000-0005-0000-0000-000097440000}"/>
    <cellStyle name="Normal 2 4 6 9" xfId="17559" xr:uid="{00000000-0005-0000-0000-000098440000}"/>
    <cellStyle name="Normal 2 4 7" xfId="17560" xr:uid="{00000000-0005-0000-0000-000099440000}"/>
    <cellStyle name="Normal 2 4 7 2" xfId="17561" xr:uid="{00000000-0005-0000-0000-00009A440000}"/>
    <cellStyle name="Normal 2 4 7 2 2" xfId="17562" xr:uid="{00000000-0005-0000-0000-00009B440000}"/>
    <cellStyle name="Normal 2 4 7 2 2 2" xfId="17563" xr:uid="{00000000-0005-0000-0000-00009C440000}"/>
    <cellStyle name="Normal 2 4 7 2 2 2 2" xfId="17564" xr:uid="{00000000-0005-0000-0000-00009D440000}"/>
    <cellStyle name="Normal 2 4 7 2 2 3" xfId="17565" xr:uid="{00000000-0005-0000-0000-00009E440000}"/>
    <cellStyle name="Normal 2 4 7 2 3" xfId="17566" xr:uid="{00000000-0005-0000-0000-00009F440000}"/>
    <cellStyle name="Normal 2 4 7 2 3 2" xfId="17567" xr:uid="{00000000-0005-0000-0000-0000A0440000}"/>
    <cellStyle name="Normal 2 4 7 2 3 2 2" xfId="17568" xr:uid="{00000000-0005-0000-0000-0000A1440000}"/>
    <cellStyle name="Normal 2 4 7 2 3 3" xfId="17569" xr:uid="{00000000-0005-0000-0000-0000A2440000}"/>
    <cellStyle name="Normal 2 4 7 2 4" xfId="17570" xr:uid="{00000000-0005-0000-0000-0000A3440000}"/>
    <cellStyle name="Normal 2 4 7 2 4 2" xfId="17571" xr:uid="{00000000-0005-0000-0000-0000A4440000}"/>
    <cellStyle name="Normal 2 4 7 2 4 2 2" xfId="17572" xr:uid="{00000000-0005-0000-0000-0000A5440000}"/>
    <cellStyle name="Normal 2 4 7 2 4 3" xfId="17573" xr:uid="{00000000-0005-0000-0000-0000A6440000}"/>
    <cellStyle name="Normal 2 4 7 2 5" xfId="17574" xr:uid="{00000000-0005-0000-0000-0000A7440000}"/>
    <cellStyle name="Normal 2 4 7 2 5 2" xfId="17575" xr:uid="{00000000-0005-0000-0000-0000A8440000}"/>
    <cellStyle name="Normal 2 4 7 2 6" xfId="17576" xr:uid="{00000000-0005-0000-0000-0000A9440000}"/>
    <cellStyle name="Normal 2 4 7 2 6 2" xfId="17577" xr:uid="{00000000-0005-0000-0000-0000AA440000}"/>
    <cellStyle name="Normal 2 4 7 2 7" xfId="17578" xr:uid="{00000000-0005-0000-0000-0000AB440000}"/>
    <cellStyle name="Normal 2 4 7 3" xfId="17579" xr:uid="{00000000-0005-0000-0000-0000AC440000}"/>
    <cellStyle name="Normal 2 4 7 3 2" xfId="17580" xr:uid="{00000000-0005-0000-0000-0000AD440000}"/>
    <cellStyle name="Normal 2 4 7 3 2 2" xfId="17581" xr:uid="{00000000-0005-0000-0000-0000AE440000}"/>
    <cellStyle name="Normal 2 4 7 3 3" xfId="17582" xr:uid="{00000000-0005-0000-0000-0000AF440000}"/>
    <cellStyle name="Normal 2 4 7 4" xfId="17583" xr:uid="{00000000-0005-0000-0000-0000B0440000}"/>
    <cellStyle name="Normal 2 4 7 4 2" xfId="17584" xr:uid="{00000000-0005-0000-0000-0000B1440000}"/>
    <cellStyle name="Normal 2 4 7 4 2 2" xfId="17585" xr:uid="{00000000-0005-0000-0000-0000B2440000}"/>
    <cellStyle name="Normal 2 4 7 4 3" xfId="17586" xr:uid="{00000000-0005-0000-0000-0000B3440000}"/>
    <cellStyle name="Normal 2 4 7 5" xfId="17587" xr:uid="{00000000-0005-0000-0000-0000B4440000}"/>
    <cellStyle name="Normal 2 4 7 5 2" xfId="17588" xr:uid="{00000000-0005-0000-0000-0000B5440000}"/>
    <cellStyle name="Normal 2 4 7 5 2 2" xfId="17589" xr:uid="{00000000-0005-0000-0000-0000B6440000}"/>
    <cellStyle name="Normal 2 4 7 5 3" xfId="17590" xr:uid="{00000000-0005-0000-0000-0000B7440000}"/>
    <cellStyle name="Normal 2 4 7 6" xfId="17591" xr:uid="{00000000-0005-0000-0000-0000B8440000}"/>
    <cellStyle name="Normal 2 4 7 6 2" xfId="17592" xr:uid="{00000000-0005-0000-0000-0000B9440000}"/>
    <cellStyle name="Normal 2 4 7 7" xfId="17593" xr:uid="{00000000-0005-0000-0000-0000BA440000}"/>
    <cellStyle name="Normal 2 4 7 7 2" xfId="17594" xr:uid="{00000000-0005-0000-0000-0000BB440000}"/>
    <cellStyle name="Normal 2 4 7 8" xfId="17595" xr:uid="{00000000-0005-0000-0000-0000BC440000}"/>
    <cellStyle name="Normal 2 4 8" xfId="17596" xr:uid="{00000000-0005-0000-0000-0000BD440000}"/>
    <cellStyle name="Normal 2 4 8 2" xfId="17597" xr:uid="{00000000-0005-0000-0000-0000BE440000}"/>
    <cellStyle name="Normal 2 4 8 2 2" xfId="17598" xr:uid="{00000000-0005-0000-0000-0000BF440000}"/>
    <cellStyle name="Normal 2 4 8 2 2 2" xfId="17599" xr:uid="{00000000-0005-0000-0000-0000C0440000}"/>
    <cellStyle name="Normal 2 4 8 2 3" xfId="17600" xr:uid="{00000000-0005-0000-0000-0000C1440000}"/>
    <cellStyle name="Normal 2 4 8 3" xfId="17601" xr:uid="{00000000-0005-0000-0000-0000C2440000}"/>
    <cellStyle name="Normal 2 4 8 3 2" xfId="17602" xr:uid="{00000000-0005-0000-0000-0000C3440000}"/>
    <cellStyle name="Normal 2 4 8 3 2 2" xfId="17603" xr:uid="{00000000-0005-0000-0000-0000C4440000}"/>
    <cellStyle name="Normal 2 4 8 3 3" xfId="17604" xr:uid="{00000000-0005-0000-0000-0000C5440000}"/>
    <cellStyle name="Normal 2 4 8 4" xfId="17605" xr:uid="{00000000-0005-0000-0000-0000C6440000}"/>
    <cellStyle name="Normal 2 4 8 4 2" xfId="17606" xr:uid="{00000000-0005-0000-0000-0000C7440000}"/>
    <cellStyle name="Normal 2 4 8 4 2 2" xfId="17607" xr:uid="{00000000-0005-0000-0000-0000C8440000}"/>
    <cellStyle name="Normal 2 4 8 4 3" xfId="17608" xr:uid="{00000000-0005-0000-0000-0000C9440000}"/>
    <cellStyle name="Normal 2 4 8 5" xfId="17609" xr:uid="{00000000-0005-0000-0000-0000CA440000}"/>
    <cellStyle name="Normal 2 4 8 5 2" xfId="17610" xr:uid="{00000000-0005-0000-0000-0000CB440000}"/>
    <cellStyle name="Normal 2 4 8 6" xfId="17611" xr:uid="{00000000-0005-0000-0000-0000CC440000}"/>
    <cellStyle name="Normal 2 4 8 6 2" xfId="17612" xr:uid="{00000000-0005-0000-0000-0000CD440000}"/>
    <cellStyle name="Normal 2 4 8 7" xfId="17613" xr:uid="{00000000-0005-0000-0000-0000CE440000}"/>
    <cellStyle name="Normal 2 4 9" xfId="17614" xr:uid="{00000000-0005-0000-0000-0000CF440000}"/>
    <cellStyle name="Normal 2 4 9 2" xfId="17615" xr:uid="{00000000-0005-0000-0000-0000D0440000}"/>
    <cellStyle name="Normal 2 4 9 2 2" xfId="17616" xr:uid="{00000000-0005-0000-0000-0000D1440000}"/>
    <cellStyle name="Normal 2 4 9 2 2 2" xfId="17617" xr:uid="{00000000-0005-0000-0000-0000D2440000}"/>
    <cellStyle name="Normal 2 4 9 2 3" xfId="17618" xr:uid="{00000000-0005-0000-0000-0000D3440000}"/>
    <cellStyle name="Normal 2 4 9 3" xfId="17619" xr:uid="{00000000-0005-0000-0000-0000D4440000}"/>
    <cellStyle name="Normal 2 4 9 3 2" xfId="17620" xr:uid="{00000000-0005-0000-0000-0000D5440000}"/>
    <cellStyle name="Normal 2 4 9 3 2 2" xfId="17621" xr:uid="{00000000-0005-0000-0000-0000D6440000}"/>
    <cellStyle name="Normal 2 4 9 3 3" xfId="17622" xr:uid="{00000000-0005-0000-0000-0000D7440000}"/>
    <cellStyle name="Normal 2 4 9 4" xfId="17623" xr:uid="{00000000-0005-0000-0000-0000D8440000}"/>
    <cellStyle name="Normal 2 4 9 4 2" xfId="17624" xr:uid="{00000000-0005-0000-0000-0000D9440000}"/>
    <cellStyle name="Normal 2 4 9 4 2 2" xfId="17625" xr:uid="{00000000-0005-0000-0000-0000DA440000}"/>
    <cellStyle name="Normal 2 4 9 4 3" xfId="17626" xr:uid="{00000000-0005-0000-0000-0000DB440000}"/>
    <cellStyle name="Normal 2 4 9 5" xfId="17627" xr:uid="{00000000-0005-0000-0000-0000DC440000}"/>
    <cellStyle name="Normal 2 4 9 5 2" xfId="17628" xr:uid="{00000000-0005-0000-0000-0000DD440000}"/>
    <cellStyle name="Normal 2 4 9 6" xfId="17629" xr:uid="{00000000-0005-0000-0000-0000DE440000}"/>
    <cellStyle name="Normal 2 4 9 6 2" xfId="17630" xr:uid="{00000000-0005-0000-0000-0000DF440000}"/>
    <cellStyle name="Normal 2 4 9 7" xfId="17631" xr:uid="{00000000-0005-0000-0000-0000E0440000}"/>
    <cellStyle name="Normal 2 4_Confidential Information" xfId="17632" xr:uid="{00000000-0005-0000-0000-0000E1440000}"/>
    <cellStyle name="Normal 2 5" xfId="17633" xr:uid="{00000000-0005-0000-0000-0000E2440000}"/>
    <cellStyle name="Normal 2 5 10" xfId="17634" xr:uid="{00000000-0005-0000-0000-0000E3440000}"/>
    <cellStyle name="Normal 2 5 10 2" xfId="17635" xr:uid="{00000000-0005-0000-0000-0000E4440000}"/>
    <cellStyle name="Normal 2 5 10 2 2" xfId="17636" xr:uid="{00000000-0005-0000-0000-0000E5440000}"/>
    <cellStyle name="Normal 2 5 10 3" xfId="17637" xr:uid="{00000000-0005-0000-0000-0000E6440000}"/>
    <cellStyle name="Normal 2 5 11" xfId="17638" xr:uid="{00000000-0005-0000-0000-0000E7440000}"/>
    <cellStyle name="Normal 2 5 11 2" xfId="17639" xr:uid="{00000000-0005-0000-0000-0000E8440000}"/>
    <cellStyle name="Normal 2 5 11 2 2" xfId="17640" xr:uid="{00000000-0005-0000-0000-0000E9440000}"/>
    <cellStyle name="Normal 2 5 11 3" xfId="17641" xr:uid="{00000000-0005-0000-0000-0000EA440000}"/>
    <cellStyle name="Normal 2 5 12" xfId="17642" xr:uid="{00000000-0005-0000-0000-0000EB440000}"/>
    <cellStyle name="Normal 2 5 12 2" xfId="17643" xr:uid="{00000000-0005-0000-0000-0000EC440000}"/>
    <cellStyle name="Normal 2 5 13" xfId="17644" xr:uid="{00000000-0005-0000-0000-0000ED440000}"/>
    <cellStyle name="Normal 2 5 13 2" xfId="17645" xr:uid="{00000000-0005-0000-0000-0000EE440000}"/>
    <cellStyle name="Normal 2 5 14" xfId="17646" xr:uid="{00000000-0005-0000-0000-0000EF440000}"/>
    <cellStyle name="Normal 2 5 14 2" xfId="17647" xr:uid="{00000000-0005-0000-0000-0000F0440000}"/>
    <cellStyle name="Normal 2 5 15" xfId="17648" xr:uid="{00000000-0005-0000-0000-0000F1440000}"/>
    <cellStyle name="Normal 2 5 2" xfId="17649" xr:uid="{00000000-0005-0000-0000-0000F2440000}"/>
    <cellStyle name="Normal 2 5 2 10" xfId="17650" xr:uid="{00000000-0005-0000-0000-0000F3440000}"/>
    <cellStyle name="Normal 2 5 2 10 2" xfId="17651" xr:uid="{00000000-0005-0000-0000-0000F4440000}"/>
    <cellStyle name="Normal 2 5 2 11" xfId="17652" xr:uid="{00000000-0005-0000-0000-0000F5440000}"/>
    <cellStyle name="Normal 2 5 2 2" xfId="17653" xr:uid="{00000000-0005-0000-0000-0000F6440000}"/>
    <cellStyle name="Normal 2 5 2 2 2" xfId="17654" xr:uid="{00000000-0005-0000-0000-0000F7440000}"/>
    <cellStyle name="Normal 2 5 2 2 2 2" xfId="17655" xr:uid="{00000000-0005-0000-0000-0000F8440000}"/>
    <cellStyle name="Normal 2 5 2 2 2 2 2" xfId="17656" xr:uid="{00000000-0005-0000-0000-0000F9440000}"/>
    <cellStyle name="Normal 2 5 2 2 2 2 2 2" xfId="17657" xr:uid="{00000000-0005-0000-0000-0000FA440000}"/>
    <cellStyle name="Normal 2 5 2 2 2 2 3" xfId="17658" xr:uid="{00000000-0005-0000-0000-0000FB440000}"/>
    <cellStyle name="Normal 2 5 2 2 2 3" xfId="17659" xr:uid="{00000000-0005-0000-0000-0000FC440000}"/>
    <cellStyle name="Normal 2 5 2 2 2 3 2" xfId="17660" xr:uid="{00000000-0005-0000-0000-0000FD440000}"/>
    <cellStyle name="Normal 2 5 2 2 2 3 2 2" xfId="17661" xr:uid="{00000000-0005-0000-0000-0000FE440000}"/>
    <cellStyle name="Normal 2 5 2 2 2 3 3" xfId="17662" xr:uid="{00000000-0005-0000-0000-0000FF440000}"/>
    <cellStyle name="Normal 2 5 2 2 2 4" xfId="17663" xr:uid="{00000000-0005-0000-0000-000000450000}"/>
    <cellStyle name="Normal 2 5 2 2 2 4 2" xfId="17664" xr:uid="{00000000-0005-0000-0000-000001450000}"/>
    <cellStyle name="Normal 2 5 2 2 2 4 2 2" xfId="17665" xr:uid="{00000000-0005-0000-0000-000002450000}"/>
    <cellStyle name="Normal 2 5 2 2 2 4 3" xfId="17666" xr:uid="{00000000-0005-0000-0000-000003450000}"/>
    <cellStyle name="Normal 2 5 2 2 2 5" xfId="17667" xr:uid="{00000000-0005-0000-0000-000004450000}"/>
    <cellStyle name="Normal 2 5 2 2 2 5 2" xfId="17668" xr:uid="{00000000-0005-0000-0000-000005450000}"/>
    <cellStyle name="Normal 2 5 2 2 2 6" xfId="17669" xr:uid="{00000000-0005-0000-0000-000006450000}"/>
    <cellStyle name="Normal 2 5 2 2 2 6 2" xfId="17670" xr:uid="{00000000-0005-0000-0000-000007450000}"/>
    <cellStyle name="Normal 2 5 2 2 2 7" xfId="17671" xr:uid="{00000000-0005-0000-0000-000008450000}"/>
    <cellStyle name="Normal 2 5 2 2 3" xfId="17672" xr:uid="{00000000-0005-0000-0000-000009450000}"/>
    <cellStyle name="Normal 2 5 2 2 3 2" xfId="17673" xr:uid="{00000000-0005-0000-0000-00000A450000}"/>
    <cellStyle name="Normal 2 5 2 2 3 2 2" xfId="17674" xr:uid="{00000000-0005-0000-0000-00000B450000}"/>
    <cellStyle name="Normal 2 5 2 2 3 2 2 2" xfId="17675" xr:uid="{00000000-0005-0000-0000-00000C450000}"/>
    <cellStyle name="Normal 2 5 2 2 3 2 3" xfId="17676" xr:uid="{00000000-0005-0000-0000-00000D450000}"/>
    <cellStyle name="Normal 2 5 2 2 3 3" xfId="17677" xr:uid="{00000000-0005-0000-0000-00000E450000}"/>
    <cellStyle name="Normal 2 5 2 2 3 3 2" xfId="17678" xr:uid="{00000000-0005-0000-0000-00000F450000}"/>
    <cellStyle name="Normal 2 5 2 2 3 3 2 2" xfId="17679" xr:uid="{00000000-0005-0000-0000-000010450000}"/>
    <cellStyle name="Normal 2 5 2 2 3 3 3" xfId="17680" xr:uid="{00000000-0005-0000-0000-000011450000}"/>
    <cellStyle name="Normal 2 5 2 2 3 4" xfId="17681" xr:uid="{00000000-0005-0000-0000-000012450000}"/>
    <cellStyle name="Normal 2 5 2 2 3 4 2" xfId="17682" xr:uid="{00000000-0005-0000-0000-000013450000}"/>
    <cellStyle name="Normal 2 5 2 2 3 4 2 2" xfId="17683" xr:uid="{00000000-0005-0000-0000-000014450000}"/>
    <cellStyle name="Normal 2 5 2 2 3 4 3" xfId="17684" xr:uid="{00000000-0005-0000-0000-000015450000}"/>
    <cellStyle name="Normal 2 5 2 2 3 5" xfId="17685" xr:uid="{00000000-0005-0000-0000-000016450000}"/>
    <cellStyle name="Normal 2 5 2 2 3 5 2" xfId="17686" xr:uid="{00000000-0005-0000-0000-000017450000}"/>
    <cellStyle name="Normal 2 5 2 2 3 6" xfId="17687" xr:uid="{00000000-0005-0000-0000-000018450000}"/>
    <cellStyle name="Normal 2 5 2 2 3 6 2" xfId="17688" xr:uid="{00000000-0005-0000-0000-000019450000}"/>
    <cellStyle name="Normal 2 5 2 2 3 7" xfId="17689" xr:uid="{00000000-0005-0000-0000-00001A450000}"/>
    <cellStyle name="Normal 2 5 2 2 4" xfId="17690" xr:uid="{00000000-0005-0000-0000-00001B450000}"/>
    <cellStyle name="Normal 2 5 2 2 4 2" xfId="17691" xr:uid="{00000000-0005-0000-0000-00001C450000}"/>
    <cellStyle name="Normal 2 5 2 2 4 2 2" xfId="17692" xr:uid="{00000000-0005-0000-0000-00001D450000}"/>
    <cellStyle name="Normal 2 5 2 2 4 3" xfId="17693" xr:uid="{00000000-0005-0000-0000-00001E450000}"/>
    <cellStyle name="Normal 2 5 2 2 5" xfId="17694" xr:uid="{00000000-0005-0000-0000-00001F450000}"/>
    <cellStyle name="Normal 2 5 2 2 5 2" xfId="17695" xr:uid="{00000000-0005-0000-0000-000020450000}"/>
    <cellStyle name="Normal 2 5 2 2 5 2 2" xfId="17696" xr:uid="{00000000-0005-0000-0000-000021450000}"/>
    <cellStyle name="Normal 2 5 2 2 5 3" xfId="17697" xr:uid="{00000000-0005-0000-0000-000022450000}"/>
    <cellStyle name="Normal 2 5 2 2 6" xfId="17698" xr:uid="{00000000-0005-0000-0000-000023450000}"/>
    <cellStyle name="Normal 2 5 2 2 6 2" xfId="17699" xr:uid="{00000000-0005-0000-0000-000024450000}"/>
    <cellStyle name="Normal 2 5 2 2 6 2 2" xfId="17700" xr:uid="{00000000-0005-0000-0000-000025450000}"/>
    <cellStyle name="Normal 2 5 2 2 6 3" xfId="17701" xr:uid="{00000000-0005-0000-0000-000026450000}"/>
    <cellStyle name="Normal 2 5 2 2 7" xfId="17702" xr:uid="{00000000-0005-0000-0000-000027450000}"/>
    <cellStyle name="Normal 2 5 2 2 7 2" xfId="17703" xr:uid="{00000000-0005-0000-0000-000028450000}"/>
    <cellStyle name="Normal 2 5 2 2 8" xfId="17704" xr:uid="{00000000-0005-0000-0000-000029450000}"/>
    <cellStyle name="Normal 2 5 2 2 8 2" xfId="17705" xr:uid="{00000000-0005-0000-0000-00002A450000}"/>
    <cellStyle name="Normal 2 5 2 2 9" xfId="17706" xr:uid="{00000000-0005-0000-0000-00002B450000}"/>
    <cellStyle name="Normal 2 5 2 3" xfId="17707" xr:uid="{00000000-0005-0000-0000-00002C450000}"/>
    <cellStyle name="Normal 2 5 2 3 2" xfId="17708" xr:uid="{00000000-0005-0000-0000-00002D450000}"/>
    <cellStyle name="Normal 2 5 2 3 2 2" xfId="17709" xr:uid="{00000000-0005-0000-0000-00002E450000}"/>
    <cellStyle name="Normal 2 5 2 3 2 2 2" xfId="17710" xr:uid="{00000000-0005-0000-0000-00002F450000}"/>
    <cellStyle name="Normal 2 5 2 3 2 2 2 2" xfId="17711" xr:uid="{00000000-0005-0000-0000-000030450000}"/>
    <cellStyle name="Normal 2 5 2 3 2 2 3" xfId="17712" xr:uid="{00000000-0005-0000-0000-000031450000}"/>
    <cellStyle name="Normal 2 5 2 3 2 3" xfId="17713" xr:uid="{00000000-0005-0000-0000-000032450000}"/>
    <cellStyle name="Normal 2 5 2 3 2 3 2" xfId="17714" xr:uid="{00000000-0005-0000-0000-000033450000}"/>
    <cellStyle name="Normal 2 5 2 3 2 3 2 2" xfId="17715" xr:uid="{00000000-0005-0000-0000-000034450000}"/>
    <cellStyle name="Normal 2 5 2 3 2 3 3" xfId="17716" xr:uid="{00000000-0005-0000-0000-000035450000}"/>
    <cellStyle name="Normal 2 5 2 3 2 4" xfId="17717" xr:uid="{00000000-0005-0000-0000-000036450000}"/>
    <cellStyle name="Normal 2 5 2 3 2 4 2" xfId="17718" xr:uid="{00000000-0005-0000-0000-000037450000}"/>
    <cellStyle name="Normal 2 5 2 3 2 4 2 2" xfId="17719" xr:uid="{00000000-0005-0000-0000-000038450000}"/>
    <cellStyle name="Normal 2 5 2 3 2 4 3" xfId="17720" xr:uid="{00000000-0005-0000-0000-000039450000}"/>
    <cellStyle name="Normal 2 5 2 3 2 5" xfId="17721" xr:uid="{00000000-0005-0000-0000-00003A450000}"/>
    <cellStyle name="Normal 2 5 2 3 2 5 2" xfId="17722" xr:uid="{00000000-0005-0000-0000-00003B450000}"/>
    <cellStyle name="Normal 2 5 2 3 2 6" xfId="17723" xr:uid="{00000000-0005-0000-0000-00003C450000}"/>
    <cellStyle name="Normal 2 5 2 3 2 6 2" xfId="17724" xr:uid="{00000000-0005-0000-0000-00003D450000}"/>
    <cellStyle name="Normal 2 5 2 3 2 7" xfId="17725" xr:uid="{00000000-0005-0000-0000-00003E450000}"/>
    <cellStyle name="Normal 2 5 2 3 3" xfId="17726" xr:uid="{00000000-0005-0000-0000-00003F450000}"/>
    <cellStyle name="Normal 2 5 2 3 3 2" xfId="17727" xr:uid="{00000000-0005-0000-0000-000040450000}"/>
    <cellStyle name="Normal 2 5 2 3 3 2 2" xfId="17728" xr:uid="{00000000-0005-0000-0000-000041450000}"/>
    <cellStyle name="Normal 2 5 2 3 3 3" xfId="17729" xr:uid="{00000000-0005-0000-0000-000042450000}"/>
    <cellStyle name="Normal 2 5 2 3 4" xfId="17730" xr:uid="{00000000-0005-0000-0000-000043450000}"/>
    <cellStyle name="Normal 2 5 2 3 4 2" xfId="17731" xr:uid="{00000000-0005-0000-0000-000044450000}"/>
    <cellStyle name="Normal 2 5 2 3 4 2 2" xfId="17732" xr:uid="{00000000-0005-0000-0000-000045450000}"/>
    <cellStyle name="Normal 2 5 2 3 4 3" xfId="17733" xr:uid="{00000000-0005-0000-0000-000046450000}"/>
    <cellStyle name="Normal 2 5 2 3 5" xfId="17734" xr:uid="{00000000-0005-0000-0000-000047450000}"/>
    <cellStyle name="Normal 2 5 2 3 5 2" xfId="17735" xr:uid="{00000000-0005-0000-0000-000048450000}"/>
    <cellStyle name="Normal 2 5 2 3 5 2 2" xfId="17736" xr:uid="{00000000-0005-0000-0000-000049450000}"/>
    <cellStyle name="Normal 2 5 2 3 5 3" xfId="17737" xr:uid="{00000000-0005-0000-0000-00004A450000}"/>
    <cellStyle name="Normal 2 5 2 3 6" xfId="17738" xr:uid="{00000000-0005-0000-0000-00004B450000}"/>
    <cellStyle name="Normal 2 5 2 3 6 2" xfId="17739" xr:uid="{00000000-0005-0000-0000-00004C450000}"/>
    <cellStyle name="Normal 2 5 2 3 7" xfId="17740" xr:uid="{00000000-0005-0000-0000-00004D450000}"/>
    <cellStyle name="Normal 2 5 2 3 7 2" xfId="17741" xr:uid="{00000000-0005-0000-0000-00004E450000}"/>
    <cellStyle name="Normal 2 5 2 3 8" xfId="17742" xr:uid="{00000000-0005-0000-0000-00004F450000}"/>
    <cellStyle name="Normal 2 5 2 4" xfId="17743" xr:uid="{00000000-0005-0000-0000-000050450000}"/>
    <cellStyle name="Normal 2 5 2 4 2" xfId="17744" xr:uid="{00000000-0005-0000-0000-000051450000}"/>
    <cellStyle name="Normal 2 5 2 4 2 2" xfId="17745" xr:uid="{00000000-0005-0000-0000-000052450000}"/>
    <cellStyle name="Normal 2 5 2 4 2 2 2" xfId="17746" xr:uid="{00000000-0005-0000-0000-000053450000}"/>
    <cellStyle name="Normal 2 5 2 4 2 3" xfId="17747" xr:uid="{00000000-0005-0000-0000-000054450000}"/>
    <cellStyle name="Normal 2 5 2 4 3" xfId="17748" xr:uid="{00000000-0005-0000-0000-000055450000}"/>
    <cellStyle name="Normal 2 5 2 4 3 2" xfId="17749" xr:uid="{00000000-0005-0000-0000-000056450000}"/>
    <cellStyle name="Normal 2 5 2 4 3 2 2" xfId="17750" xr:uid="{00000000-0005-0000-0000-000057450000}"/>
    <cellStyle name="Normal 2 5 2 4 3 3" xfId="17751" xr:uid="{00000000-0005-0000-0000-000058450000}"/>
    <cellStyle name="Normal 2 5 2 4 4" xfId="17752" xr:uid="{00000000-0005-0000-0000-000059450000}"/>
    <cellStyle name="Normal 2 5 2 4 4 2" xfId="17753" xr:uid="{00000000-0005-0000-0000-00005A450000}"/>
    <cellStyle name="Normal 2 5 2 4 4 2 2" xfId="17754" xr:uid="{00000000-0005-0000-0000-00005B450000}"/>
    <cellStyle name="Normal 2 5 2 4 4 3" xfId="17755" xr:uid="{00000000-0005-0000-0000-00005C450000}"/>
    <cellStyle name="Normal 2 5 2 4 5" xfId="17756" xr:uid="{00000000-0005-0000-0000-00005D450000}"/>
    <cellStyle name="Normal 2 5 2 4 5 2" xfId="17757" xr:uid="{00000000-0005-0000-0000-00005E450000}"/>
    <cellStyle name="Normal 2 5 2 4 6" xfId="17758" xr:uid="{00000000-0005-0000-0000-00005F450000}"/>
    <cellStyle name="Normal 2 5 2 4 6 2" xfId="17759" xr:uid="{00000000-0005-0000-0000-000060450000}"/>
    <cellStyle name="Normal 2 5 2 4 7" xfId="17760" xr:uid="{00000000-0005-0000-0000-000061450000}"/>
    <cellStyle name="Normal 2 5 2 5" xfId="17761" xr:uid="{00000000-0005-0000-0000-000062450000}"/>
    <cellStyle name="Normal 2 5 2 5 2" xfId="17762" xr:uid="{00000000-0005-0000-0000-000063450000}"/>
    <cellStyle name="Normal 2 5 2 5 2 2" xfId="17763" xr:uid="{00000000-0005-0000-0000-000064450000}"/>
    <cellStyle name="Normal 2 5 2 5 2 2 2" xfId="17764" xr:uid="{00000000-0005-0000-0000-000065450000}"/>
    <cellStyle name="Normal 2 5 2 5 2 3" xfId="17765" xr:uid="{00000000-0005-0000-0000-000066450000}"/>
    <cellStyle name="Normal 2 5 2 5 3" xfId="17766" xr:uid="{00000000-0005-0000-0000-000067450000}"/>
    <cellStyle name="Normal 2 5 2 5 3 2" xfId="17767" xr:uid="{00000000-0005-0000-0000-000068450000}"/>
    <cellStyle name="Normal 2 5 2 5 3 2 2" xfId="17768" xr:uid="{00000000-0005-0000-0000-000069450000}"/>
    <cellStyle name="Normal 2 5 2 5 3 3" xfId="17769" xr:uid="{00000000-0005-0000-0000-00006A450000}"/>
    <cellStyle name="Normal 2 5 2 5 4" xfId="17770" xr:uid="{00000000-0005-0000-0000-00006B450000}"/>
    <cellStyle name="Normal 2 5 2 5 4 2" xfId="17771" xr:uid="{00000000-0005-0000-0000-00006C450000}"/>
    <cellStyle name="Normal 2 5 2 5 4 2 2" xfId="17772" xr:uid="{00000000-0005-0000-0000-00006D450000}"/>
    <cellStyle name="Normal 2 5 2 5 4 3" xfId="17773" xr:uid="{00000000-0005-0000-0000-00006E450000}"/>
    <cellStyle name="Normal 2 5 2 5 5" xfId="17774" xr:uid="{00000000-0005-0000-0000-00006F450000}"/>
    <cellStyle name="Normal 2 5 2 5 5 2" xfId="17775" xr:uid="{00000000-0005-0000-0000-000070450000}"/>
    <cellStyle name="Normal 2 5 2 5 6" xfId="17776" xr:uid="{00000000-0005-0000-0000-000071450000}"/>
    <cellStyle name="Normal 2 5 2 5 6 2" xfId="17777" xr:uid="{00000000-0005-0000-0000-000072450000}"/>
    <cellStyle name="Normal 2 5 2 5 7" xfId="17778" xr:uid="{00000000-0005-0000-0000-000073450000}"/>
    <cellStyle name="Normal 2 5 2 6" xfId="17779" xr:uid="{00000000-0005-0000-0000-000074450000}"/>
    <cellStyle name="Normal 2 5 2 6 2" xfId="17780" xr:uid="{00000000-0005-0000-0000-000075450000}"/>
    <cellStyle name="Normal 2 5 2 6 2 2" xfId="17781" xr:uid="{00000000-0005-0000-0000-000076450000}"/>
    <cellStyle name="Normal 2 5 2 6 3" xfId="17782" xr:uid="{00000000-0005-0000-0000-000077450000}"/>
    <cellStyle name="Normal 2 5 2 7" xfId="17783" xr:uid="{00000000-0005-0000-0000-000078450000}"/>
    <cellStyle name="Normal 2 5 2 7 2" xfId="17784" xr:uid="{00000000-0005-0000-0000-000079450000}"/>
    <cellStyle name="Normal 2 5 2 7 2 2" xfId="17785" xr:uid="{00000000-0005-0000-0000-00007A450000}"/>
    <cellStyle name="Normal 2 5 2 7 3" xfId="17786" xr:uid="{00000000-0005-0000-0000-00007B450000}"/>
    <cellStyle name="Normal 2 5 2 8" xfId="17787" xr:uid="{00000000-0005-0000-0000-00007C450000}"/>
    <cellStyle name="Normal 2 5 2 8 2" xfId="17788" xr:uid="{00000000-0005-0000-0000-00007D450000}"/>
    <cellStyle name="Normal 2 5 2 8 2 2" xfId="17789" xr:uid="{00000000-0005-0000-0000-00007E450000}"/>
    <cellStyle name="Normal 2 5 2 8 3" xfId="17790" xr:uid="{00000000-0005-0000-0000-00007F450000}"/>
    <cellStyle name="Normal 2 5 2 9" xfId="17791" xr:uid="{00000000-0005-0000-0000-000080450000}"/>
    <cellStyle name="Normal 2 5 2 9 2" xfId="17792" xr:uid="{00000000-0005-0000-0000-000081450000}"/>
    <cellStyle name="Normal 2 5 3" xfId="17793" xr:uid="{00000000-0005-0000-0000-000082450000}"/>
    <cellStyle name="Normal 2 5 3 10" xfId="17794" xr:uid="{00000000-0005-0000-0000-000083450000}"/>
    <cellStyle name="Normal 2 5 3 10 2" xfId="17795" xr:uid="{00000000-0005-0000-0000-000084450000}"/>
    <cellStyle name="Normal 2 5 3 11" xfId="17796" xr:uid="{00000000-0005-0000-0000-000085450000}"/>
    <cellStyle name="Normal 2 5 3 2" xfId="17797" xr:uid="{00000000-0005-0000-0000-000086450000}"/>
    <cellStyle name="Normal 2 5 3 2 2" xfId="17798" xr:uid="{00000000-0005-0000-0000-000087450000}"/>
    <cellStyle name="Normal 2 5 3 2 2 2" xfId="17799" xr:uid="{00000000-0005-0000-0000-000088450000}"/>
    <cellStyle name="Normal 2 5 3 2 2 2 2" xfId="17800" xr:uid="{00000000-0005-0000-0000-000089450000}"/>
    <cellStyle name="Normal 2 5 3 2 2 2 2 2" xfId="17801" xr:uid="{00000000-0005-0000-0000-00008A450000}"/>
    <cellStyle name="Normal 2 5 3 2 2 2 3" xfId="17802" xr:uid="{00000000-0005-0000-0000-00008B450000}"/>
    <cellStyle name="Normal 2 5 3 2 2 3" xfId="17803" xr:uid="{00000000-0005-0000-0000-00008C450000}"/>
    <cellStyle name="Normal 2 5 3 2 2 3 2" xfId="17804" xr:uid="{00000000-0005-0000-0000-00008D450000}"/>
    <cellStyle name="Normal 2 5 3 2 2 3 2 2" xfId="17805" xr:uid="{00000000-0005-0000-0000-00008E450000}"/>
    <cellStyle name="Normal 2 5 3 2 2 3 3" xfId="17806" xr:uid="{00000000-0005-0000-0000-00008F450000}"/>
    <cellStyle name="Normal 2 5 3 2 2 4" xfId="17807" xr:uid="{00000000-0005-0000-0000-000090450000}"/>
    <cellStyle name="Normal 2 5 3 2 2 4 2" xfId="17808" xr:uid="{00000000-0005-0000-0000-000091450000}"/>
    <cellStyle name="Normal 2 5 3 2 2 4 2 2" xfId="17809" xr:uid="{00000000-0005-0000-0000-000092450000}"/>
    <cellStyle name="Normal 2 5 3 2 2 4 3" xfId="17810" xr:uid="{00000000-0005-0000-0000-000093450000}"/>
    <cellStyle name="Normal 2 5 3 2 2 5" xfId="17811" xr:uid="{00000000-0005-0000-0000-000094450000}"/>
    <cellStyle name="Normal 2 5 3 2 2 5 2" xfId="17812" xr:uid="{00000000-0005-0000-0000-000095450000}"/>
    <cellStyle name="Normal 2 5 3 2 2 6" xfId="17813" xr:uid="{00000000-0005-0000-0000-000096450000}"/>
    <cellStyle name="Normal 2 5 3 2 2 6 2" xfId="17814" xr:uid="{00000000-0005-0000-0000-000097450000}"/>
    <cellStyle name="Normal 2 5 3 2 2 7" xfId="17815" xr:uid="{00000000-0005-0000-0000-000098450000}"/>
    <cellStyle name="Normal 2 5 3 2 3" xfId="17816" xr:uid="{00000000-0005-0000-0000-000099450000}"/>
    <cellStyle name="Normal 2 5 3 2 3 2" xfId="17817" xr:uid="{00000000-0005-0000-0000-00009A450000}"/>
    <cellStyle name="Normal 2 5 3 2 3 2 2" xfId="17818" xr:uid="{00000000-0005-0000-0000-00009B450000}"/>
    <cellStyle name="Normal 2 5 3 2 3 2 2 2" xfId="17819" xr:uid="{00000000-0005-0000-0000-00009C450000}"/>
    <cellStyle name="Normal 2 5 3 2 3 2 3" xfId="17820" xr:uid="{00000000-0005-0000-0000-00009D450000}"/>
    <cellStyle name="Normal 2 5 3 2 3 3" xfId="17821" xr:uid="{00000000-0005-0000-0000-00009E450000}"/>
    <cellStyle name="Normal 2 5 3 2 3 3 2" xfId="17822" xr:uid="{00000000-0005-0000-0000-00009F450000}"/>
    <cellStyle name="Normal 2 5 3 2 3 3 2 2" xfId="17823" xr:uid="{00000000-0005-0000-0000-0000A0450000}"/>
    <cellStyle name="Normal 2 5 3 2 3 3 3" xfId="17824" xr:uid="{00000000-0005-0000-0000-0000A1450000}"/>
    <cellStyle name="Normal 2 5 3 2 3 4" xfId="17825" xr:uid="{00000000-0005-0000-0000-0000A2450000}"/>
    <cellStyle name="Normal 2 5 3 2 3 4 2" xfId="17826" xr:uid="{00000000-0005-0000-0000-0000A3450000}"/>
    <cellStyle name="Normal 2 5 3 2 3 4 2 2" xfId="17827" xr:uid="{00000000-0005-0000-0000-0000A4450000}"/>
    <cellStyle name="Normal 2 5 3 2 3 4 3" xfId="17828" xr:uid="{00000000-0005-0000-0000-0000A5450000}"/>
    <cellStyle name="Normal 2 5 3 2 3 5" xfId="17829" xr:uid="{00000000-0005-0000-0000-0000A6450000}"/>
    <cellStyle name="Normal 2 5 3 2 3 5 2" xfId="17830" xr:uid="{00000000-0005-0000-0000-0000A7450000}"/>
    <cellStyle name="Normal 2 5 3 2 3 6" xfId="17831" xr:uid="{00000000-0005-0000-0000-0000A8450000}"/>
    <cellStyle name="Normal 2 5 3 2 3 6 2" xfId="17832" xr:uid="{00000000-0005-0000-0000-0000A9450000}"/>
    <cellStyle name="Normal 2 5 3 2 3 7" xfId="17833" xr:uid="{00000000-0005-0000-0000-0000AA450000}"/>
    <cellStyle name="Normal 2 5 3 2 4" xfId="17834" xr:uid="{00000000-0005-0000-0000-0000AB450000}"/>
    <cellStyle name="Normal 2 5 3 2 4 2" xfId="17835" xr:uid="{00000000-0005-0000-0000-0000AC450000}"/>
    <cellStyle name="Normal 2 5 3 2 4 2 2" xfId="17836" xr:uid="{00000000-0005-0000-0000-0000AD450000}"/>
    <cellStyle name="Normal 2 5 3 2 4 3" xfId="17837" xr:uid="{00000000-0005-0000-0000-0000AE450000}"/>
    <cellStyle name="Normal 2 5 3 2 5" xfId="17838" xr:uid="{00000000-0005-0000-0000-0000AF450000}"/>
    <cellStyle name="Normal 2 5 3 2 5 2" xfId="17839" xr:uid="{00000000-0005-0000-0000-0000B0450000}"/>
    <cellStyle name="Normal 2 5 3 2 5 2 2" xfId="17840" xr:uid="{00000000-0005-0000-0000-0000B1450000}"/>
    <cellStyle name="Normal 2 5 3 2 5 3" xfId="17841" xr:uid="{00000000-0005-0000-0000-0000B2450000}"/>
    <cellStyle name="Normal 2 5 3 2 6" xfId="17842" xr:uid="{00000000-0005-0000-0000-0000B3450000}"/>
    <cellStyle name="Normal 2 5 3 2 6 2" xfId="17843" xr:uid="{00000000-0005-0000-0000-0000B4450000}"/>
    <cellStyle name="Normal 2 5 3 2 6 2 2" xfId="17844" xr:uid="{00000000-0005-0000-0000-0000B5450000}"/>
    <cellStyle name="Normal 2 5 3 2 6 3" xfId="17845" xr:uid="{00000000-0005-0000-0000-0000B6450000}"/>
    <cellStyle name="Normal 2 5 3 2 7" xfId="17846" xr:uid="{00000000-0005-0000-0000-0000B7450000}"/>
    <cellStyle name="Normal 2 5 3 2 7 2" xfId="17847" xr:uid="{00000000-0005-0000-0000-0000B8450000}"/>
    <cellStyle name="Normal 2 5 3 2 8" xfId="17848" xr:uid="{00000000-0005-0000-0000-0000B9450000}"/>
    <cellStyle name="Normal 2 5 3 2 8 2" xfId="17849" xr:uid="{00000000-0005-0000-0000-0000BA450000}"/>
    <cellStyle name="Normal 2 5 3 2 9" xfId="17850" xr:uid="{00000000-0005-0000-0000-0000BB450000}"/>
    <cellStyle name="Normal 2 5 3 3" xfId="17851" xr:uid="{00000000-0005-0000-0000-0000BC450000}"/>
    <cellStyle name="Normal 2 5 3 3 2" xfId="17852" xr:uid="{00000000-0005-0000-0000-0000BD450000}"/>
    <cellStyle name="Normal 2 5 3 3 2 2" xfId="17853" xr:uid="{00000000-0005-0000-0000-0000BE450000}"/>
    <cellStyle name="Normal 2 5 3 3 2 2 2" xfId="17854" xr:uid="{00000000-0005-0000-0000-0000BF450000}"/>
    <cellStyle name="Normal 2 5 3 3 2 2 2 2" xfId="17855" xr:uid="{00000000-0005-0000-0000-0000C0450000}"/>
    <cellStyle name="Normal 2 5 3 3 2 2 3" xfId="17856" xr:uid="{00000000-0005-0000-0000-0000C1450000}"/>
    <cellStyle name="Normal 2 5 3 3 2 3" xfId="17857" xr:uid="{00000000-0005-0000-0000-0000C2450000}"/>
    <cellStyle name="Normal 2 5 3 3 2 3 2" xfId="17858" xr:uid="{00000000-0005-0000-0000-0000C3450000}"/>
    <cellStyle name="Normal 2 5 3 3 2 3 2 2" xfId="17859" xr:uid="{00000000-0005-0000-0000-0000C4450000}"/>
    <cellStyle name="Normal 2 5 3 3 2 3 3" xfId="17860" xr:uid="{00000000-0005-0000-0000-0000C5450000}"/>
    <cellStyle name="Normal 2 5 3 3 2 4" xfId="17861" xr:uid="{00000000-0005-0000-0000-0000C6450000}"/>
    <cellStyle name="Normal 2 5 3 3 2 4 2" xfId="17862" xr:uid="{00000000-0005-0000-0000-0000C7450000}"/>
    <cellStyle name="Normal 2 5 3 3 2 4 2 2" xfId="17863" xr:uid="{00000000-0005-0000-0000-0000C8450000}"/>
    <cellStyle name="Normal 2 5 3 3 2 4 3" xfId="17864" xr:uid="{00000000-0005-0000-0000-0000C9450000}"/>
    <cellStyle name="Normal 2 5 3 3 2 5" xfId="17865" xr:uid="{00000000-0005-0000-0000-0000CA450000}"/>
    <cellStyle name="Normal 2 5 3 3 2 5 2" xfId="17866" xr:uid="{00000000-0005-0000-0000-0000CB450000}"/>
    <cellStyle name="Normal 2 5 3 3 2 6" xfId="17867" xr:uid="{00000000-0005-0000-0000-0000CC450000}"/>
    <cellStyle name="Normal 2 5 3 3 2 6 2" xfId="17868" xr:uid="{00000000-0005-0000-0000-0000CD450000}"/>
    <cellStyle name="Normal 2 5 3 3 2 7" xfId="17869" xr:uid="{00000000-0005-0000-0000-0000CE450000}"/>
    <cellStyle name="Normal 2 5 3 3 3" xfId="17870" xr:uid="{00000000-0005-0000-0000-0000CF450000}"/>
    <cellStyle name="Normal 2 5 3 3 3 2" xfId="17871" xr:uid="{00000000-0005-0000-0000-0000D0450000}"/>
    <cellStyle name="Normal 2 5 3 3 3 2 2" xfId="17872" xr:uid="{00000000-0005-0000-0000-0000D1450000}"/>
    <cellStyle name="Normal 2 5 3 3 3 3" xfId="17873" xr:uid="{00000000-0005-0000-0000-0000D2450000}"/>
    <cellStyle name="Normal 2 5 3 3 4" xfId="17874" xr:uid="{00000000-0005-0000-0000-0000D3450000}"/>
    <cellStyle name="Normal 2 5 3 3 4 2" xfId="17875" xr:uid="{00000000-0005-0000-0000-0000D4450000}"/>
    <cellStyle name="Normal 2 5 3 3 4 2 2" xfId="17876" xr:uid="{00000000-0005-0000-0000-0000D5450000}"/>
    <cellStyle name="Normal 2 5 3 3 4 3" xfId="17877" xr:uid="{00000000-0005-0000-0000-0000D6450000}"/>
    <cellStyle name="Normal 2 5 3 3 5" xfId="17878" xr:uid="{00000000-0005-0000-0000-0000D7450000}"/>
    <cellStyle name="Normal 2 5 3 3 5 2" xfId="17879" xr:uid="{00000000-0005-0000-0000-0000D8450000}"/>
    <cellStyle name="Normal 2 5 3 3 5 2 2" xfId="17880" xr:uid="{00000000-0005-0000-0000-0000D9450000}"/>
    <cellStyle name="Normal 2 5 3 3 5 3" xfId="17881" xr:uid="{00000000-0005-0000-0000-0000DA450000}"/>
    <cellStyle name="Normal 2 5 3 3 6" xfId="17882" xr:uid="{00000000-0005-0000-0000-0000DB450000}"/>
    <cellStyle name="Normal 2 5 3 3 6 2" xfId="17883" xr:uid="{00000000-0005-0000-0000-0000DC450000}"/>
    <cellStyle name="Normal 2 5 3 3 7" xfId="17884" xr:uid="{00000000-0005-0000-0000-0000DD450000}"/>
    <cellStyle name="Normal 2 5 3 3 7 2" xfId="17885" xr:uid="{00000000-0005-0000-0000-0000DE450000}"/>
    <cellStyle name="Normal 2 5 3 3 8" xfId="17886" xr:uid="{00000000-0005-0000-0000-0000DF450000}"/>
    <cellStyle name="Normal 2 5 3 4" xfId="17887" xr:uid="{00000000-0005-0000-0000-0000E0450000}"/>
    <cellStyle name="Normal 2 5 3 4 2" xfId="17888" xr:uid="{00000000-0005-0000-0000-0000E1450000}"/>
    <cellStyle name="Normal 2 5 3 4 2 2" xfId="17889" xr:uid="{00000000-0005-0000-0000-0000E2450000}"/>
    <cellStyle name="Normal 2 5 3 4 2 2 2" xfId="17890" xr:uid="{00000000-0005-0000-0000-0000E3450000}"/>
    <cellStyle name="Normal 2 5 3 4 2 3" xfId="17891" xr:uid="{00000000-0005-0000-0000-0000E4450000}"/>
    <cellStyle name="Normal 2 5 3 4 3" xfId="17892" xr:uid="{00000000-0005-0000-0000-0000E5450000}"/>
    <cellStyle name="Normal 2 5 3 4 3 2" xfId="17893" xr:uid="{00000000-0005-0000-0000-0000E6450000}"/>
    <cellStyle name="Normal 2 5 3 4 3 2 2" xfId="17894" xr:uid="{00000000-0005-0000-0000-0000E7450000}"/>
    <cellStyle name="Normal 2 5 3 4 3 3" xfId="17895" xr:uid="{00000000-0005-0000-0000-0000E8450000}"/>
    <cellStyle name="Normal 2 5 3 4 4" xfId="17896" xr:uid="{00000000-0005-0000-0000-0000E9450000}"/>
    <cellStyle name="Normal 2 5 3 4 4 2" xfId="17897" xr:uid="{00000000-0005-0000-0000-0000EA450000}"/>
    <cellStyle name="Normal 2 5 3 4 4 2 2" xfId="17898" xr:uid="{00000000-0005-0000-0000-0000EB450000}"/>
    <cellStyle name="Normal 2 5 3 4 4 3" xfId="17899" xr:uid="{00000000-0005-0000-0000-0000EC450000}"/>
    <cellStyle name="Normal 2 5 3 4 5" xfId="17900" xr:uid="{00000000-0005-0000-0000-0000ED450000}"/>
    <cellStyle name="Normal 2 5 3 4 5 2" xfId="17901" xr:uid="{00000000-0005-0000-0000-0000EE450000}"/>
    <cellStyle name="Normal 2 5 3 4 6" xfId="17902" xr:uid="{00000000-0005-0000-0000-0000EF450000}"/>
    <cellStyle name="Normal 2 5 3 4 6 2" xfId="17903" xr:uid="{00000000-0005-0000-0000-0000F0450000}"/>
    <cellStyle name="Normal 2 5 3 4 7" xfId="17904" xr:uid="{00000000-0005-0000-0000-0000F1450000}"/>
    <cellStyle name="Normal 2 5 3 5" xfId="17905" xr:uid="{00000000-0005-0000-0000-0000F2450000}"/>
    <cellStyle name="Normal 2 5 3 5 2" xfId="17906" xr:uid="{00000000-0005-0000-0000-0000F3450000}"/>
    <cellStyle name="Normal 2 5 3 5 2 2" xfId="17907" xr:uid="{00000000-0005-0000-0000-0000F4450000}"/>
    <cellStyle name="Normal 2 5 3 5 2 2 2" xfId="17908" xr:uid="{00000000-0005-0000-0000-0000F5450000}"/>
    <cellStyle name="Normal 2 5 3 5 2 3" xfId="17909" xr:uid="{00000000-0005-0000-0000-0000F6450000}"/>
    <cellStyle name="Normal 2 5 3 5 3" xfId="17910" xr:uid="{00000000-0005-0000-0000-0000F7450000}"/>
    <cellStyle name="Normal 2 5 3 5 3 2" xfId="17911" xr:uid="{00000000-0005-0000-0000-0000F8450000}"/>
    <cellStyle name="Normal 2 5 3 5 3 2 2" xfId="17912" xr:uid="{00000000-0005-0000-0000-0000F9450000}"/>
    <cellStyle name="Normal 2 5 3 5 3 3" xfId="17913" xr:uid="{00000000-0005-0000-0000-0000FA450000}"/>
    <cellStyle name="Normal 2 5 3 5 4" xfId="17914" xr:uid="{00000000-0005-0000-0000-0000FB450000}"/>
    <cellStyle name="Normal 2 5 3 5 4 2" xfId="17915" xr:uid="{00000000-0005-0000-0000-0000FC450000}"/>
    <cellStyle name="Normal 2 5 3 5 4 2 2" xfId="17916" xr:uid="{00000000-0005-0000-0000-0000FD450000}"/>
    <cellStyle name="Normal 2 5 3 5 4 3" xfId="17917" xr:uid="{00000000-0005-0000-0000-0000FE450000}"/>
    <cellStyle name="Normal 2 5 3 5 5" xfId="17918" xr:uid="{00000000-0005-0000-0000-0000FF450000}"/>
    <cellStyle name="Normal 2 5 3 5 5 2" xfId="17919" xr:uid="{00000000-0005-0000-0000-000000460000}"/>
    <cellStyle name="Normal 2 5 3 5 6" xfId="17920" xr:uid="{00000000-0005-0000-0000-000001460000}"/>
    <cellStyle name="Normal 2 5 3 5 6 2" xfId="17921" xr:uid="{00000000-0005-0000-0000-000002460000}"/>
    <cellStyle name="Normal 2 5 3 5 7" xfId="17922" xr:uid="{00000000-0005-0000-0000-000003460000}"/>
    <cellStyle name="Normal 2 5 3 6" xfId="17923" xr:uid="{00000000-0005-0000-0000-000004460000}"/>
    <cellStyle name="Normal 2 5 3 6 2" xfId="17924" xr:uid="{00000000-0005-0000-0000-000005460000}"/>
    <cellStyle name="Normal 2 5 3 6 2 2" xfId="17925" xr:uid="{00000000-0005-0000-0000-000006460000}"/>
    <cellStyle name="Normal 2 5 3 6 3" xfId="17926" xr:uid="{00000000-0005-0000-0000-000007460000}"/>
    <cellStyle name="Normal 2 5 3 7" xfId="17927" xr:uid="{00000000-0005-0000-0000-000008460000}"/>
    <cellStyle name="Normal 2 5 3 7 2" xfId="17928" xr:uid="{00000000-0005-0000-0000-000009460000}"/>
    <cellStyle name="Normal 2 5 3 7 2 2" xfId="17929" xr:uid="{00000000-0005-0000-0000-00000A460000}"/>
    <cellStyle name="Normal 2 5 3 7 3" xfId="17930" xr:uid="{00000000-0005-0000-0000-00000B460000}"/>
    <cellStyle name="Normal 2 5 3 8" xfId="17931" xr:uid="{00000000-0005-0000-0000-00000C460000}"/>
    <cellStyle name="Normal 2 5 3 8 2" xfId="17932" xr:uid="{00000000-0005-0000-0000-00000D460000}"/>
    <cellStyle name="Normal 2 5 3 8 2 2" xfId="17933" xr:uid="{00000000-0005-0000-0000-00000E460000}"/>
    <cellStyle name="Normal 2 5 3 8 3" xfId="17934" xr:uid="{00000000-0005-0000-0000-00000F460000}"/>
    <cellStyle name="Normal 2 5 3 9" xfId="17935" xr:uid="{00000000-0005-0000-0000-000010460000}"/>
    <cellStyle name="Normal 2 5 3 9 2" xfId="17936" xr:uid="{00000000-0005-0000-0000-000011460000}"/>
    <cellStyle name="Normal 2 5 4" xfId="17937" xr:uid="{00000000-0005-0000-0000-000012460000}"/>
    <cellStyle name="Normal 2 5 4 2" xfId="17938" xr:uid="{00000000-0005-0000-0000-000013460000}"/>
    <cellStyle name="Normal 2 5 4 2 2" xfId="17939" xr:uid="{00000000-0005-0000-0000-000014460000}"/>
    <cellStyle name="Normal 2 5 4 2 2 2" xfId="17940" xr:uid="{00000000-0005-0000-0000-000015460000}"/>
    <cellStyle name="Normal 2 5 4 2 2 2 2" xfId="17941" xr:uid="{00000000-0005-0000-0000-000016460000}"/>
    <cellStyle name="Normal 2 5 4 2 2 3" xfId="17942" xr:uid="{00000000-0005-0000-0000-000017460000}"/>
    <cellStyle name="Normal 2 5 4 2 3" xfId="17943" xr:uid="{00000000-0005-0000-0000-000018460000}"/>
    <cellStyle name="Normal 2 5 4 2 3 2" xfId="17944" xr:uid="{00000000-0005-0000-0000-000019460000}"/>
    <cellStyle name="Normal 2 5 4 2 3 2 2" xfId="17945" xr:uid="{00000000-0005-0000-0000-00001A460000}"/>
    <cellStyle name="Normal 2 5 4 2 3 3" xfId="17946" xr:uid="{00000000-0005-0000-0000-00001B460000}"/>
    <cellStyle name="Normal 2 5 4 2 4" xfId="17947" xr:uid="{00000000-0005-0000-0000-00001C460000}"/>
    <cellStyle name="Normal 2 5 4 2 4 2" xfId="17948" xr:uid="{00000000-0005-0000-0000-00001D460000}"/>
    <cellStyle name="Normal 2 5 4 2 4 2 2" xfId="17949" xr:uid="{00000000-0005-0000-0000-00001E460000}"/>
    <cellStyle name="Normal 2 5 4 2 4 3" xfId="17950" xr:uid="{00000000-0005-0000-0000-00001F460000}"/>
    <cellStyle name="Normal 2 5 4 2 5" xfId="17951" xr:uid="{00000000-0005-0000-0000-000020460000}"/>
    <cellStyle name="Normal 2 5 4 2 5 2" xfId="17952" xr:uid="{00000000-0005-0000-0000-000021460000}"/>
    <cellStyle name="Normal 2 5 4 2 6" xfId="17953" xr:uid="{00000000-0005-0000-0000-000022460000}"/>
    <cellStyle name="Normal 2 5 4 2 6 2" xfId="17954" xr:uid="{00000000-0005-0000-0000-000023460000}"/>
    <cellStyle name="Normal 2 5 4 2 7" xfId="17955" xr:uid="{00000000-0005-0000-0000-000024460000}"/>
    <cellStyle name="Normal 2 5 4 3" xfId="17956" xr:uid="{00000000-0005-0000-0000-000025460000}"/>
    <cellStyle name="Normal 2 5 4 3 2" xfId="17957" xr:uid="{00000000-0005-0000-0000-000026460000}"/>
    <cellStyle name="Normal 2 5 4 3 2 2" xfId="17958" xr:uid="{00000000-0005-0000-0000-000027460000}"/>
    <cellStyle name="Normal 2 5 4 3 2 2 2" xfId="17959" xr:uid="{00000000-0005-0000-0000-000028460000}"/>
    <cellStyle name="Normal 2 5 4 3 2 3" xfId="17960" xr:uid="{00000000-0005-0000-0000-000029460000}"/>
    <cellStyle name="Normal 2 5 4 3 3" xfId="17961" xr:uid="{00000000-0005-0000-0000-00002A460000}"/>
    <cellStyle name="Normal 2 5 4 3 3 2" xfId="17962" xr:uid="{00000000-0005-0000-0000-00002B460000}"/>
    <cellStyle name="Normal 2 5 4 3 3 2 2" xfId="17963" xr:uid="{00000000-0005-0000-0000-00002C460000}"/>
    <cellStyle name="Normal 2 5 4 3 3 3" xfId="17964" xr:uid="{00000000-0005-0000-0000-00002D460000}"/>
    <cellStyle name="Normal 2 5 4 3 4" xfId="17965" xr:uid="{00000000-0005-0000-0000-00002E460000}"/>
    <cellStyle name="Normal 2 5 4 3 4 2" xfId="17966" xr:uid="{00000000-0005-0000-0000-00002F460000}"/>
    <cellStyle name="Normal 2 5 4 3 4 2 2" xfId="17967" xr:uid="{00000000-0005-0000-0000-000030460000}"/>
    <cellStyle name="Normal 2 5 4 3 4 3" xfId="17968" xr:uid="{00000000-0005-0000-0000-000031460000}"/>
    <cellStyle name="Normal 2 5 4 3 5" xfId="17969" xr:uid="{00000000-0005-0000-0000-000032460000}"/>
    <cellStyle name="Normal 2 5 4 3 5 2" xfId="17970" xr:uid="{00000000-0005-0000-0000-000033460000}"/>
    <cellStyle name="Normal 2 5 4 3 6" xfId="17971" xr:uid="{00000000-0005-0000-0000-000034460000}"/>
    <cellStyle name="Normal 2 5 4 3 6 2" xfId="17972" xr:uid="{00000000-0005-0000-0000-000035460000}"/>
    <cellStyle name="Normal 2 5 4 3 7" xfId="17973" xr:uid="{00000000-0005-0000-0000-000036460000}"/>
    <cellStyle name="Normal 2 5 4 4" xfId="17974" xr:uid="{00000000-0005-0000-0000-000037460000}"/>
    <cellStyle name="Normal 2 5 4 4 2" xfId="17975" xr:uid="{00000000-0005-0000-0000-000038460000}"/>
    <cellStyle name="Normal 2 5 4 4 2 2" xfId="17976" xr:uid="{00000000-0005-0000-0000-000039460000}"/>
    <cellStyle name="Normal 2 5 4 4 3" xfId="17977" xr:uid="{00000000-0005-0000-0000-00003A460000}"/>
    <cellStyle name="Normal 2 5 4 5" xfId="17978" xr:uid="{00000000-0005-0000-0000-00003B460000}"/>
    <cellStyle name="Normal 2 5 4 5 2" xfId="17979" xr:uid="{00000000-0005-0000-0000-00003C460000}"/>
    <cellStyle name="Normal 2 5 4 5 2 2" xfId="17980" xr:uid="{00000000-0005-0000-0000-00003D460000}"/>
    <cellStyle name="Normal 2 5 4 5 3" xfId="17981" xr:uid="{00000000-0005-0000-0000-00003E460000}"/>
    <cellStyle name="Normal 2 5 4 6" xfId="17982" xr:uid="{00000000-0005-0000-0000-00003F460000}"/>
    <cellStyle name="Normal 2 5 4 6 2" xfId="17983" xr:uid="{00000000-0005-0000-0000-000040460000}"/>
    <cellStyle name="Normal 2 5 4 6 2 2" xfId="17984" xr:uid="{00000000-0005-0000-0000-000041460000}"/>
    <cellStyle name="Normal 2 5 4 6 3" xfId="17985" xr:uid="{00000000-0005-0000-0000-000042460000}"/>
    <cellStyle name="Normal 2 5 4 7" xfId="17986" xr:uid="{00000000-0005-0000-0000-000043460000}"/>
    <cellStyle name="Normal 2 5 4 7 2" xfId="17987" xr:uid="{00000000-0005-0000-0000-000044460000}"/>
    <cellStyle name="Normal 2 5 4 8" xfId="17988" xr:uid="{00000000-0005-0000-0000-000045460000}"/>
    <cellStyle name="Normal 2 5 4 8 2" xfId="17989" xr:uid="{00000000-0005-0000-0000-000046460000}"/>
    <cellStyle name="Normal 2 5 4 9" xfId="17990" xr:uid="{00000000-0005-0000-0000-000047460000}"/>
    <cellStyle name="Normal 2 5 5" xfId="17991" xr:uid="{00000000-0005-0000-0000-000048460000}"/>
    <cellStyle name="Normal 2 5 5 2" xfId="17992" xr:uid="{00000000-0005-0000-0000-000049460000}"/>
    <cellStyle name="Normal 2 5 5 2 2" xfId="17993" xr:uid="{00000000-0005-0000-0000-00004A460000}"/>
    <cellStyle name="Normal 2 5 5 2 2 2" xfId="17994" xr:uid="{00000000-0005-0000-0000-00004B460000}"/>
    <cellStyle name="Normal 2 5 5 2 2 2 2" xfId="17995" xr:uid="{00000000-0005-0000-0000-00004C460000}"/>
    <cellStyle name="Normal 2 5 5 2 2 3" xfId="17996" xr:uid="{00000000-0005-0000-0000-00004D460000}"/>
    <cellStyle name="Normal 2 5 5 2 3" xfId="17997" xr:uid="{00000000-0005-0000-0000-00004E460000}"/>
    <cellStyle name="Normal 2 5 5 2 3 2" xfId="17998" xr:uid="{00000000-0005-0000-0000-00004F460000}"/>
    <cellStyle name="Normal 2 5 5 2 3 2 2" xfId="17999" xr:uid="{00000000-0005-0000-0000-000050460000}"/>
    <cellStyle name="Normal 2 5 5 2 3 3" xfId="18000" xr:uid="{00000000-0005-0000-0000-000051460000}"/>
    <cellStyle name="Normal 2 5 5 2 4" xfId="18001" xr:uid="{00000000-0005-0000-0000-000052460000}"/>
    <cellStyle name="Normal 2 5 5 2 4 2" xfId="18002" xr:uid="{00000000-0005-0000-0000-000053460000}"/>
    <cellStyle name="Normal 2 5 5 2 4 2 2" xfId="18003" xr:uid="{00000000-0005-0000-0000-000054460000}"/>
    <cellStyle name="Normal 2 5 5 2 4 3" xfId="18004" xr:uid="{00000000-0005-0000-0000-000055460000}"/>
    <cellStyle name="Normal 2 5 5 2 5" xfId="18005" xr:uid="{00000000-0005-0000-0000-000056460000}"/>
    <cellStyle name="Normal 2 5 5 2 5 2" xfId="18006" xr:uid="{00000000-0005-0000-0000-000057460000}"/>
    <cellStyle name="Normal 2 5 5 2 6" xfId="18007" xr:uid="{00000000-0005-0000-0000-000058460000}"/>
    <cellStyle name="Normal 2 5 5 2 6 2" xfId="18008" xr:uid="{00000000-0005-0000-0000-000059460000}"/>
    <cellStyle name="Normal 2 5 5 2 7" xfId="18009" xr:uid="{00000000-0005-0000-0000-00005A460000}"/>
    <cellStyle name="Normal 2 5 5 3" xfId="18010" xr:uid="{00000000-0005-0000-0000-00005B460000}"/>
    <cellStyle name="Normal 2 5 5 3 2" xfId="18011" xr:uid="{00000000-0005-0000-0000-00005C460000}"/>
    <cellStyle name="Normal 2 5 5 3 2 2" xfId="18012" xr:uid="{00000000-0005-0000-0000-00005D460000}"/>
    <cellStyle name="Normal 2 5 5 3 3" xfId="18013" xr:uid="{00000000-0005-0000-0000-00005E460000}"/>
    <cellStyle name="Normal 2 5 5 4" xfId="18014" xr:uid="{00000000-0005-0000-0000-00005F460000}"/>
    <cellStyle name="Normal 2 5 5 4 2" xfId="18015" xr:uid="{00000000-0005-0000-0000-000060460000}"/>
    <cellStyle name="Normal 2 5 5 4 2 2" xfId="18016" xr:uid="{00000000-0005-0000-0000-000061460000}"/>
    <cellStyle name="Normal 2 5 5 4 3" xfId="18017" xr:uid="{00000000-0005-0000-0000-000062460000}"/>
    <cellStyle name="Normal 2 5 5 5" xfId="18018" xr:uid="{00000000-0005-0000-0000-000063460000}"/>
    <cellStyle name="Normal 2 5 5 5 2" xfId="18019" xr:uid="{00000000-0005-0000-0000-000064460000}"/>
    <cellStyle name="Normal 2 5 5 5 2 2" xfId="18020" xr:uid="{00000000-0005-0000-0000-000065460000}"/>
    <cellStyle name="Normal 2 5 5 5 3" xfId="18021" xr:uid="{00000000-0005-0000-0000-000066460000}"/>
    <cellStyle name="Normal 2 5 5 6" xfId="18022" xr:uid="{00000000-0005-0000-0000-000067460000}"/>
    <cellStyle name="Normal 2 5 5 6 2" xfId="18023" xr:uid="{00000000-0005-0000-0000-000068460000}"/>
    <cellStyle name="Normal 2 5 5 7" xfId="18024" xr:uid="{00000000-0005-0000-0000-000069460000}"/>
    <cellStyle name="Normal 2 5 5 7 2" xfId="18025" xr:uid="{00000000-0005-0000-0000-00006A460000}"/>
    <cellStyle name="Normal 2 5 5 8" xfId="18026" xr:uid="{00000000-0005-0000-0000-00006B460000}"/>
    <cellStyle name="Normal 2 5 6" xfId="18027" xr:uid="{00000000-0005-0000-0000-00006C460000}"/>
    <cellStyle name="Normal 2 5 6 2" xfId="18028" xr:uid="{00000000-0005-0000-0000-00006D460000}"/>
    <cellStyle name="Normal 2 5 6 2 2" xfId="18029" xr:uid="{00000000-0005-0000-0000-00006E460000}"/>
    <cellStyle name="Normal 2 5 6 2 2 2" xfId="18030" xr:uid="{00000000-0005-0000-0000-00006F460000}"/>
    <cellStyle name="Normal 2 5 6 2 3" xfId="18031" xr:uid="{00000000-0005-0000-0000-000070460000}"/>
    <cellStyle name="Normal 2 5 6 3" xfId="18032" xr:uid="{00000000-0005-0000-0000-000071460000}"/>
    <cellStyle name="Normal 2 5 6 3 2" xfId="18033" xr:uid="{00000000-0005-0000-0000-000072460000}"/>
    <cellStyle name="Normal 2 5 6 3 2 2" xfId="18034" xr:uid="{00000000-0005-0000-0000-000073460000}"/>
    <cellStyle name="Normal 2 5 6 3 3" xfId="18035" xr:uid="{00000000-0005-0000-0000-000074460000}"/>
    <cellStyle name="Normal 2 5 6 4" xfId="18036" xr:uid="{00000000-0005-0000-0000-000075460000}"/>
    <cellStyle name="Normal 2 5 6 4 2" xfId="18037" xr:uid="{00000000-0005-0000-0000-000076460000}"/>
    <cellStyle name="Normal 2 5 6 4 2 2" xfId="18038" xr:uid="{00000000-0005-0000-0000-000077460000}"/>
    <cellStyle name="Normal 2 5 6 4 3" xfId="18039" xr:uid="{00000000-0005-0000-0000-000078460000}"/>
    <cellStyle name="Normal 2 5 6 5" xfId="18040" xr:uid="{00000000-0005-0000-0000-000079460000}"/>
    <cellStyle name="Normal 2 5 6 5 2" xfId="18041" xr:uid="{00000000-0005-0000-0000-00007A460000}"/>
    <cellStyle name="Normal 2 5 6 6" xfId="18042" xr:uid="{00000000-0005-0000-0000-00007B460000}"/>
    <cellStyle name="Normal 2 5 6 6 2" xfId="18043" xr:uid="{00000000-0005-0000-0000-00007C460000}"/>
    <cellStyle name="Normal 2 5 6 7" xfId="18044" xr:uid="{00000000-0005-0000-0000-00007D460000}"/>
    <cellStyle name="Normal 2 5 7" xfId="18045" xr:uid="{00000000-0005-0000-0000-00007E460000}"/>
    <cellStyle name="Normal 2 5 7 2" xfId="18046" xr:uid="{00000000-0005-0000-0000-00007F460000}"/>
    <cellStyle name="Normal 2 5 7 2 2" xfId="18047" xr:uid="{00000000-0005-0000-0000-000080460000}"/>
    <cellStyle name="Normal 2 5 7 2 2 2" xfId="18048" xr:uid="{00000000-0005-0000-0000-000081460000}"/>
    <cellStyle name="Normal 2 5 7 2 3" xfId="18049" xr:uid="{00000000-0005-0000-0000-000082460000}"/>
    <cellStyle name="Normal 2 5 7 3" xfId="18050" xr:uid="{00000000-0005-0000-0000-000083460000}"/>
    <cellStyle name="Normal 2 5 7 3 2" xfId="18051" xr:uid="{00000000-0005-0000-0000-000084460000}"/>
    <cellStyle name="Normal 2 5 7 3 2 2" xfId="18052" xr:uid="{00000000-0005-0000-0000-000085460000}"/>
    <cellStyle name="Normal 2 5 7 3 3" xfId="18053" xr:uid="{00000000-0005-0000-0000-000086460000}"/>
    <cellStyle name="Normal 2 5 7 4" xfId="18054" xr:uid="{00000000-0005-0000-0000-000087460000}"/>
    <cellStyle name="Normal 2 5 7 4 2" xfId="18055" xr:uid="{00000000-0005-0000-0000-000088460000}"/>
    <cellStyle name="Normal 2 5 7 4 2 2" xfId="18056" xr:uid="{00000000-0005-0000-0000-000089460000}"/>
    <cellStyle name="Normal 2 5 7 4 3" xfId="18057" xr:uid="{00000000-0005-0000-0000-00008A460000}"/>
    <cellStyle name="Normal 2 5 7 5" xfId="18058" xr:uid="{00000000-0005-0000-0000-00008B460000}"/>
    <cellStyle name="Normal 2 5 7 5 2" xfId="18059" xr:uid="{00000000-0005-0000-0000-00008C460000}"/>
    <cellStyle name="Normal 2 5 7 6" xfId="18060" xr:uid="{00000000-0005-0000-0000-00008D460000}"/>
    <cellStyle name="Normal 2 5 7 6 2" xfId="18061" xr:uid="{00000000-0005-0000-0000-00008E460000}"/>
    <cellStyle name="Normal 2 5 7 7" xfId="18062" xr:uid="{00000000-0005-0000-0000-00008F460000}"/>
    <cellStyle name="Normal 2 5 8" xfId="18063" xr:uid="{00000000-0005-0000-0000-000090460000}"/>
    <cellStyle name="Normal 2 5 8 2" xfId="18064" xr:uid="{00000000-0005-0000-0000-000091460000}"/>
    <cellStyle name="Normal 2 5 8 2 2" xfId="18065" xr:uid="{00000000-0005-0000-0000-000092460000}"/>
    <cellStyle name="Normal 2 5 8 3" xfId="18066" xr:uid="{00000000-0005-0000-0000-000093460000}"/>
    <cellStyle name="Normal 2 5 9" xfId="18067" xr:uid="{00000000-0005-0000-0000-000094460000}"/>
    <cellStyle name="Normal 2 5 9 2" xfId="18068" xr:uid="{00000000-0005-0000-0000-000095460000}"/>
    <cellStyle name="Normal 2 5 9 2 2" xfId="18069" xr:uid="{00000000-0005-0000-0000-000096460000}"/>
    <cellStyle name="Normal 2 5 9 3" xfId="18070" xr:uid="{00000000-0005-0000-0000-000097460000}"/>
    <cellStyle name="Normal 2 5_Confidential Information" xfId="18071" xr:uid="{00000000-0005-0000-0000-000098460000}"/>
    <cellStyle name="Normal 2 6" xfId="18072" xr:uid="{00000000-0005-0000-0000-000099460000}"/>
    <cellStyle name="Normal 2 6 10" xfId="18073" xr:uid="{00000000-0005-0000-0000-00009A460000}"/>
    <cellStyle name="Normal 2 6 10 2" xfId="18074" xr:uid="{00000000-0005-0000-0000-00009B460000}"/>
    <cellStyle name="Normal 2 6 10 2 2" xfId="18075" xr:uid="{00000000-0005-0000-0000-00009C460000}"/>
    <cellStyle name="Normal 2 6 10 3" xfId="18076" xr:uid="{00000000-0005-0000-0000-00009D460000}"/>
    <cellStyle name="Normal 2 6 11" xfId="18077" xr:uid="{00000000-0005-0000-0000-00009E460000}"/>
    <cellStyle name="Normal 2 6 11 2" xfId="18078" xr:uid="{00000000-0005-0000-0000-00009F460000}"/>
    <cellStyle name="Normal 2 6 12" xfId="18079" xr:uid="{00000000-0005-0000-0000-0000A0460000}"/>
    <cellStyle name="Normal 2 6 12 2" xfId="18080" xr:uid="{00000000-0005-0000-0000-0000A1460000}"/>
    <cellStyle name="Normal 2 6 13" xfId="18081" xr:uid="{00000000-0005-0000-0000-0000A2460000}"/>
    <cellStyle name="Normal 2 6 2" xfId="18082" xr:uid="{00000000-0005-0000-0000-0000A3460000}"/>
    <cellStyle name="Normal 2 6 2 10" xfId="18083" xr:uid="{00000000-0005-0000-0000-0000A4460000}"/>
    <cellStyle name="Normal 2 6 2 10 2" xfId="18084" xr:uid="{00000000-0005-0000-0000-0000A5460000}"/>
    <cellStyle name="Normal 2 6 2 11" xfId="18085" xr:uid="{00000000-0005-0000-0000-0000A6460000}"/>
    <cellStyle name="Normal 2 6 2 2" xfId="18086" xr:uid="{00000000-0005-0000-0000-0000A7460000}"/>
    <cellStyle name="Normal 2 6 2 2 2" xfId="18087" xr:uid="{00000000-0005-0000-0000-0000A8460000}"/>
    <cellStyle name="Normal 2 6 2 2 2 2" xfId="18088" xr:uid="{00000000-0005-0000-0000-0000A9460000}"/>
    <cellStyle name="Normal 2 6 2 2 2 2 2" xfId="18089" xr:uid="{00000000-0005-0000-0000-0000AA460000}"/>
    <cellStyle name="Normal 2 6 2 2 2 2 2 2" xfId="18090" xr:uid="{00000000-0005-0000-0000-0000AB460000}"/>
    <cellStyle name="Normal 2 6 2 2 2 2 3" xfId="18091" xr:uid="{00000000-0005-0000-0000-0000AC460000}"/>
    <cellStyle name="Normal 2 6 2 2 2 3" xfId="18092" xr:uid="{00000000-0005-0000-0000-0000AD460000}"/>
    <cellStyle name="Normal 2 6 2 2 2 3 2" xfId="18093" xr:uid="{00000000-0005-0000-0000-0000AE460000}"/>
    <cellStyle name="Normal 2 6 2 2 2 3 2 2" xfId="18094" xr:uid="{00000000-0005-0000-0000-0000AF460000}"/>
    <cellStyle name="Normal 2 6 2 2 2 3 3" xfId="18095" xr:uid="{00000000-0005-0000-0000-0000B0460000}"/>
    <cellStyle name="Normal 2 6 2 2 2 4" xfId="18096" xr:uid="{00000000-0005-0000-0000-0000B1460000}"/>
    <cellStyle name="Normal 2 6 2 2 2 4 2" xfId="18097" xr:uid="{00000000-0005-0000-0000-0000B2460000}"/>
    <cellStyle name="Normal 2 6 2 2 2 4 2 2" xfId="18098" xr:uid="{00000000-0005-0000-0000-0000B3460000}"/>
    <cellStyle name="Normal 2 6 2 2 2 4 3" xfId="18099" xr:uid="{00000000-0005-0000-0000-0000B4460000}"/>
    <cellStyle name="Normal 2 6 2 2 2 5" xfId="18100" xr:uid="{00000000-0005-0000-0000-0000B5460000}"/>
    <cellStyle name="Normal 2 6 2 2 2 5 2" xfId="18101" xr:uid="{00000000-0005-0000-0000-0000B6460000}"/>
    <cellStyle name="Normal 2 6 2 2 2 6" xfId="18102" xr:uid="{00000000-0005-0000-0000-0000B7460000}"/>
    <cellStyle name="Normal 2 6 2 2 2 6 2" xfId="18103" xr:uid="{00000000-0005-0000-0000-0000B8460000}"/>
    <cellStyle name="Normal 2 6 2 2 2 7" xfId="18104" xr:uid="{00000000-0005-0000-0000-0000B9460000}"/>
    <cellStyle name="Normal 2 6 2 2 3" xfId="18105" xr:uid="{00000000-0005-0000-0000-0000BA460000}"/>
    <cellStyle name="Normal 2 6 2 2 3 2" xfId="18106" xr:uid="{00000000-0005-0000-0000-0000BB460000}"/>
    <cellStyle name="Normal 2 6 2 2 3 2 2" xfId="18107" xr:uid="{00000000-0005-0000-0000-0000BC460000}"/>
    <cellStyle name="Normal 2 6 2 2 3 2 2 2" xfId="18108" xr:uid="{00000000-0005-0000-0000-0000BD460000}"/>
    <cellStyle name="Normal 2 6 2 2 3 2 3" xfId="18109" xr:uid="{00000000-0005-0000-0000-0000BE460000}"/>
    <cellStyle name="Normal 2 6 2 2 3 3" xfId="18110" xr:uid="{00000000-0005-0000-0000-0000BF460000}"/>
    <cellStyle name="Normal 2 6 2 2 3 3 2" xfId="18111" xr:uid="{00000000-0005-0000-0000-0000C0460000}"/>
    <cellStyle name="Normal 2 6 2 2 3 3 2 2" xfId="18112" xr:uid="{00000000-0005-0000-0000-0000C1460000}"/>
    <cellStyle name="Normal 2 6 2 2 3 3 3" xfId="18113" xr:uid="{00000000-0005-0000-0000-0000C2460000}"/>
    <cellStyle name="Normal 2 6 2 2 3 4" xfId="18114" xr:uid="{00000000-0005-0000-0000-0000C3460000}"/>
    <cellStyle name="Normal 2 6 2 2 3 4 2" xfId="18115" xr:uid="{00000000-0005-0000-0000-0000C4460000}"/>
    <cellStyle name="Normal 2 6 2 2 3 4 2 2" xfId="18116" xr:uid="{00000000-0005-0000-0000-0000C5460000}"/>
    <cellStyle name="Normal 2 6 2 2 3 4 3" xfId="18117" xr:uid="{00000000-0005-0000-0000-0000C6460000}"/>
    <cellStyle name="Normal 2 6 2 2 3 5" xfId="18118" xr:uid="{00000000-0005-0000-0000-0000C7460000}"/>
    <cellStyle name="Normal 2 6 2 2 3 5 2" xfId="18119" xr:uid="{00000000-0005-0000-0000-0000C8460000}"/>
    <cellStyle name="Normal 2 6 2 2 3 6" xfId="18120" xr:uid="{00000000-0005-0000-0000-0000C9460000}"/>
    <cellStyle name="Normal 2 6 2 2 3 6 2" xfId="18121" xr:uid="{00000000-0005-0000-0000-0000CA460000}"/>
    <cellStyle name="Normal 2 6 2 2 3 7" xfId="18122" xr:uid="{00000000-0005-0000-0000-0000CB460000}"/>
    <cellStyle name="Normal 2 6 2 2 4" xfId="18123" xr:uid="{00000000-0005-0000-0000-0000CC460000}"/>
    <cellStyle name="Normal 2 6 2 2 4 2" xfId="18124" xr:uid="{00000000-0005-0000-0000-0000CD460000}"/>
    <cellStyle name="Normal 2 6 2 2 4 2 2" xfId="18125" xr:uid="{00000000-0005-0000-0000-0000CE460000}"/>
    <cellStyle name="Normal 2 6 2 2 4 3" xfId="18126" xr:uid="{00000000-0005-0000-0000-0000CF460000}"/>
    <cellStyle name="Normal 2 6 2 2 5" xfId="18127" xr:uid="{00000000-0005-0000-0000-0000D0460000}"/>
    <cellStyle name="Normal 2 6 2 2 5 2" xfId="18128" xr:uid="{00000000-0005-0000-0000-0000D1460000}"/>
    <cellStyle name="Normal 2 6 2 2 5 2 2" xfId="18129" xr:uid="{00000000-0005-0000-0000-0000D2460000}"/>
    <cellStyle name="Normal 2 6 2 2 5 3" xfId="18130" xr:uid="{00000000-0005-0000-0000-0000D3460000}"/>
    <cellStyle name="Normal 2 6 2 2 6" xfId="18131" xr:uid="{00000000-0005-0000-0000-0000D4460000}"/>
    <cellStyle name="Normal 2 6 2 2 6 2" xfId="18132" xr:uid="{00000000-0005-0000-0000-0000D5460000}"/>
    <cellStyle name="Normal 2 6 2 2 6 2 2" xfId="18133" xr:uid="{00000000-0005-0000-0000-0000D6460000}"/>
    <cellStyle name="Normal 2 6 2 2 6 3" xfId="18134" xr:uid="{00000000-0005-0000-0000-0000D7460000}"/>
    <cellStyle name="Normal 2 6 2 2 7" xfId="18135" xr:uid="{00000000-0005-0000-0000-0000D8460000}"/>
    <cellStyle name="Normal 2 6 2 2 7 2" xfId="18136" xr:uid="{00000000-0005-0000-0000-0000D9460000}"/>
    <cellStyle name="Normal 2 6 2 2 8" xfId="18137" xr:uid="{00000000-0005-0000-0000-0000DA460000}"/>
    <cellStyle name="Normal 2 6 2 2 8 2" xfId="18138" xr:uid="{00000000-0005-0000-0000-0000DB460000}"/>
    <cellStyle name="Normal 2 6 2 2 9" xfId="18139" xr:uid="{00000000-0005-0000-0000-0000DC460000}"/>
    <cellStyle name="Normal 2 6 2 3" xfId="18140" xr:uid="{00000000-0005-0000-0000-0000DD460000}"/>
    <cellStyle name="Normal 2 6 2 3 2" xfId="18141" xr:uid="{00000000-0005-0000-0000-0000DE460000}"/>
    <cellStyle name="Normal 2 6 2 3 2 2" xfId="18142" xr:uid="{00000000-0005-0000-0000-0000DF460000}"/>
    <cellStyle name="Normal 2 6 2 3 2 2 2" xfId="18143" xr:uid="{00000000-0005-0000-0000-0000E0460000}"/>
    <cellStyle name="Normal 2 6 2 3 2 2 2 2" xfId="18144" xr:uid="{00000000-0005-0000-0000-0000E1460000}"/>
    <cellStyle name="Normal 2 6 2 3 2 2 3" xfId="18145" xr:uid="{00000000-0005-0000-0000-0000E2460000}"/>
    <cellStyle name="Normal 2 6 2 3 2 3" xfId="18146" xr:uid="{00000000-0005-0000-0000-0000E3460000}"/>
    <cellStyle name="Normal 2 6 2 3 2 3 2" xfId="18147" xr:uid="{00000000-0005-0000-0000-0000E4460000}"/>
    <cellStyle name="Normal 2 6 2 3 2 3 2 2" xfId="18148" xr:uid="{00000000-0005-0000-0000-0000E5460000}"/>
    <cellStyle name="Normal 2 6 2 3 2 3 3" xfId="18149" xr:uid="{00000000-0005-0000-0000-0000E6460000}"/>
    <cellStyle name="Normal 2 6 2 3 2 4" xfId="18150" xr:uid="{00000000-0005-0000-0000-0000E7460000}"/>
    <cellStyle name="Normal 2 6 2 3 2 4 2" xfId="18151" xr:uid="{00000000-0005-0000-0000-0000E8460000}"/>
    <cellStyle name="Normal 2 6 2 3 2 4 2 2" xfId="18152" xr:uid="{00000000-0005-0000-0000-0000E9460000}"/>
    <cellStyle name="Normal 2 6 2 3 2 4 3" xfId="18153" xr:uid="{00000000-0005-0000-0000-0000EA460000}"/>
    <cellStyle name="Normal 2 6 2 3 2 5" xfId="18154" xr:uid="{00000000-0005-0000-0000-0000EB460000}"/>
    <cellStyle name="Normal 2 6 2 3 2 5 2" xfId="18155" xr:uid="{00000000-0005-0000-0000-0000EC460000}"/>
    <cellStyle name="Normal 2 6 2 3 2 6" xfId="18156" xr:uid="{00000000-0005-0000-0000-0000ED460000}"/>
    <cellStyle name="Normal 2 6 2 3 2 6 2" xfId="18157" xr:uid="{00000000-0005-0000-0000-0000EE460000}"/>
    <cellStyle name="Normal 2 6 2 3 2 7" xfId="18158" xr:uid="{00000000-0005-0000-0000-0000EF460000}"/>
    <cellStyle name="Normal 2 6 2 3 3" xfId="18159" xr:uid="{00000000-0005-0000-0000-0000F0460000}"/>
    <cellStyle name="Normal 2 6 2 3 3 2" xfId="18160" xr:uid="{00000000-0005-0000-0000-0000F1460000}"/>
    <cellStyle name="Normal 2 6 2 3 3 2 2" xfId="18161" xr:uid="{00000000-0005-0000-0000-0000F2460000}"/>
    <cellStyle name="Normal 2 6 2 3 3 3" xfId="18162" xr:uid="{00000000-0005-0000-0000-0000F3460000}"/>
    <cellStyle name="Normal 2 6 2 3 4" xfId="18163" xr:uid="{00000000-0005-0000-0000-0000F4460000}"/>
    <cellStyle name="Normal 2 6 2 3 4 2" xfId="18164" xr:uid="{00000000-0005-0000-0000-0000F5460000}"/>
    <cellStyle name="Normal 2 6 2 3 4 2 2" xfId="18165" xr:uid="{00000000-0005-0000-0000-0000F6460000}"/>
    <cellStyle name="Normal 2 6 2 3 4 3" xfId="18166" xr:uid="{00000000-0005-0000-0000-0000F7460000}"/>
    <cellStyle name="Normal 2 6 2 3 5" xfId="18167" xr:uid="{00000000-0005-0000-0000-0000F8460000}"/>
    <cellStyle name="Normal 2 6 2 3 5 2" xfId="18168" xr:uid="{00000000-0005-0000-0000-0000F9460000}"/>
    <cellStyle name="Normal 2 6 2 3 5 2 2" xfId="18169" xr:uid="{00000000-0005-0000-0000-0000FA460000}"/>
    <cellStyle name="Normal 2 6 2 3 5 3" xfId="18170" xr:uid="{00000000-0005-0000-0000-0000FB460000}"/>
    <cellStyle name="Normal 2 6 2 3 6" xfId="18171" xr:uid="{00000000-0005-0000-0000-0000FC460000}"/>
    <cellStyle name="Normal 2 6 2 3 6 2" xfId="18172" xr:uid="{00000000-0005-0000-0000-0000FD460000}"/>
    <cellStyle name="Normal 2 6 2 3 7" xfId="18173" xr:uid="{00000000-0005-0000-0000-0000FE460000}"/>
    <cellStyle name="Normal 2 6 2 3 7 2" xfId="18174" xr:uid="{00000000-0005-0000-0000-0000FF460000}"/>
    <cellStyle name="Normal 2 6 2 3 8" xfId="18175" xr:uid="{00000000-0005-0000-0000-000000470000}"/>
    <cellStyle name="Normal 2 6 2 4" xfId="18176" xr:uid="{00000000-0005-0000-0000-000001470000}"/>
    <cellStyle name="Normal 2 6 2 4 2" xfId="18177" xr:uid="{00000000-0005-0000-0000-000002470000}"/>
    <cellStyle name="Normal 2 6 2 4 2 2" xfId="18178" xr:uid="{00000000-0005-0000-0000-000003470000}"/>
    <cellStyle name="Normal 2 6 2 4 2 2 2" xfId="18179" xr:uid="{00000000-0005-0000-0000-000004470000}"/>
    <cellStyle name="Normal 2 6 2 4 2 3" xfId="18180" xr:uid="{00000000-0005-0000-0000-000005470000}"/>
    <cellStyle name="Normal 2 6 2 4 3" xfId="18181" xr:uid="{00000000-0005-0000-0000-000006470000}"/>
    <cellStyle name="Normal 2 6 2 4 3 2" xfId="18182" xr:uid="{00000000-0005-0000-0000-000007470000}"/>
    <cellStyle name="Normal 2 6 2 4 3 2 2" xfId="18183" xr:uid="{00000000-0005-0000-0000-000008470000}"/>
    <cellStyle name="Normal 2 6 2 4 3 3" xfId="18184" xr:uid="{00000000-0005-0000-0000-000009470000}"/>
    <cellStyle name="Normal 2 6 2 4 4" xfId="18185" xr:uid="{00000000-0005-0000-0000-00000A470000}"/>
    <cellStyle name="Normal 2 6 2 4 4 2" xfId="18186" xr:uid="{00000000-0005-0000-0000-00000B470000}"/>
    <cellStyle name="Normal 2 6 2 4 4 2 2" xfId="18187" xr:uid="{00000000-0005-0000-0000-00000C470000}"/>
    <cellStyle name="Normal 2 6 2 4 4 3" xfId="18188" xr:uid="{00000000-0005-0000-0000-00000D470000}"/>
    <cellStyle name="Normal 2 6 2 4 5" xfId="18189" xr:uid="{00000000-0005-0000-0000-00000E470000}"/>
    <cellStyle name="Normal 2 6 2 4 5 2" xfId="18190" xr:uid="{00000000-0005-0000-0000-00000F470000}"/>
    <cellStyle name="Normal 2 6 2 4 6" xfId="18191" xr:uid="{00000000-0005-0000-0000-000010470000}"/>
    <cellStyle name="Normal 2 6 2 4 6 2" xfId="18192" xr:uid="{00000000-0005-0000-0000-000011470000}"/>
    <cellStyle name="Normal 2 6 2 4 7" xfId="18193" xr:uid="{00000000-0005-0000-0000-000012470000}"/>
    <cellStyle name="Normal 2 6 2 5" xfId="18194" xr:uid="{00000000-0005-0000-0000-000013470000}"/>
    <cellStyle name="Normal 2 6 2 5 2" xfId="18195" xr:uid="{00000000-0005-0000-0000-000014470000}"/>
    <cellStyle name="Normal 2 6 2 5 2 2" xfId="18196" xr:uid="{00000000-0005-0000-0000-000015470000}"/>
    <cellStyle name="Normal 2 6 2 5 2 2 2" xfId="18197" xr:uid="{00000000-0005-0000-0000-000016470000}"/>
    <cellStyle name="Normal 2 6 2 5 2 3" xfId="18198" xr:uid="{00000000-0005-0000-0000-000017470000}"/>
    <cellStyle name="Normal 2 6 2 5 3" xfId="18199" xr:uid="{00000000-0005-0000-0000-000018470000}"/>
    <cellStyle name="Normal 2 6 2 5 3 2" xfId="18200" xr:uid="{00000000-0005-0000-0000-000019470000}"/>
    <cellStyle name="Normal 2 6 2 5 3 2 2" xfId="18201" xr:uid="{00000000-0005-0000-0000-00001A470000}"/>
    <cellStyle name="Normal 2 6 2 5 3 3" xfId="18202" xr:uid="{00000000-0005-0000-0000-00001B470000}"/>
    <cellStyle name="Normal 2 6 2 5 4" xfId="18203" xr:uid="{00000000-0005-0000-0000-00001C470000}"/>
    <cellStyle name="Normal 2 6 2 5 4 2" xfId="18204" xr:uid="{00000000-0005-0000-0000-00001D470000}"/>
    <cellStyle name="Normal 2 6 2 5 4 2 2" xfId="18205" xr:uid="{00000000-0005-0000-0000-00001E470000}"/>
    <cellStyle name="Normal 2 6 2 5 4 3" xfId="18206" xr:uid="{00000000-0005-0000-0000-00001F470000}"/>
    <cellStyle name="Normal 2 6 2 5 5" xfId="18207" xr:uid="{00000000-0005-0000-0000-000020470000}"/>
    <cellStyle name="Normal 2 6 2 5 5 2" xfId="18208" xr:uid="{00000000-0005-0000-0000-000021470000}"/>
    <cellStyle name="Normal 2 6 2 5 6" xfId="18209" xr:uid="{00000000-0005-0000-0000-000022470000}"/>
    <cellStyle name="Normal 2 6 2 5 6 2" xfId="18210" xr:uid="{00000000-0005-0000-0000-000023470000}"/>
    <cellStyle name="Normal 2 6 2 5 7" xfId="18211" xr:uid="{00000000-0005-0000-0000-000024470000}"/>
    <cellStyle name="Normal 2 6 2 6" xfId="18212" xr:uid="{00000000-0005-0000-0000-000025470000}"/>
    <cellStyle name="Normal 2 6 2 6 2" xfId="18213" xr:uid="{00000000-0005-0000-0000-000026470000}"/>
    <cellStyle name="Normal 2 6 2 6 2 2" xfId="18214" xr:uid="{00000000-0005-0000-0000-000027470000}"/>
    <cellStyle name="Normal 2 6 2 6 3" xfId="18215" xr:uid="{00000000-0005-0000-0000-000028470000}"/>
    <cellStyle name="Normal 2 6 2 7" xfId="18216" xr:uid="{00000000-0005-0000-0000-000029470000}"/>
    <cellStyle name="Normal 2 6 2 7 2" xfId="18217" xr:uid="{00000000-0005-0000-0000-00002A470000}"/>
    <cellStyle name="Normal 2 6 2 7 2 2" xfId="18218" xr:uid="{00000000-0005-0000-0000-00002B470000}"/>
    <cellStyle name="Normal 2 6 2 7 3" xfId="18219" xr:uid="{00000000-0005-0000-0000-00002C470000}"/>
    <cellStyle name="Normal 2 6 2 8" xfId="18220" xr:uid="{00000000-0005-0000-0000-00002D470000}"/>
    <cellStyle name="Normal 2 6 2 8 2" xfId="18221" xr:uid="{00000000-0005-0000-0000-00002E470000}"/>
    <cellStyle name="Normal 2 6 2 8 2 2" xfId="18222" xr:uid="{00000000-0005-0000-0000-00002F470000}"/>
    <cellStyle name="Normal 2 6 2 8 3" xfId="18223" xr:uid="{00000000-0005-0000-0000-000030470000}"/>
    <cellStyle name="Normal 2 6 2 9" xfId="18224" xr:uid="{00000000-0005-0000-0000-000031470000}"/>
    <cellStyle name="Normal 2 6 2 9 2" xfId="18225" xr:uid="{00000000-0005-0000-0000-000032470000}"/>
    <cellStyle name="Normal 2 6 3" xfId="18226" xr:uid="{00000000-0005-0000-0000-000033470000}"/>
    <cellStyle name="Normal 2 6 3 10" xfId="18227" xr:uid="{00000000-0005-0000-0000-000034470000}"/>
    <cellStyle name="Normal 2 6 3 10 2" xfId="18228" xr:uid="{00000000-0005-0000-0000-000035470000}"/>
    <cellStyle name="Normal 2 6 3 11" xfId="18229" xr:uid="{00000000-0005-0000-0000-000036470000}"/>
    <cellStyle name="Normal 2 6 3 2" xfId="18230" xr:uid="{00000000-0005-0000-0000-000037470000}"/>
    <cellStyle name="Normal 2 6 3 2 2" xfId="18231" xr:uid="{00000000-0005-0000-0000-000038470000}"/>
    <cellStyle name="Normal 2 6 3 2 2 2" xfId="18232" xr:uid="{00000000-0005-0000-0000-000039470000}"/>
    <cellStyle name="Normal 2 6 3 2 2 2 2" xfId="18233" xr:uid="{00000000-0005-0000-0000-00003A470000}"/>
    <cellStyle name="Normal 2 6 3 2 2 2 2 2" xfId="18234" xr:uid="{00000000-0005-0000-0000-00003B470000}"/>
    <cellStyle name="Normal 2 6 3 2 2 2 3" xfId="18235" xr:uid="{00000000-0005-0000-0000-00003C470000}"/>
    <cellStyle name="Normal 2 6 3 2 2 3" xfId="18236" xr:uid="{00000000-0005-0000-0000-00003D470000}"/>
    <cellStyle name="Normal 2 6 3 2 2 3 2" xfId="18237" xr:uid="{00000000-0005-0000-0000-00003E470000}"/>
    <cellStyle name="Normal 2 6 3 2 2 3 2 2" xfId="18238" xr:uid="{00000000-0005-0000-0000-00003F470000}"/>
    <cellStyle name="Normal 2 6 3 2 2 3 3" xfId="18239" xr:uid="{00000000-0005-0000-0000-000040470000}"/>
    <cellStyle name="Normal 2 6 3 2 2 4" xfId="18240" xr:uid="{00000000-0005-0000-0000-000041470000}"/>
    <cellStyle name="Normal 2 6 3 2 2 4 2" xfId="18241" xr:uid="{00000000-0005-0000-0000-000042470000}"/>
    <cellStyle name="Normal 2 6 3 2 2 4 2 2" xfId="18242" xr:uid="{00000000-0005-0000-0000-000043470000}"/>
    <cellStyle name="Normal 2 6 3 2 2 4 3" xfId="18243" xr:uid="{00000000-0005-0000-0000-000044470000}"/>
    <cellStyle name="Normal 2 6 3 2 2 5" xfId="18244" xr:uid="{00000000-0005-0000-0000-000045470000}"/>
    <cellStyle name="Normal 2 6 3 2 2 5 2" xfId="18245" xr:uid="{00000000-0005-0000-0000-000046470000}"/>
    <cellStyle name="Normal 2 6 3 2 2 6" xfId="18246" xr:uid="{00000000-0005-0000-0000-000047470000}"/>
    <cellStyle name="Normal 2 6 3 2 2 6 2" xfId="18247" xr:uid="{00000000-0005-0000-0000-000048470000}"/>
    <cellStyle name="Normal 2 6 3 2 2 7" xfId="18248" xr:uid="{00000000-0005-0000-0000-000049470000}"/>
    <cellStyle name="Normal 2 6 3 2 3" xfId="18249" xr:uid="{00000000-0005-0000-0000-00004A470000}"/>
    <cellStyle name="Normal 2 6 3 2 3 2" xfId="18250" xr:uid="{00000000-0005-0000-0000-00004B470000}"/>
    <cellStyle name="Normal 2 6 3 2 3 2 2" xfId="18251" xr:uid="{00000000-0005-0000-0000-00004C470000}"/>
    <cellStyle name="Normal 2 6 3 2 3 2 2 2" xfId="18252" xr:uid="{00000000-0005-0000-0000-00004D470000}"/>
    <cellStyle name="Normal 2 6 3 2 3 2 3" xfId="18253" xr:uid="{00000000-0005-0000-0000-00004E470000}"/>
    <cellStyle name="Normal 2 6 3 2 3 3" xfId="18254" xr:uid="{00000000-0005-0000-0000-00004F470000}"/>
    <cellStyle name="Normal 2 6 3 2 3 3 2" xfId="18255" xr:uid="{00000000-0005-0000-0000-000050470000}"/>
    <cellStyle name="Normal 2 6 3 2 3 3 2 2" xfId="18256" xr:uid="{00000000-0005-0000-0000-000051470000}"/>
    <cellStyle name="Normal 2 6 3 2 3 3 3" xfId="18257" xr:uid="{00000000-0005-0000-0000-000052470000}"/>
    <cellStyle name="Normal 2 6 3 2 3 4" xfId="18258" xr:uid="{00000000-0005-0000-0000-000053470000}"/>
    <cellStyle name="Normal 2 6 3 2 3 4 2" xfId="18259" xr:uid="{00000000-0005-0000-0000-000054470000}"/>
    <cellStyle name="Normal 2 6 3 2 3 4 2 2" xfId="18260" xr:uid="{00000000-0005-0000-0000-000055470000}"/>
    <cellStyle name="Normal 2 6 3 2 3 4 3" xfId="18261" xr:uid="{00000000-0005-0000-0000-000056470000}"/>
    <cellStyle name="Normal 2 6 3 2 3 5" xfId="18262" xr:uid="{00000000-0005-0000-0000-000057470000}"/>
    <cellStyle name="Normal 2 6 3 2 3 5 2" xfId="18263" xr:uid="{00000000-0005-0000-0000-000058470000}"/>
    <cellStyle name="Normal 2 6 3 2 3 6" xfId="18264" xr:uid="{00000000-0005-0000-0000-000059470000}"/>
    <cellStyle name="Normal 2 6 3 2 3 6 2" xfId="18265" xr:uid="{00000000-0005-0000-0000-00005A470000}"/>
    <cellStyle name="Normal 2 6 3 2 3 7" xfId="18266" xr:uid="{00000000-0005-0000-0000-00005B470000}"/>
    <cellStyle name="Normal 2 6 3 2 4" xfId="18267" xr:uid="{00000000-0005-0000-0000-00005C470000}"/>
    <cellStyle name="Normal 2 6 3 2 4 2" xfId="18268" xr:uid="{00000000-0005-0000-0000-00005D470000}"/>
    <cellStyle name="Normal 2 6 3 2 4 2 2" xfId="18269" xr:uid="{00000000-0005-0000-0000-00005E470000}"/>
    <cellStyle name="Normal 2 6 3 2 4 3" xfId="18270" xr:uid="{00000000-0005-0000-0000-00005F470000}"/>
    <cellStyle name="Normal 2 6 3 2 5" xfId="18271" xr:uid="{00000000-0005-0000-0000-000060470000}"/>
    <cellStyle name="Normal 2 6 3 2 5 2" xfId="18272" xr:uid="{00000000-0005-0000-0000-000061470000}"/>
    <cellStyle name="Normal 2 6 3 2 5 2 2" xfId="18273" xr:uid="{00000000-0005-0000-0000-000062470000}"/>
    <cellStyle name="Normal 2 6 3 2 5 3" xfId="18274" xr:uid="{00000000-0005-0000-0000-000063470000}"/>
    <cellStyle name="Normal 2 6 3 2 6" xfId="18275" xr:uid="{00000000-0005-0000-0000-000064470000}"/>
    <cellStyle name="Normal 2 6 3 2 6 2" xfId="18276" xr:uid="{00000000-0005-0000-0000-000065470000}"/>
    <cellStyle name="Normal 2 6 3 2 6 2 2" xfId="18277" xr:uid="{00000000-0005-0000-0000-000066470000}"/>
    <cellStyle name="Normal 2 6 3 2 6 3" xfId="18278" xr:uid="{00000000-0005-0000-0000-000067470000}"/>
    <cellStyle name="Normal 2 6 3 2 7" xfId="18279" xr:uid="{00000000-0005-0000-0000-000068470000}"/>
    <cellStyle name="Normal 2 6 3 2 7 2" xfId="18280" xr:uid="{00000000-0005-0000-0000-000069470000}"/>
    <cellStyle name="Normal 2 6 3 2 8" xfId="18281" xr:uid="{00000000-0005-0000-0000-00006A470000}"/>
    <cellStyle name="Normal 2 6 3 2 8 2" xfId="18282" xr:uid="{00000000-0005-0000-0000-00006B470000}"/>
    <cellStyle name="Normal 2 6 3 2 9" xfId="18283" xr:uid="{00000000-0005-0000-0000-00006C470000}"/>
    <cellStyle name="Normal 2 6 3 3" xfId="18284" xr:uid="{00000000-0005-0000-0000-00006D470000}"/>
    <cellStyle name="Normal 2 6 3 3 2" xfId="18285" xr:uid="{00000000-0005-0000-0000-00006E470000}"/>
    <cellStyle name="Normal 2 6 3 3 2 2" xfId="18286" xr:uid="{00000000-0005-0000-0000-00006F470000}"/>
    <cellStyle name="Normal 2 6 3 3 2 2 2" xfId="18287" xr:uid="{00000000-0005-0000-0000-000070470000}"/>
    <cellStyle name="Normal 2 6 3 3 2 2 2 2" xfId="18288" xr:uid="{00000000-0005-0000-0000-000071470000}"/>
    <cellStyle name="Normal 2 6 3 3 2 2 3" xfId="18289" xr:uid="{00000000-0005-0000-0000-000072470000}"/>
    <cellStyle name="Normal 2 6 3 3 2 3" xfId="18290" xr:uid="{00000000-0005-0000-0000-000073470000}"/>
    <cellStyle name="Normal 2 6 3 3 2 3 2" xfId="18291" xr:uid="{00000000-0005-0000-0000-000074470000}"/>
    <cellStyle name="Normal 2 6 3 3 2 3 2 2" xfId="18292" xr:uid="{00000000-0005-0000-0000-000075470000}"/>
    <cellStyle name="Normal 2 6 3 3 2 3 3" xfId="18293" xr:uid="{00000000-0005-0000-0000-000076470000}"/>
    <cellStyle name="Normal 2 6 3 3 2 4" xfId="18294" xr:uid="{00000000-0005-0000-0000-000077470000}"/>
    <cellStyle name="Normal 2 6 3 3 2 4 2" xfId="18295" xr:uid="{00000000-0005-0000-0000-000078470000}"/>
    <cellStyle name="Normal 2 6 3 3 2 4 2 2" xfId="18296" xr:uid="{00000000-0005-0000-0000-000079470000}"/>
    <cellStyle name="Normal 2 6 3 3 2 4 3" xfId="18297" xr:uid="{00000000-0005-0000-0000-00007A470000}"/>
    <cellStyle name="Normal 2 6 3 3 2 5" xfId="18298" xr:uid="{00000000-0005-0000-0000-00007B470000}"/>
    <cellStyle name="Normal 2 6 3 3 2 5 2" xfId="18299" xr:uid="{00000000-0005-0000-0000-00007C470000}"/>
    <cellStyle name="Normal 2 6 3 3 2 6" xfId="18300" xr:uid="{00000000-0005-0000-0000-00007D470000}"/>
    <cellStyle name="Normal 2 6 3 3 2 6 2" xfId="18301" xr:uid="{00000000-0005-0000-0000-00007E470000}"/>
    <cellStyle name="Normal 2 6 3 3 2 7" xfId="18302" xr:uid="{00000000-0005-0000-0000-00007F470000}"/>
    <cellStyle name="Normal 2 6 3 3 3" xfId="18303" xr:uid="{00000000-0005-0000-0000-000080470000}"/>
    <cellStyle name="Normal 2 6 3 3 3 2" xfId="18304" xr:uid="{00000000-0005-0000-0000-000081470000}"/>
    <cellStyle name="Normal 2 6 3 3 3 2 2" xfId="18305" xr:uid="{00000000-0005-0000-0000-000082470000}"/>
    <cellStyle name="Normal 2 6 3 3 3 3" xfId="18306" xr:uid="{00000000-0005-0000-0000-000083470000}"/>
    <cellStyle name="Normal 2 6 3 3 4" xfId="18307" xr:uid="{00000000-0005-0000-0000-000084470000}"/>
    <cellStyle name="Normal 2 6 3 3 4 2" xfId="18308" xr:uid="{00000000-0005-0000-0000-000085470000}"/>
    <cellStyle name="Normal 2 6 3 3 4 2 2" xfId="18309" xr:uid="{00000000-0005-0000-0000-000086470000}"/>
    <cellStyle name="Normal 2 6 3 3 4 3" xfId="18310" xr:uid="{00000000-0005-0000-0000-000087470000}"/>
    <cellStyle name="Normal 2 6 3 3 5" xfId="18311" xr:uid="{00000000-0005-0000-0000-000088470000}"/>
    <cellStyle name="Normal 2 6 3 3 5 2" xfId="18312" xr:uid="{00000000-0005-0000-0000-000089470000}"/>
    <cellStyle name="Normal 2 6 3 3 5 2 2" xfId="18313" xr:uid="{00000000-0005-0000-0000-00008A470000}"/>
    <cellStyle name="Normal 2 6 3 3 5 3" xfId="18314" xr:uid="{00000000-0005-0000-0000-00008B470000}"/>
    <cellStyle name="Normal 2 6 3 3 6" xfId="18315" xr:uid="{00000000-0005-0000-0000-00008C470000}"/>
    <cellStyle name="Normal 2 6 3 3 6 2" xfId="18316" xr:uid="{00000000-0005-0000-0000-00008D470000}"/>
    <cellStyle name="Normal 2 6 3 3 7" xfId="18317" xr:uid="{00000000-0005-0000-0000-00008E470000}"/>
    <cellStyle name="Normal 2 6 3 3 7 2" xfId="18318" xr:uid="{00000000-0005-0000-0000-00008F470000}"/>
    <cellStyle name="Normal 2 6 3 3 8" xfId="18319" xr:uid="{00000000-0005-0000-0000-000090470000}"/>
    <cellStyle name="Normal 2 6 3 4" xfId="18320" xr:uid="{00000000-0005-0000-0000-000091470000}"/>
    <cellStyle name="Normal 2 6 3 4 2" xfId="18321" xr:uid="{00000000-0005-0000-0000-000092470000}"/>
    <cellStyle name="Normal 2 6 3 4 2 2" xfId="18322" xr:uid="{00000000-0005-0000-0000-000093470000}"/>
    <cellStyle name="Normal 2 6 3 4 2 2 2" xfId="18323" xr:uid="{00000000-0005-0000-0000-000094470000}"/>
    <cellStyle name="Normal 2 6 3 4 2 3" xfId="18324" xr:uid="{00000000-0005-0000-0000-000095470000}"/>
    <cellStyle name="Normal 2 6 3 4 3" xfId="18325" xr:uid="{00000000-0005-0000-0000-000096470000}"/>
    <cellStyle name="Normal 2 6 3 4 3 2" xfId="18326" xr:uid="{00000000-0005-0000-0000-000097470000}"/>
    <cellStyle name="Normal 2 6 3 4 3 2 2" xfId="18327" xr:uid="{00000000-0005-0000-0000-000098470000}"/>
    <cellStyle name="Normal 2 6 3 4 3 3" xfId="18328" xr:uid="{00000000-0005-0000-0000-000099470000}"/>
    <cellStyle name="Normal 2 6 3 4 4" xfId="18329" xr:uid="{00000000-0005-0000-0000-00009A470000}"/>
    <cellStyle name="Normal 2 6 3 4 4 2" xfId="18330" xr:uid="{00000000-0005-0000-0000-00009B470000}"/>
    <cellStyle name="Normal 2 6 3 4 4 2 2" xfId="18331" xr:uid="{00000000-0005-0000-0000-00009C470000}"/>
    <cellStyle name="Normal 2 6 3 4 4 3" xfId="18332" xr:uid="{00000000-0005-0000-0000-00009D470000}"/>
    <cellStyle name="Normal 2 6 3 4 5" xfId="18333" xr:uid="{00000000-0005-0000-0000-00009E470000}"/>
    <cellStyle name="Normal 2 6 3 4 5 2" xfId="18334" xr:uid="{00000000-0005-0000-0000-00009F470000}"/>
    <cellStyle name="Normal 2 6 3 4 6" xfId="18335" xr:uid="{00000000-0005-0000-0000-0000A0470000}"/>
    <cellStyle name="Normal 2 6 3 4 6 2" xfId="18336" xr:uid="{00000000-0005-0000-0000-0000A1470000}"/>
    <cellStyle name="Normal 2 6 3 4 7" xfId="18337" xr:uid="{00000000-0005-0000-0000-0000A2470000}"/>
    <cellStyle name="Normal 2 6 3 5" xfId="18338" xr:uid="{00000000-0005-0000-0000-0000A3470000}"/>
    <cellStyle name="Normal 2 6 3 5 2" xfId="18339" xr:uid="{00000000-0005-0000-0000-0000A4470000}"/>
    <cellStyle name="Normal 2 6 3 5 2 2" xfId="18340" xr:uid="{00000000-0005-0000-0000-0000A5470000}"/>
    <cellStyle name="Normal 2 6 3 5 2 2 2" xfId="18341" xr:uid="{00000000-0005-0000-0000-0000A6470000}"/>
    <cellStyle name="Normal 2 6 3 5 2 3" xfId="18342" xr:uid="{00000000-0005-0000-0000-0000A7470000}"/>
    <cellStyle name="Normal 2 6 3 5 3" xfId="18343" xr:uid="{00000000-0005-0000-0000-0000A8470000}"/>
    <cellStyle name="Normal 2 6 3 5 3 2" xfId="18344" xr:uid="{00000000-0005-0000-0000-0000A9470000}"/>
    <cellStyle name="Normal 2 6 3 5 3 2 2" xfId="18345" xr:uid="{00000000-0005-0000-0000-0000AA470000}"/>
    <cellStyle name="Normal 2 6 3 5 3 3" xfId="18346" xr:uid="{00000000-0005-0000-0000-0000AB470000}"/>
    <cellStyle name="Normal 2 6 3 5 4" xfId="18347" xr:uid="{00000000-0005-0000-0000-0000AC470000}"/>
    <cellStyle name="Normal 2 6 3 5 4 2" xfId="18348" xr:uid="{00000000-0005-0000-0000-0000AD470000}"/>
    <cellStyle name="Normal 2 6 3 5 4 2 2" xfId="18349" xr:uid="{00000000-0005-0000-0000-0000AE470000}"/>
    <cellStyle name="Normal 2 6 3 5 4 3" xfId="18350" xr:uid="{00000000-0005-0000-0000-0000AF470000}"/>
    <cellStyle name="Normal 2 6 3 5 5" xfId="18351" xr:uid="{00000000-0005-0000-0000-0000B0470000}"/>
    <cellStyle name="Normal 2 6 3 5 5 2" xfId="18352" xr:uid="{00000000-0005-0000-0000-0000B1470000}"/>
    <cellStyle name="Normal 2 6 3 5 6" xfId="18353" xr:uid="{00000000-0005-0000-0000-0000B2470000}"/>
    <cellStyle name="Normal 2 6 3 5 6 2" xfId="18354" xr:uid="{00000000-0005-0000-0000-0000B3470000}"/>
    <cellStyle name="Normal 2 6 3 5 7" xfId="18355" xr:uid="{00000000-0005-0000-0000-0000B4470000}"/>
    <cellStyle name="Normal 2 6 3 6" xfId="18356" xr:uid="{00000000-0005-0000-0000-0000B5470000}"/>
    <cellStyle name="Normal 2 6 3 6 2" xfId="18357" xr:uid="{00000000-0005-0000-0000-0000B6470000}"/>
    <cellStyle name="Normal 2 6 3 6 2 2" xfId="18358" xr:uid="{00000000-0005-0000-0000-0000B7470000}"/>
    <cellStyle name="Normal 2 6 3 6 3" xfId="18359" xr:uid="{00000000-0005-0000-0000-0000B8470000}"/>
    <cellStyle name="Normal 2 6 3 7" xfId="18360" xr:uid="{00000000-0005-0000-0000-0000B9470000}"/>
    <cellStyle name="Normal 2 6 3 7 2" xfId="18361" xr:uid="{00000000-0005-0000-0000-0000BA470000}"/>
    <cellStyle name="Normal 2 6 3 7 2 2" xfId="18362" xr:uid="{00000000-0005-0000-0000-0000BB470000}"/>
    <cellStyle name="Normal 2 6 3 7 3" xfId="18363" xr:uid="{00000000-0005-0000-0000-0000BC470000}"/>
    <cellStyle name="Normal 2 6 3 8" xfId="18364" xr:uid="{00000000-0005-0000-0000-0000BD470000}"/>
    <cellStyle name="Normal 2 6 3 8 2" xfId="18365" xr:uid="{00000000-0005-0000-0000-0000BE470000}"/>
    <cellStyle name="Normal 2 6 3 8 2 2" xfId="18366" xr:uid="{00000000-0005-0000-0000-0000BF470000}"/>
    <cellStyle name="Normal 2 6 3 8 3" xfId="18367" xr:uid="{00000000-0005-0000-0000-0000C0470000}"/>
    <cellStyle name="Normal 2 6 3 9" xfId="18368" xr:uid="{00000000-0005-0000-0000-0000C1470000}"/>
    <cellStyle name="Normal 2 6 3 9 2" xfId="18369" xr:uid="{00000000-0005-0000-0000-0000C2470000}"/>
    <cellStyle name="Normal 2 6 4" xfId="18370" xr:uid="{00000000-0005-0000-0000-0000C3470000}"/>
    <cellStyle name="Normal 2 6 4 2" xfId="18371" xr:uid="{00000000-0005-0000-0000-0000C4470000}"/>
    <cellStyle name="Normal 2 6 4 2 2" xfId="18372" xr:uid="{00000000-0005-0000-0000-0000C5470000}"/>
    <cellStyle name="Normal 2 6 4 2 2 2" xfId="18373" xr:uid="{00000000-0005-0000-0000-0000C6470000}"/>
    <cellStyle name="Normal 2 6 4 2 2 2 2" xfId="18374" xr:uid="{00000000-0005-0000-0000-0000C7470000}"/>
    <cellStyle name="Normal 2 6 4 2 2 3" xfId="18375" xr:uid="{00000000-0005-0000-0000-0000C8470000}"/>
    <cellStyle name="Normal 2 6 4 2 3" xfId="18376" xr:uid="{00000000-0005-0000-0000-0000C9470000}"/>
    <cellStyle name="Normal 2 6 4 2 3 2" xfId="18377" xr:uid="{00000000-0005-0000-0000-0000CA470000}"/>
    <cellStyle name="Normal 2 6 4 2 3 2 2" xfId="18378" xr:uid="{00000000-0005-0000-0000-0000CB470000}"/>
    <cellStyle name="Normal 2 6 4 2 3 3" xfId="18379" xr:uid="{00000000-0005-0000-0000-0000CC470000}"/>
    <cellStyle name="Normal 2 6 4 2 4" xfId="18380" xr:uid="{00000000-0005-0000-0000-0000CD470000}"/>
    <cellStyle name="Normal 2 6 4 2 4 2" xfId="18381" xr:uid="{00000000-0005-0000-0000-0000CE470000}"/>
    <cellStyle name="Normal 2 6 4 2 4 2 2" xfId="18382" xr:uid="{00000000-0005-0000-0000-0000CF470000}"/>
    <cellStyle name="Normal 2 6 4 2 4 3" xfId="18383" xr:uid="{00000000-0005-0000-0000-0000D0470000}"/>
    <cellStyle name="Normal 2 6 4 2 5" xfId="18384" xr:uid="{00000000-0005-0000-0000-0000D1470000}"/>
    <cellStyle name="Normal 2 6 4 2 5 2" xfId="18385" xr:uid="{00000000-0005-0000-0000-0000D2470000}"/>
    <cellStyle name="Normal 2 6 4 2 6" xfId="18386" xr:uid="{00000000-0005-0000-0000-0000D3470000}"/>
    <cellStyle name="Normal 2 6 4 2 6 2" xfId="18387" xr:uid="{00000000-0005-0000-0000-0000D4470000}"/>
    <cellStyle name="Normal 2 6 4 2 7" xfId="18388" xr:uid="{00000000-0005-0000-0000-0000D5470000}"/>
    <cellStyle name="Normal 2 6 4 3" xfId="18389" xr:uid="{00000000-0005-0000-0000-0000D6470000}"/>
    <cellStyle name="Normal 2 6 4 3 2" xfId="18390" xr:uid="{00000000-0005-0000-0000-0000D7470000}"/>
    <cellStyle name="Normal 2 6 4 3 2 2" xfId="18391" xr:uid="{00000000-0005-0000-0000-0000D8470000}"/>
    <cellStyle name="Normal 2 6 4 3 2 2 2" xfId="18392" xr:uid="{00000000-0005-0000-0000-0000D9470000}"/>
    <cellStyle name="Normal 2 6 4 3 2 3" xfId="18393" xr:uid="{00000000-0005-0000-0000-0000DA470000}"/>
    <cellStyle name="Normal 2 6 4 3 3" xfId="18394" xr:uid="{00000000-0005-0000-0000-0000DB470000}"/>
    <cellStyle name="Normal 2 6 4 3 3 2" xfId="18395" xr:uid="{00000000-0005-0000-0000-0000DC470000}"/>
    <cellStyle name="Normal 2 6 4 3 3 2 2" xfId="18396" xr:uid="{00000000-0005-0000-0000-0000DD470000}"/>
    <cellStyle name="Normal 2 6 4 3 3 3" xfId="18397" xr:uid="{00000000-0005-0000-0000-0000DE470000}"/>
    <cellStyle name="Normal 2 6 4 3 4" xfId="18398" xr:uid="{00000000-0005-0000-0000-0000DF470000}"/>
    <cellStyle name="Normal 2 6 4 3 4 2" xfId="18399" xr:uid="{00000000-0005-0000-0000-0000E0470000}"/>
    <cellStyle name="Normal 2 6 4 3 4 2 2" xfId="18400" xr:uid="{00000000-0005-0000-0000-0000E1470000}"/>
    <cellStyle name="Normal 2 6 4 3 4 3" xfId="18401" xr:uid="{00000000-0005-0000-0000-0000E2470000}"/>
    <cellStyle name="Normal 2 6 4 3 5" xfId="18402" xr:uid="{00000000-0005-0000-0000-0000E3470000}"/>
    <cellStyle name="Normal 2 6 4 3 5 2" xfId="18403" xr:uid="{00000000-0005-0000-0000-0000E4470000}"/>
    <cellStyle name="Normal 2 6 4 3 6" xfId="18404" xr:uid="{00000000-0005-0000-0000-0000E5470000}"/>
    <cellStyle name="Normal 2 6 4 3 6 2" xfId="18405" xr:uid="{00000000-0005-0000-0000-0000E6470000}"/>
    <cellStyle name="Normal 2 6 4 3 7" xfId="18406" xr:uid="{00000000-0005-0000-0000-0000E7470000}"/>
    <cellStyle name="Normal 2 6 4 4" xfId="18407" xr:uid="{00000000-0005-0000-0000-0000E8470000}"/>
    <cellStyle name="Normal 2 6 4 4 2" xfId="18408" xr:uid="{00000000-0005-0000-0000-0000E9470000}"/>
    <cellStyle name="Normal 2 6 4 4 2 2" xfId="18409" xr:uid="{00000000-0005-0000-0000-0000EA470000}"/>
    <cellStyle name="Normal 2 6 4 4 3" xfId="18410" xr:uid="{00000000-0005-0000-0000-0000EB470000}"/>
    <cellStyle name="Normal 2 6 4 5" xfId="18411" xr:uid="{00000000-0005-0000-0000-0000EC470000}"/>
    <cellStyle name="Normal 2 6 4 5 2" xfId="18412" xr:uid="{00000000-0005-0000-0000-0000ED470000}"/>
    <cellStyle name="Normal 2 6 4 5 2 2" xfId="18413" xr:uid="{00000000-0005-0000-0000-0000EE470000}"/>
    <cellStyle name="Normal 2 6 4 5 3" xfId="18414" xr:uid="{00000000-0005-0000-0000-0000EF470000}"/>
    <cellStyle name="Normal 2 6 4 6" xfId="18415" xr:uid="{00000000-0005-0000-0000-0000F0470000}"/>
    <cellStyle name="Normal 2 6 4 6 2" xfId="18416" xr:uid="{00000000-0005-0000-0000-0000F1470000}"/>
    <cellStyle name="Normal 2 6 4 6 2 2" xfId="18417" xr:uid="{00000000-0005-0000-0000-0000F2470000}"/>
    <cellStyle name="Normal 2 6 4 6 3" xfId="18418" xr:uid="{00000000-0005-0000-0000-0000F3470000}"/>
    <cellStyle name="Normal 2 6 4 7" xfId="18419" xr:uid="{00000000-0005-0000-0000-0000F4470000}"/>
    <cellStyle name="Normal 2 6 4 7 2" xfId="18420" xr:uid="{00000000-0005-0000-0000-0000F5470000}"/>
    <cellStyle name="Normal 2 6 4 8" xfId="18421" xr:uid="{00000000-0005-0000-0000-0000F6470000}"/>
    <cellStyle name="Normal 2 6 4 8 2" xfId="18422" xr:uid="{00000000-0005-0000-0000-0000F7470000}"/>
    <cellStyle name="Normal 2 6 4 9" xfId="18423" xr:uid="{00000000-0005-0000-0000-0000F8470000}"/>
    <cellStyle name="Normal 2 6 5" xfId="18424" xr:uid="{00000000-0005-0000-0000-0000F9470000}"/>
    <cellStyle name="Normal 2 6 5 2" xfId="18425" xr:uid="{00000000-0005-0000-0000-0000FA470000}"/>
    <cellStyle name="Normal 2 6 5 2 2" xfId="18426" xr:uid="{00000000-0005-0000-0000-0000FB470000}"/>
    <cellStyle name="Normal 2 6 5 2 2 2" xfId="18427" xr:uid="{00000000-0005-0000-0000-0000FC470000}"/>
    <cellStyle name="Normal 2 6 5 2 2 2 2" xfId="18428" xr:uid="{00000000-0005-0000-0000-0000FD470000}"/>
    <cellStyle name="Normal 2 6 5 2 2 3" xfId="18429" xr:uid="{00000000-0005-0000-0000-0000FE470000}"/>
    <cellStyle name="Normal 2 6 5 2 3" xfId="18430" xr:uid="{00000000-0005-0000-0000-0000FF470000}"/>
    <cellStyle name="Normal 2 6 5 2 3 2" xfId="18431" xr:uid="{00000000-0005-0000-0000-000000480000}"/>
    <cellStyle name="Normal 2 6 5 2 3 2 2" xfId="18432" xr:uid="{00000000-0005-0000-0000-000001480000}"/>
    <cellStyle name="Normal 2 6 5 2 3 3" xfId="18433" xr:uid="{00000000-0005-0000-0000-000002480000}"/>
    <cellStyle name="Normal 2 6 5 2 4" xfId="18434" xr:uid="{00000000-0005-0000-0000-000003480000}"/>
    <cellStyle name="Normal 2 6 5 2 4 2" xfId="18435" xr:uid="{00000000-0005-0000-0000-000004480000}"/>
    <cellStyle name="Normal 2 6 5 2 4 2 2" xfId="18436" xr:uid="{00000000-0005-0000-0000-000005480000}"/>
    <cellStyle name="Normal 2 6 5 2 4 3" xfId="18437" xr:uid="{00000000-0005-0000-0000-000006480000}"/>
    <cellStyle name="Normal 2 6 5 2 5" xfId="18438" xr:uid="{00000000-0005-0000-0000-000007480000}"/>
    <cellStyle name="Normal 2 6 5 2 5 2" xfId="18439" xr:uid="{00000000-0005-0000-0000-000008480000}"/>
    <cellStyle name="Normal 2 6 5 2 6" xfId="18440" xr:uid="{00000000-0005-0000-0000-000009480000}"/>
    <cellStyle name="Normal 2 6 5 2 6 2" xfId="18441" xr:uid="{00000000-0005-0000-0000-00000A480000}"/>
    <cellStyle name="Normal 2 6 5 2 7" xfId="18442" xr:uid="{00000000-0005-0000-0000-00000B480000}"/>
    <cellStyle name="Normal 2 6 5 3" xfId="18443" xr:uid="{00000000-0005-0000-0000-00000C480000}"/>
    <cellStyle name="Normal 2 6 5 3 2" xfId="18444" xr:uid="{00000000-0005-0000-0000-00000D480000}"/>
    <cellStyle name="Normal 2 6 5 3 2 2" xfId="18445" xr:uid="{00000000-0005-0000-0000-00000E480000}"/>
    <cellStyle name="Normal 2 6 5 3 3" xfId="18446" xr:uid="{00000000-0005-0000-0000-00000F480000}"/>
    <cellStyle name="Normal 2 6 5 4" xfId="18447" xr:uid="{00000000-0005-0000-0000-000010480000}"/>
    <cellStyle name="Normal 2 6 5 4 2" xfId="18448" xr:uid="{00000000-0005-0000-0000-000011480000}"/>
    <cellStyle name="Normal 2 6 5 4 2 2" xfId="18449" xr:uid="{00000000-0005-0000-0000-000012480000}"/>
    <cellStyle name="Normal 2 6 5 4 3" xfId="18450" xr:uid="{00000000-0005-0000-0000-000013480000}"/>
    <cellStyle name="Normal 2 6 5 5" xfId="18451" xr:uid="{00000000-0005-0000-0000-000014480000}"/>
    <cellStyle name="Normal 2 6 5 5 2" xfId="18452" xr:uid="{00000000-0005-0000-0000-000015480000}"/>
    <cellStyle name="Normal 2 6 5 5 2 2" xfId="18453" xr:uid="{00000000-0005-0000-0000-000016480000}"/>
    <cellStyle name="Normal 2 6 5 5 3" xfId="18454" xr:uid="{00000000-0005-0000-0000-000017480000}"/>
    <cellStyle name="Normal 2 6 5 6" xfId="18455" xr:uid="{00000000-0005-0000-0000-000018480000}"/>
    <cellStyle name="Normal 2 6 5 6 2" xfId="18456" xr:uid="{00000000-0005-0000-0000-000019480000}"/>
    <cellStyle name="Normal 2 6 5 7" xfId="18457" xr:uid="{00000000-0005-0000-0000-00001A480000}"/>
    <cellStyle name="Normal 2 6 5 7 2" xfId="18458" xr:uid="{00000000-0005-0000-0000-00001B480000}"/>
    <cellStyle name="Normal 2 6 5 8" xfId="18459" xr:uid="{00000000-0005-0000-0000-00001C480000}"/>
    <cellStyle name="Normal 2 6 6" xfId="18460" xr:uid="{00000000-0005-0000-0000-00001D480000}"/>
    <cellStyle name="Normal 2 6 6 2" xfId="18461" xr:uid="{00000000-0005-0000-0000-00001E480000}"/>
    <cellStyle name="Normal 2 6 6 2 2" xfId="18462" xr:uid="{00000000-0005-0000-0000-00001F480000}"/>
    <cellStyle name="Normal 2 6 6 2 2 2" xfId="18463" xr:uid="{00000000-0005-0000-0000-000020480000}"/>
    <cellStyle name="Normal 2 6 6 2 3" xfId="18464" xr:uid="{00000000-0005-0000-0000-000021480000}"/>
    <cellStyle name="Normal 2 6 6 3" xfId="18465" xr:uid="{00000000-0005-0000-0000-000022480000}"/>
    <cellStyle name="Normal 2 6 6 3 2" xfId="18466" xr:uid="{00000000-0005-0000-0000-000023480000}"/>
    <cellStyle name="Normal 2 6 6 3 2 2" xfId="18467" xr:uid="{00000000-0005-0000-0000-000024480000}"/>
    <cellStyle name="Normal 2 6 6 3 3" xfId="18468" xr:uid="{00000000-0005-0000-0000-000025480000}"/>
    <cellStyle name="Normal 2 6 6 4" xfId="18469" xr:uid="{00000000-0005-0000-0000-000026480000}"/>
    <cellStyle name="Normal 2 6 6 4 2" xfId="18470" xr:uid="{00000000-0005-0000-0000-000027480000}"/>
    <cellStyle name="Normal 2 6 6 4 2 2" xfId="18471" xr:uid="{00000000-0005-0000-0000-000028480000}"/>
    <cellStyle name="Normal 2 6 6 4 3" xfId="18472" xr:uid="{00000000-0005-0000-0000-000029480000}"/>
    <cellStyle name="Normal 2 6 6 5" xfId="18473" xr:uid="{00000000-0005-0000-0000-00002A480000}"/>
    <cellStyle name="Normal 2 6 6 5 2" xfId="18474" xr:uid="{00000000-0005-0000-0000-00002B480000}"/>
    <cellStyle name="Normal 2 6 6 6" xfId="18475" xr:uid="{00000000-0005-0000-0000-00002C480000}"/>
    <cellStyle name="Normal 2 6 6 6 2" xfId="18476" xr:uid="{00000000-0005-0000-0000-00002D480000}"/>
    <cellStyle name="Normal 2 6 6 7" xfId="18477" xr:uid="{00000000-0005-0000-0000-00002E480000}"/>
    <cellStyle name="Normal 2 6 7" xfId="18478" xr:uid="{00000000-0005-0000-0000-00002F480000}"/>
    <cellStyle name="Normal 2 6 7 2" xfId="18479" xr:uid="{00000000-0005-0000-0000-000030480000}"/>
    <cellStyle name="Normal 2 6 7 2 2" xfId="18480" xr:uid="{00000000-0005-0000-0000-000031480000}"/>
    <cellStyle name="Normal 2 6 7 2 2 2" xfId="18481" xr:uid="{00000000-0005-0000-0000-000032480000}"/>
    <cellStyle name="Normal 2 6 7 2 3" xfId="18482" xr:uid="{00000000-0005-0000-0000-000033480000}"/>
    <cellStyle name="Normal 2 6 7 3" xfId="18483" xr:uid="{00000000-0005-0000-0000-000034480000}"/>
    <cellStyle name="Normal 2 6 7 3 2" xfId="18484" xr:uid="{00000000-0005-0000-0000-000035480000}"/>
    <cellStyle name="Normal 2 6 7 3 2 2" xfId="18485" xr:uid="{00000000-0005-0000-0000-000036480000}"/>
    <cellStyle name="Normal 2 6 7 3 3" xfId="18486" xr:uid="{00000000-0005-0000-0000-000037480000}"/>
    <cellStyle name="Normal 2 6 7 4" xfId="18487" xr:uid="{00000000-0005-0000-0000-000038480000}"/>
    <cellStyle name="Normal 2 6 7 4 2" xfId="18488" xr:uid="{00000000-0005-0000-0000-000039480000}"/>
    <cellStyle name="Normal 2 6 7 4 2 2" xfId="18489" xr:uid="{00000000-0005-0000-0000-00003A480000}"/>
    <cellStyle name="Normal 2 6 7 4 3" xfId="18490" xr:uid="{00000000-0005-0000-0000-00003B480000}"/>
    <cellStyle name="Normal 2 6 7 5" xfId="18491" xr:uid="{00000000-0005-0000-0000-00003C480000}"/>
    <cellStyle name="Normal 2 6 7 5 2" xfId="18492" xr:uid="{00000000-0005-0000-0000-00003D480000}"/>
    <cellStyle name="Normal 2 6 7 6" xfId="18493" xr:uid="{00000000-0005-0000-0000-00003E480000}"/>
    <cellStyle name="Normal 2 6 7 6 2" xfId="18494" xr:uid="{00000000-0005-0000-0000-00003F480000}"/>
    <cellStyle name="Normal 2 6 7 7" xfId="18495" xr:uid="{00000000-0005-0000-0000-000040480000}"/>
    <cellStyle name="Normal 2 6 8" xfId="18496" xr:uid="{00000000-0005-0000-0000-000041480000}"/>
    <cellStyle name="Normal 2 6 8 2" xfId="18497" xr:uid="{00000000-0005-0000-0000-000042480000}"/>
    <cellStyle name="Normal 2 6 8 2 2" xfId="18498" xr:uid="{00000000-0005-0000-0000-000043480000}"/>
    <cellStyle name="Normal 2 6 8 3" xfId="18499" xr:uid="{00000000-0005-0000-0000-000044480000}"/>
    <cellStyle name="Normal 2 6 9" xfId="18500" xr:uid="{00000000-0005-0000-0000-000045480000}"/>
    <cellStyle name="Normal 2 6 9 2" xfId="18501" xr:uid="{00000000-0005-0000-0000-000046480000}"/>
    <cellStyle name="Normal 2 6 9 2 2" xfId="18502" xr:uid="{00000000-0005-0000-0000-000047480000}"/>
    <cellStyle name="Normal 2 6 9 3" xfId="18503" xr:uid="{00000000-0005-0000-0000-000048480000}"/>
    <cellStyle name="Normal 2 6_Confidential Information" xfId="18504" xr:uid="{00000000-0005-0000-0000-000049480000}"/>
    <cellStyle name="Normal 2 7" xfId="18505" xr:uid="{00000000-0005-0000-0000-00004A480000}"/>
    <cellStyle name="Normal 2 7 10" xfId="18506" xr:uid="{00000000-0005-0000-0000-00004B480000}"/>
    <cellStyle name="Normal 2 7 11" xfId="18507" xr:uid="{00000000-0005-0000-0000-00004C480000}"/>
    <cellStyle name="Normal 2 7 2" xfId="18508" xr:uid="{00000000-0005-0000-0000-00004D480000}"/>
    <cellStyle name="Normal 2 7 2 2" xfId="18509" xr:uid="{00000000-0005-0000-0000-00004E480000}"/>
    <cellStyle name="Normal 2 7 2 2 2" xfId="18510" xr:uid="{00000000-0005-0000-0000-00004F480000}"/>
    <cellStyle name="Normal 2 7 2 2 2 2" xfId="18511" xr:uid="{00000000-0005-0000-0000-000050480000}"/>
    <cellStyle name="Normal 2 7 2 2 3" xfId="18512" xr:uid="{00000000-0005-0000-0000-000051480000}"/>
    <cellStyle name="Normal 2 7 2 3" xfId="18513" xr:uid="{00000000-0005-0000-0000-000052480000}"/>
    <cellStyle name="Normal 2 7 2 3 2" xfId="18514" xr:uid="{00000000-0005-0000-0000-000053480000}"/>
    <cellStyle name="Normal 2 7 2 3 2 2" xfId="18515" xr:uid="{00000000-0005-0000-0000-000054480000}"/>
    <cellStyle name="Normal 2 7 2 3 3" xfId="18516" xr:uid="{00000000-0005-0000-0000-000055480000}"/>
    <cellStyle name="Normal 2 7 2 4" xfId="18517" xr:uid="{00000000-0005-0000-0000-000056480000}"/>
    <cellStyle name="Normal 2 7 2 4 2" xfId="18518" xr:uid="{00000000-0005-0000-0000-000057480000}"/>
    <cellStyle name="Normal 2 7 2 4 2 2" xfId="18519" xr:uid="{00000000-0005-0000-0000-000058480000}"/>
    <cellStyle name="Normal 2 7 2 4 3" xfId="18520" xr:uid="{00000000-0005-0000-0000-000059480000}"/>
    <cellStyle name="Normal 2 7 2 5" xfId="18521" xr:uid="{00000000-0005-0000-0000-00005A480000}"/>
    <cellStyle name="Normal 2 7 2 5 2" xfId="18522" xr:uid="{00000000-0005-0000-0000-00005B480000}"/>
    <cellStyle name="Normal 2 7 2 6" xfId="18523" xr:uid="{00000000-0005-0000-0000-00005C480000}"/>
    <cellStyle name="Normal 2 7 2 6 2" xfId="18524" xr:uid="{00000000-0005-0000-0000-00005D480000}"/>
    <cellStyle name="Normal 2 7 2 7" xfId="18525" xr:uid="{00000000-0005-0000-0000-00005E480000}"/>
    <cellStyle name="Normal 2 7 3" xfId="18526" xr:uid="{00000000-0005-0000-0000-00005F480000}"/>
    <cellStyle name="Normal 2 7 3 2" xfId="18527" xr:uid="{00000000-0005-0000-0000-000060480000}"/>
    <cellStyle name="Normal 2 7 3 2 2" xfId="18528" xr:uid="{00000000-0005-0000-0000-000061480000}"/>
    <cellStyle name="Normal 2 7 3 2 2 2" xfId="18529" xr:uid="{00000000-0005-0000-0000-000062480000}"/>
    <cellStyle name="Normal 2 7 3 2 3" xfId="18530" xr:uid="{00000000-0005-0000-0000-000063480000}"/>
    <cellStyle name="Normal 2 7 3 3" xfId="18531" xr:uid="{00000000-0005-0000-0000-000064480000}"/>
    <cellStyle name="Normal 2 7 3 3 2" xfId="18532" xr:uid="{00000000-0005-0000-0000-000065480000}"/>
    <cellStyle name="Normal 2 7 3 3 2 2" xfId="18533" xr:uid="{00000000-0005-0000-0000-000066480000}"/>
    <cellStyle name="Normal 2 7 3 3 3" xfId="18534" xr:uid="{00000000-0005-0000-0000-000067480000}"/>
    <cellStyle name="Normal 2 7 3 4" xfId="18535" xr:uid="{00000000-0005-0000-0000-000068480000}"/>
    <cellStyle name="Normal 2 7 3 4 2" xfId="18536" xr:uid="{00000000-0005-0000-0000-000069480000}"/>
    <cellStyle name="Normal 2 7 3 4 2 2" xfId="18537" xr:uid="{00000000-0005-0000-0000-00006A480000}"/>
    <cellStyle name="Normal 2 7 3 4 3" xfId="18538" xr:uid="{00000000-0005-0000-0000-00006B480000}"/>
    <cellStyle name="Normal 2 7 3 5" xfId="18539" xr:uid="{00000000-0005-0000-0000-00006C480000}"/>
    <cellStyle name="Normal 2 7 3 5 2" xfId="18540" xr:uid="{00000000-0005-0000-0000-00006D480000}"/>
    <cellStyle name="Normal 2 7 3 6" xfId="18541" xr:uid="{00000000-0005-0000-0000-00006E480000}"/>
    <cellStyle name="Normal 2 7 3 6 2" xfId="18542" xr:uid="{00000000-0005-0000-0000-00006F480000}"/>
    <cellStyle name="Normal 2 7 3 7" xfId="18543" xr:uid="{00000000-0005-0000-0000-000070480000}"/>
    <cellStyle name="Normal 2 7 4" xfId="18544" xr:uid="{00000000-0005-0000-0000-000071480000}"/>
    <cellStyle name="Normal 2 7 4 2" xfId="18545" xr:uid="{00000000-0005-0000-0000-000072480000}"/>
    <cellStyle name="Normal 2 7 4 2 2" xfId="18546" xr:uid="{00000000-0005-0000-0000-000073480000}"/>
    <cellStyle name="Normal 2 7 4 3" xfId="18547" xr:uid="{00000000-0005-0000-0000-000074480000}"/>
    <cellStyle name="Normal 2 7 5" xfId="18548" xr:uid="{00000000-0005-0000-0000-000075480000}"/>
    <cellStyle name="Normal 2 7 5 2" xfId="18549" xr:uid="{00000000-0005-0000-0000-000076480000}"/>
    <cellStyle name="Normal 2 7 5 2 2" xfId="18550" xr:uid="{00000000-0005-0000-0000-000077480000}"/>
    <cellStyle name="Normal 2 7 5 3" xfId="18551" xr:uid="{00000000-0005-0000-0000-000078480000}"/>
    <cellStyle name="Normal 2 7 6" xfId="18552" xr:uid="{00000000-0005-0000-0000-000079480000}"/>
    <cellStyle name="Normal 2 7 6 2" xfId="18553" xr:uid="{00000000-0005-0000-0000-00007A480000}"/>
    <cellStyle name="Normal 2 7 6 2 2" xfId="18554" xr:uid="{00000000-0005-0000-0000-00007B480000}"/>
    <cellStyle name="Normal 2 7 6 3" xfId="18555" xr:uid="{00000000-0005-0000-0000-00007C480000}"/>
    <cellStyle name="Normal 2 7 7" xfId="18556" xr:uid="{00000000-0005-0000-0000-00007D480000}"/>
    <cellStyle name="Normal 2 7 7 2" xfId="18557" xr:uid="{00000000-0005-0000-0000-00007E480000}"/>
    <cellStyle name="Normal 2 7 8" xfId="18558" xr:uid="{00000000-0005-0000-0000-00007F480000}"/>
    <cellStyle name="Normal 2 7 8 2" xfId="18559" xr:uid="{00000000-0005-0000-0000-000080480000}"/>
    <cellStyle name="Normal 2 7 9" xfId="18560" xr:uid="{00000000-0005-0000-0000-000081480000}"/>
    <cellStyle name="Normal 2 8" xfId="18561" xr:uid="{00000000-0005-0000-0000-000082480000}"/>
    <cellStyle name="Normal 2 8 2" xfId="18562" xr:uid="{00000000-0005-0000-0000-000083480000}"/>
    <cellStyle name="Normal 2 8 2 2" xfId="18563" xr:uid="{00000000-0005-0000-0000-000084480000}"/>
    <cellStyle name="Normal 2 8 2 2 2" xfId="18564" xr:uid="{00000000-0005-0000-0000-000085480000}"/>
    <cellStyle name="Normal 2 8 2 2 2 2" xfId="18565" xr:uid="{00000000-0005-0000-0000-000086480000}"/>
    <cellStyle name="Normal 2 8 2 2 3" xfId="18566" xr:uid="{00000000-0005-0000-0000-000087480000}"/>
    <cellStyle name="Normal 2 8 2 3" xfId="18567" xr:uid="{00000000-0005-0000-0000-000088480000}"/>
    <cellStyle name="Normal 2 8 2 3 2" xfId="18568" xr:uid="{00000000-0005-0000-0000-000089480000}"/>
    <cellStyle name="Normal 2 8 2 3 2 2" xfId="18569" xr:uid="{00000000-0005-0000-0000-00008A480000}"/>
    <cellStyle name="Normal 2 8 2 3 3" xfId="18570" xr:uid="{00000000-0005-0000-0000-00008B480000}"/>
    <cellStyle name="Normal 2 8 2 4" xfId="18571" xr:uid="{00000000-0005-0000-0000-00008C480000}"/>
    <cellStyle name="Normal 2 8 2 4 2" xfId="18572" xr:uid="{00000000-0005-0000-0000-00008D480000}"/>
    <cellStyle name="Normal 2 8 2 4 2 2" xfId="18573" xr:uid="{00000000-0005-0000-0000-00008E480000}"/>
    <cellStyle name="Normal 2 8 2 4 3" xfId="18574" xr:uid="{00000000-0005-0000-0000-00008F480000}"/>
    <cellStyle name="Normal 2 8 2 5" xfId="18575" xr:uid="{00000000-0005-0000-0000-000090480000}"/>
    <cellStyle name="Normal 2 8 2 5 2" xfId="18576" xr:uid="{00000000-0005-0000-0000-000091480000}"/>
    <cellStyle name="Normal 2 8 2 6" xfId="18577" xr:uid="{00000000-0005-0000-0000-000092480000}"/>
    <cellStyle name="Normal 2 8 2 6 2" xfId="18578" xr:uid="{00000000-0005-0000-0000-000093480000}"/>
    <cellStyle name="Normal 2 8 2 7" xfId="18579" xr:uid="{00000000-0005-0000-0000-000094480000}"/>
    <cellStyle name="Normal 2 8 3" xfId="18580" xr:uid="{00000000-0005-0000-0000-000095480000}"/>
    <cellStyle name="Normal 2 8 3 2" xfId="18581" xr:uid="{00000000-0005-0000-0000-000096480000}"/>
    <cellStyle name="Normal 2 8 3 2 2" xfId="18582" xr:uid="{00000000-0005-0000-0000-000097480000}"/>
    <cellStyle name="Normal 2 8 3 2 2 2" xfId="18583" xr:uid="{00000000-0005-0000-0000-000098480000}"/>
    <cellStyle name="Normal 2 8 3 2 3" xfId="18584" xr:uid="{00000000-0005-0000-0000-000099480000}"/>
    <cellStyle name="Normal 2 8 3 3" xfId="18585" xr:uid="{00000000-0005-0000-0000-00009A480000}"/>
    <cellStyle name="Normal 2 8 3 3 2" xfId="18586" xr:uid="{00000000-0005-0000-0000-00009B480000}"/>
    <cellStyle name="Normal 2 8 3 3 2 2" xfId="18587" xr:uid="{00000000-0005-0000-0000-00009C480000}"/>
    <cellStyle name="Normal 2 8 3 3 3" xfId="18588" xr:uid="{00000000-0005-0000-0000-00009D480000}"/>
    <cellStyle name="Normal 2 8 3 4" xfId="18589" xr:uid="{00000000-0005-0000-0000-00009E480000}"/>
    <cellStyle name="Normal 2 8 3 4 2" xfId="18590" xr:uid="{00000000-0005-0000-0000-00009F480000}"/>
    <cellStyle name="Normal 2 8 3 4 2 2" xfId="18591" xr:uid="{00000000-0005-0000-0000-0000A0480000}"/>
    <cellStyle name="Normal 2 8 3 4 3" xfId="18592" xr:uid="{00000000-0005-0000-0000-0000A1480000}"/>
    <cellStyle name="Normal 2 8 3 5" xfId="18593" xr:uid="{00000000-0005-0000-0000-0000A2480000}"/>
    <cellStyle name="Normal 2 8 3 5 2" xfId="18594" xr:uid="{00000000-0005-0000-0000-0000A3480000}"/>
    <cellStyle name="Normal 2 8 3 6" xfId="18595" xr:uid="{00000000-0005-0000-0000-0000A4480000}"/>
    <cellStyle name="Normal 2 8 3 6 2" xfId="18596" xr:uid="{00000000-0005-0000-0000-0000A5480000}"/>
    <cellStyle name="Normal 2 8 3 7" xfId="18597" xr:uid="{00000000-0005-0000-0000-0000A6480000}"/>
    <cellStyle name="Normal 2 8 4" xfId="18598" xr:uid="{00000000-0005-0000-0000-0000A7480000}"/>
    <cellStyle name="Normal 2 8 4 2" xfId="18599" xr:uid="{00000000-0005-0000-0000-0000A8480000}"/>
    <cellStyle name="Normal 2 8 4 2 2" xfId="18600" xr:uid="{00000000-0005-0000-0000-0000A9480000}"/>
    <cellStyle name="Normal 2 8 4 3" xfId="18601" xr:uid="{00000000-0005-0000-0000-0000AA480000}"/>
    <cellStyle name="Normal 2 8 5" xfId="18602" xr:uid="{00000000-0005-0000-0000-0000AB480000}"/>
    <cellStyle name="Normal 2 8 5 2" xfId="18603" xr:uid="{00000000-0005-0000-0000-0000AC480000}"/>
    <cellStyle name="Normal 2 8 5 2 2" xfId="18604" xr:uid="{00000000-0005-0000-0000-0000AD480000}"/>
    <cellStyle name="Normal 2 8 5 3" xfId="18605" xr:uid="{00000000-0005-0000-0000-0000AE480000}"/>
    <cellStyle name="Normal 2 8 6" xfId="18606" xr:uid="{00000000-0005-0000-0000-0000AF480000}"/>
    <cellStyle name="Normal 2 8 6 2" xfId="18607" xr:uid="{00000000-0005-0000-0000-0000B0480000}"/>
    <cellStyle name="Normal 2 8 6 2 2" xfId="18608" xr:uid="{00000000-0005-0000-0000-0000B1480000}"/>
    <cellStyle name="Normal 2 8 6 3" xfId="18609" xr:uid="{00000000-0005-0000-0000-0000B2480000}"/>
    <cellStyle name="Normal 2 8 7" xfId="18610" xr:uid="{00000000-0005-0000-0000-0000B3480000}"/>
    <cellStyle name="Normal 2 8 7 2" xfId="18611" xr:uid="{00000000-0005-0000-0000-0000B4480000}"/>
    <cellStyle name="Normal 2 8 8" xfId="18612" xr:uid="{00000000-0005-0000-0000-0000B5480000}"/>
    <cellStyle name="Normal 2 8 8 2" xfId="18613" xr:uid="{00000000-0005-0000-0000-0000B6480000}"/>
    <cellStyle name="Normal 2 8 9" xfId="18614" xr:uid="{00000000-0005-0000-0000-0000B7480000}"/>
    <cellStyle name="Normal 2 9" xfId="18615" xr:uid="{00000000-0005-0000-0000-0000B8480000}"/>
    <cellStyle name="Normal 2 9 2" xfId="18616" xr:uid="{00000000-0005-0000-0000-0000B9480000}"/>
    <cellStyle name="Normal 2 9 2 2" xfId="18617" xr:uid="{00000000-0005-0000-0000-0000BA480000}"/>
    <cellStyle name="Normal 2 9 2 2 2" xfId="18618" xr:uid="{00000000-0005-0000-0000-0000BB480000}"/>
    <cellStyle name="Normal 2 9 2 2 2 2" xfId="18619" xr:uid="{00000000-0005-0000-0000-0000BC480000}"/>
    <cellStyle name="Normal 2 9 2 2 3" xfId="18620" xr:uid="{00000000-0005-0000-0000-0000BD480000}"/>
    <cellStyle name="Normal 2 9 2 3" xfId="18621" xr:uid="{00000000-0005-0000-0000-0000BE480000}"/>
    <cellStyle name="Normal 2 9 2 3 2" xfId="18622" xr:uid="{00000000-0005-0000-0000-0000BF480000}"/>
    <cellStyle name="Normal 2 9 2 3 2 2" xfId="18623" xr:uid="{00000000-0005-0000-0000-0000C0480000}"/>
    <cellStyle name="Normal 2 9 2 3 3" xfId="18624" xr:uid="{00000000-0005-0000-0000-0000C1480000}"/>
    <cellStyle name="Normal 2 9 2 4" xfId="18625" xr:uid="{00000000-0005-0000-0000-0000C2480000}"/>
    <cellStyle name="Normal 2 9 2 4 2" xfId="18626" xr:uid="{00000000-0005-0000-0000-0000C3480000}"/>
    <cellStyle name="Normal 2 9 2 4 2 2" xfId="18627" xr:uid="{00000000-0005-0000-0000-0000C4480000}"/>
    <cellStyle name="Normal 2 9 2 4 3" xfId="18628" xr:uid="{00000000-0005-0000-0000-0000C5480000}"/>
    <cellStyle name="Normal 2 9 2 5" xfId="18629" xr:uid="{00000000-0005-0000-0000-0000C6480000}"/>
    <cellStyle name="Normal 2 9 2 5 2" xfId="18630" xr:uid="{00000000-0005-0000-0000-0000C7480000}"/>
    <cellStyle name="Normal 2 9 2 6" xfId="18631" xr:uid="{00000000-0005-0000-0000-0000C8480000}"/>
    <cellStyle name="Normal 2 9 2 6 2" xfId="18632" xr:uid="{00000000-0005-0000-0000-0000C9480000}"/>
    <cellStyle name="Normal 2 9 2 7" xfId="18633" xr:uid="{00000000-0005-0000-0000-0000CA480000}"/>
    <cellStyle name="Normal 2 9 3" xfId="18634" xr:uid="{00000000-0005-0000-0000-0000CB480000}"/>
    <cellStyle name="Normal 2 9 3 2" xfId="18635" xr:uid="{00000000-0005-0000-0000-0000CC480000}"/>
    <cellStyle name="Normal 2 9 3 2 2" xfId="18636" xr:uid="{00000000-0005-0000-0000-0000CD480000}"/>
    <cellStyle name="Normal 2 9 3 3" xfId="18637" xr:uid="{00000000-0005-0000-0000-0000CE480000}"/>
    <cellStyle name="Normal 2 9 4" xfId="18638" xr:uid="{00000000-0005-0000-0000-0000CF480000}"/>
    <cellStyle name="Normal 2 9 4 2" xfId="18639" xr:uid="{00000000-0005-0000-0000-0000D0480000}"/>
    <cellStyle name="Normal 2 9 4 2 2" xfId="18640" xr:uid="{00000000-0005-0000-0000-0000D1480000}"/>
    <cellStyle name="Normal 2 9 4 3" xfId="18641" xr:uid="{00000000-0005-0000-0000-0000D2480000}"/>
    <cellStyle name="Normal 2 9 5" xfId="18642" xr:uid="{00000000-0005-0000-0000-0000D3480000}"/>
    <cellStyle name="Normal 2 9 5 2" xfId="18643" xr:uid="{00000000-0005-0000-0000-0000D4480000}"/>
    <cellStyle name="Normal 2 9 5 2 2" xfId="18644" xr:uid="{00000000-0005-0000-0000-0000D5480000}"/>
    <cellStyle name="Normal 2 9 5 3" xfId="18645" xr:uid="{00000000-0005-0000-0000-0000D6480000}"/>
    <cellStyle name="Normal 2 9 6" xfId="18646" xr:uid="{00000000-0005-0000-0000-0000D7480000}"/>
    <cellStyle name="Normal 2 9 6 2" xfId="18647" xr:uid="{00000000-0005-0000-0000-0000D8480000}"/>
    <cellStyle name="Normal 2 9 7" xfId="18648" xr:uid="{00000000-0005-0000-0000-0000D9480000}"/>
    <cellStyle name="Normal 2 9 7 2" xfId="18649" xr:uid="{00000000-0005-0000-0000-0000DA480000}"/>
    <cellStyle name="Normal 2 9 8" xfId="18650" xr:uid="{00000000-0005-0000-0000-0000DB480000}"/>
    <cellStyle name="Normal 2_Confidential Information" xfId="18651" xr:uid="{00000000-0005-0000-0000-0000DC480000}"/>
    <cellStyle name="Normal 20" xfId="18652" xr:uid="{00000000-0005-0000-0000-0000DD480000}"/>
    <cellStyle name="Normal 20 10" xfId="18653" xr:uid="{00000000-0005-0000-0000-0000DE480000}"/>
    <cellStyle name="Normal 20 10 2" xfId="18654" xr:uid="{00000000-0005-0000-0000-0000DF480000}"/>
    <cellStyle name="Normal 20 10 2 2" xfId="18655" xr:uid="{00000000-0005-0000-0000-0000E0480000}"/>
    <cellStyle name="Normal 20 10 3" xfId="18656" xr:uid="{00000000-0005-0000-0000-0000E1480000}"/>
    <cellStyle name="Normal 20 11" xfId="18657" xr:uid="{00000000-0005-0000-0000-0000E2480000}"/>
    <cellStyle name="Normal 20 11 2" xfId="18658" xr:uid="{00000000-0005-0000-0000-0000E3480000}"/>
    <cellStyle name="Normal 20 11 2 2" xfId="18659" xr:uid="{00000000-0005-0000-0000-0000E4480000}"/>
    <cellStyle name="Normal 20 11 3" xfId="18660" xr:uid="{00000000-0005-0000-0000-0000E5480000}"/>
    <cellStyle name="Normal 20 12" xfId="18661" xr:uid="{00000000-0005-0000-0000-0000E6480000}"/>
    <cellStyle name="Normal 20 12 2" xfId="18662" xr:uid="{00000000-0005-0000-0000-0000E7480000}"/>
    <cellStyle name="Normal 20 12 2 2" xfId="18663" xr:uid="{00000000-0005-0000-0000-0000E8480000}"/>
    <cellStyle name="Normal 20 12 3" xfId="18664" xr:uid="{00000000-0005-0000-0000-0000E9480000}"/>
    <cellStyle name="Normal 20 13" xfId="18665" xr:uid="{00000000-0005-0000-0000-0000EA480000}"/>
    <cellStyle name="Normal 20 13 2" xfId="18666" xr:uid="{00000000-0005-0000-0000-0000EB480000}"/>
    <cellStyle name="Normal 20 14" xfId="18667" xr:uid="{00000000-0005-0000-0000-0000EC480000}"/>
    <cellStyle name="Normal 20 14 2" xfId="18668" xr:uid="{00000000-0005-0000-0000-0000ED480000}"/>
    <cellStyle name="Normal 20 15" xfId="18669" xr:uid="{00000000-0005-0000-0000-0000EE480000}"/>
    <cellStyle name="Normal 20 2" xfId="18670" xr:uid="{00000000-0005-0000-0000-0000EF480000}"/>
    <cellStyle name="Normal 20 2 10" xfId="18671" xr:uid="{00000000-0005-0000-0000-0000F0480000}"/>
    <cellStyle name="Normal 20 2 10 2" xfId="18672" xr:uid="{00000000-0005-0000-0000-0000F1480000}"/>
    <cellStyle name="Normal 20 2 10 2 2" xfId="18673" xr:uid="{00000000-0005-0000-0000-0000F2480000}"/>
    <cellStyle name="Normal 20 2 10 3" xfId="18674" xr:uid="{00000000-0005-0000-0000-0000F3480000}"/>
    <cellStyle name="Normal 20 2 11" xfId="18675" xr:uid="{00000000-0005-0000-0000-0000F4480000}"/>
    <cellStyle name="Normal 20 2 11 2" xfId="18676" xr:uid="{00000000-0005-0000-0000-0000F5480000}"/>
    <cellStyle name="Normal 20 2 12" xfId="18677" xr:uid="{00000000-0005-0000-0000-0000F6480000}"/>
    <cellStyle name="Normal 20 2 12 2" xfId="18678" xr:uid="{00000000-0005-0000-0000-0000F7480000}"/>
    <cellStyle name="Normal 20 2 13" xfId="18679" xr:uid="{00000000-0005-0000-0000-0000F8480000}"/>
    <cellStyle name="Normal 20 2 2" xfId="18680" xr:uid="{00000000-0005-0000-0000-0000F9480000}"/>
    <cellStyle name="Normal 20 2 2 10" xfId="18681" xr:uid="{00000000-0005-0000-0000-0000FA480000}"/>
    <cellStyle name="Normal 20 2 2 10 2" xfId="18682" xr:uid="{00000000-0005-0000-0000-0000FB480000}"/>
    <cellStyle name="Normal 20 2 2 11" xfId="18683" xr:uid="{00000000-0005-0000-0000-0000FC480000}"/>
    <cellStyle name="Normal 20 2 2 2" xfId="18684" xr:uid="{00000000-0005-0000-0000-0000FD480000}"/>
    <cellStyle name="Normal 20 2 2 2 2" xfId="18685" xr:uid="{00000000-0005-0000-0000-0000FE480000}"/>
    <cellStyle name="Normal 20 2 2 2 2 2" xfId="18686" xr:uid="{00000000-0005-0000-0000-0000FF480000}"/>
    <cellStyle name="Normal 20 2 2 2 2 2 2" xfId="18687" xr:uid="{00000000-0005-0000-0000-000000490000}"/>
    <cellStyle name="Normal 20 2 2 2 2 2 2 2" xfId="18688" xr:uid="{00000000-0005-0000-0000-000001490000}"/>
    <cellStyle name="Normal 20 2 2 2 2 2 3" xfId="18689" xr:uid="{00000000-0005-0000-0000-000002490000}"/>
    <cellStyle name="Normal 20 2 2 2 2 3" xfId="18690" xr:uid="{00000000-0005-0000-0000-000003490000}"/>
    <cellStyle name="Normal 20 2 2 2 2 3 2" xfId="18691" xr:uid="{00000000-0005-0000-0000-000004490000}"/>
    <cellStyle name="Normal 20 2 2 2 2 3 2 2" xfId="18692" xr:uid="{00000000-0005-0000-0000-000005490000}"/>
    <cellStyle name="Normal 20 2 2 2 2 3 3" xfId="18693" xr:uid="{00000000-0005-0000-0000-000006490000}"/>
    <cellStyle name="Normal 20 2 2 2 2 4" xfId="18694" xr:uid="{00000000-0005-0000-0000-000007490000}"/>
    <cellStyle name="Normal 20 2 2 2 2 4 2" xfId="18695" xr:uid="{00000000-0005-0000-0000-000008490000}"/>
    <cellStyle name="Normal 20 2 2 2 2 4 2 2" xfId="18696" xr:uid="{00000000-0005-0000-0000-000009490000}"/>
    <cellStyle name="Normal 20 2 2 2 2 4 3" xfId="18697" xr:uid="{00000000-0005-0000-0000-00000A490000}"/>
    <cellStyle name="Normal 20 2 2 2 2 5" xfId="18698" xr:uid="{00000000-0005-0000-0000-00000B490000}"/>
    <cellStyle name="Normal 20 2 2 2 2 5 2" xfId="18699" xr:uid="{00000000-0005-0000-0000-00000C490000}"/>
    <cellStyle name="Normal 20 2 2 2 2 6" xfId="18700" xr:uid="{00000000-0005-0000-0000-00000D490000}"/>
    <cellStyle name="Normal 20 2 2 2 2 6 2" xfId="18701" xr:uid="{00000000-0005-0000-0000-00000E490000}"/>
    <cellStyle name="Normal 20 2 2 2 2 7" xfId="18702" xr:uid="{00000000-0005-0000-0000-00000F490000}"/>
    <cellStyle name="Normal 20 2 2 2 3" xfId="18703" xr:uid="{00000000-0005-0000-0000-000010490000}"/>
    <cellStyle name="Normal 20 2 2 2 3 2" xfId="18704" xr:uid="{00000000-0005-0000-0000-000011490000}"/>
    <cellStyle name="Normal 20 2 2 2 3 2 2" xfId="18705" xr:uid="{00000000-0005-0000-0000-000012490000}"/>
    <cellStyle name="Normal 20 2 2 2 3 2 2 2" xfId="18706" xr:uid="{00000000-0005-0000-0000-000013490000}"/>
    <cellStyle name="Normal 20 2 2 2 3 2 3" xfId="18707" xr:uid="{00000000-0005-0000-0000-000014490000}"/>
    <cellStyle name="Normal 20 2 2 2 3 3" xfId="18708" xr:uid="{00000000-0005-0000-0000-000015490000}"/>
    <cellStyle name="Normal 20 2 2 2 3 3 2" xfId="18709" xr:uid="{00000000-0005-0000-0000-000016490000}"/>
    <cellStyle name="Normal 20 2 2 2 3 3 2 2" xfId="18710" xr:uid="{00000000-0005-0000-0000-000017490000}"/>
    <cellStyle name="Normal 20 2 2 2 3 3 3" xfId="18711" xr:uid="{00000000-0005-0000-0000-000018490000}"/>
    <cellStyle name="Normal 20 2 2 2 3 4" xfId="18712" xr:uid="{00000000-0005-0000-0000-000019490000}"/>
    <cellStyle name="Normal 20 2 2 2 3 4 2" xfId="18713" xr:uid="{00000000-0005-0000-0000-00001A490000}"/>
    <cellStyle name="Normal 20 2 2 2 3 4 2 2" xfId="18714" xr:uid="{00000000-0005-0000-0000-00001B490000}"/>
    <cellStyle name="Normal 20 2 2 2 3 4 3" xfId="18715" xr:uid="{00000000-0005-0000-0000-00001C490000}"/>
    <cellStyle name="Normal 20 2 2 2 3 5" xfId="18716" xr:uid="{00000000-0005-0000-0000-00001D490000}"/>
    <cellStyle name="Normal 20 2 2 2 3 5 2" xfId="18717" xr:uid="{00000000-0005-0000-0000-00001E490000}"/>
    <cellStyle name="Normal 20 2 2 2 3 6" xfId="18718" xr:uid="{00000000-0005-0000-0000-00001F490000}"/>
    <cellStyle name="Normal 20 2 2 2 3 6 2" xfId="18719" xr:uid="{00000000-0005-0000-0000-000020490000}"/>
    <cellStyle name="Normal 20 2 2 2 3 7" xfId="18720" xr:uid="{00000000-0005-0000-0000-000021490000}"/>
    <cellStyle name="Normal 20 2 2 2 4" xfId="18721" xr:uid="{00000000-0005-0000-0000-000022490000}"/>
    <cellStyle name="Normal 20 2 2 2 4 2" xfId="18722" xr:uid="{00000000-0005-0000-0000-000023490000}"/>
    <cellStyle name="Normal 20 2 2 2 4 2 2" xfId="18723" xr:uid="{00000000-0005-0000-0000-000024490000}"/>
    <cellStyle name="Normal 20 2 2 2 4 3" xfId="18724" xr:uid="{00000000-0005-0000-0000-000025490000}"/>
    <cellStyle name="Normal 20 2 2 2 5" xfId="18725" xr:uid="{00000000-0005-0000-0000-000026490000}"/>
    <cellStyle name="Normal 20 2 2 2 5 2" xfId="18726" xr:uid="{00000000-0005-0000-0000-000027490000}"/>
    <cellStyle name="Normal 20 2 2 2 5 2 2" xfId="18727" xr:uid="{00000000-0005-0000-0000-000028490000}"/>
    <cellStyle name="Normal 20 2 2 2 5 3" xfId="18728" xr:uid="{00000000-0005-0000-0000-000029490000}"/>
    <cellStyle name="Normal 20 2 2 2 6" xfId="18729" xr:uid="{00000000-0005-0000-0000-00002A490000}"/>
    <cellStyle name="Normal 20 2 2 2 6 2" xfId="18730" xr:uid="{00000000-0005-0000-0000-00002B490000}"/>
    <cellStyle name="Normal 20 2 2 2 6 2 2" xfId="18731" xr:uid="{00000000-0005-0000-0000-00002C490000}"/>
    <cellStyle name="Normal 20 2 2 2 6 3" xfId="18732" xr:uid="{00000000-0005-0000-0000-00002D490000}"/>
    <cellStyle name="Normal 20 2 2 2 7" xfId="18733" xr:uid="{00000000-0005-0000-0000-00002E490000}"/>
    <cellStyle name="Normal 20 2 2 2 7 2" xfId="18734" xr:uid="{00000000-0005-0000-0000-00002F490000}"/>
    <cellStyle name="Normal 20 2 2 2 8" xfId="18735" xr:uid="{00000000-0005-0000-0000-000030490000}"/>
    <cellStyle name="Normal 20 2 2 2 8 2" xfId="18736" xr:uid="{00000000-0005-0000-0000-000031490000}"/>
    <cellStyle name="Normal 20 2 2 2 9" xfId="18737" xr:uid="{00000000-0005-0000-0000-000032490000}"/>
    <cellStyle name="Normal 20 2 2 3" xfId="18738" xr:uid="{00000000-0005-0000-0000-000033490000}"/>
    <cellStyle name="Normal 20 2 2 3 2" xfId="18739" xr:uid="{00000000-0005-0000-0000-000034490000}"/>
    <cellStyle name="Normal 20 2 2 3 2 2" xfId="18740" xr:uid="{00000000-0005-0000-0000-000035490000}"/>
    <cellStyle name="Normal 20 2 2 3 2 2 2" xfId="18741" xr:uid="{00000000-0005-0000-0000-000036490000}"/>
    <cellStyle name="Normal 20 2 2 3 2 2 2 2" xfId="18742" xr:uid="{00000000-0005-0000-0000-000037490000}"/>
    <cellStyle name="Normal 20 2 2 3 2 2 3" xfId="18743" xr:uid="{00000000-0005-0000-0000-000038490000}"/>
    <cellStyle name="Normal 20 2 2 3 2 3" xfId="18744" xr:uid="{00000000-0005-0000-0000-000039490000}"/>
    <cellStyle name="Normal 20 2 2 3 2 3 2" xfId="18745" xr:uid="{00000000-0005-0000-0000-00003A490000}"/>
    <cellStyle name="Normal 20 2 2 3 2 3 2 2" xfId="18746" xr:uid="{00000000-0005-0000-0000-00003B490000}"/>
    <cellStyle name="Normal 20 2 2 3 2 3 3" xfId="18747" xr:uid="{00000000-0005-0000-0000-00003C490000}"/>
    <cellStyle name="Normal 20 2 2 3 2 4" xfId="18748" xr:uid="{00000000-0005-0000-0000-00003D490000}"/>
    <cellStyle name="Normal 20 2 2 3 2 4 2" xfId="18749" xr:uid="{00000000-0005-0000-0000-00003E490000}"/>
    <cellStyle name="Normal 20 2 2 3 2 4 2 2" xfId="18750" xr:uid="{00000000-0005-0000-0000-00003F490000}"/>
    <cellStyle name="Normal 20 2 2 3 2 4 3" xfId="18751" xr:uid="{00000000-0005-0000-0000-000040490000}"/>
    <cellStyle name="Normal 20 2 2 3 2 5" xfId="18752" xr:uid="{00000000-0005-0000-0000-000041490000}"/>
    <cellStyle name="Normal 20 2 2 3 2 5 2" xfId="18753" xr:uid="{00000000-0005-0000-0000-000042490000}"/>
    <cellStyle name="Normal 20 2 2 3 2 6" xfId="18754" xr:uid="{00000000-0005-0000-0000-000043490000}"/>
    <cellStyle name="Normal 20 2 2 3 2 6 2" xfId="18755" xr:uid="{00000000-0005-0000-0000-000044490000}"/>
    <cellStyle name="Normal 20 2 2 3 2 7" xfId="18756" xr:uid="{00000000-0005-0000-0000-000045490000}"/>
    <cellStyle name="Normal 20 2 2 3 3" xfId="18757" xr:uid="{00000000-0005-0000-0000-000046490000}"/>
    <cellStyle name="Normal 20 2 2 3 3 2" xfId="18758" xr:uid="{00000000-0005-0000-0000-000047490000}"/>
    <cellStyle name="Normal 20 2 2 3 3 2 2" xfId="18759" xr:uid="{00000000-0005-0000-0000-000048490000}"/>
    <cellStyle name="Normal 20 2 2 3 3 3" xfId="18760" xr:uid="{00000000-0005-0000-0000-000049490000}"/>
    <cellStyle name="Normal 20 2 2 3 4" xfId="18761" xr:uid="{00000000-0005-0000-0000-00004A490000}"/>
    <cellStyle name="Normal 20 2 2 3 4 2" xfId="18762" xr:uid="{00000000-0005-0000-0000-00004B490000}"/>
    <cellStyle name="Normal 20 2 2 3 4 2 2" xfId="18763" xr:uid="{00000000-0005-0000-0000-00004C490000}"/>
    <cellStyle name="Normal 20 2 2 3 4 3" xfId="18764" xr:uid="{00000000-0005-0000-0000-00004D490000}"/>
    <cellStyle name="Normal 20 2 2 3 5" xfId="18765" xr:uid="{00000000-0005-0000-0000-00004E490000}"/>
    <cellStyle name="Normal 20 2 2 3 5 2" xfId="18766" xr:uid="{00000000-0005-0000-0000-00004F490000}"/>
    <cellStyle name="Normal 20 2 2 3 5 2 2" xfId="18767" xr:uid="{00000000-0005-0000-0000-000050490000}"/>
    <cellStyle name="Normal 20 2 2 3 5 3" xfId="18768" xr:uid="{00000000-0005-0000-0000-000051490000}"/>
    <cellStyle name="Normal 20 2 2 3 6" xfId="18769" xr:uid="{00000000-0005-0000-0000-000052490000}"/>
    <cellStyle name="Normal 20 2 2 3 6 2" xfId="18770" xr:uid="{00000000-0005-0000-0000-000053490000}"/>
    <cellStyle name="Normal 20 2 2 3 7" xfId="18771" xr:uid="{00000000-0005-0000-0000-000054490000}"/>
    <cellStyle name="Normal 20 2 2 3 7 2" xfId="18772" xr:uid="{00000000-0005-0000-0000-000055490000}"/>
    <cellStyle name="Normal 20 2 2 3 8" xfId="18773" xr:uid="{00000000-0005-0000-0000-000056490000}"/>
    <cellStyle name="Normal 20 2 2 4" xfId="18774" xr:uid="{00000000-0005-0000-0000-000057490000}"/>
    <cellStyle name="Normal 20 2 2 4 2" xfId="18775" xr:uid="{00000000-0005-0000-0000-000058490000}"/>
    <cellStyle name="Normal 20 2 2 4 2 2" xfId="18776" xr:uid="{00000000-0005-0000-0000-000059490000}"/>
    <cellStyle name="Normal 20 2 2 4 2 2 2" xfId="18777" xr:uid="{00000000-0005-0000-0000-00005A490000}"/>
    <cellStyle name="Normal 20 2 2 4 2 3" xfId="18778" xr:uid="{00000000-0005-0000-0000-00005B490000}"/>
    <cellStyle name="Normal 20 2 2 4 3" xfId="18779" xr:uid="{00000000-0005-0000-0000-00005C490000}"/>
    <cellStyle name="Normal 20 2 2 4 3 2" xfId="18780" xr:uid="{00000000-0005-0000-0000-00005D490000}"/>
    <cellStyle name="Normal 20 2 2 4 3 2 2" xfId="18781" xr:uid="{00000000-0005-0000-0000-00005E490000}"/>
    <cellStyle name="Normal 20 2 2 4 3 3" xfId="18782" xr:uid="{00000000-0005-0000-0000-00005F490000}"/>
    <cellStyle name="Normal 20 2 2 4 4" xfId="18783" xr:uid="{00000000-0005-0000-0000-000060490000}"/>
    <cellStyle name="Normal 20 2 2 4 4 2" xfId="18784" xr:uid="{00000000-0005-0000-0000-000061490000}"/>
    <cellStyle name="Normal 20 2 2 4 4 2 2" xfId="18785" xr:uid="{00000000-0005-0000-0000-000062490000}"/>
    <cellStyle name="Normal 20 2 2 4 4 3" xfId="18786" xr:uid="{00000000-0005-0000-0000-000063490000}"/>
    <cellStyle name="Normal 20 2 2 4 5" xfId="18787" xr:uid="{00000000-0005-0000-0000-000064490000}"/>
    <cellStyle name="Normal 20 2 2 4 5 2" xfId="18788" xr:uid="{00000000-0005-0000-0000-000065490000}"/>
    <cellStyle name="Normal 20 2 2 4 6" xfId="18789" xr:uid="{00000000-0005-0000-0000-000066490000}"/>
    <cellStyle name="Normal 20 2 2 4 6 2" xfId="18790" xr:uid="{00000000-0005-0000-0000-000067490000}"/>
    <cellStyle name="Normal 20 2 2 4 7" xfId="18791" xr:uid="{00000000-0005-0000-0000-000068490000}"/>
    <cellStyle name="Normal 20 2 2 5" xfId="18792" xr:uid="{00000000-0005-0000-0000-000069490000}"/>
    <cellStyle name="Normal 20 2 2 5 2" xfId="18793" xr:uid="{00000000-0005-0000-0000-00006A490000}"/>
    <cellStyle name="Normal 20 2 2 5 2 2" xfId="18794" xr:uid="{00000000-0005-0000-0000-00006B490000}"/>
    <cellStyle name="Normal 20 2 2 5 2 2 2" xfId="18795" xr:uid="{00000000-0005-0000-0000-00006C490000}"/>
    <cellStyle name="Normal 20 2 2 5 2 3" xfId="18796" xr:uid="{00000000-0005-0000-0000-00006D490000}"/>
    <cellStyle name="Normal 20 2 2 5 3" xfId="18797" xr:uid="{00000000-0005-0000-0000-00006E490000}"/>
    <cellStyle name="Normal 20 2 2 5 3 2" xfId="18798" xr:uid="{00000000-0005-0000-0000-00006F490000}"/>
    <cellStyle name="Normal 20 2 2 5 3 2 2" xfId="18799" xr:uid="{00000000-0005-0000-0000-000070490000}"/>
    <cellStyle name="Normal 20 2 2 5 3 3" xfId="18800" xr:uid="{00000000-0005-0000-0000-000071490000}"/>
    <cellStyle name="Normal 20 2 2 5 4" xfId="18801" xr:uid="{00000000-0005-0000-0000-000072490000}"/>
    <cellStyle name="Normal 20 2 2 5 4 2" xfId="18802" xr:uid="{00000000-0005-0000-0000-000073490000}"/>
    <cellStyle name="Normal 20 2 2 5 4 2 2" xfId="18803" xr:uid="{00000000-0005-0000-0000-000074490000}"/>
    <cellStyle name="Normal 20 2 2 5 4 3" xfId="18804" xr:uid="{00000000-0005-0000-0000-000075490000}"/>
    <cellStyle name="Normal 20 2 2 5 5" xfId="18805" xr:uid="{00000000-0005-0000-0000-000076490000}"/>
    <cellStyle name="Normal 20 2 2 5 5 2" xfId="18806" xr:uid="{00000000-0005-0000-0000-000077490000}"/>
    <cellStyle name="Normal 20 2 2 5 6" xfId="18807" xr:uid="{00000000-0005-0000-0000-000078490000}"/>
    <cellStyle name="Normal 20 2 2 5 6 2" xfId="18808" xr:uid="{00000000-0005-0000-0000-000079490000}"/>
    <cellStyle name="Normal 20 2 2 5 7" xfId="18809" xr:uid="{00000000-0005-0000-0000-00007A490000}"/>
    <cellStyle name="Normal 20 2 2 6" xfId="18810" xr:uid="{00000000-0005-0000-0000-00007B490000}"/>
    <cellStyle name="Normal 20 2 2 6 2" xfId="18811" xr:uid="{00000000-0005-0000-0000-00007C490000}"/>
    <cellStyle name="Normal 20 2 2 6 2 2" xfId="18812" xr:uid="{00000000-0005-0000-0000-00007D490000}"/>
    <cellStyle name="Normal 20 2 2 6 3" xfId="18813" xr:uid="{00000000-0005-0000-0000-00007E490000}"/>
    <cellStyle name="Normal 20 2 2 7" xfId="18814" xr:uid="{00000000-0005-0000-0000-00007F490000}"/>
    <cellStyle name="Normal 20 2 2 7 2" xfId="18815" xr:uid="{00000000-0005-0000-0000-000080490000}"/>
    <cellStyle name="Normal 20 2 2 7 2 2" xfId="18816" xr:uid="{00000000-0005-0000-0000-000081490000}"/>
    <cellStyle name="Normal 20 2 2 7 3" xfId="18817" xr:uid="{00000000-0005-0000-0000-000082490000}"/>
    <cellStyle name="Normal 20 2 2 8" xfId="18818" xr:uid="{00000000-0005-0000-0000-000083490000}"/>
    <cellStyle name="Normal 20 2 2 8 2" xfId="18819" xr:uid="{00000000-0005-0000-0000-000084490000}"/>
    <cellStyle name="Normal 20 2 2 8 2 2" xfId="18820" xr:uid="{00000000-0005-0000-0000-000085490000}"/>
    <cellStyle name="Normal 20 2 2 8 3" xfId="18821" xr:uid="{00000000-0005-0000-0000-000086490000}"/>
    <cellStyle name="Normal 20 2 2 9" xfId="18822" xr:uid="{00000000-0005-0000-0000-000087490000}"/>
    <cellStyle name="Normal 20 2 2 9 2" xfId="18823" xr:uid="{00000000-0005-0000-0000-000088490000}"/>
    <cellStyle name="Normal 20 2 3" xfId="18824" xr:uid="{00000000-0005-0000-0000-000089490000}"/>
    <cellStyle name="Normal 20 2 3 10" xfId="18825" xr:uid="{00000000-0005-0000-0000-00008A490000}"/>
    <cellStyle name="Normal 20 2 3 10 2" xfId="18826" xr:uid="{00000000-0005-0000-0000-00008B490000}"/>
    <cellStyle name="Normal 20 2 3 11" xfId="18827" xr:uid="{00000000-0005-0000-0000-00008C490000}"/>
    <cellStyle name="Normal 20 2 3 2" xfId="18828" xr:uid="{00000000-0005-0000-0000-00008D490000}"/>
    <cellStyle name="Normal 20 2 3 2 2" xfId="18829" xr:uid="{00000000-0005-0000-0000-00008E490000}"/>
    <cellStyle name="Normal 20 2 3 2 2 2" xfId="18830" xr:uid="{00000000-0005-0000-0000-00008F490000}"/>
    <cellStyle name="Normal 20 2 3 2 2 2 2" xfId="18831" xr:uid="{00000000-0005-0000-0000-000090490000}"/>
    <cellStyle name="Normal 20 2 3 2 2 2 2 2" xfId="18832" xr:uid="{00000000-0005-0000-0000-000091490000}"/>
    <cellStyle name="Normal 20 2 3 2 2 2 3" xfId="18833" xr:uid="{00000000-0005-0000-0000-000092490000}"/>
    <cellStyle name="Normal 20 2 3 2 2 3" xfId="18834" xr:uid="{00000000-0005-0000-0000-000093490000}"/>
    <cellStyle name="Normal 20 2 3 2 2 3 2" xfId="18835" xr:uid="{00000000-0005-0000-0000-000094490000}"/>
    <cellStyle name="Normal 20 2 3 2 2 3 2 2" xfId="18836" xr:uid="{00000000-0005-0000-0000-000095490000}"/>
    <cellStyle name="Normal 20 2 3 2 2 3 3" xfId="18837" xr:uid="{00000000-0005-0000-0000-000096490000}"/>
    <cellStyle name="Normal 20 2 3 2 2 4" xfId="18838" xr:uid="{00000000-0005-0000-0000-000097490000}"/>
    <cellStyle name="Normal 20 2 3 2 2 4 2" xfId="18839" xr:uid="{00000000-0005-0000-0000-000098490000}"/>
    <cellStyle name="Normal 20 2 3 2 2 4 2 2" xfId="18840" xr:uid="{00000000-0005-0000-0000-000099490000}"/>
    <cellStyle name="Normal 20 2 3 2 2 4 3" xfId="18841" xr:uid="{00000000-0005-0000-0000-00009A490000}"/>
    <cellStyle name="Normal 20 2 3 2 2 5" xfId="18842" xr:uid="{00000000-0005-0000-0000-00009B490000}"/>
    <cellStyle name="Normal 20 2 3 2 2 5 2" xfId="18843" xr:uid="{00000000-0005-0000-0000-00009C490000}"/>
    <cellStyle name="Normal 20 2 3 2 2 6" xfId="18844" xr:uid="{00000000-0005-0000-0000-00009D490000}"/>
    <cellStyle name="Normal 20 2 3 2 2 6 2" xfId="18845" xr:uid="{00000000-0005-0000-0000-00009E490000}"/>
    <cellStyle name="Normal 20 2 3 2 2 7" xfId="18846" xr:uid="{00000000-0005-0000-0000-00009F490000}"/>
    <cellStyle name="Normal 20 2 3 2 3" xfId="18847" xr:uid="{00000000-0005-0000-0000-0000A0490000}"/>
    <cellStyle name="Normal 20 2 3 2 3 2" xfId="18848" xr:uid="{00000000-0005-0000-0000-0000A1490000}"/>
    <cellStyle name="Normal 20 2 3 2 3 2 2" xfId="18849" xr:uid="{00000000-0005-0000-0000-0000A2490000}"/>
    <cellStyle name="Normal 20 2 3 2 3 2 2 2" xfId="18850" xr:uid="{00000000-0005-0000-0000-0000A3490000}"/>
    <cellStyle name="Normal 20 2 3 2 3 2 3" xfId="18851" xr:uid="{00000000-0005-0000-0000-0000A4490000}"/>
    <cellStyle name="Normal 20 2 3 2 3 3" xfId="18852" xr:uid="{00000000-0005-0000-0000-0000A5490000}"/>
    <cellStyle name="Normal 20 2 3 2 3 3 2" xfId="18853" xr:uid="{00000000-0005-0000-0000-0000A6490000}"/>
    <cellStyle name="Normal 20 2 3 2 3 3 2 2" xfId="18854" xr:uid="{00000000-0005-0000-0000-0000A7490000}"/>
    <cellStyle name="Normal 20 2 3 2 3 3 3" xfId="18855" xr:uid="{00000000-0005-0000-0000-0000A8490000}"/>
    <cellStyle name="Normal 20 2 3 2 3 4" xfId="18856" xr:uid="{00000000-0005-0000-0000-0000A9490000}"/>
    <cellStyle name="Normal 20 2 3 2 3 4 2" xfId="18857" xr:uid="{00000000-0005-0000-0000-0000AA490000}"/>
    <cellStyle name="Normal 20 2 3 2 3 4 2 2" xfId="18858" xr:uid="{00000000-0005-0000-0000-0000AB490000}"/>
    <cellStyle name="Normal 20 2 3 2 3 4 3" xfId="18859" xr:uid="{00000000-0005-0000-0000-0000AC490000}"/>
    <cellStyle name="Normal 20 2 3 2 3 5" xfId="18860" xr:uid="{00000000-0005-0000-0000-0000AD490000}"/>
    <cellStyle name="Normal 20 2 3 2 3 5 2" xfId="18861" xr:uid="{00000000-0005-0000-0000-0000AE490000}"/>
    <cellStyle name="Normal 20 2 3 2 3 6" xfId="18862" xr:uid="{00000000-0005-0000-0000-0000AF490000}"/>
    <cellStyle name="Normal 20 2 3 2 3 6 2" xfId="18863" xr:uid="{00000000-0005-0000-0000-0000B0490000}"/>
    <cellStyle name="Normal 20 2 3 2 3 7" xfId="18864" xr:uid="{00000000-0005-0000-0000-0000B1490000}"/>
    <cellStyle name="Normal 20 2 3 2 4" xfId="18865" xr:uid="{00000000-0005-0000-0000-0000B2490000}"/>
    <cellStyle name="Normal 20 2 3 2 4 2" xfId="18866" xr:uid="{00000000-0005-0000-0000-0000B3490000}"/>
    <cellStyle name="Normal 20 2 3 2 4 2 2" xfId="18867" xr:uid="{00000000-0005-0000-0000-0000B4490000}"/>
    <cellStyle name="Normal 20 2 3 2 4 3" xfId="18868" xr:uid="{00000000-0005-0000-0000-0000B5490000}"/>
    <cellStyle name="Normal 20 2 3 2 5" xfId="18869" xr:uid="{00000000-0005-0000-0000-0000B6490000}"/>
    <cellStyle name="Normal 20 2 3 2 5 2" xfId="18870" xr:uid="{00000000-0005-0000-0000-0000B7490000}"/>
    <cellStyle name="Normal 20 2 3 2 5 2 2" xfId="18871" xr:uid="{00000000-0005-0000-0000-0000B8490000}"/>
    <cellStyle name="Normal 20 2 3 2 5 3" xfId="18872" xr:uid="{00000000-0005-0000-0000-0000B9490000}"/>
    <cellStyle name="Normal 20 2 3 2 6" xfId="18873" xr:uid="{00000000-0005-0000-0000-0000BA490000}"/>
    <cellStyle name="Normal 20 2 3 2 6 2" xfId="18874" xr:uid="{00000000-0005-0000-0000-0000BB490000}"/>
    <cellStyle name="Normal 20 2 3 2 6 2 2" xfId="18875" xr:uid="{00000000-0005-0000-0000-0000BC490000}"/>
    <cellStyle name="Normal 20 2 3 2 6 3" xfId="18876" xr:uid="{00000000-0005-0000-0000-0000BD490000}"/>
    <cellStyle name="Normal 20 2 3 2 7" xfId="18877" xr:uid="{00000000-0005-0000-0000-0000BE490000}"/>
    <cellStyle name="Normal 20 2 3 2 7 2" xfId="18878" xr:uid="{00000000-0005-0000-0000-0000BF490000}"/>
    <cellStyle name="Normal 20 2 3 2 8" xfId="18879" xr:uid="{00000000-0005-0000-0000-0000C0490000}"/>
    <cellStyle name="Normal 20 2 3 2 8 2" xfId="18880" xr:uid="{00000000-0005-0000-0000-0000C1490000}"/>
    <cellStyle name="Normal 20 2 3 2 9" xfId="18881" xr:uid="{00000000-0005-0000-0000-0000C2490000}"/>
    <cellStyle name="Normal 20 2 3 3" xfId="18882" xr:uid="{00000000-0005-0000-0000-0000C3490000}"/>
    <cellStyle name="Normal 20 2 3 3 2" xfId="18883" xr:uid="{00000000-0005-0000-0000-0000C4490000}"/>
    <cellStyle name="Normal 20 2 3 3 2 2" xfId="18884" xr:uid="{00000000-0005-0000-0000-0000C5490000}"/>
    <cellStyle name="Normal 20 2 3 3 2 2 2" xfId="18885" xr:uid="{00000000-0005-0000-0000-0000C6490000}"/>
    <cellStyle name="Normal 20 2 3 3 2 2 2 2" xfId="18886" xr:uid="{00000000-0005-0000-0000-0000C7490000}"/>
    <cellStyle name="Normal 20 2 3 3 2 2 3" xfId="18887" xr:uid="{00000000-0005-0000-0000-0000C8490000}"/>
    <cellStyle name="Normal 20 2 3 3 2 3" xfId="18888" xr:uid="{00000000-0005-0000-0000-0000C9490000}"/>
    <cellStyle name="Normal 20 2 3 3 2 3 2" xfId="18889" xr:uid="{00000000-0005-0000-0000-0000CA490000}"/>
    <cellStyle name="Normal 20 2 3 3 2 3 2 2" xfId="18890" xr:uid="{00000000-0005-0000-0000-0000CB490000}"/>
    <cellStyle name="Normal 20 2 3 3 2 3 3" xfId="18891" xr:uid="{00000000-0005-0000-0000-0000CC490000}"/>
    <cellStyle name="Normal 20 2 3 3 2 4" xfId="18892" xr:uid="{00000000-0005-0000-0000-0000CD490000}"/>
    <cellStyle name="Normal 20 2 3 3 2 4 2" xfId="18893" xr:uid="{00000000-0005-0000-0000-0000CE490000}"/>
    <cellStyle name="Normal 20 2 3 3 2 4 2 2" xfId="18894" xr:uid="{00000000-0005-0000-0000-0000CF490000}"/>
    <cellStyle name="Normal 20 2 3 3 2 4 3" xfId="18895" xr:uid="{00000000-0005-0000-0000-0000D0490000}"/>
    <cellStyle name="Normal 20 2 3 3 2 5" xfId="18896" xr:uid="{00000000-0005-0000-0000-0000D1490000}"/>
    <cellStyle name="Normal 20 2 3 3 2 5 2" xfId="18897" xr:uid="{00000000-0005-0000-0000-0000D2490000}"/>
    <cellStyle name="Normal 20 2 3 3 2 6" xfId="18898" xr:uid="{00000000-0005-0000-0000-0000D3490000}"/>
    <cellStyle name="Normal 20 2 3 3 2 6 2" xfId="18899" xr:uid="{00000000-0005-0000-0000-0000D4490000}"/>
    <cellStyle name="Normal 20 2 3 3 2 7" xfId="18900" xr:uid="{00000000-0005-0000-0000-0000D5490000}"/>
    <cellStyle name="Normal 20 2 3 3 3" xfId="18901" xr:uid="{00000000-0005-0000-0000-0000D6490000}"/>
    <cellStyle name="Normal 20 2 3 3 3 2" xfId="18902" xr:uid="{00000000-0005-0000-0000-0000D7490000}"/>
    <cellStyle name="Normal 20 2 3 3 3 2 2" xfId="18903" xr:uid="{00000000-0005-0000-0000-0000D8490000}"/>
    <cellStyle name="Normal 20 2 3 3 3 3" xfId="18904" xr:uid="{00000000-0005-0000-0000-0000D9490000}"/>
    <cellStyle name="Normal 20 2 3 3 4" xfId="18905" xr:uid="{00000000-0005-0000-0000-0000DA490000}"/>
    <cellStyle name="Normal 20 2 3 3 4 2" xfId="18906" xr:uid="{00000000-0005-0000-0000-0000DB490000}"/>
    <cellStyle name="Normal 20 2 3 3 4 2 2" xfId="18907" xr:uid="{00000000-0005-0000-0000-0000DC490000}"/>
    <cellStyle name="Normal 20 2 3 3 4 3" xfId="18908" xr:uid="{00000000-0005-0000-0000-0000DD490000}"/>
    <cellStyle name="Normal 20 2 3 3 5" xfId="18909" xr:uid="{00000000-0005-0000-0000-0000DE490000}"/>
    <cellStyle name="Normal 20 2 3 3 5 2" xfId="18910" xr:uid="{00000000-0005-0000-0000-0000DF490000}"/>
    <cellStyle name="Normal 20 2 3 3 5 2 2" xfId="18911" xr:uid="{00000000-0005-0000-0000-0000E0490000}"/>
    <cellStyle name="Normal 20 2 3 3 5 3" xfId="18912" xr:uid="{00000000-0005-0000-0000-0000E1490000}"/>
    <cellStyle name="Normal 20 2 3 3 6" xfId="18913" xr:uid="{00000000-0005-0000-0000-0000E2490000}"/>
    <cellStyle name="Normal 20 2 3 3 6 2" xfId="18914" xr:uid="{00000000-0005-0000-0000-0000E3490000}"/>
    <cellStyle name="Normal 20 2 3 3 7" xfId="18915" xr:uid="{00000000-0005-0000-0000-0000E4490000}"/>
    <cellStyle name="Normal 20 2 3 3 7 2" xfId="18916" xr:uid="{00000000-0005-0000-0000-0000E5490000}"/>
    <cellStyle name="Normal 20 2 3 3 8" xfId="18917" xr:uid="{00000000-0005-0000-0000-0000E6490000}"/>
    <cellStyle name="Normal 20 2 3 4" xfId="18918" xr:uid="{00000000-0005-0000-0000-0000E7490000}"/>
    <cellStyle name="Normal 20 2 3 4 2" xfId="18919" xr:uid="{00000000-0005-0000-0000-0000E8490000}"/>
    <cellStyle name="Normal 20 2 3 4 2 2" xfId="18920" xr:uid="{00000000-0005-0000-0000-0000E9490000}"/>
    <cellStyle name="Normal 20 2 3 4 2 2 2" xfId="18921" xr:uid="{00000000-0005-0000-0000-0000EA490000}"/>
    <cellStyle name="Normal 20 2 3 4 2 3" xfId="18922" xr:uid="{00000000-0005-0000-0000-0000EB490000}"/>
    <cellStyle name="Normal 20 2 3 4 3" xfId="18923" xr:uid="{00000000-0005-0000-0000-0000EC490000}"/>
    <cellStyle name="Normal 20 2 3 4 3 2" xfId="18924" xr:uid="{00000000-0005-0000-0000-0000ED490000}"/>
    <cellStyle name="Normal 20 2 3 4 3 2 2" xfId="18925" xr:uid="{00000000-0005-0000-0000-0000EE490000}"/>
    <cellStyle name="Normal 20 2 3 4 3 3" xfId="18926" xr:uid="{00000000-0005-0000-0000-0000EF490000}"/>
    <cellStyle name="Normal 20 2 3 4 4" xfId="18927" xr:uid="{00000000-0005-0000-0000-0000F0490000}"/>
    <cellStyle name="Normal 20 2 3 4 4 2" xfId="18928" xr:uid="{00000000-0005-0000-0000-0000F1490000}"/>
    <cellStyle name="Normal 20 2 3 4 4 2 2" xfId="18929" xr:uid="{00000000-0005-0000-0000-0000F2490000}"/>
    <cellStyle name="Normal 20 2 3 4 4 3" xfId="18930" xr:uid="{00000000-0005-0000-0000-0000F3490000}"/>
    <cellStyle name="Normal 20 2 3 4 5" xfId="18931" xr:uid="{00000000-0005-0000-0000-0000F4490000}"/>
    <cellStyle name="Normal 20 2 3 4 5 2" xfId="18932" xr:uid="{00000000-0005-0000-0000-0000F5490000}"/>
    <cellStyle name="Normal 20 2 3 4 6" xfId="18933" xr:uid="{00000000-0005-0000-0000-0000F6490000}"/>
    <cellStyle name="Normal 20 2 3 4 6 2" xfId="18934" xr:uid="{00000000-0005-0000-0000-0000F7490000}"/>
    <cellStyle name="Normal 20 2 3 4 7" xfId="18935" xr:uid="{00000000-0005-0000-0000-0000F8490000}"/>
    <cellStyle name="Normal 20 2 3 5" xfId="18936" xr:uid="{00000000-0005-0000-0000-0000F9490000}"/>
    <cellStyle name="Normal 20 2 3 5 2" xfId="18937" xr:uid="{00000000-0005-0000-0000-0000FA490000}"/>
    <cellStyle name="Normal 20 2 3 5 2 2" xfId="18938" xr:uid="{00000000-0005-0000-0000-0000FB490000}"/>
    <cellStyle name="Normal 20 2 3 5 2 2 2" xfId="18939" xr:uid="{00000000-0005-0000-0000-0000FC490000}"/>
    <cellStyle name="Normal 20 2 3 5 2 3" xfId="18940" xr:uid="{00000000-0005-0000-0000-0000FD490000}"/>
    <cellStyle name="Normal 20 2 3 5 3" xfId="18941" xr:uid="{00000000-0005-0000-0000-0000FE490000}"/>
    <cellStyle name="Normal 20 2 3 5 3 2" xfId="18942" xr:uid="{00000000-0005-0000-0000-0000FF490000}"/>
    <cellStyle name="Normal 20 2 3 5 3 2 2" xfId="18943" xr:uid="{00000000-0005-0000-0000-0000004A0000}"/>
    <cellStyle name="Normal 20 2 3 5 3 3" xfId="18944" xr:uid="{00000000-0005-0000-0000-0000014A0000}"/>
    <cellStyle name="Normal 20 2 3 5 4" xfId="18945" xr:uid="{00000000-0005-0000-0000-0000024A0000}"/>
    <cellStyle name="Normal 20 2 3 5 4 2" xfId="18946" xr:uid="{00000000-0005-0000-0000-0000034A0000}"/>
    <cellStyle name="Normal 20 2 3 5 4 2 2" xfId="18947" xr:uid="{00000000-0005-0000-0000-0000044A0000}"/>
    <cellStyle name="Normal 20 2 3 5 4 3" xfId="18948" xr:uid="{00000000-0005-0000-0000-0000054A0000}"/>
    <cellStyle name="Normal 20 2 3 5 5" xfId="18949" xr:uid="{00000000-0005-0000-0000-0000064A0000}"/>
    <cellStyle name="Normal 20 2 3 5 5 2" xfId="18950" xr:uid="{00000000-0005-0000-0000-0000074A0000}"/>
    <cellStyle name="Normal 20 2 3 5 6" xfId="18951" xr:uid="{00000000-0005-0000-0000-0000084A0000}"/>
    <cellStyle name="Normal 20 2 3 5 6 2" xfId="18952" xr:uid="{00000000-0005-0000-0000-0000094A0000}"/>
    <cellStyle name="Normal 20 2 3 5 7" xfId="18953" xr:uid="{00000000-0005-0000-0000-00000A4A0000}"/>
    <cellStyle name="Normal 20 2 3 6" xfId="18954" xr:uid="{00000000-0005-0000-0000-00000B4A0000}"/>
    <cellStyle name="Normal 20 2 3 6 2" xfId="18955" xr:uid="{00000000-0005-0000-0000-00000C4A0000}"/>
    <cellStyle name="Normal 20 2 3 6 2 2" xfId="18956" xr:uid="{00000000-0005-0000-0000-00000D4A0000}"/>
    <cellStyle name="Normal 20 2 3 6 3" xfId="18957" xr:uid="{00000000-0005-0000-0000-00000E4A0000}"/>
    <cellStyle name="Normal 20 2 3 7" xfId="18958" xr:uid="{00000000-0005-0000-0000-00000F4A0000}"/>
    <cellStyle name="Normal 20 2 3 7 2" xfId="18959" xr:uid="{00000000-0005-0000-0000-0000104A0000}"/>
    <cellStyle name="Normal 20 2 3 7 2 2" xfId="18960" xr:uid="{00000000-0005-0000-0000-0000114A0000}"/>
    <cellStyle name="Normal 20 2 3 7 3" xfId="18961" xr:uid="{00000000-0005-0000-0000-0000124A0000}"/>
    <cellStyle name="Normal 20 2 3 8" xfId="18962" xr:uid="{00000000-0005-0000-0000-0000134A0000}"/>
    <cellStyle name="Normal 20 2 3 8 2" xfId="18963" xr:uid="{00000000-0005-0000-0000-0000144A0000}"/>
    <cellStyle name="Normal 20 2 3 8 2 2" xfId="18964" xr:uid="{00000000-0005-0000-0000-0000154A0000}"/>
    <cellStyle name="Normal 20 2 3 8 3" xfId="18965" xr:uid="{00000000-0005-0000-0000-0000164A0000}"/>
    <cellStyle name="Normal 20 2 3 9" xfId="18966" xr:uid="{00000000-0005-0000-0000-0000174A0000}"/>
    <cellStyle name="Normal 20 2 3 9 2" xfId="18967" xr:uid="{00000000-0005-0000-0000-0000184A0000}"/>
    <cellStyle name="Normal 20 2 4" xfId="18968" xr:uid="{00000000-0005-0000-0000-0000194A0000}"/>
    <cellStyle name="Normal 20 2 4 2" xfId="18969" xr:uid="{00000000-0005-0000-0000-00001A4A0000}"/>
    <cellStyle name="Normal 20 2 4 2 2" xfId="18970" xr:uid="{00000000-0005-0000-0000-00001B4A0000}"/>
    <cellStyle name="Normal 20 2 4 2 2 2" xfId="18971" xr:uid="{00000000-0005-0000-0000-00001C4A0000}"/>
    <cellStyle name="Normal 20 2 4 2 2 2 2" xfId="18972" xr:uid="{00000000-0005-0000-0000-00001D4A0000}"/>
    <cellStyle name="Normal 20 2 4 2 2 3" xfId="18973" xr:uid="{00000000-0005-0000-0000-00001E4A0000}"/>
    <cellStyle name="Normal 20 2 4 2 3" xfId="18974" xr:uid="{00000000-0005-0000-0000-00001F4A0000}"/>
    <cellStyle name="Normal 20 2 4 2 3 2" xfId="18975" xr:uid="{00000000-0005-0000-0000-0000204A0000}"/>
    <cellStyle name="Normal 20 2 4 2 3 2 2" xfId="18976" xr:uid="{00000000-0005-0000-0000-0000214A0000}"/>
    <cellStyle name="Normal 20 2 4 2 3 3" xfId="18977" xr:uid="{00000000-0005-0000-0000-0000224A0000}"/>
    <cellStyle name="Normal 20 2 4 2 4" xfId="18978" xr:uid="{00000000-0005-0000-0000-0000234A0000}"/>
    <cellStyle name="Normal 20 2 4 2 4 2" xfId="18979" xr:uid="{00000000-0005-0000-0000-0000244A0000}"/>
    <cellStyle name="Normal 20 2 4 2 4 2 2" xfId="18980" xr:uid="{00000000-0005-0000-0000-0000254A0000}"/>
    <cellStyle name="Normal 20 2 4 2 4 3" xfId="18981" xr:uid="{00000000-0005-0000-0000-0000264A0000}"/>
    <cellStyle name="Normal 20 2 4 2 5" xfId="18982" xr:uid="{00000000-0005-0000-0000-0000274A0000}"/>
    <cellStyle name="Normal 20 2 4 2 5 2" xfId="18983" xr:uid="{00000000-0005-0000-0000-0000284A0000}"/>
    <cellStyle name="Normal 20 2 4 2 6" xfId="18984" xr:uid="{00000000-0005-0000-0000-0000294A0000}"/>
    <cellStyle name="Normal 20 2 4 2 6 2" xfId="18985" xr:uid="{00000000-0005-0000-0000-00002A4A0000}"/>
    <cellStyle name="Normal 20 2 4 2 7" xfId="18986" xr:uid="{00000000-0005-0000-0000-00002B4A0000}"/>
    <cellStyle name="Normal 20 2 4 3" xfId="18987" xr:uid="{00000000-0005-0000-0000-00002C4A0000}"/>
    <cellStyle name="Normal 20 2 4 3 2" xfId="18988" xr:uid="{00000000-0005-0000-0000-00002D4A0000}"/>
    <cellStyle name="Normal 20 2 4 3 2 2" xfId="18989" xr:uid="{00000000-0005-0000-0000-00002E4A0000}"/>
    <cellStyle name="Normal 20 2 4 3 2 2 2" xfId="18990" xr:uid="{00000000-0005-0000-0000-00002F4A0000}"/>
    <cellStyle name="Normal 20 2 4 3 2 3" xfId="18991" xr:uid="{00000000-0005-0000-0000-0000304A0000}"/>
    <cellStyle name="Normal 20 2 4 3 3" xfId="18992" xr:uid="{00000000-0005-0000-0000-0000314A0000}"/>
    <cellStyle name="Normal 20 2 4 3 3 2" xfId="18993" xr:uid="{00000000-0005-0000-0000-0000324A0000}"/>
    <cellStyle name="Normal 20 2 4 3 3 2 2" xfId="18994" xr:uid="{00000000-0005-0000-0000-0000334A0000}"/>
    <cellStyle name="Normal 20 2 4 3 3 3" xfId="18995" xr:uid="{00000000-0005-0000-0000-0000344A0000}"/>
    <cellStyle name="Normal 20 2 4 3 4" xfId="18996" xr:uid="{00000000-0005-0000-0000-0000354A0000}"/>
    <cellStyle name="Normal 20 2 4 3 4 2" xfId="18997" xr:uid="{00000000-0005-0000-0000-0000364A0000}"/>
    <cellStyle name="Normal 20 2 4 3 4 2 2" xfId="18998" xr:uid="{00000000-0005-0000-0000-0000374A0000}"/>
    <cellStyle name="Normal 20 2 4 3 4 3" xfId="18999" xr:uid="{00000000-0005-0000-0000-0000384A0000}"/>
    <cellStyle name="Normal 20 2 4 3 5" xfId="19000" xr:uid="{00000000-0005-0000-0000-0000394A0000}"/>
    <cellStyle name="Normal 20 2 4 3 5 2" xfId="19001" xr:uid="{00000000-0005-0000-0000-00003A4A0000}"/>
    <cellStyle name="Normal 20 2 4 3 6" xfId="19002" xr:uid="{00000000-0005-0000-0000-00003B4A0000}"/>
    <cellStyle name="Normal 20 2 4 3 6 2" xfId="19003" xr:uid="{00000000-0005-0000-0000-00003C4A0000}"/>
    <cellStyle name="Normal 20 2 4 3 7" xfId="19004" xr:uid="{00000000-0005-0000-0000-00003D4A0000}"/>
    <cellStyle name="Normal 20 2 4 4" xfId="19005" xr:uid="{00000000-0005-0000-0000-00003E4A0000}"/>
    <cellStyle name="Normal 20 2 4 4 2" xfId="19006" xr:uid="{00000000-0005-0000-0000-00003F4A0000}"/>
    <cellStyle name="Normal 20 2 4 4 2 2" xfId="19007" xr:uid="{00000000-0005-0000-0000-0000404A0000}"/>
    <cellStyle name="Normal 20 2 4 4 3" xfId="19008" xr:uid="{00000000-0005-0000-0000-0000414A0000}"/>
    <cellStyle name="Normal 20 2 4 5" xfId="19009" xr:uid="{00000000-0005-0000-0000-0000424A0000}"/>
    <cellStyle name="Normal 20 2 4 5 2" xfId="19010" xr:uid="{00000000-0005-0000-0000-0000434A0000}"/>
    <cellStyle name="Normal 20 2 4 5 2 2" xfId="19011" xr:uid="{00000000-0005-0000-0000-0000444A0000}"/>
    <cellStyle name="Normal 20 2 4 5 3" xfId="19012" xr:uid="{00000000-0005-0000-0000-0000454A0000}"/>
    <cellStyle name="Normal 20 2 4 6" xfId="19013" xr:uid="{00000000-0005-0000-0000-0000464A0000}"/>
    <cellStyle name="Normal 20 2 4 6 2" xfId="19014" xr:uid="{00000000-0005-0000-0000-0000474A0000}"/>
    <cellStyle name="Normal 20 2 4 6 2 2" xfId="19015" xr:uid="{00000000-0005-0000-0000-0000484A0000}"/>
    <cellStyle name="Normal 20 2 4 6 3" xfId="19016" xr:uid="{00000000-0005-0000-0000-0000494A0000}"/>
    <cellStyle name="Normal 20 2 4 7" xfId="19017" xr:uid="{00000000-0005-0000-0000-00004A4A0000}"/>
    <cellStyle name="Normal 20 2 4 7 2" xfId="19018" xr:uid="{00000000-0005-0000-0000-00004B4A0000}"/>
    <cellStyle name="Normal 20 2 4 8" xfId="19019" xr:uid="{00000000-0005-0000-0000-00004C4A0000}"/>
    <cellStyle name="Normal 20 2 4 8 2" xfId="19020" xr:uid="{00000000-0005-0000-0000-00004D4A0000}"/>
    <cellStyle name="Normal 20 2 4 9" xfId="19021" xr:uid="{00000000-0005-0000-0000-00004E4A0000}"/>
    <cellStyle name="Normal 20 2 5" xfId="19022" xr:uid="{00000000-0005-0000-0000-00004F4A0000}"/>
    <cellStyle name="Normal 20 2 5 2" xfId="19023" xr:uid="{00000000-0005-0000-0000-0000504A0000}"/>
    <cellStyle name="Normal 20 2 5 2 2" xfId="19024" xr:uid="{00000000-0005-0000-0000-0000514A0000}"/>
    <cellStyle name="Normal 20 2 5 2 2 2" xfId="19025" xr:uid="{00000000-0005-0000-0000-0000524A0000}"/>
    <cellStyle name="Normal 20 2 5 2 2 2 2" xfId="19026" xr:uid="{00000000-0005-0000-0000-0000534A0000}"/>
    <cellStyle name="Normal 20 2 5 2 2 3" xfId="19027" xr:uid="{00000000-0005-0000-0000-0000544A0000}"/>
    <cellStyle name="Normal 20 2 5 2 3" xfId="19028" xr:uid="{00000000-0005-0000-0000-0000554A0000}"/>
    <cellStyle name="Normal 20 2 5 2 3 2" xfId="19029" xr:uid="{00000000-0005-0000-0000-0000564A0000}"/>
    <cellStyle name="Normal 20 2 5 2 3 2 2" xfId="19030" xr:uid="{00000000-0005-0000-0000-0000574A0000}"/>
    <cellStyle name="Normal 20 2 5 2 3 3" xfId="19031" xr:uid="{00000000-0005-0000-0000-0000584A0000}"/>
    <cellStyle name="Normal 20 2 5 2 4" xfId="19032" xr:uid="{00000000-0005-0000-0000-0000594A0000}"/>
    <cellStyle name="Normal 20 2 5 2 4 2" xfId="19033" xr:uid="{00000000-0005-0000-0000-00005A4A0000}"/>
    <cellStyle name="Normal 20 2 5 2 4 2 2" xfId="19034" xr:uid="{00000000-0005-0000-0000-00005B4A0000}"/>
    <cellStyle name="Normal 20 2 5 2 4 3" xfId="19035" xr:uid="{00000000-0005-0000-0000-00005C4A0000}"/>
    <cellStyle name="Normal 20 2 5 2 5" xfId="19036" xr:uid="{00000000-0005-0000-0000-00005D4A0000}"/>
    <cellStyle name="Normal 20 2 5 2 5 2" xfId="19037" xr:uid="{00000000-0005-0000-0000-00005E4A0000}"/>
    <cellStyle name="Normal 20 2 5 2 6" xfId="19038" xr:uid="{00000000-0005-0000-0000-00005F4A0000}"/>
    <cellStyle name="Normal 20 2 5 2 6 2" xfId="19039" xr:uid="{00000000-0005-0000-0000-0000604A0000}"/>
    <cellStyle name="Normal 20 2 5 2 7" xfId="19040" xr:uid="{00000000-0005-0000-0000-0000614A0000}"/>
    <cellStyle name="Normal 20 2 5 3" xfId="19041" xr:uid="{00000000-0005-0000-0000-0000624A0000}"/>
    <cellStyle name="Normal 20 2 5 3 2" xfId="19042" xr:uid="{00000000-0005-0000-0000-0000634A0000}"/>
    <cellStyle name="Normal 20 2 5 3 2 2" xfId="19043" xr:uid="{00000000-0005-0000-0000-0000644A0000}"/>
    <cellStyle name="Normal 20 2 5 3 3" xfId="19044" xr:uid="{00000000-0005-0000-0000-0000654A0000}"/>
    <cellStyle name="Normal 20 2 5 4" xfId="19045" xr:uid="{00000000-0005-0000-0000-0000664A0000}"/>
    <cellStyle name="Normal 20 2 5 4 2" xfId="19046" xr:uid="{00000000-0005-0000-0000-0000674A0000}"/>
    <cellStyle name="Normal 20 2 5 4 2 2" xfId="19047" xr:uid="{00000000-0005-0000-0000-0000684A0000}"/>
    <cellStyle name="Normal 20 2 5 4 3" xfId="19048" xr:uid="{00000000-0005-0000-0000-0000694A0000}"/>
    <cellStyle name="Normal 20 2 5 5" xfId="19049" xr:uid="{00000000-0005-0000-0000-00006A4A0000}"/>
    <cellStyle name="Normal 20 2 5 5 2" xfId="19050" xr:uid="{00000000-0005-0000-0000-00006B4A0000}"/>
    <cellStyle name="Normal 20 2 5 5 2 2" xfId="19051" xr:uid="{00000000-0005-0000-0000-00006C4A0000}"/>
    <cellStyle name="Normal 20 2 5 5 3" xfId="19052" xr:uid="{00000000-0005-0000-0000-00006D4A0000}"/>
    <cellStyle name="Normal 20 2 5 6" xfId="19053" xr:uid="{00000000-0005-0000-0000-00006E4A0000}"/>
    <cellStyle name="Normal 20 2 5 6 2" xfId="19054" xr:uid="{00000000-0005-0000-0000-00006F4A0000}"/>
    <cellStyle name="Normal 20 2 5 7" xfId="19055" xr:uid="{00000000-0005-0000-0000-0000704A0000}"/>
    <cellStyle name="Normal 20 2 5 7 2" xfId="19056" xr:uid="{00000000-0005-0000-0000-0000714A0000}"/>
    <cellStyle name="Normal 20 2 5 8" xfId="19057" xr:uid="{00000000-0005-0000-0000-0000724A0000}"/>
    <cellStyle name="Normal 20 2 6" xfId="19058" xr:uid="{00000000-0005-0000-0000-0000734A0000}"/>
    <cellStyle name="Normal 20 2 6 2" xfId="19059" xr:uid="{00000000-0005-0000-0000-0000744A0000}"/>
    <cellStyle name="Normal 20 2 6 2 2" xfId="19060" xr:uid="{00000000-0005-0000-0000-0000754A0000}"/>
    <cellStyle name="Normal 20 2 6 2 2 2" xfId="19061" xr:uid="{00000000-0005-0000-0000-0000764A0000}"/>
    <cellStyle name="Normal 20 2 6 2 3" xfId="19062" xr:uid="{00000000-0005-0000-0000-0000774A0000}"/>
    <cellStyle name="Normal 20 2 6 3" xfId="19063" xr:uid="{00000000-0005-0000-0000-0000784A0000}"/>
    <cellStyle name="Normal 20 2 6 3 2" xfId="19064" xr:uid="{00000000-0005-0000-0000-0000794A0000}"/>
    <cellStyle name="Normal 20 2 6 3 2 2" xfId="19065" xr:uid="{00000000-0005-0000-0000-00007A4A0000}"/>
    <cellStyle name="Normal 20 2 6 3 3" xfId="19066" xr:uid="{00000000-0005-0000-0000-00007B4A0000}"/>
    <cellStyle name="Normal 20 2 6 4" xfId="19067" xr:uid="{00000000-0005-0000-0000-00007C4A0000}"/>
    <cellStyle name="Normal 20 2 6 4 2" xfId="19068" xr:uid="{00000000-0005-0000-0000-00007D4A0000}"/>
    <cellStyle name="Normal 20 2 6 4 2 2" xfId="19069" xr:uid="{00000000-0005-0000-0000-00007E4A0000}"/>
    <cellStyle name="Normal 20 2 6 4 3" xfId="19070" xr:uid="{00000000-0005-0000-0000-00007F4A0000}"/>
    <cellStyle name="Normal 20 2 6 5" xfId="19071" xr:uid="{00000000-0005-0000-0000-0000804A0000}"/>
    <cellStyle name="Normal 20 2 6 5 2" xfId="19072" xr:uid="{00000000-0005-0000-0000-0000814A0000}"/>
    <cellStyle name="Normal 20 2 6 6" xfId="19073" xr:uid="{00000000-0005-0000-0000-0000824A0000}"/>
    <cellStyle name="Normal 20 2 6 6 2" xfId="19074" xr:uid="{00000000-0005-0000-0000-0000834A0000}"/>
    <cellStyle name="Normal 20 2 6 7" xfId="19075" xr:uid="{00000000-0005-0000-0000-0000844A0000}"/>
    <cellStyle name="Normal 20 2 7" xfId="19076" xr:uid="{00000000-0005-0000-0000-0000854A0000}"/>
    <cellStyle name="Normal 20 2 7 2" xfId="19077" xr:uid="{00000000-0005-0000-0000-0000864A0000}"/>
    <cellStyle name="Normal 20 2 7 2 2" xfId="19078" xr:uid="{00000000-0005-0000-0000-0000874A0000}"/>
    <cellStyle name="Normal 20 2 7 2 2 2" xfId="19079" xr:uid="{00000000-0005-0000-0000-0000884A0000}"/>
    <cellStyle name="Normal 20 2 7 2 3" xfId="19080" xr:uid="{00000000-0005-0000-0000-0000894A0000}"/>
    <cellStyle name="Normal 20 2 7 3" xfId="19081" xr:uid="{00000000-0005-0000-0000-00008A4A0000}"/>
    <cellStyle name="Normal 20 2 7 3 2" xfId="19082" xr:uid="{00000000-0005-0000-0000-00008B4A0000}"/>
    <cellStyle name="Normal 20 2 7 3 2 2" xfId="19083" xr:uid="{00000000-0005-0000-0000-00008C4A0000}"/>
    <cellStyle name="Normal 20 2 7 3 3" xfId="19084" xr:uid="{00000000-0005-0000-0000-00008D4A0000}"/>
    <cellStyle name="Normal 20 2 7 4" xfId="19085" xr:uid="{00000000-0005-0000-0000-00008E4A0000}"/>
    <cellStyle name="Normal 20 2 7 4 2" xfId="19086" xr:uid="{00000000-0005-0000-0000-00008F4A0000}"/>
    <cellStyle name="Normal 20 2 7 4 2 2" xfId="19087" xr:uid="{00000000-0005-0000-0000-0000904A0000}"/>
    <cellStyle name="Normal 20 2 7 4 3" xfId="19088" xr:uid="{00000000-0005-0000-0000-0000914A0000}"/>
    <cellStyle name="Normal 20 2 7 5" xfId="19089" xr:uid="{00000000-0005-0000-0000-0000924A0000}"/>
    <cellStyle name="Normal 20 2 7 5 2" xfId="19090" xr:uid="{00000000-0005-0000-0000-0000934A0000}"/>
    <cellStyle name="Normal 20 2 7 6" xfId="19091" xr:uid="{00000000-0005-0000-0000-0000944A0000}"/>
    <cellStyle name="Normal 20 2 7 6 2" xfId="19092" xr:uid="{00000000-0005-0000-0000-0000954A0000}"/>
    <cellStyle name="Normal 20 2 7 7" xfId="19093" xr:uid="{00000000-0005-0000-0000-0000964A0000}"/>
    <cellStyle name="Normal 20 2 8" xfId="19094" xr:uid="{00000000-0005-0000-0000-0000974A0000}"/>
    <cellStyle name="Normal 20 2 8 2" xfId="19095" xr:uid="{00000000-0005-0000-0000-0000984A0000}"/>
    <cellStyle name="Normal 20 2 8 2 2" xfId="19096" xr:uid="{00000000-0005-0000-0000-0000994A0000}"/>
    <cellStyle name="Normal 20 2 8 3" xfId="19097" xr:uid="{00000000-0005-0000-0000-00009A4A0000}"/>
    <cellStyle name="Normal 20 2 9" xfId="19098" xr:uid="{00000000-0005-0000-0000-00009B4A0000}"/>
    <cellStyle name="Normal 20 2 9 2" xfId="19099" xr:uid="{00000000-0005-0000-0000-00009C4A0000}"/>
    <cellStyle name="Normal 20 2 9 2 2" xfId="19100" xr:uid="{00000000-0005-0000-0000-00009D4A0000}"/>
    <cellStyle name="Normal 20 2 9 3" xfId="19101" xr:uid="{00000000-0005-0000-0000-00009E4A0000}"/>
    <cellStyle name="Normal 20 2_Confidential Information" xfId="19102" xr:uid="{00000000-0005-0000-0000-00009F4A0000}"/>
    <cellStyle name="Normal 20 3" xfId="19103" xr:uid="{00000000-0005-0000-0000-0000A04A0000}"/>
    <cellStyle name="Normal 20 3 10" xfId="19104" xr:uid="{00000000-0005-0000-0000-0000A14A0000}"/>
    <cellStyle name="Normal 20 3 10 2" xfId="19105" xr:uid="{00000000-0005-0000-0000-0000A24A0000}"/>
    <cellStyle name="Normal 20 3 10 2 2" xfId="19106" xr:uid="{00000000-0005-0000-0000-0000A34A0000}"/>
    <cellStyle name="Normal 20 3 10 3" xfId="19107" xr:uid="{00000000-0005-0000-0000-0000A44A0000}"/>
    <cellStyle name="Normal 20 3 11" xfId="19108" xr:uid="{00000000-0005-0000-0000-0000A54A0000}"/>
    <cellStyle name="Normal 20 3 11 2" xfId="19109" xr:uid="{00000000-0005-0000-0000-0000A64A0000}"/>
    <cellStyle name="Normal 20 3 12" xfId="19110" xr:uid="{00000000-0005-0000-0000-0000A74A0000}"/>
    <cellStyle name="Normal 20 3 12 2" xfId="19111" xr:uid="{00000000-0005-0000-0000-0000A84A0000}"/>
    <cellStyle name="Normal 20 3 13" xfId="19112" xr:uid="{00000000-0005-0000-0000-0000A94A0000}"/>
    <cellStyle name="Normal 20 3 2" xfId="19113" xr:uid="{00000000-0005-0000-0000-0000AA4A0000}"/>
    <cellStyle name="Normal 20 3 2 10" xfId="19114" xr:uid="{00000000-0005-0000-0000-0000AB4A0000}"/>
    <cellStyle name="Normal 20 3 2 10 2" xfId="19115" xr:uid="{00000000-0005-0000-0000-0000AC4A0000}"/>
    <cellStyle name="Normal 20 3 2 11" xfId="19116" xr:uid="{00000000-0005-0000-0000-0000AD4A0000}"/>
    <cellStyle name="Normal 20 3 2 2" xfId="19117" xr:uid="{00000000-0005-0000-0000-0000AE4A0000}"/>
    <cellStyle name="Normal 20 3 2 2 2" xfId="19118" xr:uid="{00000000-0005-0000-0000-0000AF4A0000}"/>
    <cellStyle name="Normal 20 3 2 2 2 2" xfId="19119" xr:uid="{00000000-0005-0000-0000-0000B04A0000}"/>
    <cellStyle name="Normal 20 3 2 2 2 2 2" xfId="19120" xr:uid="{00000000-0005-0000-0000-0000B14A0000}"/>
    <cellStyle name="Normal 20 3 2 2 2 2 2 2" xfId="19121" xr:uid="{00000000-0005-0000-0000-0000B24A0000}"/>
    <cellStyle name="Normal 20 3 2 2 2 2 3" xfId="19122" xr:uid="{00000000-0005-0000-0000-0000B34A0000}"/>
    <cellStyle name="Normal 20 3 2 2 2 3" xfId="19123" xr:uid="{00000000-0005-0000-0000-0000B44A0000}"/>
    <cellStyle name="Normal 20 3 2 2 2 3 2" xfId="19124" xr:uid="{00000000-0005-0000-0000-0000B54A0000}"/>
    <cellStyle name="Normal 20 3 2 2 2 3 2 2" xfId="19125" xr:uid="{00000000-0005-0000-0000-0000B64A0000}"/>
    <cellStyle name="Normal 20 3 2 2 2 3 3" xfId="19126" xr:uid="{00000000-0005-0000-0000-0000B74A0000}"/>
    <cellStyle name="Normal 20 3 2 2 2 4" xfId="19127" xr:uid="{00000000-0005-0000-0000-0000B84A0000}"/>
    <cellStyle name="Normal 20 3 2 2 2 4 2" xfId="19128" xr:uid="{00000000-0005-0000-0000-0000B94A0000}"/>
    <cellStyle name="Normal 20 3 2 2 2 4 2 2" xfId="19129" xr:uid="{00000000-0005-0000-0000-0000BA4A0000}"/>
    <cellStyle name="Normal 20 3 2 2 2 4 3" xfId="19130" xr:uid="{00000000-0005-0000-0000-0000BB4A0000}"/>
    <cellStyle name="Normal 20 3 2 2 2 5" xfId="19131" xr:uid="{00000000-0005-0000-0000-0000BC4A0000}"/>
    <cellStyle name="Normal 20 3 2 2 2 5 2" xfId="19132" xr:uid="{00000000-0005-0000-0000-0000BD4A0000}"/>
    <cellStyle name="Normal 20 3 2 2 2 6" xfId="19133" xr:uid="{00000000-0005-0000-0000-0000BE4A0000}"/>
    <cellStyle name="Normal 20 3 2 2 2 6 2" xfId="19134" xr:uid="{00000000-0005-0000-0000-0000BF4A0000}"/>
    <cellStyle name="Normal 20 3 2 2 2 7" xfId="19135" xr:uid="{00000000-0005-0000-0000-0000C04A0000}"/>
    <cellStyle name="Normal 20 3 2 2 3" xfId="19136" xr:uid="{00000000-0005-0000-0000-0000C14A0000}"/>
    <cellStyle name="Normal 20 3 2 2 3 2" xfId="19137" xr:uid="{00000000-0005-0000-0000-0000C24A0000}"/>
    <cellStyle name="Normal 20 3 2 2 3 2 2" xfId="19138" xr:uid="{00000000-0005-0000-0000-0000C34A0000}"/>
    <cellStyle name="Normal 20 3 2 2 3 2 2 2" xfId="19139" xr:uid="{00000000-0005-0000-0000-0000C44A0000}"/>
    <cellStyle name="Normal 20 3 2 2 3 2 3" xfId="19140" xr:uid="{00000000-0005-0000-0000-0000C54A0000}"/>
    <cellStyle name="Normal 20 3 2 2 3 3" xfId="19141" xr:uid="{00000000-0005-0000-0000-0000C64A0000}"/>
    <cellStyle name="Normal 20 3 2 2 3 3 2" xfId="19142" xr:uid="{00000000-0005-0000-0000-0000C74A0000}"/>
    <cellStyle name="Normal 20 3 2 2 3 3 2 2" xfId="19143" xr:uid="{00000000-0005-0000-0000-0000C84A0000}"/>
    <cellStyle name="Normal 20 3 2 2 3 3 3" xfId="19144" xr:uid="{00000000-0005-0000-0000-0000C94A0000}"/>
    <cellStyle name="Normal 20 3 2 2 3 4" xfId="19145" xr:uid="{00000000-0005-0000-0000-0000CA4A0000}"/>
    <cellStyle name="Normal 20 3 2 2 3 4 2" xfId="19146" xr:uid="{00000000-0005-0000-0000-0000CB4A0000}"/>
    <cellStyle name="Normal 20 3 2 2 3 4 2 2" xfId="19147" xr:uid="{00000000-0005-0000-0000-0000CC4A0000}"/>
    <cellStyle name="Normal 20 3 2 2 3 4 3" xfId="19148" xr:uid="{00000000-0005-0000-0000-0000CD4A0000}"/>
    <cellStyle name="Normal 20 3 2 2 3 5" xfId="19149" xr:uid="{00000000-0005-0000-0000-0000CE4A0000}"/>
    <cellStyle name="Normal 20 3 2 2 3 5 2" xfId="19150" xr:uid="{00000000-0005-0000-0000-0000CF4A0000}"/>
    <cellStyle name="Normal 20 3 2 2 3 6" xfId="19151" xr:uid="{00000000-0005-0000-0000-0000D04A0000}"/>
    <cellStyle name="Normal 20 3 2 2 3 6 2" xfId="19152" xr:uid="{00000000-0005-0000-0000-0000D14A0000}"/>
    <cellStyle name="Normal 20 3 2 2 3 7" xfId="19153" xr:uid="{00000000-0005-0000-0000-0000D24A0000}"/>
    <cellStyle name="Normal 20 3 2 2 4" xfId="19154" xr:uid="{00000000-0005-0000-0000-0000D34A0000}"/>
    <cellStyle name="Normal 20 3 2 2 4 2" xfId="19155" xr:uid="{00000000-0005-0000-0000-0000D44A0000}"/>
    <cellStyle name="Normal 20 3 2 2 4 2 2" xfId="19156" xr:uid="{00000000-0005-0000-0000-0000D54A0000}"/>
    <cellStyle name="Normal 20 3 2 2 4 3" xfId="19157" xr:uid="{00000000-0005-0000-0000-0000D64A0000}"/>
    <cellStyle name="Normal 20 3 2 2 5" xfId="19158" xr:uid="{00000000-0005-0000-0000-0000D74A0000}"/>
    <cellStyle name="Normal 20 3 2 2 5 2" xfId="19159" xr:uid="{00000000-0005-0000-0000-0000D84A0000}"/>
    <cellStyle name="Normal 20 3 2 2 5 2 2" xfId="19160" xr:uid="{00000000-0005-0000-0000-0000D94A0000}"/>
    <cellStyle name="Normal 20 3 2 2 5 3" xfId="19161" xr:uid="{00000000-0005-0000-0000-0000DA4A0000}"/>
    <cellStyle name="Normal 20 3 2 2 6" xfId="19162" xr:uid="{00000000-0005-0000-0000-0000DB4A0000}"/>
    <cellStyle name="Normal 20 3 2 2 6 2" xfId="19163" xr:uid="{00000000-0005-0000-0000-0000DC4A0000}"/>
    <cellStyle name="Normal 20 3 2 2 6 2 2" xfId="19164" xr:uid="{00000000-0005-0000-0000-0000DD4A0000}"/>
    <cellStyle name="Normal 20 3 2 2 6 3" xfId="19165" xr:uid="{00000000-0005-0000-0000-0000DE4A0000}"/>
    <cellStyle name="Normal 20 3 2 2 7" xfId="19166" xr:uid="{00000000-0005-0000-0000-0000DF4A0000}"/>
    <cellStyle name="Normal 20 3 2 2 7 2" xfId="19167" xr:uid="{00000000-0005-0000-0000-0000E04A0000}"/>
    <cellStyle name="Normal 20 3 2 2 8" xfId="19168" xr:uid="{00000000-0005-0000-0000-0000E14A0000}"/>
    <cellStyle name="Normal 20 3 2 2 8 2" xfId="19169" xr:uid="{00000000-0005-0000-0000-0000E24A0000}"/>
    <cellStyle name="Normal 20 3 2 2 9" xfId="19170" xr:uid="{00000000-0005-0000-0000-0000E34A0000}"/>
    <cellStyle name="Normal 20 3 2 3" xfId="19171" xr:uid="{00000000-0005-0000-0000-0000E44A0000}"/>
    <cellStyle name="Normal 20 3 2 3 2" xfId="19172" xr:uid="{00000000-0005-0000-0000-0000E54A0000}"/>
    <cellStyle name="Normal 20 3 2 3 2 2" xfId="19173" xr:uid="{00000000-0005-0000-0000-0000E64A0000}"/>
    <cellStyle name="Normal 20 3 2 3 2 2 2" xfId="19174" xr:uid="{00000000-0005-0000-0000-0000E74A0000}"/>
    <cellStyle name="Normal 20 3 2 3 2 2 2 2" xfId="19175" xr:uid="{00000000-0005-0000-0000-0000E84A0000}"/>
    <cellStyle name="Normal 20 3 2 3 2 2 3" xfId="19176" xr:uid="{00000000-0005-0000-0000-0000E94A0000}"/>
    <cellStyle name="Normal 20 3 2 3 2 3" xfId="19177" xr:uid="{00000000-0005-0000-0000-0000EA4A0000}"/>
    <cellStyle name="Normal 20 3 2 3 2 3 2" xfId="19178" xr:uid="{00000000-0005-0000-0000-0000EB4A0000}"/>
    <cellStyle name="Normal 20 3 2 3 2 3 2 2" xfId="19179" xr:uid="{00000000-0005-0000-0000-0000EC4A0000}"/>
    <cellStyle name="Normal 20 3 2 3 2 3 3" xfId="19180" xr:uid="{00000000-0005-0000-0000-0000ED4A0000}"/>
    <cellStyle name="Normal 20 3 2 3 2 4" xfId="19181" xr:uid="{00000000-0005-0000-0000-0000EE4A0000}"/>
    <cellStyle name="Normal 20 3 2 3 2 4 2" xfId="19182" xr:uid="{00000000-0005-0000-0000-0000EF4A0000}"/>
    <cellStyle name="Normal 20 3 2 3 2 4 2 2" xfId="19183" xr:uid="{00000000-0005-0000-0000-0000F04A0000}"/>
    <cellStyle name="Normal 20 3 2 3 2 4 3" xfId="19184" xr:uid="{00000000-0005-0000-0000-0000F14A0000}"/>
    <cellStyle name="Normal 20 3 2 3 2 5" xfId="19185" xr:uid="{00000000-0005-0000-0000-0000F24A0000}"/>
    <cellStyle name="Normal 20 3 2 3 2 5 2" xfId="19186" xr:uid="{00000000-0005-0000-0000-0000F34A0000}"/>
    <cellStyle name="Normal 20 3 2 3 2 6" xfId="19187" xr:uid="{00000000-0005-0000-0000-0000F44A0000}"/>
    <cellStyle name="Normal 20 3 2 3 2 6 2" xfId="19188" xr:uid="{00000000-0005-0000-0000-0000F54A0000}"/>
    <cellStyle name="Normal 20 3 2 3 2 7" xfId="19189" xr:uid="{00000000-0005-0000-0000-0000F64A0000}"/>
    <cellStyle name="Normal 20 3 2 3 3" xfId="19190" xr:uid="{00000000-0005-0000-0000-0000F74A0000}"/>
    <cellStyle name="Normal 20 3 2 3 3 2" xfId="19191" xr:uid="{00000000-0005-0000-0000-0000F84A0000}"/>
    <cellStyle name="Normal 20 3 2 3 3 2 2" xfId="19192" xr:uid="{00000000-0005-0000-0000-0000F94A0000}"/>
    <cellStyle name="Normal 20 3 2 3 3 3" xfId="19193" xr:uid="{00000000-0005-0000-0000-0000FA4A0000}"/>
    <cellStyle name="Normal 20 3 2 3 4" xfId="19194" xr:uid="{00000000-0005-0000-0000-0000FB4A0000}"/>
    <cellStyle name="Normal 20 3 2 3 4 2" xfId="19195" xr:uid="{00000000-0005-0000-0000-0000FC4A0000}"/>
    <cellStyle name="Normal 20 3 2 3 4 2 2" xfId="19196" xr:uid="{00000000-0005-0000-0000-0000FD4A0000}"/>
    <cellStyle name="Normal 20 3 2 3 4 3" xfId="19197" xr:uid="{00000000-0005-0000-0000-0000FE4A0000}"/>
    <cellStyle name="Normal 20 3 2 3 5" xfId="19198" xr:uid="{00000000-0005-0000-0000-0000FF4A0000}"/>
    <cellStyle name="Normal 20 3 2 3 5 2" xfId="19199" xr:uid="{00000000-0005-0000-0000-0000004B0000}"/>
    <cellStyle name="Normal 20 3 2 3 5 2 2" xfId="19200" xr:uid="{00000000-0005-0000-0000-0000014B0000}"/>
    <cellStyle name="Normal 20 3 2 3 5 3" xfId="19201" xr:uid="{00000000-0005-0000-0000-0000024B0000}"/>
    <cellStyle name="Normal 20 3 2 3 6" xfId="19202" xr:uid="{00000000-0005-0000-0000-0000034B0000}"/>
    <cellStyle name="Normal 20 3 2 3 6 2" xfId="19203" xr:uid="{00000000-0005-0000-0000-0000044B0000}"/>
    <cellStyle name="Normal 20 3 2 3 7" xfId="19204" xr:uid="{00000000-0005-0000-0000-0000054B0000}"/>
    <cellStyle name="Normal 20 3 2 3 7 2" xfId="19205" xr:uid="{00000000-0005-0000-0000-0000064B0000}"/>
    <cellStyle name="Normal 20 3 2 3 8" xfId="19206" xr:uid="{00000000-0005-0000-0000-0000074B0000}"/>
    <cellStyle name="Normal 20 3 2 4" xfId="19207" xr:uid="{00000000-0005-0000-0000-0000084B0000}"/>
    <cellStyle name="Normal 20 3 2 4 2" xfId="19208" xr:uid="{00000000-0005-0000-0000-0000094B0000}"/>
    <cellStyle name="Normal 20 3 2 4 2 2" xfId="19209" xr:uid="{00000000-0005-0000-0000-00000A4B0000}"/>
    <cellStyle name="Normal 20 3 2 4 2 2 2" xfId="19210" xr:uid="{00000000-0005-0000-0000-00000B4B0000}"/>
    <cellStyle name="Normal 20 3 2 4 2 3" xfId="19211" xr:uid="{00000000-0005-0000-0000-00000C4B0000}"/>
    <cellStyle name="Normal 20 3 2 4 3" xfId="19212" xr:uid="{00000000-0005-0000-0000-00000D4B0000}"/>
    <cellStyle name="Normal 20 3 2 4 3 2" xfId="19213" xr:uid="{00000000-0005-0000-0000-00000E4B0000}"/>
    <cellStyle name="Normal 20 3 2 4 3 2 2" xfId="19214" xr:uid="{00000000-0005-0000-0000-00000F4B0000}"/>
    <cellStyle name="Normal 20 3 2 4 3 3" xfId="19215" xr:uid="{00000000-0005-0000-0000-0000104B0000}"/>
    <cellStyle name="Normal 20 3 2 4 4" xfId="19216" xr:uid="{00000000-0005-0000-0000-0000114B0000}"/>
    <cellStyle name="Normal 20 3 2 4 4 2" xfId="19217" xr:uid="{00000000-0005-0000-0000-0000124B0000}"/>
    <cellStyle name="Normal 20 3 2 4 4 2 2" xfId="19218" xr:uid="{00000000-0005-0000-0000-0000134B0000}"/>
    <cellStyle name="Normal 20 3 2 4 4 3" xfId="19219" xr:uid="{00000000-0005-0000-0000-0000144B0000}"/>
    <cellStyle name="Normal 20 3 2 4 5" xfId="19220" xr:uid="{00000000-0005-0000-0000-0000154B0000}"/>
    <cellStyle name="Normal 20 3 2 4 5 2" xfId="19221" xr:uid="{00000000-0005-0000-0000-0000164B0000}"/>
    <cellStyle name="Normal 20 3 2 4 6" xfId="19222" xr:uid="{00000000-0005-0000-0000-0000174B0000}"/>
    <cellStyle name="Normal 20 3 2 4 6 2" xfId="19223" xr:uid="{00000000-0005-0000-0000-0000184B0000}"/>
    <cellStyle name="Normal 20 3 2 4 7" xfId="19224" xr:uid="{00000000-0005-0000-0000-0000194B0000}"/>
    <cellStyle name="Normal 20 3 2 5" xfId="19225" xr:uid="{00000000-0005-0000-0000-00001A4B0000}"/>
    <cellStyle name="Normal 20 3 2 5 2" xfId="19226" xr:uid="{00000000-0005-0000-0000-00001B4B0000}"/>
    <cellStyle name="Normal 20 3 2 5 2 2" xfId="19227" xr:uid="{00000000-0005-0000-0000-00001C4B0000}"/>
    <cellStyle name="Normal 20 3 2 5 2 2 2" xfId="19228" xr:uid="{00000000-0005-0000-0000-00001D4B0000}"/>
    <cellStyle name="Normal 20 3 2 5 2 3" xfId="19229" xr:uid="{00000000-0005-0000-0000-00001E4B0000}"/>
    <cellStyle name="Normal 20 3 2 5 3" xfId="19230" xr:uid="{00000000-0005-0000-0000-00001F4B0000}"/>
    <cellStyle name="Normal 20 3 2 5 3 2" xfId="19231" xr:uid="{00000000-0005-0000-0000-0000204B0000}"/>
    <cellStyle name="Normal 20 3 2 5 3 2 2" xfId="19232" xr:uid="{00000000-0005-0000-0000-0000214B0000}"/>
    <cellStyle name="Normal 20 3 2 5 3 3" xfId="19233" xr:uid="{00000000-0005-0000-0000-0000224B0000}"/>
    <cellStyle name="Normal 20 3 2 5 4" xfId="19234" xr:uid="{00000000-0005-0000-0000-0000234B0000}"/>
    <cellStyle name="Normal 20 3 2 5 4 2" xfId="19235" xr:uid="{00000000-0005-0000-0000-0000244B0000}"/>
    <cellStyle name="Normal 20 3 2 5 4 2 2" xfId="19236" xr:uid="{00000000-0005-0000-0000-0000254B0000}"/>
    <cellStyle name="Normal 20 3 2 5 4 3" xfId="19237" xr:uid="{00000000-0005-0000-0000-0000264B0000}"/>
    <cellStyle name="Normal 20 3 2 5 5" xfId="19238" xr:uid="{00000000-0005-0000-0000-0000274B0000}"/>
    <cellStyle name="Normal 20 3 2 5 5 2" xfId="19239" xr:uid="{00000000-0005-0000-0000-0000284B0000}"/>
    <cellStyle name="Normal 20 3 2 5 6" xfId="19240" xr:uid="{00000000-0005-0000-0000-0000294B0000}"/>
    <cellStyle name="Normal 20 3 2 5 6 2" xfId="19241" xr:uid="{00000000-0005-0000-0000-00002A4B0000}"/>
    <cellStyle name="Normal 20 3 2 5 7" xfId="19242" xr:uid="{00000000-0005-0000-0000-00002B4B0000}"/>
    <cellStyle name="Normal 20 3 2 6" xfId="19243" xr:uid="{00000000-0005-0000-0000-00002C4B0000}"/>
    <cellStyle name="Normal 20 3 2 6 2" xfId="19244" xr:uid="{00000000-0005-0000-0000-00002D4B0000}"/>
    <cellStyle name="Normal 20 3 2 6 2 2" xfId="19245" xr:uid="{00000000-0005-0000-0000-00002E4B0000}"/>
    <cellStyle name="Normal 20 3 2 6 3" xfId="19246" xr:uid="{00000000-0005-0000-0000-00002F4B0000}"/>
    <cellStyle name="Normal 20 3 2 7" xfId="19247" xr:uid="{00000000-0005-0000-0000-0000304B0000}"/>
    <cellStyle name="Normal 20 3 2 7 2" xfId="19248" xr:uid="{00000000-0005-0000-0000-0000314B0000}"/>
    <cellStyle name="Normal 20 3 2 7 2 2" xfId="19249" xr:uid="{00000000-0005-0000-0000-0000324B0000}"/>
    <cellStyle name="Normal 20 3 2 7 3" xfId="19250" xr:uid="{00000000-0005-0000-0000-0000334B0000}"/>
    <cellStyle name="Normal 20 3 2 8" xfId="19251" xr:uid="{00000000-0005-0000-0000-0000344B0000}"/>
    <cellStyle name="Normal 20 3 2 8 2" xfId="19252" xr:uid="{00000000-0005-0000-0000-0000354B0000}"/>
    <cellStyle name="Normal 20 3 2 8 2 2" xfId="19253" xr:uid="{00000000-0005-0000-0000-0000364B0000}"/>
    <cellStyle name="Normal 20 3 2 8 3" xfId="19254" xr:uid="{00000000-0005-0000-0000-0000374B0000}"/>
    <cellStyle name="Normal 20 3 2 9" xfId="19255" xr:uid="{00000000-0005-0000-0000-0000384B0000}"/>
    <cellStyle name="Normal 20 3 2 9 2" xfId="19256" xr:uid="{00000000-0005-0000-0000-0000394B0000}"/>
    <cellStyle name="Normal 20 3 3" xfId="19257" xr:uid="{00000000-0005-0000-0000-00003A4B0000}"/>
    <cellStyle name="Normal 20 3 3 10" xfId="19258" xr:uid="{00000000-0005-0000-0000-00003B4B0000}"/>
    <cellStyle name="Normal 20 3 3 10 2" xfId="19259" xr:uid="{00000000-0005-0000-0000-00003C4B0000}"/>
    <cellStyle name="Normal 20 3 3 11" xfId="19260" xr:uid="{00000000-0005-0000-0000-00003D4B0000}"/>
    <cellStyle name="Normal 20 3 3 2" xfId="19261" xr:uid="{00000000-0005-0000-0000-00003E4B0000}"/>
    <cellStyle name="Normal 20 3 3 2 2" xfId="19262" xr:uid="{00000000-0005-0000-0000-00003F4B0000}"/>
    <cellStyle name="Normal 20 3 3 2 2 2" xfId="19263" xr:uid="{00000000-0005-0000-0000-0000404B0000}"/>
    <cellStyle name="Normal 20 3 3 2 2 2 2" xfId="19264" xr:uid="{00000000-0005-0000-0000-0000414B0000}"/>
    <cellStyle name="Normal 20 3 3 2 2 2 2 2" xfId="19265" xr:uid="{00000000-0005-0000-0000-0000424B0000}"/>
    <cellStyle name="Normal 20 3 3 2 2 2 3" xfId="19266" xr:uid="{00000000-0005-0000-0000-0000434B0000}"/>
    <cellStyle name="Normal 20 3 3 2 2 3" xfId="19267" xr:uid="{00000000-0005-0000-0000-0000444B0000}"/>
    <cellStyle name="Normal 20 3 3 2 2 3 2" xfId="19268" xr:uid="{00000000-0005-0000-0000-0000454B0000}"/>
    <cellStyle name="Normal 20 3 3 2 2 3 2 2" xfId="19269" xr:uid="{00000000-0005-0000-0000-0000464B0000}"/>
    <cellStyle name="Normal 20 3 3 2 2 3 3" xfId="19270" xr:uid="{00000000-0005-0000-0000-0000474B0000}"/>
    <cellStyle name="Normal 20 3 3 2 2 4" xfId="19271" xr:uid="{00000000-0005-0000-0000-0000484B0000}"/>
    <cellStyle name="Normal 20 3 3 2 2 4 2" xfId="19272" xr:uid="{00000000-0005-0000-0000-0000494B0000}"/>
    <cellStyle name="Normal 20 3 3 2 2 4 2 2" xfId="19273" xr:uid="{00000000-0005-0000-0000-00004A4B0000}"/>
    <cellStyle name="Normal 20 3 3 2 2 4 3" xfId="19274" xr:uid="{00000000-0005-0000-0000-00004B4B0000}"/>
    <cellStyle name="Normal 20 3 3 2 2 5" xfId="19275" xr:uid="{00000000-0005-0000-0000-00004C4B0000}"/>
    <cellStyle name="Normal 20 3 3 2 2 5 2" xfId="19276" xr:uid="{00000000-0005-0000-0000-00004D4B0000}"/>
    <cellStyle name="Normal 20 3 3 2 2 6" xfId="19277" xr:uid="{00000000-0005-0000-0000-00004E4B0000}"/>
    <cellStyle name="Normal 20 3 3 2 2 6 2" xfId="19278" xr:uid="{00000000-0005-0000-0000-00004F4B0000}"/>
    <cellStyle name="Normal 20 3 3 2 2 7" xfId="19279" xr:uid="{00000000-0005-0000-0000-0000504B0000}"/>
    <cellStyle name="Normal 20 3 3 2 3" xfId="19280" xr:uid="{00000000-0005-0000-0000-0000514B0000}"/>
    <cellStyle name="Normal 20 3 3 2 3 2" xfId="19281" xr:uid="{00000000-0005-0000-0000-0000524B0000}"/>
    <cellStyle name="Normal 20 3 3 2 3 2 2" xfId="19282" xr:uid="{00000000-0005-0000-0000-0000534B0000}"/>
    <cellStyle name="Normal 20 3 3 2 3 2 2 2" xfId="19283" xr:uid="{00000000-0005-0000-0000-0000544B0000}"/>
    <cellStyle name="Normal 20 3 3 2 3 2 3" xfId="19284" xr:uid="{00000000-0005-0000-0000-0000554B0000}"/>
    <cellStyle name="Normal 20 3 3 2 3 3" xfId="19285" xr:uid="{00000000-0005-0000-0000-0000564B0000}"/>
    <cellStyle name="Normal 20 3 3 2 3 3 2" xfId="19286" xr:uid="{00000000-0005-0000-0000-0000574B0000}"/>
    <cellStyle name="Normal 20 3 3 2 3 3 2 2" xfId="19287" xr:uid="{00000000-0005-0000-0000-0000584B0000}"/>
    <cellStyle name="Normal 20 3 3 2 3 3 3" xfId="19288" xr:uid="{00000000-0005-0000-0000-0000594B0000}"/>
    <cellStyle name="Normal 20 3 3 2 3 4" xfId="19289" xr:uid="{00000000-0005-0000-0000-00005A4B0000}"/>
    <cellStyle name="Normal 20 3 3 2 3 4 2" xfId="19290" xr:uid="{00000000-0005-0000-0000-00005B4B0000}"/>
    <cellStyle name="Normal 20 3 3 2 3 4 2 2" xfId="19291" xr:uid="{00000000-0005-0000-0000-00005C4B0000}"/>
    <cellStyle name="Normal 20 3 3 2 3 4 3" xfId="19292" xr:uid="{00000000-0005-0000-0000-00005D4B0000}"/>
    <cellStyle name="Normal 20 3 3 2 3 5" xfId="19293" xr:uid="{00000000-0005-0000-0000-00005E4B0000}"/>
    <cellStyle name="Normal 20 3 3 2 3 5 2" xfId="19294" xr:uid="{00000000-0005-0000-0000-00005F4B0000}"/>
    <cellStyle name="Normal 20 3 3 2 3 6" xfId="19295" xr:uid="{00000000-0005-0000-0000-0000604B0000}"/>
    <cellStyle name="Normal 20 3 3 2 3 6 2" xfId="19296" xr:uid="{00000000-0005-0000-0000-0000614B0000}"/>
    <cellStyle name="Normal 20 3 3 2 3 7" xfId="19297" xr:uid="{00000000-0005-0000-0000-0000624B0000}"/>
    <cellStyle name="Normal 20 3 3 2 4" xfId="19298" xr:uid="{00000000-0005-0000-0000-0000634B0000}"/>
    <cellStyle name="Normal 20 3 3 2 4 2" xfId="19299" xr:uid="{00000000-0005-0000-0000-0000644B0000}"/>
    <cellStyle name="Normal 20 3 3 2 4 2 2" xfId="19300" xr:uid="{00000000-0005-0000-0000-0000654B0000}"/>
    <cellStyle name="Normal 20 3 3 2 4 3" xfId="19301" xr:uid="{00000000-0005-0000-0000-0000664B0000}"/>
    <cellStyle name="Normal 20 3 3 2 5" xfId="19302" xr:uid="{00000000-0005-0000-0000-0000674B0000}"/>
    <cellStyle name="Normal 20 3 3 2 5 2" xfId="19303" xr:uid="{00000000-0005-0000-0000-0000684B0000}"/>
    <cellStyle name="Normal 20 3 3 2 5 2 2" xfId="19304" xr:uid="{00000000-0005-0000-0000-0000694B0000}"/>
    <cellStyle name="Normal 20 3 3 2 5 3" xfId="19305" xr:uid="{00000000-0005-0000-0000-00006A4B0000}"/>
    <cellStyle name="Normal 20 3 3 2 6" xfId="19306" xr:uid="{00000000-0005-0000-0000-00006B4B0000}"/>
    <cellStyle name="Normal 20 3 3 2 6 2" xfId="19307" xr:uid="{00000000-0005-0000-0000-00006C4B0000}"/>
    <cellStyle name="Normal 20 3 3 2 6 2 2" xfId="19308" xr:uid="{00000000-0005-0000-0000-00006D4B0000}"/>
    <cellStyle name="Normal 20 3 3 2 6 3" xfId="19309" xr:uid="{00000000-0005-0000-0000-00006E4B0000}"/>
    <cellStyle name="Normal 20 3 3 2 7" xfId="19310" xr:uid="{00000000-0005-0000-0000-00006F4B0000}"/>
    <cellStyle name="Normal 20 3 3 2 7 2" xfId="19311" xr:uid="{00000000-0005-0000-0000-0000704B0000}"/>
    <cellStyle name="Normal 20 3 3 2 8" xfId="19312" xr:uid="{00000000-0005-0000-0000-0000714B0000}"/>
    <cellStyle name="Normal 20 3 3 2 8 2" xfId="19313" xr:uid="{00000000-0005-0000-0000-0000724B0000}"/>
    <cellStyle name="Normal 20 3 3 2 9" xfId="19314" xr:uid="{00000000-0005-0000-0000-0000734B0000}"/>
    <cellStyle name="Normal 20 3 3 3" xfId="19315" xr:uid="{00000000-0005-0000-0000-0000744B0000}"/>
    <cellStyle name="Normal 20 3 3 3 2" xfId="19316" xr:uid="{00000000-0005-0000-0000-0000754B0000}"/>
    <cellStyle name="Normal 20 3 3 3 2 2" xfId="19317" xr:uid="{00000000-0005-0000-0000-0000764B0000}"/>
    <cellStyle name="Normal 20 3 3 3 2 2 2" xfId="19318" xr:uid="{00000000-0005-0000-0000-0000774B0000}"/>
    <cellStyle name="Normal 20 3 3 3 2 2 2 2" xfId="19319" xr:uid="{00000000-0005-0000-0000-0000784B0000}"/>
    <cellStyle name="Normal 20 3 3 3 2 2 3" xfId="19320" xr:uid="{00000000-0005-0000-0000-0000794B0000}"/>
    <cellStyle name="Normal 20 3 3 3 2 3" xfId="19321" xr:uid="{00000000-0005-0000-0000-00007A4B0000}"/>
    <cellStyle name="Normal 20 3 3 3 2 3 2" xfId="19322" xr:uid="{00000000-0005-0000-0000-00007B4B0000}"/>
    <cellStyle name="Normal 20 3 3 3 2 3 2 2" xfId="19323" xr:uid="{00000000-0005-0000-0000-00007C4B0000}"/>
    <cellStyle name="Normal 20 3 3 3 2 3 3" xfId="19324" xr:uid="{00000000-0005-0000-0000-00007D4B0000}"/>
    <cellStyle name="Normal 20 3 3 3 2 4" xfId="19325" xr:uid="{00000000-0005-0000-0000-00007E4B0000}"/>
    <cellStyle name="Normal 20 3 3 3 2 4 2" xfId="19326" xr:uid="{00000000-0005-0000-0000-00007F4B0000}"/>
    <cellStyle name="Normal 20 3 3 3 2 4 2 2" xfId="19327" xr:uid="{00000000-0005-0000-0000-0000804B0000}"/>
    <cellStyle name="Normal 20 3 3 3 2 4 3" xfId="19328" xr:uid="{00000000-0005-0000-0000-0000814B0000}"/>
    <cellStyle name="Normal 20 3 3 3 2 5" xfId="19329" xr:uid="{00000000-0005-0000-0000-0000824B0000}"/>
    <cellStyle name="Normal 20 3 3 3 2 5 2" xfId="19330" xr:uid="{00000000-0005-0000-0000-0000834B0000}"/>
    <cellStyle name="Normal 20 3 3 3 2 6" xfId="19331" xr:uid="{00000000-0005-0000-0000-0000844B0000}"/>
    <cellStyle name="Normal 20 3 3 3 2 6 2" xfId="19332" xr:uid="{00000000-0005-0000-0000-0000854B0000}"/>
    <cellStyle name="Normal 20 3 3 3 2 7" xfId="19333" xr:uid="{00000000-0005-0000-0000-0000864B0000}"/>
    <cellStyle name="Normal 20 3 3 3 3" xfId="19334" xr:uid="{00000000-0005-0000-0000-0000874B0000}"/>
    <cellStyle name="Normal 20 3 3 3 3 2" xfId="19335" xr:uid="{00000000-0005-0000-0000-0000884B0000}"/>
    <cellStyle name="Normal 20 3 3 3 3 2 2" xfId="19336" xr:uid="{00000000-0005-0000-0000-0000894B0000}"/>
    <cellStyle name="Normal 20 3 3 3 3 3" xfId="19337" xr:uid="{00000000-0005-0000-0000-00008A4B0000}"/>
    <cellStyle name="Normal 20 3 3 3 4" xfId="19338" xr:uid="{00000000-0005-0000-0000-00008B4B0000}"/>
    <cellStyle name="Normal 20 3 3 3 4 2" xfId="19339" xr:uid="{00000000-0005-0000-0000-00008C4B0000}"/>
    <cellStyle name="Normal 20 3 3 3 4 2 2" xfId="19340" xr:uid="{00000000-0005-0000-0000-00008D4B0000}"/>
    <cellStyle name="Normal 20 3 3 3 4 3" xfId="19341" xr:uid="{00000000-0005-0000-0000-00008E4B0000}"/>
    <cellStyle name="Normal 20 3 3 3 5" xfId="19342" xr:uid="{00000000-0005-0000-0000-00008F4B0000}"/>
    <cellStyle name="Normal 20 3 3 3 5 2" xfId="19343" xr:uid="{00000000-0005-0000-0000-0000904B0000}"/>
    <cellStyle name="Normal 20 3 3 3 5 2 2" xfId="19344" xr:uid="{00000000-0005-0000-0000-0000914B0000}"/>
    <cellStyle name="Normal 20 3 3 3 5 3" xfId="19345" xr:uid="{00000000-0005-0000-0000-0000924B0000}"/>
    <cellStyle name="Normal 20 3 3 3 6" xfId="19346" xr:uid="{00000000-0005-0000-0000-0000934B0000}"/>
    <cellStyle name="Normal 20 3 3 3 6 2" xfId="19347" xr:uid="{00000000-0005-0000-0000-0000944B0000}"/>
    <cellStyle name="Normal 20 3 3 3 7" xfId="19348" xr:uid="{00000000-0005-0000-0000-0000954B0000}"/>
    <cellStyle name="Normal 20 3 3 3 7 2" xfId="19349" xr:uid="{00000000-0005-0000-0000-0000964B0000}"/>
    <cellStyle name="Normal 20 3 3 3 8" xfId="19350" xr:uid="{00000000-0005-0000-0000-0000974B0000}"/>
    <cellStyle name="Normal 20 3 3 4" xfId="19351" xr:uid="{00000000-0005-0000-0000-0000984B0000}"/>
    <cellStyle name="Normal 20 3 3 4 2" xfId="19352" xr:uid="{00000000-0005-0000-0000-0000994B0000}"/>
    <cellStyle name="Normal 20 3 3 4 2 2" xfId="19353" xr:uid="{00000000-0005-0000-0000-00009A4B0000}"/>
    <cellStyle name="Normal 20 3 3 4 2 2 2" xfId="19354" xr:uid="{00000000-0005-0000-0000-00009B4B0000}"/>
    <cellStyle name="Normal 20 3 3 4 2 3" xfId="19355" xr:uid="{00000000-0005-0000-0000-00009C4B0000}"/>
    <cellStyle name="Normal 20 3 3 4 3" xfId="19356" xr:uid="{00000000-0005-0000-0000-00009D4B0000}"/>
    <cellStyle name="Normal 20 3 3 4 3 2" xfId="19357" xr:uid="{00000000-0005-0000-0000-00009E4B0000}"/>
    <cellStyle name="Normal 20 3 3 4 3 2 2" xfId="19358" xr:uid="{00000000-0005-0000-0000-00009F4B0000}"/>
    <cellStyle name="Normal 20 3 3 4 3 3" xfId="19359" xr:uid="{00000000-0005-0000-0000-0000A04B0000}"/>
    <cellStyle name="Normal 20 3 3 4 4" xfId="19360" xr:uid="{00000000-0005-0000-0000-0000A14B0000}"/>
    <cellStyle name="Normal 20 3 3 4 4 2" xfId="19361" xr:uid="{00000000-0005-0000-0000-0000A24B0000}"/>
    <cellStyle name="Normal 20 3 3 4 4 2 2" xfId="19362" xr:uid="{00000000-0005-0000-0000-0000A34B0000}"/>
    <cellStyle name="Normal 20 3 3 4 4 3" xfId="19363" xr:uid="{00000000-0005-0000-0000-0000A44B0000}"/>
    <cellStyle name="Normal 20 3 3 4 5" xfId="19364" xr:uid="{00000000-0005-0000-0000-0000A54B0000}"/>
    <cellStyle name="Normal 20 3 3 4 5 2" xfId="19365" xr:uid="{00000000-0005-0000-0000-0000A64B0000}"/>
    <cellStyle name="Normal 20 3 3 4 6" xfId="19366" xr:uid="{00000000-0005-0000-0000-0000A74B0000}"/>
    <cellStyle name="Normal 20 3 3 4 6 2" xfId="19367" xr:uid="{00000000-0005-0000-0000-0000A84B0000}"/>
    <cellStyle name="Normal 20 3 3 4 7" xfId="19368" xr:uid="{00000000-0005-0000-0000-0000A94B0000}"/>
    <cellStyle name="Normal 20 3 3 5" xfId="19369" xr:uid="{00000000-0005-0000-0000-0000AA4B0000}"/>
    <cellStyle name="Normal 20 3 3 5 2" xfId="19370" xr:uid="{00000000-0005-0000-0000-0000AB4B0000}"/>
    <cellStyle name="Normal 20 3 3 5 2 2" xfId="19371" xr:uid="{00000000-0005-0000-0000-0000AC4B0000}"/>
    <cellStyle name="Normal 20 3 3 5 2 2 2" xfId="19372" xr:uid="{00000000-0005-0000-0000-0000AD4B0000}"/>
    <cellStyle name="Normal 20 3 3 5 2 3" xfId="19373" xr:uid="{00000000-0005-0000-0000-0000AE4B0000}"/>
    <cellStyle name="Normal 20 3 3 5 3" xfId="19374" xr:uid="{00000000-0005-0000-0000-0000AF4B0000}"/>
    <cellStyle name="Normal 20 3 3 5 3 2" xfId="19375" xr:uid="{00000000-0005-0000-0000-0000B04B0000}"/>
    <cellStyle name="Normal 20 3 3 5 3 2 2" xfId="19376" xr:uid="{00000000-0005-0000-0000-0000B14B0000}"/>
    <cellStyle name="Normal 20 3 3 5 3 3" xfId="19377" xr:uid="{00000000-0005-0000-0000-0000B24B0000}"/>
    <cellStyle name="Normal 20 3 3 5 4" xfId="19378" xr:uid="{00000000-0005-0000-0000-0000B34B0000}"/>
    <cellStyle name="Normal 20 3 3 5 4 2" xfId="19379" xr:uid="{00000000-0005-0000-0000-0000B44B0000}"/>
    <cellStyle name="Normal 20 3 3 5 4 2 2" xfId="19380" xr:uid="{00000000-0005-0000-0000-0000B54B0000}"/>
    <cellStyle name="Normal 20 3 3 5 4 3" xfId="19381" xr:uid="{00000000-0005-0000-0000-0000B64B0000}"/>
    <cellStyle name="Normal 20 3 3 5 5" xfId="19382" xr:uid="{00000000-0005-0000-0000-0000B74B0000}"/>
    <cellStyle name="Normal 20 3 3 5 5 2" xfId="19383" xr:uid="{00000000-0005-0000-0000-0000B84B0000}"/>
    <cellStyle name="Normal 20 3 3 5 6" xfId="19384" xr:uid="{00000000-0005-0000-0000-0000B94B0000}"/>
    <cellStyle name="Normal 20 3 3 5 6 2" xfId="19385" xr:uid="{00000000-0005-0000-0000-0000BA4B0000}"/>
    <cellStyle name="Normal 20 3 3 5 7" xfId="19386" xr:uid="{00000000-0005-0000-0000-0000BB4B0000}"/>
    <cellStyle name="Normal 20 3 3 6" xfId="19387" xr:uid="{00000000-0005-0000-0000-0000BC4B0000}"/>
    <cellStyle name="Normal 20 3 3 6 2" xfId="19388" xr:uid="{00000000-0005-0000-0000-0000BD4B0000}"/>
    <cellStyle name="Normal 20 3 3 6 2 2" xfId="19389" xr:uid="{00000000-0005-0000-0000-0000BE4B0000}"/>
    <cellStyle name="Normal 20 3 3 6 3" xfId="19390" xr:uid="{00000000-0005-0000-0000-0000BF4B0000}"/>
    <cellStyle name="Normal 20 3 3 7" xfId="19391" xr:uid="{00000000-0005-0000-0000-0000C04B0000}"/>
    <cellStyle name="Normal 20 3 3 7 2" xfId="19392" xr:uid="{00000000-0005-0000-0000-0000C14B0000}"/>
    <cellStyle name="Normal 20 3 3 7 2 2" xfId="19393" xr:uid="{00000000-0005-0000-0000-0000C24B0000}"/>
    <cellStyle name="Normal 20 3 3 7 3" xfId="19394" xr:uid="{00000000-0005-0000-0000-0000C34B0000}"/>
    <cellStyle name="Normal 20 3 3 8" xfId="19395" xr:uid="{00000000-0005-0000-0000-0000C44B0000}"/>
    <cellStyle name="Normal 20 3 3 8 2" xfId="19396" xr:uid="{00000000-0005-0000-0000-0000C54B0000}"/>
    <cellStyle name="Normal 20 3 3 8 2 2" xfId="19397" xr:uid="{00000000-0005-0000-0000-0000C64B0000}"/>
    <cellStyle name="Normal 20 3 3 8 3" xfId="19398" xr:uid="{00000000-0005-0000-0000-0000C74B0000}"/>
    <cellStyle name="Normal 20 3 3 9" xfId="19399" xr:uid="{00000000-0005-0000-0000-0000C84B0000}"/>
    <cellStyle name="Normal 20 3 3 9 2" xfId="19400" xr:uid="{00000000-0005-0000-0000-0000C94B0000}"/>
    <cellStyle name="Normal 20 3 4" xfId="19401" xr:uid="{00000000-0005-0000-0000-0000CA4B0000}"/>
    <cellStyle name="Normal 20 3 4 2" xfId="19402" xr:uid="{00000000-0005-0000-0000-0000CB4B0000}"/>
    <cellStyle name="Normal 20 3 4 2 2" xfId="19403" xr:uid="{00000000-0005-0000-0000-0000CC4B0000}"/>
    <cellStyle name="Normal 20 3 4 2 2 2" xfId="19404" xr:uid="{00000000-0005-0000-0000-0000CD4B0000}"/>
    <cellStyle name="Normal 20 3 4 2 2 2 2" xfId="19405" xr:uid="{00000000-0005-0000-0000-0000CE4B0000}"/>
    <cellStyle name="Normal 20 3 4 2 2 3" xfId="19406" xr:uid="{00000000-0005-0000-0000-0000CF4B0000}"/>
    <cellStyle name="Normal 20 3 4 2 3" xfId="19407" xr:uid="{00000000-0005-0000-0000-0000D04B0000}"/>
    <cellStyle name="Normal 20 3 4 2 3 2" xfId="19408" xr:uid="{00000000-0005-0000-0000-0000D14B0000}"/>
    <cellStyle name="Normal 20 3 4 2 3 2 2" xfId="19409" xr:uid="{00000000-0005-0000-0000-0000D24B0000}"/>
    <cellStyle name="Normal 20 3 4 2 3 3" xfId="19410" xr:uid="{00000000-0005-0000-0000-0000D34B0000}"/>
    <cellStyle name="Normal 20 3 4 2 4" xfId="19411" xr:uid="{00000000-0005-0000-0000-0000D44B0000}"/>
    <cellStyle name="Normal 20 3 4 2 4 2" xfId="19412" xr:uid="{00000000-0005-0000-0000-0000D54B0000}"/>
    <cellStyle name="Normal 20 3 4 2 4 2 2" xfId="19413" xr:uid="{00000000-0005-0000-0000-0000D64B0000}"/>
    <cellStyle name="Normal 20 3 4 2 4 3" xfId="19414" xr:uid="{00000000-0005-0000-0000-0000D74B0000}"/>
    <cellStyle name="Normal 20 3 4 2 5" xfId="19415" xr:uid="{00000000-0005-0000-0000-0000D84B0000}"/>
    <cellStyle name="Normal 20 3 4 2 5 2" xfId="19416" xr:uid="{00000000-0005-0000-0000-0000D94B0000}"/>
    <cellStyle name="Normal 20 3 4 2 6" xfId="19417" xr:uid="{00000000-0005-0000-0000-0000DA4B0000}"/>
    <cellStyle name="Normal 20 3 4 2 6 2" xfId="19418" xr:uid="{00000000-0005-0000-0000-0000DB4B0000}"/>
    <cellStyle name="Normal 20 3 4 2 7" xfId="19419" xr:uid="{00000000-0005-0000-0000-0000DC4B0000}"/>
    <cellStyle name="Normal 20 3 4 3" xfId="19420" xr:uid="{00000000-0005-0000-0000-0000DD4B0000}"/>
    <cellStyle name="Normal 20 3 4 3 2" xfId="19421" xr:uid="{00000000-0005-0000-0000-0000DE4B0000}"/>
    <cellStyle name="Normal 20 3 4 3 2 2" xfId="19422" xr:uid="{00000000-0005-0000-0000-0000DF4B0000}"/>
    <cellStyle name="Normal 20 3 4 3 2 2 2" xfId="19423" xr:uid="{00000000-0005-0000-0000-0000E04B0000}"/>
    <cellStyle name="Normal 20 3 4 3 2 3" xfId="19424" xr:uid="{00000000-0005-0000-0000-0000E14B0000}"/>
    <cellStyle name="Normal 20 3 4 3 3" xfId="19425" xr:uid="{00000000-0005-0000-0000-0000E24B0000}"/>
    <cellStyle name="Normal 20 3 4 3 3 2" xfId="19426" xr:uid="{00000000-0005-0000-0000-0000E34B0000}"/>
    <cellStyle name="Normal 20 3 4 3 3 2 2" xfId="19427" xr:uid="{00000000-0005-0000-0000-0000E44B0000}"/>
    <cellStyle name="Normal 20 3 4 3 3 3" xfId="19428" xr:uid="{00000000-0005-0000-0000-0000E54B0000}"/>
    <cellStyle name="Normal 20 3 4 3 4" xfId="19429" xr:uid="{00000000-0005-0000-0000-0000E64B0000}"/>
    <cellStyle name="Normal 20 3 4 3 4 2" xfId="19430" xr:uid="{00000000-0005-0000-0000-0000E74B0000}"/>
    <cellStyle name="Normal 20 3 4 3 4 2 2" xfId="19431" xr:uid="{00000000-0005-0000-0000-0000E84B0000}"/>
    <cellStyle name="Normal 20 3 4 3 4 3" xfId="19432" xr:uid="{00000000-0005-0000-0000-0000E94B0000}"/>
    <cellStyle name="Normal 20 3 4 3 5" xfId="19433" xr:uid="{00000000-0005-0000-0000-0000EA4B0000}"/>
    <cellStyle name="Normal 20 3 4 3 5 2" xfId="19434" xr:uid="{00000000-0005-0000-0000-0000EB4B0000}"/>
    <cellStyle name="Normal 20 3 4 3 6" xfId="19435" xr:uid="{00000000-0005-0000-0000-0000EC4B0000}"/>
    <cellStyle name="Normal 20 3 4 3 6 2" xfId="19436" xr:uid="{00000000-0005-0000-0000-0000ED4B0000}"/>
    <cellStyle name="Normal 20 3 4 3 7" xfId="19437" xr:uid="{00000000-0005-0000-0000-0000EE4B0000}"/>
    <cellStyle name="Normal 20 3 4 4" xfId="19438" xr:uid="{00000000-0005-0000-0000-0000EF4B0000}"/>
    <cellStyle name="Normal 20 3 4 4 2" xfId="19439" xr:uid="{00000000-0005-0000-0000-0000F04B0000}"/>
    <cellStyle name="Normal 20 3 4 4 2 2" xfId="19440" xr:uid="{00000000-0005-0000-0000-0000F14B0000}"/>
    <cellStyle name="Normal 20 3 4 4 3" xfId="19441" xr:uid="{00000000-0005-0000-0000-0000F24B0000}"/>
    <cellStyle name="Normal 20 3 4 5" xfId="19442" xr:uid="{00000000-0005-0000-0000-0000F34B0000}"/>
    <cellStyle name="Normal 20 3 4 5 2" xfId="19443" xr:uid="{00000000-0005-0000-0000-0000F44B0000}"/>
    <cellStyle name="Normal 20 3 4 5 2 2" xfId="19444" xr:uid="{00000000-0005-0000-0000-0000F54B0000}"/>
    <cellStyle name="Normal 20 3 4 5 3" xfId="19445" xr:uid="{00000000-0005-0000-0000-0000F64B0000}"/>
    <cellStyle name="Normal 20 3 4 6" xfId="19446" xr:uid="{00000000-0005-0000-0000-0000F74B0000}"/>
    <cellStyle name="Normal 20 3 4 6 2" xfId="19447" xr:uid="{00000000-0005-0000-0000-0000F84B0000}"/>
    <cellStyle name="Normal 20 3 4 6 2 2" xfId="19448" xr:uid="{00000000-0005-0000-0000-0000F94B0000}"/>
    <cellStyle name="Normal 20 3 4 6 3" xfId="19449" xr:uid="{00000000-0005-0000-0000-0000FA4B0000}"/>
    <cellStyle name="Normal 20 3 4 7" xfId="19450" xr:uid="{00000000-0005-0000-0000-0000FB4B0000}"/>
    <cellStyle name="Normal 20 3 4 7 2" xfId="19451" xr:uid="{00000000-0005-0000-0000-0000FC4B0000}"/>
    <cellStyle name="Normal 20 3 4 8" xfId="19452" xr:uid="{00000000-0005-0000-0000-0000FD4B0000}"/>
    <cellStyle name="Normal 20 3 4 8 2" xfId="19453" xr:uid="{00000000-0005-0000-0000-0000FE4B0000}"/>
    <cellStyle name="Normal 20 3 4 9" xfId="19454" xr:uid="{00000000-0005-0000-0000-0000FF4B0000}"/>
    <cellStyle name="Normal 20 3 5" xfId="19455" xr:uid="{00000000-0005-0000-0000-0000004C0000}"/>
    <cellStyle name="Normal 20 3 5 2" xfId="19456" xr:uid="{00000000-0005-0000-0000-0000014C0000}"/>
    <cellStyle name="Normal 20 3 5 2 2" xfId="19457" xr:uid="{00000000-0005-0000-0000-0000024C0000}"/>
    <cellStyle name="Normal 20 3 5 2 2 2" xfId="19458" xr:uid="{00000000-0005-0000-0000-0000034C0000}"/>
    <cellStyle name="Normal 20 3 5 2 2 2 2" xfId="19459" xr:uid="{00000000-0005-0000-0000-0000044C0000}"/>
    <cellStyle name="Normal 20 3 5 2 2 3" xfId="19460" xr:uid="{00000000-0005-0000-0000-0000054C0000}"/>
    <cellStyle name="Normal 20 3 5 2 3" xfId="19461" xr:uid="{00000000-0005-0000-0000-0000064C0000}"/>
    <cellStyle name="Normal 20 3 5 2 3 2" xfId="19462" xr:uid="{00000000-0005-0000-0000-0000074C0000}"/>
    <cellStyle name="Normal 20 3 5 2 3 2 2" xfId="19463" xr:uid="{00000000-0005-0000-0000-0000084C0000}"/>
    <cellStyle name="Normal 20 3 5 2 3 3" xfId="19464" xr:uid="{00000000-0005-0000-0000-0000094C0000}"/>
    <cellStyle name="Normal 20 3 5 2 4" xfId="19465" xr:uid="{00000000-0005-0000-0000-00000A4C0000}"/>
    <cellStyle name="Normal 20 3 5 2 4 2" xfId="19466" xr:uid="{00000000-0005-0000-0000-00000B4C0000}"/>
    <cellStyle name="Normal 20 3 5 2 4 2 2" xfId="19467" xr:uid="{00000000-0005-0000-0000-00000C4C0000}"/>
    <cellStyle name="Normal 20 3 5 2 4 3" xfId="19468" xr:uid="{00000000-0005-0000-0000-00000D4C0000}"/>
    <cellStyle name="Normal 20 3 5 2 5" xfId="19469" xr:uid="{00000000-0005-0000-0000-00000E4C0000}"/>
    <cellStyle name="Normal 20 3 5 2 5 2" xfId="19470" xr:uid="{00000000-0005-0000-0000-00000F4C0000}"/>
    <cellStyle name="Normal 20 3 5 2 6" xfId="19471" xr:uid="{00000000-0005-0000-0000-0000104C0000}"/>
    <cellStyle name="Normal 20 3 5 2 6 2" xfId="19472" xr:uid="{00000000-0005-0000-0000-0000114C0000}"/>
    <cellStyle name="Normal 20 3 5 2 7" xfId="19473" xr:uid="{00000000-0005-0000-0000-0000124C0000}"/>
    <cellStyle name="Normal 20 3 5 3" xfId="19474" xr:uid="{00000000-0005-0000-0000-0000134C0000}"/>
    <cellStyle name="Normal 20 3 5 3 2" xfId="19475" xr:uid="{00000000-0005-0000-0000-0000144C0000}"/>
    <cellStyle name="Normal 20 3 5 3 2 2" xfId="19476" xr:uid="{00000000-0005-0000-0000-0000154C0000}"/>
    <cellStyle name="Normal 20 3 5 3 3" xfId="19477" xr:uid="{00000000-0005-0000-0000-0000164C0000}"/>
    <cellStyle name="Normal 20 3 5 4" xfId="19478" xr:uid="{00000000-0005-0000-0000-0000174C0000}"/>
    <cellStyle name="Normal 20 3 5 4 2" xfId="19479" xr:uid="{00000000-0005-0000-0000-0000184C0000}"/>
    <cellStyle name="Normal 20 3 5 4 2 2" xfId="19480" xr:uid="{00000000-0005-0000-0000-0000194C0000}"/>
    <cellStyle name="Normal 20 3 5 4 3" xfId="19481" xr:uid="{00000000-0005-0000-0000-00001A4C0000}"/>
    <cellStyle name="Normal 20 3 5 5" xfId="19482" xr:uid="{00000000-0005-0000-0000-00001B4C0000}"/>
    <cellStyle name="Normal 20 3 5 5 2" xfId="19483" xr:uid="{00000000-0005-0000-0000-00001C4C0000}"/>
    <cellStyle name="Normal 20 3 5 5 2 2" xfId="19484" xr:uid="{00000000-0005-0000-0000-00001D4C0000}"/>
    <cellStyle name="Normal 20 3 5 5 3" xfId="19485" xr:uid="{00000000-0005-0000-0000-00001E4C0000}"/>
    <cellStyle name="Normal 20 3 5 6" xfId="19486" xr:uid="{00000000-0005-0000-0000-00001F4C0000}"/>
    <cellStyle name="Normal 20 3 5 6 2" xfId="19487" xr:uid="{00000000-0005-0000-0000-0000204C0000}"/>
    <cellStyle name="Normal 20 3 5 7" xfId="19488" xr:uid="{00000000-0005-0000-0000-0000214C0000}"/>
    <cellStyle name="Normal 20 3 5 7 2" xfId="19489" xr:uid="{00000000-0005-0000-0000-0000224C0000}"/>
    <cellStyle name="Normal 20 3 5 8" xfId="19490" xr:uid="{00000000-0005-0000-0000-0000234C0000}"/>
    <cellStyle name="Normal 20 3 6" xfId="19491" xr:uid="{00000000-0005-0000-0000-0000244C0000}"/>
    <cellStyle name="Normal 20 3 6 2" xfId="19492" xr:uid="{00000000-0005-0000-0000-0000254C0000}"/>
    <cellStyle name="Normal 20 3 6 2 2" xfId="19493" xr:uid="{00000000-0005-0000-0000-0000264C0000}"/>
    <cellStyle name="Normal 20 3 6 2 2 2" xfId="19494" xr:uid="{00000000-0005-0000-0000-0000274C0000}"/>
    <cellStyle name="Normal 20 3 6 2 3" xfId="19495" xr:uid="{00000000-0005-0000-0000-0000284C0000}"/>
    <cellStyle name="Normal 20 3 6 3" xfId="19496" xr:uid="{00000000-0005-0000-0000-0000294C0000}"/>
    <cellStyle name="Normal 20 3 6 3 2" xfId="19497" xr:uid="{00000000-0005-0000-0000-00002A4C0000}"/>
    <cellStyle name="Normal 20 3 6 3 2 2" xfId="19498" xr:uid="{00000000-0005-0000-0000-00002B4C0000}"/>
    <cellStyle name="Normal 20 3 6 3 3" xfId="19499" xr:uid="{00000000-0005-0000-0000-00002C4C0000}"/>
    <cellStyle name="Normal 20 3 6 4" xfId="19500" xr:uid="{00000000-0005-0000-0000-00002D4C0000}"/>
    <cellStyle name="Normal 20 3 6 4 2" xfId="19501" xr:uid="{00000000-0005-0000-0000-00002E4C0000}"/>
    <cellStyle name="Normal 20 3 6 4 2 2" xfId="19502" xr:uid="{00000000-0005-0000-0000-00002F4C0000}"/>
    <cellStyle name="Normal 20 3 6 4 3" xfId="19503" xr:uid="{00000000-0005-0000-0000-0000304C0000}"/>
    <cellStyle name="Normal 20 3 6 5" xfId="19504" xr:uid="{00000000-0005-0000-0000-0000314C0000}"/>
    <cellStyle name="Normal 20 3 6 5 2" xfId="19505" xr:uid="{00000000-0005-0000-0000-0000324C0000}"/>
    <cellStyle name="Normal 20 3 6 6" xfId="19506" xr:uid="{00000000-0005-0000-0000-0000334C0000}"/>
    <cellStyle name="Normal 20 3 6 6 2" xfId="19507" xr:uid="{00000000-0005-0000-0000-0000344C0000}"/>
    <cellStyle name="Normal 20 3 6 7" xfId="19508" xr:uid="{00000000-0005-0000-0000-0000354C0000}"/>
    <cellStyle name="Normal 20 3 7" xfId="19509" xr:uid="{00000000-0005-0000-0000-0000364C0000}"/>
    <cellStyle name="Normal 20 3 7 2" xfId="19510" xr:uid="{00000000-0005-0000-0000-0000374C0000}"/>
    <cellStyle name="Normal 20 3 7 2 2" xfId="19511" xr:uid="{00000000-0005-0000-0000-0000384C0000}"/>
    <cellStyle name="Normal 20 3 7 2 2 2" xfId="19512" xr:uid="{00000000-0005-0000-0000-0000394C0000}"/>
    <cellStyle name="Normal 20 3 7 2 3" xfId="19513" xr:uid="{00000000-0005-0000-0000-00003A4C0000}"/>
    <cellStyle name="Normal 20 3 7 3" xfId="19514" xr:uid="{00000000-0005-0000-0000-00003B4C0000}"/>
    <cellStyle name="Normal 20 3 7 3 2" xfId="19515" xr:uid="{00000000-0005-0000-0000-00003C4C0000}"/>
    <cellStyle name="Normal 20 3 7 3 2 2" xfId="19516" xr:uid="{00000000-0005-0000-0000-00003D4C0000}"/>
    <cellStyle name="Normal 20 3 7 3 3" xfId="19517" xr:uid="{00000000-0005-0000-0000-00003E4C0000}"/>
    <cellStyle name="Normal 20 3 7 4" xfId="19518" xr:uid="{00000000-0005-0000-0000-00003F4C0000}"/>
    <cellStyle name="Normal 20 3 7 4 2" xfId="19519" xr:uid="{00000000-0005-0000-0000-0000404C0000}"/>
    <cellStyle name="Normal 20 3 7 4 2 2" xfId="19520" xr:uid="{00000000-0005-0000-0000-0000414C0000}"/>
    <cellStyle name="Normal 20 3 7 4 3" xfId="19521" xr:uid="{00000000-0005-0000-0000-0000424C0000}"/>
    <cellStyle name="Normal 20 3 7 5" xfId="19522" xr:uid="{00000000-0005-0000-0000-0000434C0000}"/>
    <cellStyle name="Normal 20 3 7 5 2" xfId="19523" xr:uid="{00000000-0005-0000-0000-0000444C0000}"/>
    <cellStyle name="Normal 20 3 7 6" xfId="19524" xr:uid="{00000000-0005-0000-0000-0000454C0000}"/>
    <cellStyle name="Normal 20 3 7 6 2" xfId="19525" xr:uid="{00000000-0005-0000-0000-0000464C0000}"/>
    <cellStyle name="Normal 20 3 7 7" xfId="19526" xr:uid="{00000000-0005-0000-0000-0000474C0000}"/>
    <cellStyle name="Normal 20 3 8" xfId="19527" xr:uid="{00000000-0005-0000-0000-0000484C0000}"/>
    <cellStyle name="Normal 20 3 8 2" xfId="19528" xr:uid="{00000000-0005-0000-0000-0000494C0000}"/>
    <cellStyle name="Normal 20 3 8 2 2" xfId="19529" xr:uid="{00000000-0005-0000-0000-00004A4C0000}"/>
    <cellStyle name="Normal 20 3 8 3" xfId="19530" xr:uid="{00000000-0005-0000-0000-00004B4C0000}"/>
    <cellStyle name="Normal 20 3 9" xfId="19531" xr:uid="{00000000-0005-0000-0000-00004C4C0000}"/>
    <cellStyle name="Normal 20 3 9 2" xfId="19532" xr:uid="{00000000-0005-0000-0000-00004D4C0000}"/>
    <cellStyle name="Normal 20 3 9 2 2" xfId="19533" xr:uid="{00000000-0005-0000-0000-00004E4C0000}"/>
    <cellStyle name="Normal 20 3 9 3" xfId="19534" xr:uid="{00000000-0005-0000-0000-00004F4C0000}"/>
    <cellStyle name="Normal 20 3_Confidential Information" xfId="19535" xr:uid="{00000000-0005-0000-0000-0000504C0000}"/>
    <cellStyle name="Normal 20 4" xfId="19536" xr:uid="{00000000-0005-0000-0000-0000514C0000}"/>
    <cellStyle name="Normal 20 4 10" xfId="19537" xr:uid="{00000000-0005-0000-0000-0000524C0000}"/>
    <cellStyle name="Normal 20 4 10 2" xfId="19538" xr:uid="{00000000-0005-0000-0000-0000534C0000}"/>
    <cellStyle name="Normal 20 4 11" xfId="19539" xr:uid="{00000000-0005-0000-0000-0000544C0000}"/>
    <cellStyle name="Normal 20 4 2" xfId="19540" xr:uid="{00000000-0005-0000-0000-0000554C0000}"/>
    <cellStyle name="Normal 20 4 2 2" xfId="19541" xr:uid="{00000000-0005-0000-0000-0000564C0000}"/>
    <cellStyle name="Normal 20 4 2 2 2" xfId="19542" xr:uid="{00000000-0005-0000-0000-0000574C0000}"/>
    <cellStyle name="Normal 20 4 2 2 2 2" xfId="19543" xr:uid="{00000000-0005-0000-0000-0000584C0000}"/>
    <cellStyle name="Normal 20 4 2 2 2 2 2" xfId="19544" xr:uid="{00000000-0005-0000-0000-0000594C0000}"/>
    <cellStyle name="Normal 20 4 2 2 2 3" xfId="19545" xr:uid="{00000000-0005-0000-0000-00005A4C0000}"/>
    <cellStyle name="Normal 20 4 2 2 3" xfId="19546" xr:uid="{00000000-0005-0000-0000-00005B4C0000}"/>
    <cellStyle name="Normal 20 4 2 2 3 2" xfId="19547" xr:uid="{00000000-0005-0000-0000-00005C4C0000}"/>
    <cellStyle name="Normal 20 4 2 2 3 2 2" xfId="19548" xr:uid="{00000000-0005-0000-0000-00005D4C0000}"/>
    <cellStyle name="Normal 20 4 2 2 3 3" xfId="19549" xr:uid="{00000000-0005-0000-0000-00005E4C0000}"/>
    <cellStyle name="Normal 20 4 2 2 4" xfId="19550" xr:uid="{00000000-0005-0000-0000-00005F4C0000}"/>
    <cellStyle name="Normal 20 4 2 2 4 2" xfId="19551" xr:uid="{00000000-0005-0000-0000-0000604C0000}"/>
    <cellStyle name="Normal 20 4 2 2 4 2 2" xfId="19552" xr:uid="{00000000-0005-0000-0000-0000614C0000}"/>
    <cellStyle name="Normal 20 4 2 2 4 3" xfId="19553" xr:uid="{00000000-0005-0000-0000-0000624C0000}"/>
    <cellStyle name="Normal 20 4 2 2 5" xfId="19554" xr:uid="{00000000-0005-0000-0000-0000634C0000}"/>
    <cellStyle name="Normal 20 4 2 2 5 2" xfId="19555" xr:uid="{00000000-0005-0000-0000-0000644C0000}"/>
    <cellStyle name="Normal 20 4 2 2 6" xfId="19556" xr:uid="{00000000-0005-0000-0000-0000654C0000}"/>
    <cellStyle name="Normal 20 4 2 2 6 2" xfId="19557" xr:uid="{00000000-0005-0000-0000-0000664C0000}"/>
    <cellStyle name="Normal 20 4 2 2 7" xfId="19558" xr:uid="{00000000-0005-0000-0000-0000674C0000}"/>
    <cellStyle name="Normal 20 4 2 3" xfId="19559" xr:uid="{00000000-0005-0000-0000-0000684C0000}"/>
    <cellStyle name="Normal 20 4 2 3 2" xfId="19560" xr:uid="{00000000-0005-0000-0000-0000694C0000}"/>
    <cellStyle name="Normal 20 4 2 3 2 2" xfId="19561" xr:uid="{00000000-0005-0000-0000-00006A4C0000}"/>
    <cellStyle name="Normal 20 4 2 3 2 2 2" xfId="19562" xr:uid="{00000000-0005-0000-0000-00006B4C0000}"/>
    <cellStyle name="Normal 20 4 2 3 2 3" xfId="19563" xr:uid="{00000000-0005-0000-0000-00006C4C0000}"/>
    <cellStyle name="Normal 20 4 2 3 3" xfId="19564" xr:uid="{00000000-0005-0000-0000-00006D4C0000}"/>
    <cellStyle name="Normal 20 4 2 3 3 2" xfId="19565" xr:uid="{00000000-0005-0000-0000-00006E4C0000}"/>
    <cellStyle name="Normal 20 4 2 3 3 2 2" xfId="19566" xr:uid="{00000000-0005-0000-0000-00006F4C0000}"/>
    <cellStyle name="Normal 20 4 2 3 3 3" xfId="19567" xr:uid="{00000000-0005-0000-0000-0000704C0000}"/>
    <cellStyle name="Normal 20 4 2 3 4" xfId="19568" xr:uid="{00000000-0005-0000-0000-0000714C0000}"/>
    <cellStyle name="Normal 20 4 2 3 4 2" xfId="19569" xr:uid="{00000000-0005-0000-0000-0000724C0000}"/>
    <cellStyle name="Normal 20 4 2 3 4 2 2" xfId="19570" xr:uid="{00000000-0005-0000-0000-0000734C0000}"/>
    <cellStyle name="Normal 20 4 2 3 4 3" xfId="19571" xr:uid="{00000000-0005-0000-0000-0000744C0000}"/>
    <cellStyle name="Normal 20 4 2 3 5" xfId="19572" xr:uid="{00000000-0005-0000-0000-0000754C0000}"/>
    <cellStyle name="Normal 20 4 2 3 5 2" xfId="19573" xr:uid="{00000000-0005-0000-0000-0000764C0000}"/>
    <cellStyle name="Normal 20 4 2 3 6" xfId="19574" xr:uid="{00000000-0005-0000-0000-0000774C0000}"/>
    <cellStyle name="Normal 20 4 2 3 6 2" xfId="19575" xr:uid="{00000000-0005-0000-0000-0000784C0000}"/>
    <cellStyle name="Normal 20 4 2 3 7" xfId="19576" xr:uid="{00000000-0005-0000-0000-0000794C0000}"/>
    <cellStyle name="Normal 20 4 2 4" xfId="19577" xr:uid="{00000000-0005-0000-0000-00007A4C0000}"/>
    <cellStyle name="Normal 20 4 2 4 2" xfId="19578" xr:uid="{00000000-0005-0000-0000-00007B4C0000}"/>
    <cellStyle name="Normal 20 4 2 4 2 2" xfId="19579" xr:uid="{00000000-0005-0000-0000-00007C4C0000}"/>
    <cellStyle name="Normal 20 4 2 4 3" xfId="19580" xr:uid="{00000000-0005-0000-0000-00007D4C0000}"/>
    <cellStyle name="Normal 20 4 2 5" xfId="19581" xr:uid="{00000000-0005-0000-0000-00007E4C0000}"/>
    <cellStyle name="Normal 20 4 2 5 2" xfId="19582" xr:uid="{00000000-0005-0000-0000-00007F4C0000}"/>
    <cellStyle name="Normal 20 4 2 5 2 2" xfId="19583" xr:uid="{00000000-0005-0000-0000-0000804C0000}"/>
    <cellStyle name="Normal 20 4 2 5 3" xfId="19584" xr:uid="{00000000-0005-0000-0000-0000814C0000}"/>
    <cellStyle name="Normal 20 4 2 6" xfId="19585" xr:uid="{00000000-0005-0000-0000-0000824C0000}"/>
    <cellStyle name="Normal 20 4 2 6 2" xfId="19586" xr:uid="{00000000-0005-0000-0000-0000834C0000}"/>
    <cellStyle name="Normal 20 4 2 6 2 2" xfId="19587" xr:uid="{00000000-0005-0000-0000-0000844C0000}"/>
    <cellStyle name="Normal 20 4 2 6 3" xfId="19588" xr:uid="{00000000-0005-0000-0000-0000854C0000}"/>
    <cellStyle name="Normal 20 4 2 7" xfId="19589" xr:uid="{00000000-0005-0000-0000-0000864C0000}"/>
    <cellStyle name="Normal 20 4 2 7 2" xfId="19590" xr:uid="{00000000-0005-0000-0000-0000874C0000}"/>
    <cellStyle name="Normal 20 4 2 8" xfId="19591" xr:uid="{00000000-0005-0000-0000-0000884C0000}"/>
    <cellStyle name="Normal 20 4 2 8 2" xfId="19592" xr:uid="{00000000-0005-0000-0000-0000894C0000}"/>
    <cellStyle name="Normal 20 4 2 9" xfId="19593" xr:uid="{00000000-0005-0000-0000-00008A4C0000}"/>
    <cellStyle name="Normal 20 4 3" xfId="19594" xr:uid="{00000000-0005-0000-0000-00008B4C0000}"/>
    <cellStyle name="Normal 20 4 3 2" xfId="19595" xr:uid="{00000000-0005-0000-0000-00008C4C0000}"/>
    <cellStyle name="Normal 20 4 3 2 2" xfId="19596" xr:uid="{00000000-0005-0000-0000-00008D4C0000}"/>
    <cellStyle name="Normal 20 4 3 2 2 2" xfId="19597" xr:uid="{00000000-0005-0000-0000-00008E4C0000}"/>
    <cellStyle name="Normal 20 4 3 2 2 2 2" xfId="19598" xr:uid="{00000000-0005-0000-0000-00008F4C0000}"/>
    <cellStyle name="Normal 20 4 3 2 2 3" xfId="19599" xr:uid="{00000000-0005-0000-0000-0000904C0000}"/>
    <cellStyle name="Normal 20 4 3 2 3" xfId="19600" xr:uid="{00000000-0005-0000-0000-0000914C0000}"/>
    <cellStyle name="Normal 20 4 3 2 3 2" xfId="19601" xr:uid="{00000000-0005-0000-0000-0000924C0000}"/>
    <cellStyle name="Normal 20 4 3 2 3 2 2" xfId="19602" xr:uid="{00000000-0005-0000-0000-0000934C0000}"/>
    <cellStyle name="Normal 20 4 3 2 3 3" xfId="19603" xr:uid="{00000000-0005-0000-0000-0000944C0000}"/>
    <cellStyle name="Normal 20 4 3 2 4" xfId="19604" xr:uid="{00000000-0005-0000-0000-0000954C0000}"/>
    <cellStyle name="Normal 20 4 3 2 4 2" xfId="19605" xr:uid="{00000000-0005-0000-0000-0000964C0000}"/>
    <cellStyle name="Normal 20 4 3 2 4 2 2" xfId="19606" xr:uid="{00000000-0005-0000-0000-0000974C0000}"/>
    <cellStyle name="Normal 20 4 3 2 4 3" xfId="19607" xr:uid="{00000000-0005-0000-0000-0000984C0000}"/>
    <cellStyle name="Normal 20 4 3 2 5" xfId="19608" xr:uid="{00000000-0005-0000-0000-0000994C0000}"/>
    <cellStyle name="Normal 20 4 3 2 5 2" xfId="19609" xr:uid="{00000000-0005-0000-0000-00009A4C0000}"/>
    <cellStyle name="Normal 20 4 3 2 6" xfId="19610" xr:uid="{00000000-0005-0000-0000-00009B4C0000}"/>
    <cellStyle name="Normal 20 4 3 2 6 2" xfId="19611" xr:uid="{00000000-0005-0000-0000-00009C4C0000}"/>
    <cellStyle name="Normal 20 4 3 2 7" xfId="19612" xr:uid="{00000000-0005-0000-0000-00009D4C0000}"/>
    <cellStyle name="Normal 20 4 3 3" xfId="19613" xr:uid="{00000000-0005-0000-0000-00009E4C0000}"/>
    <cellStyle name="Normal 20 4 3 3 2" xfId="19614" xr:uid="{00000000-0005-0000-0000-00009F4C0000}"/>
    <cellStyle name="Normal 20 4 3 3 2 2" xfId="19615" xr:uid="{00000000-0005-0000-0000-0000A04C0000}"/>
    <cellStyle name="Normal 20 4 3 3 3" xfId="19616" xr:uid="{00000000-0005-0000-0000-0000A14C0000}"/>
    <cellStyle name="Normal 20 4 3 4" xfId="19617" xr:uid="{00000000-0005-0000-0000-0000A24C0000}"/>
    <cellStyle name="Normal 20 4 3 4 2" xfId="19618" xr:uid="{00000000-0005-0000-0000-0000A34C0000}"/>
    <cellStyle name="Normal 20 4 3 4 2 2" xfId="19619" xr:uid="{00000000-0005-0000-0000-0000A44C0000}"/>
    <cellStyle name="Normal 20 4 3 4 3" xfId="19620" xr:uid="{00000000-0005-0000-0000-0000A54C0000}"/>
    <cellStyle name="Normal 20 4 3 5" xfId="19621" xr:uid="{00000000-0005-0000-0000-0000A64C0000}"/>
    <cellStyle name="Normal 20 4 3 5 2" xfId="19622" xr:uid="{00000000-0005-0000-0000-0000A74C0000}"/>
    <cellStyle name="Normal 20 4 3 5 2 2" xfId="19623" xr:uid="{00000000-0005-0000-0000-0000A84C0000}"/>
    <cellStyle name="Normal 20 4 3 5 3" xfId="19624" xr:uid="{00000000-0005-0000-0000-0000A94C0000}"/>
    <cellStyle name="Normal 20 4 3 6" xfId="19625" xr:uid="{00000000-0005-0000-0000-0000AA4C0000}"/>
    <cellStyle name="Normal 20 4 3 6 2" xfId="19626" xr:uid="{00000000-0005-0000-0000-0000AB4C0000}"/>
    <cellStyle name="Normal 20 4 3 7" xfId="19627" xr:uid="{00000000-0005-0000-0000-0000AC4C0000}"/>
    <cellStyle name="Normal 20 4 3 7 2" xfId="19628" xr:uid="{00000000-0005-0000-0000-0000AD4C0000}"/>
    <cellStyle name="Normal 20 4 3 8" xfId="19629" xr:uid="{00000000-0005-0000-0000-0000AE4C0000}"/>
    <cellStyle name="Normal 20 4 4" xfId="19630" xr:uid="{00000000-0005-0000-0000-0000AF4C0000}"/>
    <cellStyle name="Normal 20 4 4 2" xfId="19631" xr:uid="{00000000-0005-0000-0000-0000B04C0000}"/>
    <cellStyle name="Normal 20 4 4 2 2" xfId="19632" xr:uid="{00000000-0005-0000-0000-0000B14C0000}"/>
    <cellStyle name="Normal 20 4 4 2 2 2" xfId="19633" xr:uid="{00000000-0005-0000-0000-0000B24C0000}"/>
    <cellStyle name="Normal 20 4 4 2 3" xfId="19634" xr:uid="{00000000-0005-0000-0000-0000B34C0000}"/>
    <cellStyle name="Normal 20 4 4 3" xfId="19635" xr:uid="{00000000-0005-0000-0000-0000B44C0000}"/>
    <cellStyle name="Normal 20 4 4 3 2" xfId="19636" xr:uid="{00000000-0005-0000-0000-0000B54C0000}"/>
    <cellStyle name="Normal 20 4 4 3 2 2" xfId="19637" xr:uid="{00000000-0005-0000-0000-0000B64C0000}"/>
    <cellStyle name="Normal 20 4 4 3 3" xfId="19638" xr:uid="{00000000-0005-0000-0000-0000B74C0000}"/>
    <cellStyle name="Normal 20 4 4 4" xfId="19639" xr:uid="{00000000-0005-0000-0000-0000B84C0000}"/>
    <cellStyle name="Normal 20 4 4 4 2" xfId="19640" xr:uid="{00000000-0005-0000-0000-0000B94C0000}"/>
    <cellStyle name="Normal 20 4 4 4 2 2" xfId="19641" xr:uid="{00000000-0005-0000-0000-0000BA4C0000}"/>
    <cellStyle name="Normal 20 4 4 4 3" xfId="19642" xr:uid="{00000000-0005-0000-0000-0000BB4C0000}"/>
    <cellStyle name="Normal 20 4 4 5" xfId="19643" xr:uid="{00000000-0005-0000-0000-0000BC4C0000}"/>
    <cellStyle name="Normal 20 4 4 5 2" xfId="19644" xr:uid="{00000000-0005-0000-0000-0000BD4C0000}"/>
    <cellStyle name="Normal 20 4 4 6" xfId="19645" xr:uid="{00000000-0005-0000-0000-0000BE4C0000}"/>
    <cellStyle name="Normal 20 4 4 6 2" xfId="19646" xr:uid="{00000000-0005-0000-0000-0000BF4C0000}"/>
    <cellStyle name="Normal 20 4 4 7" xfId="19647" xr:uid="{00000000-0005-0000-0000-0000C04C0000}"/>
    <cellStyle name="Normal 20 4 5" xfId="19648" xr:uid="{00000000-0005-0000-0000-0000C14C0000}"/>
    <cellStyle name="Normal 20 4 5 2" xfId="19649" xr:uid="{00000000-0005-0000-0000-0000C24C0000}"/>
    <cellStyle name="Normal 20 4 5 2 2" xfId="19650" xr:uid="{00000000-0005-0000-0000-0000C34C0000}"/>
    <cellStyle name="Normal 20 4 5 2 2 2" xfId="19651" xr:uid="{00000000-0005-0000-0000-0000C44C0000}"/>
    <cellStyle name="Normal 20 4 5 2 3" xfId="19652" xr:uid="{00000000-0005-0000-0000-0000C54C0000}"/>
    <cellStyle name="Normal 20 4 5 3" xfId="19653" xr:uid="{00000000-0005-0000-0000-0000C64C0000}"/>
    <cellStyle name="Normal 20 4 5 3 2" xfId="19654" xr:uid="{00000000-0005-0000-0000-0000C74C0000}"/>
    <cellStyle name="Normal 20 4 5 3 2 2" xfId="19655" xr:uid="{00000000-0005-0000-0000-0000C84C0000}"/>
    <cellStyle name="Normal 20 4 5 3 3" xfId="19656" xr:uid="{00000000-0005-0000-0000-0000C94C0000}"/>
    <cellStyle name="Normal 20 4 5 4" xfId="19657" xr:uid="{00000000-0005-0000-0000-0000CA4C0000}"/>
    <cellStyle name="Normal 20 4 5 4 2" xfId="19658" xr:uid="{00000000-0005-0000-0000-0000CB4C0000}"/>
    <cellStyle name="Normal 20 4 5 4 2 2" xfId="19659" xr:uid="{00000000-0005-0000-0000-0000CC4C0000}"/>
    <cellStyle name="Normal 20 4 5 4 3" xfId="19660" xr:uid="{00000000-0005-0000-0000-0000CD4C0000}"/>
    <cellStyle name="Normal 20 4 5 5" xfId="19661" xr:uid="{00000000-0005-0000-0000-0000CE4C0000}"/>
    <cellStyle name="Normal 20 4 5 5 2" xfId="19662" xr:uid="{00000000-0005-0000-0000-0000CF4C0000}"/>
    <cellStyle name="Normal 20 4 5 6" xfId="19663" xr:uid="{00000000-0005-0000-0000-0000D04C0000}"/>
    <cellStyle name="Normal 20 4 5 6 2" xfId="19664" xr:uid="{00000000-0005-0000-0000-0000D14C0000}"/>
    <cellStyle name="Normal 20 4 5 7" xfId="19665" xr:uid="{00000000-0005-0000-0000-0000D24C0000}"/>
    <cellStyle name="Normal 20 4 6" xfId="19666" xr:uid="{00000000-0005-0000-0000-0000D34C0000}"/>
    <cellStyle name="Normal 20 4 6 2" xfId="19667" xr:uid="{00000000-0005-0000-0000-0000D44C0000}"/>
    <cellStyle name="Normal 20 4 6 2 2" xfId="19668" xr:uid="{00000000-0005-0000-0000-0000D54C0000}"/>
    <cellStyle name="Normal 20 4 6 3" xfId="19669" xr:uid="{00000000-0005-0000-0000-0000D64C0000}"/>
    <cellStyle name="Normal 20 4 7" xfId="19670" xr:uid="{00000000-0005-0000-0000-0000D74C0000}"/>
    <cellStyle name="Normal 20 4 7 2" xfId="19671" xr:uid="{00000000-0005-0000-0000-0000D84C0000}"/>
    <cellStyle name="Normal 20 4 7 2 2" xfId="19672" xr:uid="{00000000-0005-0000-0000-0000D94C0000}"/>
    <cellStyle name="Normal 20 4 7 3" xfId="19673" xr:uid="{00000000-0005-0000-0000-0000DA4C0000}"/>
    <cellStyle name="Normal 20 4 8" xfId="19674" xr:uid="{00000000-0005-0000-0000-0000DB4C0000}"/>
    <cellStyle name="Normal 20 4 8 2" xfId="19675" xr:uid="{00000000-0005-0000-0000-0000DC4C0000}"/>
    <cellStyle name="Normal 20 4 8 2 2" xfId="19676" xr:uid="{00000000-0005-0000-0000-0000DD4C0000}"/>
    <cellStyle name="Normal 20 4 8 3" xfId="19677" xr:uid="{00000000-0005-0000-0000-0000DE4C0000}"/>
    <cellStyle name="Normal 20 4 9" xfId="19678" xr:uid="{00000000-0005-0000-0000-0000DF4C0000}"/>
    <cellStyle name="Normal 20 4 9 2" xfId="19679" xr:uid="{00000000-0005-0000-0000-0000E04C0000}"/>
    <cellStyle name="Normal 20 5" xfId="19680" xr:uid="{00000000-0005-0000-0000-0000E14C0000}"/>
    <cellStyle name="Normal 20 5 10" xfId="19681" xr:uid="{00000000-0005-0000-0000-0000E24C0000}"/>
    <cellStyle name="Normal 20 5 10 2" xfId="19682" xr:uid="{00000000-0005-0000-0000-0000E34C0000}"/>
    <cellStyle name="Normal 20 5 11" xfId="19683" xr:uid="{00000000-0005-0000-0000-0000E44C0000}"/>
    <cellStyle name="Normal 20 5 2" xfId="19684" xr:uid="{00000000-0005-0000-0000-0000E54C0000}"/>
    <cellStyle name="Normal 20 5 2 2" xfId="19685" xr:uid="{00000000-0005-0000-0000-0000E64C0000}"/>
    <cellStyle name="Normal 20 5 2 2 2" xfId="19686" xr:uid="{00000000-0005-0000-0000-0000E74C0000}"/>
    <cellStyle name="Normal 20 5 2 2 2 2" xfId="19687" xr:uid="{00000000-0005-0000-0000-0000E84C0000}"/>
    <cellStyle name="Normal 20 5 2 2 2 2 2" xfId="19688" xr:uid="{00000000-0005-0000-0000-0000E94C0000}"/>
    <cellStyle name="Normal 20 5 2 2 2 3" xfId="19689" xr:uid="{00000000-0005-0000-0000-0000EA4C0000}"/>
    <cellStyle name="Normal 20 5 2 2 3" xfId="19690" xr:uid="{00000000-0005-0000-0000-0000EB4C0000}"/>
    <cellStyle name="Normal 20 5 2 2 3 2" xfId="19691" xr:uid="{00000000-0005-0000-0000-0000EC4C0000}"/>
    <cellStyle name="Normal 20 5 2 2 3 2 2" xfId="19692" xr:uid="{00000000-0005-0000-0000-0000ED4C0000}"/>
    <cellStyle name="Normal 20 5 2 2 3 3" xfId="19693" xr:uid="{00000000-0005-0000-0000-0000EE4C0000}"/>
    <cellStyle name="Normal 20 5 2 2 4" xfId="19694" xr:uid="{00000000-0005-0000-0000-0000EF4C0000}"/>
    <cellStyle name="Normal 20 5 2 2 4 2" xfId="19695" xr:uid="{00000000-0005-0000-0000-0000F04C0000}"/>
    <cellStyle name="Normal 20 5 2 2 4 2 2" xfId="19696" xr:uid="{00000000-0005-0000-0000-0000F14C0000}"/>
    <cellStyle name="Normal 20 5 2 2 4 3" xfId="19697" xr:uid="{00000000-0005-0000-0000-0000F24C0000}"/>
    <cellStyle name="Normal 20 5 2 2 5" xfId="19698" xr:uid="{00000000-0005-0000-0000-0000F34C0000}"/>
    <cellStyle name="Normal 20 5 2 2 5 2" xfId="19699" xr:uid="{00000000-0005-0000-0000-0000F44C0000}"/>
    <cellStyle name="Normal 20 5 2 2 6" xfId="19700" xr:uid="{00000000-0005-0000-0000-0000F54C0000}"/>
    <cellStyle name="Normal 20 5 2 2 6 2" xfId="19701" xr:uid="{00000000-0005-0000-0000-0000F64C0000}"/>
    <cellStyle name="Normal 20 5 2 2 7" xfId="19702" xr:uid="{00000000-0005-0000-0000-0000F74C0000}"/>
    <cellStyle name="Normal 20 5 2 3" xfId="19703" xr:uid="{00000000-0005-0000-0000-0000F84C0000}"/>
    <cellStyle name="Normal 20 5 2 3 2" xfId="19704" xr:uid="{00000000-0005-0000-0000-0000F94C0000}"/>
    <cellStyle name="Normal 20 5 2 3 2 2" xfId="19705" xr:uid="{00000000-0005-0000-0000-0000FA4C0000}"/>
    <cellStyle name="Normal 20 5 2 3 2 2 2" xfId="19706" xr:uid="{00000000-0005-0000-0000-0000FB4C0000}"/>
    <cellStyle name="Normal 20 5 2 3 2 3" xfId="19707" xr:uid="{00000000-0005-0000-0000-0000FC4C0000}"/>
    <cellStyle name="Normal 20 5 2 3 3" xfId="19708" xr:uid="{00000000-0005-0000-0000-0000FD4C0000}"/>
    <cellStyle name="Normal 20 5 2 3 3 2" xfId="19709" xr:uid="{00000000-0005-0000-0000-0000FE4C0000}"/>
    <cellStyle name="Normal 20 5 2 3 3 2 2" xfId="19710" xr:uid="{00000000-0005-0000-0000-0000FF4C0000}"/>
    <cellStyle name="Normal 20 5 2 3 3 3" xfId="19711" xr:uid="{00000000-0005-0000-0000-0000004D0000}"/>
    <cellStyle name="Normal 20 5 2 3 4" xfId="19712" xr:uid="{00000000-0005-0000-0000-0000014D0000}"/>
    <cellStyle name="Normal 20 5 2 3 4 2" xfId="19713" xr:uid="{00000000-0005-0000-0000-0000024D0000}"/>
    <cellStyle name="Normal 20 5 2 3 4 2 2" xfId="19714" xr:uid="{00000000-0005-0000-0000-0000034D0000}"/>
    <cellStyle name="Normal 20 5 2 3 4 3" xfId="19715" xr:uid="{00000000-0005-0000-0000-0000044D0000}"/>
    <cellStyle name="Normal 20 5 2 3 5" xfId="19716" xr:uid="{00000000-0005-0000-0000-0000054D0000}"/>
    <cellStyle name="Normal 20 5 2 3 5 2" xfId="19717" xr:uid="{00000000-0005-0000-0000-0000064D0000}"/>
    <cellStyle name="Normal 20 5 2 3 6" xfId="19718" xr:uid="{00000000-0005-0000-0000-0000074D0000}"/>
    <cellStyle name="Normal 20 5 2 3 6 2" xfId="19719" xr:uid="{00000000-0005-0000-0000-0000084D0000}"/>
    <cellStyle name="Normal 20 5 2 3 7" xfId="19720" xr:uid="{00000000-0005-0000-0000-0000094D0000}"/>
    <cellStyle name="Normal 20 5 2 4" xfId="19721" xr:uid="{00000000-0005-0000-0000-00000A4D0000}"/>
    <cellStyle name="Normal 20 5 2 4 2" xfId="19722" xr:uid="{00000000-0005-0000-0000-00000B4D0000}"/>
    <cellStyle name="Normal 20 5 2 4 2 2" xfId="19723" xr:uid="{00000000-0005-0000-0000-00000C4D0000}"/>
    <cellStyle name="Normal 20 5 2 4 3" xfId="19724" xr:uid="{00000000-0005-0000-0000-00000D4D0000}"/>
    <cellStyle name="Normal 20 5 2 5" xfId="19725" xr:uid="{00000000-0005-0000-0000-00000E4D0000}"/>
    <cellStyle name="Normal 20 5 2 5 2" xfId="19726" xr:uid="{00000000-0005-0000-0000-00000F4D0000}"/>
    <cellStyle name="Normal 20 5 2 5 2 2" xfId="19727" xr:uid="{00000000-0005-0000-0000-0000104D0000}"/>
    <cellStyle name="Normal 20 5 2 5 3" xfId="19728" xr:uid="{00000000-0005-0000-0000-0000114D0000}"/>
    <cellStyle name="Normal 20 5 2 6" xfId="19729" xr:uid="{00000000-0005-0000-0000-0000124D0000}"/>
    <cellStyle name="Normal 20 5 2 6 2" xfId="19730" xr:uid="{00000000-0005-0000-0000-0000134D0000}"/>
    <cellStyle name="Normal 20 5 2 6 2 2" xfId="19731" xr:uid="{00000000-0005-0000-0000-0000144D0000}"/>
    <cellStyle name="Normal 20 5 2 6 3" xfId="19732" xr:uid="{00000000-0005-0000-0000-0000154D0000}"/>
    <cellStyle name="Normal 20 5 2 7" xfId="19733" xr:uid="{00000000-0005-0000-0000-0000164D0000}"/>
    <cellStyle name="Normal 20 5 2 7 2" xfId="19734" xr:uid="{00000000-0005-0000-0000-0000174D0000}"/>
    <cellStyle name="Normal 20 5 2 8" xfId="19735" xr:uid="{00000000-0005-0000-0000-0000184D0000}"/>
    <cellStyle name="Normal 20 5 2 8 2" xfId="19736" xr:uid="{00000000-0005-0000-0000-0000194D0000}"/>
    <cellStyle name="Normal 20 5 2 9" xfId="19737" xr:uid="{00000000-0005-0000-0000-00001A4D0000}"/>
    <cellStyle name="Normal 20 5 3" xfId="19738" xr:uid="{00000000-0005-0000-0000-00001B4D0000}"/>
    <cellStyle name="Normal 20 5 3 2" xfId="19739" xr:uid="{00000000-0005-0000-0000-00001C4D0000}"/>
    <cellStyle name="Normal 20 5 3 2 2" xfId="19740" xr:uid="{00000000-0005-0000-0000-00001D4D0000}"/>
    <cellStyle name="Normal 20 5 3 2 2 2" xfId="19741" xr:uid="{00000000-0005-0000-0000-00001E4D0000}"/>
    <cellStyle name="Normal 20 5 3 2 2 2 2" xfId="19742" xr:uid="{00000000-0005-0000-0000-00001F4D0000}"/>
    <cellStyle name="Normal 20 5 3 2 2 3" xfId="19743" xr:uid="{00000000-0005-0000-0000-0000204D0000}"/>
    <cellStyle name="Normal 20 5 3 2 3" xfId="19744" xr:uid="{00000000-0005-0000-0000-0000214D0000}"/>
    <cellStyle name="Normal 20 5 3 2 3 2" xfId="19745" xr:uid="{00000000-0005-0000-0000-0000224D0000}"/>
    <cellStyle name="Normal 20 5 3 2 3 2 2" xfId="19746" xr:uid="{00000000-0005-0000-0000-0000234D0000}"/>
    <cellStyle name="Normal 20 5 3 2 3 3" xfId="19747" xr:uid="{00000000-0005-0000-0000-0000244D0000}"/>
    <cellStyle name="Normal 20 5 3 2 4" xfId="19748" xr:uid="{00000000-0005-0000-0000-0000254D0000}"/>
    <cellStyle name="Normal 20 5 3 2 4 2" xfId="19749" xr:uid="{00000000-0005-0000-0000-0000264D0000}"/>
    <cellStyle name="Normal 20 5 3 2 4 2 2" xfId="19750" xr:uid="{00000000-0005-0000-0000-0000274D0000}"/>
    <cellStyle name="Normal 20 5 3 2 4 3" xfId="19751" xr:uid="{00000000-0005-0000-0000-0000284D0000}"/>
    <cellStyle name="Normal 20 5 3 2 5" xfId="19752" xr:uid="{00000000-0005-0000-0000-0000294D0000}"/>
    <cellStyle name="Normal 20 5 3 2 5 2" xfId="19753" xr:uid="{00000000-0005-0000-0000-00002A4D0000}"/>
    <cellStyle name="Normal 20 5 3 2 6" xfId="19754" xr:uid="{00000000-0005-0000-0000-00002B4D0000}"/>
    <cellStyle name="Normal 20 5 3 2 6 2" xfId="19755" xr:uid="{00000000-0005-0000-0000-00002C4D0000}"/>
    <cellStyle name="Normal 20 5 3 2 7" xfId="19756" xr:uid="{00000000-0005-0000-0000-00002D4D0000}"/>
    <cellStyle name="Normal 20 5 3 3" xfId="19757" xr:uid="{00000000-0005-0000-0000-00002E4D0000}"/>
    <cellStyle name="Normal 20 5 3 3 2" xfId="19758" xr:uid="{00000000-0005-0000-0000-00002F4D0000}"/>
    <cellStyle name="Normal 20 5 3 3 2 2" xfId="19759" xr:uid="{00000000-0005-0000-0000-0000304D0000}"/>
    <cellStyle name="Normal 20 5 3 3 3" xfId="19760" xr:uid="{00000000-0005-0000-0000-0000314D0000}"/>
    <cellStyle name="Normal 20 5 3 4" xfId="19761" xr:uid="{00000000-0005-0000-0000-0000324D0000}"/>
    <cellStyle name="Normal 20 5 3 4 2" xfId="19762" xr:uid="{00000000-0005-0000-0000-0000334D0000}"/>
    <cellStyle name="Normal 20 5 3 4 2 2" xfId="19763" xr:uid="{00000000-0005-0000-0000-0000344D0000}"/>
    <cellStyle name="Normal 20 5 3 4 3" xfId="19764" xr:uid="{00000000-0005-0000-0000-0000354D0000}"/>
    <cellStyle name="Normal 20 5 3 5" xfId="19765" xr:uid="{00000000-0005-0000-0000-0000364D0000}"/>
    <cellStyle name="Normal 20 5 3 5 2" xfId="19766" xr:uid="{00000000-0005-0000-0000-0000374D0000}"/>
    <cellStyle name="Normal 20 5 3 5 2 2" xfId="19767" xr:uid="{00000000-0005-0000-0000-0000384D0000}"/>
    <cellStyle name="Normal 20 5 3 5 3" xfId="19768" xr:uid="{00000000-0005-0000-0000-0000394D0000}"/>
    <cellStyle name="Normal 20 5 3 6" xfId="19769" xr:uid="{00000000-0005-0000-0000-00003A4D0000}"/>
    <cellStyle name="Normal 20 5 3 6 2" xfId="19770" xr:uid="{00000000-0005-0000-0000-00003B4D0000}"/>
    <cellStyle name="Normal 20 5 3 7" xfId="19771" xr:uid="{00000000-0005-0000-0000-00003C4D0000}"/>
    <cellStyle name="Normal 20 5 3 7 2" xfId="19772" xr:uid="{00000000-0005-0000-0000-00003D4D0000}"/>
    <cellStyle name="Normal 20 5 3 8" xfId="19773" xr:uid="{00000000-0005-0000-0000-00003E4D0000}"/>
    <cellStyle name="Normal 20 5 4" xfId="19774" xr:uid="{00000000-0005-0000-0000-00003F4D0000}"/>
    <cellStyle name="Normal 20 5 4 2" xfId="19775" xr:uid="{00000000-0005-0000-0000-0000404D0000}"/>
    <cellStyle name="Normal 20 5 4 2 2" xfId="19776" xr:uid="{00000000-0005-0000-0000-0000414D0000}"/>
    <cellStyle name="Normal 20 5 4 2 2 2" xfId="19777" xr:uid="{00000000-0005-0000-0000-0000424D0000}"/>
    <cellStyle name="Normal 20 5 4 2 3" xfId="19778" xr:uid="{00000000-0005-0000-0000-0000434D0000}"/>
    <cellStyle name="Normal 20 5 4 3" xfId="19779" xr:uid="{00000000-0005-0000-0000-0000444D0000}"/>
    <cellStyle name="Normal 20 5 4 3 2" xfId="19780" xr:uid="{00000000-0005-0000-0000-0000454D0000}"/>
    <cellStyle name="Normal 20 5 4 3 2 2" xfId="19781" xr:uid="{00000000-0005-0000-0000-0000464D0000}"/>
    <cellStyle name="Normal 20 5 4 3 3" xfId="19782" xr:uid="{00000000-0005-0000-0000-0000474D0000}"/>
    <cellStyle name="Normal 20 5 4 4" xfId="19783" xr:uid="{00000000-0005-0000-0000-0000484D0000}"/>
    <cellStyle name="Normal 20 5 4 4 2" xfId="19784" xr:uid="{00000000-0005-0000-0000-0000494D0000}"/>
    <cellStyle name="Normal 20 5 4 4 2 2" xfId="19785" xr:uid="{00000000-0005-0000-0000-00004A4D0000}"/>
    <cellStyle name="Normal 20 5 4 4 3" xfId="19786" xr:uid="{00000000-0005-0000-0000-00004B4D0000}"/>
    <cellStyle name="Normal 20 5 4 5" xfId="19787" xr:uid="{00000000-0005-0000-0000-00004C4D0000}"/>
    <cellStyle name="Normal 20 5 4 5 2" xfId="19788" xr:uid="{00000000-0005-0000-0000-00004D4D0000}"/>
    <cellStyle name="Normal 20 5 4 6" xfId="19789" xr:uid="{00000000-0005-0000-0000-00004E4D0000}"/>
    <cellStyle name="Normal 20 5 4 6 2" xfId="19790" xr:uid="{00000000-0005-0000-0000-00004F4D0000}"/>
    <cellStyle name="Normal 20 5 4 7" xfId="19791" xr:uid="{00000000-0005-0000-0000-0000504D0000}"/>
    <cellStyle name="Normal 20 5 5" xfId="19792" xr:uid="{00000000-0005-0000-0000-0000514D0000}"/>
    <cellStyle name="Normal 20 5 5 2" xfId="19793" xr:uid="{00000000-0005-0000-0000-0000524D0000}"/>
    <cellStyle name="Normal 20 5 5 2 2" xfId="19794" xr:uid="{00000000-0005-0000-0000-0000534D0000}"/>
    <cellStyle name="Normal 20 5 5 2 2 2" xfId="19795" xr:uid="{00000000-0005-0000-0000-0000544D0000}"/>
    <cellStyle name="Normal 20 5 5 2 3" xfId="19796" xr:uid="{00000000-0005-0000-0000-0000554D0000}"/>
    <cellStyle name="Normal 20 5 5 3" xfId="19797" xr:uid="{00000000-0005-0000-0000-0000564D0000}"/>
    <cellStyle name="Normal 20 5 5 3 2" xfId="19798" xr:uid="{00000000-0005-0000-0000-0000574D0000}"/>
    <cellStyle name="Normal 20 5 5 3 2 2" xfId="19799" xr:uid="{00000000-0005-0000-0000-0000584D0000}"/>
    <cellStyle name="Normal 20 5 5 3 3" xfId="19800" xr:uid="{00000000-0005-0000-0000-0000594D0000}"/>
    <cellStyle name="Normal 20 5 5 4" xfId="19801" xr:uid="{00000000-0005-0000-0000-00005A4D0000}"/>
    <cellStyle name="Normal 20 5 5 4 2" xfId="19802" xr:uid="{00000000-0005-0000-0000-00005B4D0000}"/>
    <cellStyle name="Normal 20 5 5 4 2 2" xfId="19803" xr:uid="{00000000-0005-0000-0000-00005C4D0000}"/>
    <cellStyle name="Normal 20 5 5 4 3" xfId="19804" xr:uid="{00000000-0005-0000-0000-00005D4D0000}"/>
    <cellStyle name="Normal 20 5 5 5" xfId="19805" xr:uid="{00000000-0005-0000-0000-00005E4D0000}"/>
    <cellStyle name="Normal 20 5 5 5 2" xfId="19806" xr:uid="{00000000-0005-0000-0000-00005F4D0000}"/>
    <cellStyle name="Normal 20 5 5 6" xfId="19807" xr:uid="{00000000-0005-0000-0000-0000604D0000}"/>
    <cellStyle name="Normal 20 5 5 6 2" xfId="19808" xr:uid="{00000000-0005-0000-0000-0000614D0000}"/>
    <cellStyle name="Normal 20 5 5 7" xfId="19809" xr:uid="{00000000-0005-0000-0000-0000624D0000}"/>
    <cellStyle name="Normal 20 5 6" xfId="19810" xr:uid="{00000000-0005-0000-0000-0000634D0000}"/>
    <cellStyle name="Normal 20 5 6 2" xfId="19811" xr:uid="{00000000-0005-0000-0000-0000644D0000}"/>
    <cellStyle name="Normal 20 5 6 2 2" xfId="19812" xr:uid="{00000000-0005-0000-0000-0000654D0000}"/>
    <cellStyle name="Normal 20 5 6 3" xfId="19813" xr:uid="{00000000-0005-0000-0000-0000664D0000}"/>
    <cellStyle name="Normal 20 5 7" xfId="19814" xr:uid="{00000000-0005-0000-0000-0000674D0000}"/>
    <cellStyle name="Normal 20 5 7 2" xfId="19815" xr:uid="{00000000-0005-0000-0000-0000684D0000}"/>
    <cellStyle name="Normal 20 5 7 2 2" xfId="19816" xr:uid="{00000000-0005-0000-0000-0000694D0000}"/>
    <cellStyle name="Normal 20 5 7 3" xfId="19817" xr:uid="{00000000-0005-0000-0000-00006A4D0000}"/>
    <cellStyle name="Normal 20 5 8" xfId="19818" xr:uid="{00000000-0005-0000-0000-00006B4D0000}"/>
    <cellStyle name="Normal 20 5 8 2" xfId="19819" xr:uid="{00000000-0005-0000-0000-00006C4D0000}"/>
    <cellStyle name="Normal 20 5 8 2 2" xfId="19820" xr:uid="{00000000-0005-0000-0000-00006D4D0000}"/>
    <cellStyle name="Normal 20 5 8 3" xfId="19821" xr:uid="{00000000-0005-0000-0000-00006E4D0000}"/>
    <cellStyle name="Normal 20 5 9" xfId="19822" xr:uid="{00000000-0005-0000-0000-00006F4D0000}"/>
    <cellStyle name="Normal 20 5 9 2" xfId="19823" xr:uid="{00000000-0005-0000-0000-0000704D0000}"/>
    <cellStyle name="Normal 20 6" xfId="19824" xr:uid="{00000000-0005-0000-0000-0000714D0000}"/>
    <cellStyle name="Normal 20 6 2" xfId="19825" xr:uid="{00000000-0005-0000-0000-0000724D0000}"/>
    <cellStyle name="Normal 20 6 2 2" xfId="19826" xr:uid="{00000000-0005-0000-0000-0000734D0000}"/>
    <cellStyle name="Normal 20 6 2 2 2" xfId="19827" xr:uid="{00000000-0005-0000-0000-0000744D0000}"/>
    <cellStyle name="Normal 20 6 2 2 2 2" xfId="19828" xr:uid="{00000000-0005-0000-0000-0000754D0000}"/>
    <cellStyle name="Normal 20 6 2 2 3" xfId="19829" xr:uid="{00000000-0005-0000-0000-0000764D0000}"/>
    <cellStyle name="Normal 20 6 2 3" xfId="19830" xr:uid="{00000000-0005-0000-0000-0000774D0000}"/>
    <cellStyle name="Normal 20 6 2 3 2" xfId="19831" xr:uid="{00000000-0005-0000-0000-0000784D0000}"/>
    <cellStyle name="Normal 20 6 2 3 2 2" xfId="19832" xr:uid="{00000000-0005-0000-0000-0000794D0000}"/>
    <cellStyle name="Normal 20 6 2 3 3" xfId="19833" xr:uid="{00000000-0005-0000-0000-00007A4D0000}"/>
    <cellStyle name="Normal 20 6 2 4" xfId="19834" xr:uid="{00000000-0005-0000-0000-00007B4D0000}"/>
    <cellStyle name="Normal 20 6 2 4 2" xfId="19835" xr:uid="{00000000-0005-0000-0000-00007C4D0000}"/>
    <cellStyle name="Normal 20 6 2 4 2 2" xfId="19836" xr:uid="{00000000-0005-0000-0000-00007D4D0000}"/>
    <cellStyle name="Normal 20 6 2 4 3" xfId="19837" xr:uid="{00000000-0005-0000-0000-00007E4D0000}"/>
    <cellStyle name="Normal 20 6 2 5" xfId="19838" xr:uid="{00000000-0005-0000-0000-00007F4D0000}"/>
    <cellStyle name="Normal 20 6 2 5 2" xfId="19839" xr:uid="{00000000-0005-0000-0000-0000804D0000}"/>
    <cellStyle name="Normal 20 6 2 6" xfId="19840" xr:uid="{00000000-0005-0000-0000-0000814D0000}"/>
    <cellStyle name="Normal 20 6 2 6 2" xfId="19841" xr:uid="{00000000-0005-0000-0000-0000824D0000}"/>
    <cellStyle name="Normal 20 6 2 7" xfId="19842" xr:uid="{00000000-0005-0000-0000-0000834D0000}"/>
    <cellStyle name="Normal 20 6 3" xfId="19843" xr:uid="{00000000-0005-0000-0000-0000844D0000}"/>
    <cellStyle name="Normal 20 6 3 2" xfId="19844" xr:uid="{00000000-0005-0000-0000-0000854D0000}"/>
    <cellStyle name="Normal 20 6 3 2 2" xfId="19845" xr:uid="{00000000-0005-0000-0000-0000864D0000}"/>
    <cellStyle name="Normal 20 6 3 2 2 2" xfId="19846" xr:uid="{00000000-0005-0000-0000-0000874D0000}"/>
    <cellStyle name="Normal 20 6 3 2 3" xfId="19847" xr:uid="{00000000-0005-0000-0000-0000884D0000}"/>
    <cellStyle name="Normal 20 6 3 3" xfId="19848" xr:uid="{00000000-0005-0000-0000-0000894D0000}"/>
    <cellStyle name="Normal 20 6 3 3 2" xfId="19849" xr:uid="{00000000-0005-0000-0000-00008A4D0000}"/>
    <cellStyle name="Normal 20 6 3 3 2 2" xfId="19850" xr:uid="{00000000-0005-0000-0000-00008B4D0000}"/>
    <cellStyle name="Normal 20 6 3 3 3" xfId="19851" xr:uid="{00000000-0005-0000-0000-00008C4D0000}"/>
    <cellStyle name="Normal 20 6 3 4" xfId="19852" xr:uid="{00000000-0005-0000-0000-00008D4D0000}"/>
    <cellStyle name="Normal 20 6 3 4 2" xfId="19853" xr:uid="{00000000-0005-0000-0000-00008E4D0000}"/>
    <cellStyle name="Normal 20 6 3 4 2 2" xfId="19854" xr:uid="{00000000-0005-0000-0000-00008F4D0000}"/>
    <cellStyle name="Normal 20 6 3 4 3" xfId="19855" xr:uid="{00000000-0005-0000-0000-0000904D0000}"/>
    <cellStyle name="Normal 20 6 3 5" xfId="19856" xr:uid="{00000000-0005-0000-0000-0000914D0000}"/>
    <cellStyle name="Normal 20 6 3 5 2" xfId="19857" xr:uid="{00000000-0005-0000-0000-0000924D0000}"/>
    <cellStyle name="Normal 20 6 3 6" xfId="19858" xr:uid="{00000000-0005-0000-0000-0000934D0000}"/>
    <cellStyle name="Normal 20 6 3 6 2" xfId="19859" xr:uid="{00000000-0005-0000-0000-0000944D0000}"/>
    <cellStyle name="Normal 20 6 3 7" xfId="19860" xr:uid="{00000000-0005-0000-0000-0000954D0000}"/>
    <cellStyle name="Normal 20 6 4" xfId="19861" xr:uid="{00000000-0005-0000-0000-0000964D0000}"/>
    <cellStyle name="Normal 20 6 4 2" xfId="19862" xr:uid="{00000000-0005-0000-0000-0000974D0000}"/>
    <cellStyle name="Normal 20 6 4 2 2" xfId="19863" xr:uid="{00000000-0005-0000-0000-0000984D0000}"/>
    <cellStyle name="Normal 20 6 4 3" xfId="19864" xr:uid="{00000000-0005-0000-0000-0000994D0000}"/>
    <cellStyle name="Normal 20 6 5" xfId="19865" xr:uid="{00000000-0005-0000-0000-00009A4D0000}"/>
    <cellStyle name="Normal 20 6 5 2" xfId="19866" xr:uid="{00000000-0005-0000-0000-00009B4D0000}"/>
    <cellStyle name="Normal 20 6 5 2 2" xfId="19867" xr:uid="{00000000-0005-0000-0000-00009C4D0000}"/>
    <cellStyle name="Normal 20 6 5 3" xfId="19868" xr:uid="{00000000-0005-0000-0000-00009D4D0000}"/>
    <cellStyle name="Normal 20 6 6" xfId="19869" xr:uid="{00000000-0005-0000-0000-00009E4D0000}"/>
    <cellStyle name="Normal 20 6 6 2" xfId="19870" xr:uid="{00000000-0005-0000-0000-00009F4D0000}"/>
    <cellStyle name="Normal 20 6 6 2 2" xfId="19871" xr:uid="{00000000-0005-0000-0000-0000A04D0000}"/>
    <cellStyle name="Normal 20 6 6 3" xfId="19872" xr:uid="{00000000-0005-0000-0000-0000A14D0000}"/>
    <cellStyle name="Normal 20 6 7" xfId="19873" xr:uid="{00000000-0005-0000-0000-0000A24D0000}"/>
    <cellStyle name="Normal 20 6 7 2" xfId="19874" xr:uid="{00000000-0005-0000-0000-0000A34D0000}"/>
    <cellStyle name="Normal 20 6 8" xfId="19875" xr:uid="{00000000-0005-0000-0000-0000A44D0000}"/>
    <cellStyle name="Normal 20 6 8 2" xfId="19876" xr:uid="{00000000-0005-0000-0000-0000A54D0000}"/>
    <cellStyle name="Normal 20 6 9" xfId="19877" xr:uid="{00000000-0005-0000-0000-0000A64D0000}"/>
    <cellStyle name="Normal 20 7" xfId="19878" xr:uid="{00000000-0005-0000-0000-0000A74D0000}"/>
    <cellStyle name="Normal 20 7 2" xfId="19879" xr:uid="{00000000-0005-0000-0000-0000A84D0000}"/>
    <cellStyle name="Normal 20 7 2 2" xfId="19880" xr:uid="{00000000-0005-0000-0000-0000A94D0000}"/>
    <cellStyle name="Normal 20 7 2 2 2" xfId="19881" xr:uid="{00000000-0005-0000-0000-0000AA4D0000}"/>
    <cellStyle name="Normal 20 7 2 2 2 2" xfId="19882" xr:uid="{00000000-0005-0000-0000-0000AB4D0000}"/>
    <cellStyle name="Normal 20 7 2 2 3" xfId="19883" xr:uid="{00000000-0005-0000-0000-0000AC4D0000}"/>
    <cellStyle name="Normal 20 7 2 3" xfId="19884" xr:uid="{00000000-0005-0000-0000-0000AD4D0000}"/>
    <cellStyle name="Normal 20 7 2 3 2" xfId="19885" xr:uid="{00000000-0005-0000-0000-0000AE4D0000}"/>
    <cellStyle name="Normal 20 7 2 3 2 2" xfId="19886" xr:uid="{00000000-0005-0000-0000-0000AF4D0000}"/>
    <cellStyle name="Normal 20 7 2 3 3" xfId="19887" xr:uid="{00000000-0005-0000-0000-0000B04D0000}"/>
    <cellStyle name="Normal 20 7 2 4" xfId="19888" xr:uid="{00000000-0005-0000-0000-0000B14D0000}"/>
    <cellStyle name="Normal 20 7 2 4 2" xfId="19889" xr:uid="{00000000-0005-0000-0000-0000B24D0000}"/>
    <cellStyle name="Normal 20 7 2 4 2 2" xfId="19890" xr:uid="{00000000-0005-0000-0000-0000B34D0000}"/>
    <cellStyle name="Normal 20 7 2 4 3" xfId="19891" xr:uid="{00000000-0005-0000-0000-0000B44D0000}"/>
    <cellStyle name="Normal 20 7 2 5" xfId="19892" xr:uid="{00000000-0005-0000-0000-0000B54D0000}"/>
    <cellStyle name="Normal 20 7 2 5 2" xfId="19893" xr:uid="{00000000-0005-0000-0000-0000B64D0000}"/>
    <cellStyle name="Normal 20 7 2 6" xfId="19894" xr:uid="{00000000-0005-0000-0000-0000B74D0000}"/>
    <cellStyle name="Normal 20 7 2 6 2" xfId="19895" xr:uid="{00000000-0005-0000-0000-0000B84D0000}"/>
    <cellStyle name="Normal 20 7 2 7" xfId="19896" xr:uid="{00000000-0005-0000-0000-0000B94D0000}"/>
    <cellStyle name="Normal 20 7 3" xfId="19897" xr:uid="{00000000-0005-0000-0000-0000BA4D0000}"/>
    <cellStyle name="Normal 20 7 3 2" xfId="19898" xr:uid="{00000000-0005-0000-0000-0000BB4D0000}"/>
    <cellStyle name="Normal 20 7 3 2 2" xfId="19899" xr:uid="{00000000-0005-0000-0000-0000BC4D0000}"/>
    <cellStyle name="Normal 20 7 3 3" xfId="19900" xr:uid="{00000000-0005-0000-0000-0000BD4D0000}"/>
    <cellStyle name="Normal 20 7 4" xfId="19901" xr:uid="{00000000-0005-0000-0000-0000BE4D0000}"/>
    <cellStyle name="Normal 20 7 4 2" xfId="19902" xr:uid="{00000000-0005-0000-0000-0000BF4D0000}"/>
    <cellStyle name="Normal 20 7 4 2 2" xfId="19903" xr:uid="{00000000-0005-0000-0000-0000C04D0000}"/>
    <cellStyle name="Normal 20 7 4 3" xfId="19904" xr:uid="{00000000-0005-0000-0000-0000C14D0000}"/>
    <cellStyle name="Normal 20 7 5" xfId="19905" xr:uid="{00000000-0005-0000-0000-0000C24D0000}"/>
    <cellStyle name="Normal 20 7 5 2" xfId="19906" xr:uid="{00000000-0005-0000-0000-0000C34D0000}"/>
    <cellStyle name="Normal 20 7 5 2 2" xfId="19907" xr:uid="{00000000-0005-0000-0000-0000C44D0000}"/>
    <cellStyle name="Normal 20 7 5 3" xfId="19908" xr:uid="{00000000-0005-0000-0000-0000C54D0000}"/>
    <cellStyle name="Normal 20 7 6" xfId="19909" xr:uid="{00000000-0005-0000-0000-0000C64D0000}"/>
    <cellStyle name="Normal 20 7 6 2" xfId="19910" xr:uid="{00000000-0005-0000-0000-0000C74D0000}"/>
    <cellStyle name="Normal 20 7 7" xfId="19911" xr:uid="{00000000-0005-0000-0000-0000C84D0000}"/>
    <cellStyle name="Normal 20 7 7 2" xfId="19912" xr:uid="{00000000-0005-0000-0000-0000C94D0000}"/>
    <cellStyle name="Normal 20 7 8" xfId="19913" xr:uid="{00000000-0005-0000-0000-0000CA4D0000}"/>
    <cellStyle name="Normal 20 8" xfId="19914" xr:uid="{00000000-0005-0000-0000-0000CB4D0000}"/>
    <cellStyle name="Normal 20 8 2" xfId="19915" xr:uid="{00000000-0005-0000-0000-0000CC4D0000}"/>
    <cellStyle name="Normal 20 8 2 2" xfId="19916" xr:uid="{00000000-0005-0000-0000-0000CD4D0000}"/>
    <cellStyle name="Normal 20 8 2 2 2" xfId="19917" xr:uid="{00000000-0005-0000-0000-0000CE4D0000}"/>
    <cellStyle name="Normal 20 8 2 3" xfId="19918" xr:uid="{00000000-0005-0000-0000-0000CF4D0000}"/>
    <cellStyle name="Normal 20 8 3" xfId="19919" xr:uid="{00000000-0005-0000-0000-0000D04D0000}"/>
    <cellStyle name="Normal 20 8 3 2" xfId="19920" xr:uid="{00000000-0005-0000-0000-0000D14D0000}"/>
    <cellStyle name="Normal 20 8 3 2 2" xfId="19921" xr:uid="{00000000-0005-0000-0000-0000D24D0000}"/>
    <cellStyle name="Normal 20 8 3 3" xfId="19922" xr:uid="{00000000-0005-0000-0000-0000D34D0000}"/>
    <cellStyle name="Normal 20 8 4" xfId="19923" xr:uid="{00000000-0005-0000-0000-0000D44D0000}"/>
    <cellStyle name="Normal 20 8 4 2" xfId="19924" xr:uid="{00000000-0005-0000-0000-0000D54D0000}"/>
    <cellStyle name="Normal 20 8 4 2 2" xfId="19925" xr:uid="{00000000-0005-0000-0000-0000D64D0000}"/>
    <cellStyle name="Normal 20 8 4 3" xfId="19926" xr:uid="{00000000-0005-0000-0000-0000D74D0000}"/>
    <cellStyle name="Normal 20 8 5" xfId="19927" xr:uid="{00000000-0005-0000-0000-0000D84D0000}"/>
    <cellStyle name="Normal 20 8 5 2" xfId="19928" xr:uid="{00000000-0005-0000-0000-0000D94D0000}"/>
    <cellStyle name="Normal 20 8 6" xfId="19929" xr:uid="{00000000-0005-0000-0000-0000DA4D0000}"/>
    <cellStyle name="Normal 20 8 6 2" xfId="19930" xr:uid="{00000000-0005-0000-0000-0000DB4D0000}"/>
    <cellStyle name="Normal 20 8 7" xfId="19931" xr:uid="{00000000-0005-0000-0000-0000DC4D0000}"/>
    <cellStyle name="Normal 20 9" xfId="19932" xr:uid="{00000000-0005-0000-0000-0000DD4D0000}"/>
    <cellStyle name="Normal 20 9 2" xfId="19933" xr:uid="{00000000-0005-0000-0000-0000DE4D0000}"/>
    <cellStyle name="Normal 20 9 2 2" xfId="19934" xr:uid="{00000000-0005-0000-0000-0000DF4D0000}"/>
    <cellStyle name="Normal 20 9 2 2 2" xfId="19935" xr:uid="{00000000-0005-0000-0000-0000E04D0000}"/>
    <cellStyle name="Normal 20 9 2 3" xfId="19936" xr:uid="{00000000-0005-0000-0000-0000E14D0000}"/>
    <cellStyle name="Normal 20 9 3" xfId="19937" xr:uid="{00000000-0005-0000-0000-0000E24D0000}"/>
    <cellStyle name="Normal 20 9 3 2" xfId="19938" xr:uid="{00000000-0005-0000-0000-0000E34D0000}"/>
    <cellStyle name="Normal 20 9 3 2 2" xfId="19939" xr:uid="{00000000-0005-0000-0000-0000E44D0000}"/>
    <cellStyle name="Normal 20 9 3 3" xfId="19940" xr:uid="{00000000-0005-0000-0000-0000E54D0000}"/>
    <cellStyle name="Normal 20 9 4" xfId="19941" xr:uid="{00000000-0005-0000-0000-0000E64D0000}"/>
    <cellStyle name="Normal 20 9 4 2" xfId="19942" xr:uid="{00000000-0005-0000-0000-0000E74D0000}"/>
    <cellStyle name="Normal 20 9 4 2 2" xfId="19943" xr:uid="{00000000-0005-0000-0000-0000E84D0000}"/>
    <cellStyle name="Normal 20 9 4 3" xfId="19944" xr:uid="{00000000-0005-0000-0000-0000E94D0000}"/>
    <cellStyle name="Normal 20 9 5" xfId="19945" xr:uid="{00000000-0005-0000-0000-0000EA4D0000}"/>
    <cellStyle name="Normal 20 9 5 2" xfId="19946" xr:uid="{00000000-0005-0000-0000-0000EB4D0000}"/>
    <cellStyle name="Normal 20 9 6" xfId="19947" xr:uid="{00000000-0005-0000-0000-0000EC4D0000}"/>
    <cellStyle name="Normal 20 9 6 2" xfId="19948" xr:uid="{00000000-0005-0000-0000-0000ED4D0000}"/>
    <cellStyle name="Normal 20 9 7" xfId="19949" xr:uid="{00000000-0005-0000-0000-0000EE4D0000}"/>
    <cellStyle name="Normal 20_Confidential Information" xfId="19950" xr:uid="{00000000-0005-0000-0000-0000EF4D0000}"/>
    <cellStyle name="Normal 21" xfId="19951" xr:uid="{00000000-0005-0000-0000-0000F04D0000}"/>
    <cellStyle name="Normal 21 2" xfId="19952" xr:uid="{00000000-0005-0000-0000-0000F14D0000}"/>
    <cellStyle name="Normal 22" xfId="19953" xr:uid="{00000000-0005-0000-0000-0000F24D0000}"/>
    <cellStyle name="Normal 22 10" xfId="19954" xr:uid="{00000000-0005-0000-0000-0000F34D0000}"/>
    <cellStyle name="Normal 22 10 2" xfId="19955" xr:uid="{00000000-0005-0000-0000-0000F44D0000}"/>
    <cellStyle name="Normal 22 10 2 2" xfId="19956" xr:uid="{00000000-0005-0000-0000-0000F54D0000}"/>
    <cellStyle name="Normal 22 10 3" xfId="19957" xr:uid="{00000000-0005-0000-0000-0000F64D0000}"/>
    <cellStyle name="Normal 22 11" xfId="19958" xr:uid="{00000000-0005-0000-0000-0000F74D0000}"/>
    <cellStyle name="Normal 22 11 2" xfId="19959" xr:uid="{00000000-0005-0000-0000-0000F84D0000}"/>
    <cellStyle name="Normal 22 11 2 2" xfId="19960" xr:uid="{00000000-0005-0000-0000-0000F94D0000}"/>
    <cellStyle name="Normal 22 11 3" xfId="19961" xr:uid="{00000000-0005-0000-0000-0000FA4D0000}"/>
    <cellStyle name="Normal 22 12" xfId="19962" xr:uid="{00000000-0005-0000-0000-0000FB4D0000}"/>
    <cellStyle name="Normal 22 12 2" xfId="19963" xr:uid="{00000000-0005-0000-0000-0000FC4D0000}"/>
    <cellStyle name="Normal 22 13" xfId="19964" xr:uid="{00000000-0005-0000-0000-0000FD4D0000}"/>
    <cellStyle name="Normal 22 13 2" xfId="19965" xr:uid="{00000000-0005-0000-0000-0000FE4D0000}"/>
    <cellStyle name="Normal 22 14" xfId="19966" xr:uid="{00000000-0005-0000-0000-0000FF4D0000}"/>
    <cellStyle name="Normal 22 2" xfId="19967" xr:uid="{00000000-0005-0000-0000-0000004E0000}"/>
    <cellStyle name="Normal 22 2 10" xfId="19968" xr:uid="{00000000-0005-0000-0000-0000014E0000}"/>
    <cellStyle name="Normal 22 2 10 2" xfId="19969" xr:uid="{00000000-0005-0000-0000-0000024E0000}"/>
    <cellStyle name="Normal 22 2 10 2 2" xfId="19970" xr:uid="{00000000-0005-0000-0000-0000034E0000}"/>
    <cellStyle name="Normal 22 2 10 3" xfId="19971" xr:uid="{00000000-0005-0000-0000-0000044E0000}"/>
    <cellStyle name="Normal 22 2 11" xfId="19972" xr:uid="{00000000-0005-0000-0000-0000054E0000}"/>
    <cellStyle name="Normal 22 2 11 2" xfId="19973" xr:uid="{00000000-0005-0000-0000-0000064E0000}"/>
    <cellStyle name="Normal 22 2 12" xfId="19974" xr:uid="{00000000-0005-0000-0000-0000074E0000}"/>
    <cellStyle name="Normal 22 2 12 2" xfId="19975" xr:uid="{00000000-0005-0000-0000-0000084E0000}"/>
    <cellStyle name="Normal 22 2 13" xfId="19976" xr:uid="{00000000-0005-0000-0000-0000094E0000}"/>
    <cellStyle name="Normal 22 2 2" xfId="19977" xr:uid="{00000000-0005-0000-0000-00000A4E0000}"/>
    <cellStyle name="Normal 22 2 2 10" xfId="19978" xr:uid="{00000000-0005-0000-0000-00000B4E0000}"/>
    <cellStyle name="Normal 22 2 2 10 2" xfId="19979" xr:uid="{00000000-0005-0000-0000-00000C4E0000}"/>
    <cellStyle name="Normal 22 2 2 11" xfId="19980" xr:uid="{00000000-0005-0000-0000-00000D4E0000}"/>
    <cellStyle name="Normal 22 2 2 2" xfId="19981" xr:uid="{00000000-0005-0000-0000-00000E4E0000}"/>
    <cellStyle name="Normal 22 2 2 2 2" xfId="19982" xr:uid="{00000000-0005-0000-0000-00000F4E0000}"/>
    <cellStyle name="Normal 22 2 2 2 2 2" xfId="19983" xr:uid="{00000000-0005-0000-0000-0000104E0000}"/>
    <cellStyle name="Normal 22 2 2 2 2 2 2" xfId="19984" xr:uid="{00000000-0005-0000-0000-0000114E0000}"/>
    <cellStyle name="Normal 22 2 2 2 2 2 2 2" xfId="19985" xr:uid="{00000000-0005-0000-0000-0000124E0000}"/>
    <cellStyle name="Normal 22 2 2 2 2 2 3" xfId="19986" xr:uid="{00000000-0005-0000-0000-0000134E0000}"/>
    <cellStyle name="Normal 22 2 2 2 2 3" xfId="19987" xr:uid="{00000000-0005-0000-0000-0000144E0000}"/>
    <cellStyle name="Normal 22 2 2 2 2 3 2" xfId="19988" xr:uid="{00000000-0005-0000-0000-0000154E0000}"/>
    <cellStyle name="Normal 22 2 2 2 2 3 2 2" xfId="19989" xr:uid="{00000000-0005-0000-0000-0000164E0000}"/>
    <cellStyle name="Normal 22 2 2 2 2 3 3" xfId="19990" xr:uid="{00000000-0005-0000-0000-0000174E0000}"/>
    <cellStyle name="Normal 22 2 2 2 2 4" xfId="19991" xr:uid="{00000000-0005-0000-0000-0000184E0000}"/>
    <cellStyle name="Normal 22 2 2 2 2 4 2" xfId="19992" xr:uid="{00000000-0005-0000-0000-0000194E0000}"/>
    <cellStyle name="Normal 22 2 2 2 2 4 2 2" xfId="19993" xr:uid="{00000000-0005-0000-0000-00001A4E0000}"/>
    <cellStyle name="Normal 22 2 2 2 2 4 3" xfId="19994" xr:uid="{00000000-0005-0000-0000-00001B4E0000}"/>
    <cellStyle name="Normal 22 2 2 2 2 5" xfId="19995" xr:uid="{00000000-0005-0000-0000-00001C4E0000}"/>
    <cellStyle name="Normal 22 2 2 2 2 5 2" xfId="19996" xr:uid="{00000000-0005-0000-0000-00001D4E0000}"/>
    <cellStyle name="Normal 22 2 2 2 2 6" xfId="19997" xr:uid="{00000000-0005-0000-0000-00001E4E0000}"/>
    <cellStyle name="Normal 22 2 2 2 2 6 2" xfId="19998" xr:uid="{00000000-0005-0000-0000-00001F4E0000}"/>
    <cellStyle name="Normal 22 2 2 2 2 7" xfId="19999" xr:uid="{00000000-0005-0000-0000-0000204E0000}"/>
    <cellStyle name="Normal 22 2 2 2 3" xfId="20000" xr:uid="{00000000-0005-0000-0000-0000214E0000}"/>
    <cellStyle name="Normal 22 2 2 2 3 2" xfId="20001" xr:uid="{00000000-0005-0000-0000-0000224E0000}"/>
    <cellStyle name="Normal 22 2 2 2 3 2 2" xfId="20002" xr:uid="{00000000-0005-0000-0000-0000234E0000}"/>
    <cellStyle name="Normal 22 2 2 2 3 2 2 2" xfId="20003" xr:uid="{00000000-0005-0000-0000-0000244E0000}"/>
    <cellStyle name="Normal 22 2 2 2 3 2 3" xfId="20004" xr:uid="{00000000-0005-0000-0000-0000254E0000}"/>
    <cellStyle name="Normal 22 2 2 2 3 3" xfId="20005" xr:uid="{00000000-0005-0000-0000-0000264E0000}"/>
    <cellStyle name="Normal 22 2 2 2 3 3 2" xfId="20006" xr:uid="{00000000-0005-0000-0000-0000274E0000}"/>
    <cellStyle name="Normal 22 2 2 2 3 3 2 2" xfId="20007" xr:uid="{00000000-0005-0000-0000-0000284E0000}"/>
    <cellStyle name="Normal 22 2 2 2 3 3 3" xfId="20008" xr:uid="{00000000-0005-0000-0000-0000294E0000}"/>
    <cellStyle name="Normal 22 2 2 2 3 4" xfId="20009" xr:uid="{00000000-0005-0000-0000-00002A4E0000}"/>
    <cellStyle name="Normal 22 2 2 2 3 4 2" xfId="20010" xr:uid="{00000000-0005-0000-0000-00002B4E0000}"/>
    <cellStyle name="Normal 22 2 2 2 3 4 2 2" xfId="20011" xr:uid="{00000000-0005-0000-0000-00002C4E0000}"/>
    <cellStyle name="Normal 22 2 2 2 3 4 3" xfId="20012" xr:uid="{00000000-0005-0000-0000-00002D4E0000}"/>
    <cellStyle name="Normal 22 2 2 2 3 5" xfId="20013" xr:uid="{00000000-0005-0000-0000-00002E4E0000}"/>
    <cellStyle name="Normal 22 2 2 2 3 5 2" xfId="20014" xr:uid="{00000000-0005-0000-0000-00002F4E0000}"/>
    <cellStyle name="Normal 22 2 2 2 3 6" xfId="20015" xr:uid="{00000000-0005-0000-0000-0000304E0000}"/>
    <cellStyle name="Normal 22 2 2 2 3 6 2" xfId="20016" xr:uid="{00000000-0005-0000-0000-0000314E0000}"/>
    <cellStyle name="Normal 22 2 2 2 3 7" xfId="20017" xr:uid="{00000000-0005-0000-0000-0000324E0000}"/>
    <cellStyle name="Normal 22 2 2 2 4" xfId="20018" xr:uid="{00000000-0005-0000-0000-0000334E0000}"/>
    <cellStyle name="Normal 22 2 2 2 4 2" xfId="20019" xr:uid="{00000000-0005-0000-0000-0000344E0000}"/>
    <cellStyle name="Normal 22 2 2 2 4 2 2" xfId="20020" xr:uid="{00000000-0005-0000-0000-0000354E0000}"/>
    <cellStyle name="Normal 22 2 2 2 4 3" xfId="20021" xr:uid="{00000000-0005-0000-0000-0000364E0000}"/>
    <cellStyle name="Normal 22 2 2 2 5" xfId="20022" xr:uid="{00000000-0005-0000-0000-0000374E0000}"/>
    <cellStyle name="Normal 22 2 2 2 5 2" xfId="20023" xr:uid="{00000000-0005-0000-0000-0000384E0000}"/>
    <cellStyle name="Normal 22 2 2 2 5 2 2" xfId="20024" xr:uid="{00000000-0005-0000-0000-0000394E0000}"/>
    <cellStyle name="Normal 22 2 2 2 5 3" xfId="20025" xr:uid="{00000000-0005-0000-0000-00003A4E0000}"/>
    <cellStyle name="Normal 22 2 2 2 6" xfId="20026" xr:uid="{00000000-0005-0000-0000-00003B4E0000}"/>
    <cellStyle name="Normal 22 2 2 2 6 2" xfId="20027" xr:uid="{00000000-0005-0000-0000-00003C4E0000}"/>
    <cellStyle name="Normal 22 2 2 2 6 2 2" xfId="20028" xr:uid="{00000000-0005-0000-0000-00003D4E0000}"/>
    <cellStyle name="Normal 22 2 2 2 6 3" xfId="20029" xr:uid="{00000000-0005-0000-0000-00003E4E0000}"/>
    <cellStyle name="Normal 22 2 2 2 7" xfId="20030" xr:uid="{00000000-0005-0000-0000-00003F4E0000}"/>
    <cellStyle name="Normal 22 2 2 2 7 2" xfId="20031" xr:uid="{00000000-0005-0000-0000-0000404E0000}"/>
    <cellStyle name="Normal 22 2 2 2 8" xfId="20032" xr:uid="{00000000-0005-0000-0000-0000414E0000}"/>
    <cellStyle name="Normal 22 2 2 2 8 2" xfId="20033" xr:uid="{00000000-0005-0000-0000-0000424E0000}"/>
    <cellStyle name="Normal 22 2 2 2 9" xfId="20034" xr:uid="{00000000-0005-0000-0000-0000434E0000}"/>
    <cellStyle name="Normal 22 2 2 3" xfId="20035" xr:uid="{00000000-0005-0000-0000-0000444E0000}"/>
    <cellStyle name="Normal 22 2 2 3 2" xfId="20036" xr:uid="{00000000-0005-0000-0000-0000454E0000}"/>
    <cellStyle name="Normal 22 2 2 3 2 2" xfId="20037" xr:uid="{00000000-0005-0000-0000-0000464E0000}"/>
    <cellStyle name="Normal 22 2 2 3 2 2 2" xfId="20038" xr:uid="{00000000-0005-0000-0000-0000474E0000}"/>
    <cellStyle name="Normal 22 2 2 3 2 2 2 2" xfId="20039" xr:uid="{00000000-0005-0000-0000-0000484E0000}"/>
    <cellStyle name="Normal 22 2 2 3 2 2 3" xfId="20040" xr:uid="{00000000-0005-0000-0000-0000494E0000}"/>
    <cellStyle name="Normal 22 2 2 3 2 3" xfId="20041" xr:uid="{00000000-0005-0000-0000-00004A4E0000}"/>
    <cellStyle name="Normal 22 2 2 3 2 3 2" xfId="20042" xr:uid="{00000000-0005-0000-0000-00004B4E0000}"/>
    <cellStyle name="Normal 22 2 2 3 2 3 2 2" xfId="20043" xr:uid="{00000000-0005-0000-0000-00004C4E0000}"/>
    <cellStyle name="Normal 22 2 2 3 2 3 3" xfId="20044" xr:uid="{00000000-0005-0000-0000-00004D4E0000}"/>
    <cellStyle name="Normal 22 2 2 3 2 4" xfId="20045" xr:uid="{00000000-0005-0000-0000-00004E4E0000}"/>
    <cellStyle name="Normal 22 2 2 3 2 4 2" xfId="20046" xr:uid="{00000000-0005-0000-0000-00004F4E0000}"/>
    <cellStyle name="Normal 22 2 2 3 2 4 2 2" xfId="20047" xr:uid="{00000000-0005-0000-0000-0000504E0000}"/>
    <cellStyle name="Normal 22 2 2 3 2 4 3" xfId="20048" xr:uid="{00000000-0005-0000-0000-0000514E0000}"/>
    <cellStyle name="Normal 22 2 2 3 2 5" xfId="20049" xr:uid="{00000000-0005-0000-0000-0000524E0000}"/>
    <cellStyle name="Normal 22 2 2 3 2 5 2" xfId="20050" xr:uid="{00000000-0005-0000-0000-0000534E0000}"/>
    <cellStyle name="Normal 22 2 2 3 2 6" xfId="20051" xr:uid="{00000000-0005-0000-0000-0000544E0000}"/>
    <cellStyle name="Normal 22 2 2 3 2 6 2" xfId="20052" xr:uid="{00000000-0005-0000-0000-0000554E0000}"/>
    <cellStyle name="Normal 22 2 2 3 2 7" xfId="20053" xr:uid="{00000000-0005-0000-0000-0000564E0000}"/>
    <cellStyle name="Normal 22 2 2 3 3" xfId="20054" xr:uid="{00000000-0005-0000-0000-0000574E0000}"/>
    <cellStyle name="Normal 22 2 2 3 3 2" xfId="20055" xr:uid="{00000000-0005-0000-0000-0000584E0000}"/>
    <cellStyle name="Normal 22 2 2 3 3 2 2" xfId="20056" xr:uid="{00000000-0005-0000-0000-0000594E0000}"/>
    <cellStyle name="Normal 22 2 2 3 3 3" xfId="20057" xr:uid="{00000000-0005-0000-0000-00005A4E0000}"/>
    <cellStyle name="Normal 22 2 2 3 4" xfId="20058" xr:uid="{00000000-0005-0000-0000-00005B4E0000}"/>
    <cellStyle name="Normal 22 2 2 3 4 2" xfId="20059" xr:uid="{00000000-0005-0000-0000-00005C4E0000}"/>
    <cellStyle name="Normal 22 2 2 3 4 2 2" xfId="20060" xr:uid="{00000000-0005-0000-0000-00005D4E0000}"/>
    <cellStyle name="Normal 22 2 2 3 4 3" xfId="20061" xr:uid="{00000000-0005-0000-0000-00005E4E0000}"/>
    <cellStyle name="Normal 22 2 2 3 5" xfId="20062" xr:uid="{00000000-0005-0000-0000-00005F4E0000}"/>
    <cellStyle name="Normal 22 2 2 3 5 2" xfId="20063" xr:uid="{00000000-0005-0000-0000-0000604E0000}"/>
    <cellStyle name="Normal 22 2 2 3 5 2 2" xfId="20064" xr:uid="{00000000-0005-0000-0000-0000614E0000}"/>
    <cellStyle name="Normal 22 2 2 3 5 3" xfId="20065" xr:uid="{00000000-0005-0000-0000-0000624E0000}"/>
    <cellStyle name="Normal 22 2 2 3 6" xfId="20066" xr:uid="{00000000-0005-0000-0000-0000634E0000}"/>
    <cellStyle name="Normal 22 2 2 3 6 2" xfId="20067" xr:uid="{00000000-0005-0000-0000-0000644E0000}"/>
    <cellStyle name="Normal 22 2 2 3 7" xfId="20068" xr:uid="{00000000-0005-0000-0000-0000654E0000}"/>
    <cellStyle name="Normal 22 2 2 3 7 2" xfId="20069" xr:uid="{00000000-0005-0000-0000-0000664E0000}"/>
    <cellStyle name="Normal 22 2 2 3 8" xfId="20070" xr:uid="{00000000-0005-0000-0000-0000674E0000}"/>
    <cellStyle name="Normal 22 2 2 4" xfId="20071" xr:uid="{00000000-0005-0000-0000-0000684E0000}"/>
    <cellStyle name="Normal 22 2 2 4 2" xfId="20072" xr:uid="{00000000-0005-0000-0000-0000694E0000}"/>
    <cellStyle name="Normal 22 2 2 4 2 2" xfId="20073" xr:uid="{00000000-0005-0000-0000-00006A4E0000}"/>
    <cellStyle name="Normal 22 2 2 4 2 2 2" xfId="20074" xr:uid="{00000000-0005-0000-0000-00006B4E0000}"/>
    <cellStyle name="Normal 22 2 2 4 2 3" xfId="20075" xr:uid="{00000000-0005-0000-0000-00006C4E0000}"/>
    <cellStyle name="Normal 22 2 2 4 3" xfId="20076" xr:uid="{00000000-0005-0000-0000-00006D4E0000}"/>
    <cellStyle name="Normal 22 2 2 4 3 2" xfId="20077" xr:uid="{00000000-0005-0000-0000-00006E4E0000}"/>
    <cellStyle name="Normal 22 2 2 4 3 2 2" xfId="20078" xr:uid="{00000000-0005-0000-0000-00006F4E0000}"/>
    <cellStyle name="Normal 22 2 2 4 3 3" xfId="20079" xr:uid="{00000000-0005-0000-0000-0000704E0000}"/>
    <cellStyle name="Normal 22 2 2 4 4" xfId="20080" xr:uid="{00000000-0005-0000-0000-0000714E0000}"/>
    <cellStyle name="Normal 22 2 2 4 4 2" xfId="20081" xr:uid="{00000000-0005-0000-0000-0000724E0000}"/>
    <cellStyle name="Normal 22 2 2 4 4 2 2" xfId="20082" xr:uid="{00000000-0005-0000-0000-0000734E0000}"/>
    <cellStyle name="Normal 22 2 2 4 4 3" xfId="20083" xr:uid="{00000000-0005-0000-0000-0000744E0000}"/>
    <cellStyle name="Normal 22 2 2 4 5" xfId="20084" xr:uid="{00000000-0005-0000-0000-0000754E0000}"/>
    <cellStyle name="Normal 22 2 2 4 5 2" xfId="20085" xr:uid="{00000000-0005-0000-0000-0000764E0000}"/>
    <cellStyle name="Normal 22 2 2 4 6" xfId="20086" xr:uid="{00000000-0005-0000-0000-0000774E0000}"/>
    <cellStyle name="Normal 22 2 2 4 6 2" xfId="20087" xr:uid="{00000000-0005-0000-0000-0000784E0000}"/>
    <cellStyle name="Normal 22 2 2 4 7" xfId="20088" xr:uid="{00000000-0005-0000-0000-0000794E0000}"/>
    <cellStyle name="Normal 22 2 2 5" xfId="20089" xr:uid="{00000000-0005-0000-0000-00007A4E0000}"/>
    <cellStyle name="Normal 22 2 2 5 2" xfId="20090" xr:uid="{00000000-0005-0000-0000-00007B4E0000}"/>
    <cellStyle name="Normal 22 2 2 5 2 2" xfId="20091" xr:uid="{00000000-0005-0000-0000-00007C4E0000}"/>
    <cellStyle name="Normal 22 2 2 5 2 2 2" xfId="20092" xr:uid="{00000000-0005-0000-0000-00007D4E0000}"/>
    <cellStyle name="Normal 22 2 2 5 2 3" xfId="20093" xr:uid="{00000000-0005-0000-0000-00007E4E0000}"/>
    <cellStyle name="Normal 22 2 2 5 3" xfId="20094" xr:uid="{00000000-0005-0000-0000-00007F4E0000}"/>
    <cellStyle name="Normal 22 2 2 5 3 2" xfId="20095" xr:uid="{00000000-0005-0000-0000-0000804E0000}"/>
    <cellStyle name="Normal 22 2 2 5 3 2 2" xfId="20096" xr:uid="{00000000-0005-0000-0000-0000814E0000}"/>
    <cellStyle name="Normal 22 2 2 5 3 3" xfId="20097" xr:uid="{00000000-0005-0000-0000-0000824E0000}"/>
    <cellStyle name="Normal 22 2 2 5 4" xfId="20098" xr:uid="{00000000-0005-0000-0000-0000834E0000}"/>
    <cellStyle name="Normal 22 2 2 5 4 2" xfId="20099" xr:uid="{00000000-0005-0000-0000-0000844E0000}"/>
    <cellStyle name="Normal 22 2 2 5 4 2 2" xfId="20100" xr:uid="{00000000-0005-0000-0000-0000854E0000}"/>
    <cellStyle name="Normal 22 2 2 5 4 3" xfId="20101" xr:uid="{00000000-0005-0000-0000-0000864E0000}"/>
    <cellStyle name="Normal 22 2 2 5 5" xfId="20102" xr:uid="{00000000-0005-0000-0000-0000874E0000}"/>
    <cellStyle name="Normal 22 2 2 5 5 2" xfId="20103" xr:uid="{00000000-0005-0000-0000-0000884E0000}"/>
    <cellStyle name="Normal 22 2 2 5 6" xfId="20104" xr:uid="{00000000-0005-0000-0000-0000894E0000}"/>
    <cellStyle name="Normal 22 2 2 5 6 2" xfId="20105" xr:uid="{00000000-0005-0000-0000-00008A4E0000}"/>
    <cellStyle name="Normal 22 2 2 5 7" xfId="20106" xr:uid="{00000000-0005-0000-0000-00008B4E0000}"/>
    <cellStyle name="Normal 22 2 2 6" xfId="20107" xr:uid="{00000000-0005-0000-0000-00008C4E0000}"/>
    <cellStyle name="Normal 22 2 2 6 2" xfId="20108" xr:uid="{00000000-0005-0000-0000-00008D4E0000}"/>
    <cellStyle name="Normal 22 2 2 6 2 2" xfId="20109" xr:uid="{00000000-0005-0000-0000-00008E4E0000}"/>
    <cellStyle name="Normal 22 2 2 6 3" xfId="20110" xr:uid="{00000000-0005-0000-0000-00008F4E0000}"/>
    <cellStyle name="Normal 22 2 2 7" xfId="20111" xr:uid="{00000000-0005-0000-0000-0000904E0000}"/>
    <cellStyle name="Normal 22 2 2 7 2" xfId="20112" xr:uid="{00000000-0005-0000-0000-0000914E0000}"/>
    <cellStyle name="Normal 22 2 2 7 2 2" xfId="20113" xr:uid="{00000000-0005-0000-0000-0000924E0000}"/>
    <cellStyle name="Normal 22 2 2 7 3" xfId="20114" xr:uid="{00000000-0005-0000-0000-0000934E0000}"/>
    <cellStyle name="Normal 22 2 2 8" xfId="20115" xr:uid="{00000000-0005-0000-0000-0000944E0000}"/>
    <cellStyle name="Normal 22 2 2 8 2" xfId="20116" xr:uid="{00000000-0005-0000-0000-0000954E0000}"/>
    <cellStyle name="Normal 22 2 2 8 2 2" xfId="20117" xr:uid="{00000000-0005-0000-0000-0000964E0000}"/>
    <cellStyle name="Normal 22 2 2 8 3" xfId="20118" xr:uid="{00000000-0005-0000-0000-0000974E0000}"/>
    <cellStyle name="Normal 22 2 2 9" xfId="20119" xr:uid="{00000000-0005-0000-0000-0000984E0000}"/>
    <cellStyle name="Normal 22 2 2 9 2" xfId="20120" xr:uid="{00000000-0005-0000-0000-0000994E0000}"/>
    <cellStyle name="Normal 22 2 3" xfId="20121" xr:uid="{00000000-0005-0000-0000-00009A4E0000}"/>
    <cellStyle name="Normal 22 2 3 10" xfId="20122" xr:uid="{00000000-0005-0000-0000-00009B4E0000}"/>
    <cellStyle name="Normal 22 2 3 10 2" xfId="20123" xr:uid="{00000000-0005-0000-0000-00009C4E0000}"/>
    <cellStyle name="Normal 22 2 3 11" xfId="20124" xr:uid="{00000000-0005-0000-0000-00009D4E0000}"/>
    <cellStyle name="Normal 22 2 3 2" xfId="20125" xr:uid="{00000000-0005-0000-0000-00009E4E0000}"/>
    <cellStyle name="Normal 22 2 3 2 2" xfId="20126" xr:uid="{00000000-0005-0000-0000-00009F4E0000}"/>
    <cellStyle name="Normal 22 2 3 2 2 2" xfId="20127" xr:uid="{00000000-0005-0000-0000-0000A04E0000}"/>
    <cellStyle name="Normal 22 2 3 2 2 2 2" xfId="20128" xr:uid="{00000000-0005-0000-0000-0000A14E0000}"/>
    <cellStyle name="Normal 22 2 3 2 2 2 2 2" xfId="20129" xr:uid="{00000000-0005-0000-0000-0000A24E0000}"/>
    <cellStyle name="Normal 22 2 3 2 2 2 3" xfId="20130" xr:uid="{00000000-0005-0000-0000-0000A34E0000}"/>
    <cellStyle name="Normal 22 2 3 2 2 3" xfId="20131" xr:uid="{00000000-0005-0000-0000-0000A44E0000}"/>
    <cellStyle name="Normal 22 2 3 2 2 3 2" xfId="20132" xr:uid="{00000000-0005-0000-0000-0000A54E0000}"/>
    <cellStyle name="Normal 22 2 3 2 2 3 2 2" xfId="20133" xr:uid="{00000000-0005-0000-0000-0000A64E0000}"/>
    <cellStyle name="Normal 22 2 3 2 2 3 3" xfId="20134" xr:uid="{00000000-0005-0000-0000-0000A74E0000}"/>
    <cellStyle name="Normal 22 2 3 2 2 4" xfId="20135" xr:uid="{00000000-0005-0000-0000-0000A84E0000}"/>
    <cellStyle name="Normal 22 2 3 2 2 4 2" xfId="20136" xr:uid="{00000000-0005-0000-0000-0000A94E0000}"/>
    <cellStyle name="Normal 22 2 3 2 2 4 2 2" xfId="20137" xr:uid="{00000000-0005-0000-0000-0000AA4E0000}"/>
    <cellStyle name="Normal 22 2 3 2 2 4 3" xfId="20138" xr:uid="{00000000-0005-0000-0000-0000AB4E0000}"/>
    <cellStyle name="Normal 22 2 3 2 2 5" xfId="20139" xr:uid="{00000000-0005-0000-0000-0000AC4E0000}"/>
    <cellStyle name="Normal 22 2 3 2 2 5 2" xfId="20140" xr:uid="{00000000-0005-0000-0000-0000AD4E0000}"/>
    <cellStyle name="Normal 22 2 3 2 2 6" xfId="20141" xr:uid="{00000000-0005-0000-0000-0000AE4E0000}"/>
    <cellStyle name="Normal 22 2 3 2 2 6 2" xfId="20142" xr:uid="{00000000-0005-0000-0000-0000AF4E0000}"/>
    <cellStyle name="Normal 22 2 3 2 2 7" xfId="20143" xr:uid="{00000000-0005-0000-0000-0000B04E0000}"/>
    <cellStyle name="Normal 22 2 3 2 3" xfId="20144" xr:uid="{00000000-0005-0000-0000-0000B14E0000}"/>
    <cellStyle name="Normal 22 2 3 2 3 2" xfId="20145" xr:uid="{00000000-0005-0000-0000-0000B24E0000}"/>
    <cellStyle name="Normal 22 2 3 2 3 2 2" xfId="20146" xr:uid="{00000000-0005-0000-0000-0000B34E0000}"/>
    <cellStyle name="Normal 22 2 3 2 3 2 2 2" xfId="20147" xr:uid="{00000000-0005-0000-0000-0000B44E0000}"/>
    <cellStyle name="Normal 22 2 3 2 3 2 3" xfId="20148" xr:uid="{00000000-0005-0000-0000-0000B54E0000}"/>
    <cellStyle name="Normal 22 2 3 2 3 3" xfId="20149" xr:uid="{00000000-0005-0000-0000-0000B64E0000}"/>
    <cellStyle name="Normal 22 2 3 2 3 3 2" xfId="20150" xr:uid="{00000000-0005-0000-0000-0000B74E0000}"/>
    <cellStyle name="Normal 22 2 3 2 3 3 2 2" xfId="20151" xr:uid="{00000000-0005-0000-0000-0000B84E0000}"/>
    <cellStyle name="Normal 22 2 3 2 3 3 3" xfId="20152" xr:uid="{00000000-0005-0000-0000-0000B94E0000}"/>
    <cellStyle name="Normal 22 2 3 2 3 4" xfId="20153" xr:uid="{00000000-0005-0000-0000-0000BA4E0000}"/>
    <cellStyle name="Normal 22 2 3 2 3 4 2" xfId="20154" xr:uid="{00000000-0005-0000-0000-0000BB4E0000}"/>
    <cellStyle name="Normal 22 2 3 2 3 4 2 2" xfId="20155" xr:uid="{00000000-0005-0000-0000-0000BC4E0000}"/>
    <cellStyle name="Normal 22 2 3 2 3 4 3" xfId="20156" xr:uid="{00000000-0005-0000-0000-0000BD4E0000}"/>
    <cellStyle name="Normal 22 2 3 2 3 5" xfId="20157" xr:uid="{00000000-0005-0000-0000-0000BE4E0000}"/>
    <cellStyle name="Normal 22 2 3 2 3 5 2" xfId="20158" xr:uid="{00000000-0005-0000-0000-0000BF4E0000}"/>
    <cellStyle name="Normal 22 2 3 2 3 6" xfId="20159" xr:uid="{00000000-0005-0000-0000-0000C04E0000}"/>
    <cellStyle name="Normal 22 2 3 2 3 6 2" xfId="20160" xr:uid="{00000000-0005-0000-0000-0000C14E0000}"/>
    <cellStyle name="Normal 22 2 3 2 3 7" xfId="20161" xr:uid="{00000000-0005-0000-0000-0000C24E0000}"/>
    <cellStyle name="Normal 22 2 3 2 4" xfId="20162" xr:uid="{00000000-0005-0000-0000-0000C34E0000}"/>
    <cellStyle name="Normal 22 2 3 2 4 2" xfId="20163" xr:uid="{00000000-0005-0000-0000-0000C44E0000}"/>
    <cellStyle name="Normal 22 2 3 2 4 2 2" xfId="20164" xr:uid="{00000000-0005-0000-0000-0000C54E0000}"/>
    <cellStyle name="Normal 22 2 3 2 4 3" xfId="20165" xr:uid="{00000000-0005-0000-0000-0000C64E0000}"/>
    <cellStyle name="Normal 22 2 3 2 5" xfId="20166" xr:uid="{00000000-0005-0000-0000-0000C74E0000}"/>
    <cellStyle name="Normal 22 2 3 2 5 2" xfId="20167" xr:uid="{00000000-0005-0000-0000-0000C84E0000}"/>
    <cellStyle name="Normal 22 2 3 2 5 2 2" xfId="20168" xr:uid="{00000000-0005-0000-0000-0000C94E0000}"/>
    <cellStyle name="Normal 22 2 3 2 5 3" xfId="20169" xr:uid="{00000000-0005-0000-0000-0000CA4E0000}"/>
    <cellStyle name="Normal 22 2 3 2 6" xfId="20170" xr:uid="{00000000-0005-0000-0000-0000CB4E0000}"/>
    <cellStyle name="Normal 22 2 3 2 6 2" xfId="20171" xr:uid="{00000000-0005-0000-0000-0000CC4E0000}"/>
    <cellStyle name="Normal 22 2 3 2 6 2 2" xfId="20172" xr:uid="{00000000-0005-0000-0000-0000CD4E0000}"/>
    <cellStyle name="Normal 22 2 3 2 6 3" xfId="20173" xr:uid="{00000000-0005-0000-0000-0000CE4E0000}"/>
    <cellStyle name="Normal 22 2 3 2 7" xfId="20174" xr:uid="{00000000-0005-0000-0000-0000CF4E0000}"/>
    <cellStyle name="Normal 22 2 3 2 7 2" xfId="20175" xr:uid="{00000000-0005-0000-0000-0000D04E0000}"/>
    <cellStyle name="Normal 22 2 3 2 8" xfId="20176" xr:uid="{00000000-0005-0000-0000-0000D14E0000}"/>
    <cellStyle name="Normal 22 2 3 2 8 2" xfId="20177" xr:uid="{00000000-0005-0000-0000-0000D24E0000}"/>
    <cellStyle name="Normal 22 2 3 2 9" xfId="20178" xr:uid="{00000000-0005-0000-0000-0000D34E0000}"/>
    <cellStyle name="Normal 22 2 3 3" xfId="20179" xr:uid="{00000000-0005-0000-0000-0000D44E0000}"/>
    <cellStyle name="Normal 22 2 3 3 2" xfId="20180" xr:uid="{00000000-0005-0000-0000-0000D54E0000}"/>
    <cellStyle name="Normal 22 2 3 3 2 2" xfId="20181" xr:uid="{00000000-0005-0000-0000-0000D64E0000}"/>
    <cellStyle name="Normal 22 2 3 3 2 2 2" xfId="20182" xr:uid="{00000000-0005-0000-0000-0000D74E0000}"/>
    <cellStyle name="Normal 22 2 3 3 2 2 2 2" xfId="20183" xr:uid="{00000000-0005-0000-0000-0000D84E0000}"/>
    <cellStyle name="Normal 22 2 3 3 2 2 3" xfId="20184" xr:uid="{00000000-0005-0000-0000-0000D94E0000}"/>
    <cellStyle name="Normal 22 2 3 3 2 3" xfId="20185" xr:uid="{00000000-0005-0000-0000-0000DA4E0000}"/>
    <cellStyle name="Normal 22 2 3 3 2 3 2" xfId="20186" xr:uid="{00000000-0005-0000-0000-0000DB4E0000}"/>
    <cellStyle name="Normal 22 2 3 3 2 3 2 2" xfId="20187" xr:uid="{00000000-0005-0000-0000-0000DC4E0000}"/>
    <cellStyle name="Normal 22 2 3 3 2 3 3" xfId="20188" xr:uid="{00000000-0005-0000-0000-0000DD4E0000}"/>
    <cellStyle name="Normal 22 2 3 3 2 4" xfId="20189" xr:uid="{00000000-0005-0000-0000-0000DE4E0000}"/>
    <cellStyle name="Normal 22 2 3 3 2 4 2" xfId="20190" xr:uid="{00000000-0005-0000-0000-0000DF4E0000}"/>
    <cellStyle name="Normal 22 2 3 3 2 4 2 2" xfId="20191" xr:uid="{00000000-0005-0000-0000-0000E04E0000}"/>
    <cellStyle name="Normal 22 2 3 3 2 4 3" xfId="20192" xr:uid="{00000000-0005-0000-0000-0000E14E0000}"/>
    <cellStyle name="Normal 22 2 3 3 2 5" xfId="20193" xr:uid="{00000000-0005-0000-0000-0000E24E0000}"/>
    <cellStyle name="Normal 22 2 3 3 2 5 2" xfId="20194" xr:uid="{00000000-0005-0000-0000-0000E34E0000}"/>
    <cellStyle name="Normal 22 2 3 3 2 6" xfId="20195" xr:uid="{00000000-0005-0000-0000-0000E44E0000}"/>
    <cellStyle name="Normal 22 2 3 3 2 6 2" xfId="20196" xr:uid="{00000000-0005-0000-0000-0000E54E0000}"/>
    <cellStyle name="Normal 22 2 3 3 2 7" xfId="20197" xr:uid="{00000000-0005-0000-0000-0000E64E0000}"/>
    <cellStyle name="Normal 22 2 3 3 3" xfId="20198" xr:uid="{00000000-0005-0000-0000-0000E74E0000}"/>
    <cellStyle name="Normal 22 2 3 3 3 2" xfId="20199" xr:uid="{00000000-0005-0000-0000-0000E84E0000}"/>
    <cellStyle name="Normal 22 2 3 3 3 2 2" xfId="20200" xr:uid="{00000000-0005-0000-0000-0000E94E0000}"/>
    <cellStyle name="Normal 22 2 3 3 3 3" xfId="20201" xr:uid="{00000000-0005-0000-0000-0000EA4E0000}"/>
    <cellStyle name="Normal 22 2 3 3 4" xfId="20202" xr:uid="{00000000-0005-0000-0000-0000EB4E0000}"/>
    <cellStyle name="Normal 22 2 3 3 4 2" xfId="20203" xr:uid="{00000000-0005-0000-0000-0000EC4E0000}"/>
    <cellStyle name="Normal 22 2 3 3 4 2 2" xfId="20204" xr:uid="{00000000-0005-0000-0000-0000ED4E0000}"/>
    <cellStyle name="Normal 22 2 3 3 4 3" xfId="20205" xr:uid="{00000000-0005-0000-0000-0000EE4E0000}"/>
    <cellStyle name="Normal 22 2 3 3 5" xfId="20206" xr:uid="{00000000-0005-0000-0000-0000EF4E0000}"/>
    <cellStyle name="Normal 22 2 3 3 5 2" xfId="20207" xr:uid="{00000000-0005-0000-0000-0000F04E0000}"/>
    <cellStyle name="Normal 22 2 3 3 5 2 2" xfId="20208" xr:uid="{00000000-0005-0000-0000-0000F14E0000}"/>
    <cellStyle name="Normal 22 2 3 3 5 3" xfId="20209" xr:uid="{00000000-0005-0000-0000-0000F24E0000}"/>
    <cellStyle name="Normal 22 2 3 3 6" xfId="20210" xr:uid="{00000000-0005-0000-0000-0000F34E0000}"/>
    <cellStyle name="Normal 22 2 3 3 6 2" xfId="20211" xr:uid="{00000000-0005-0000-0000-0000F44E0000}"/>
    <cellStyle name="Normal 22 2 3 3 7" xfId="20212" xr:uid="{00000000-0005-0000-0000-0000F54E0000}"/>
    <cellStyle name="Normal 22 2 3 3 7 2" xfId="20213" xr:uid="{00000000-0005-0000-0000-0000F64E0000}"/>
    <cellStyle name="Normal 22 2 3 3 8" xfId="20214" xr:uid="{00000000-0005-0000-0000-0000F74E0000}"/>
    <cellStyle name="Normal 22 2 3 4" xfId="20215" xr:uid="{00000000-0005-0000-0000-0000F84E0000}"/>
    <cellStyle name="Normal 22 2 3 4 2" xfId="20216" xr:uid="{00000000-0005-0000-0000-0000F94E0000}"/>
    <cellStyle name="Normal 22 2 3 4 2 2" xfId="20217" xr:uid="{00000000-0005-0000-0000-0000FA4E0000}"/>
    <cellStyle name="Normal 22 2 3 4 2 2 2" xfId="20218" xr:uid="{00000000-0005-0000-0000-0000FB4E0000}"/>
    <cellStyle name="Normal 22 2 3 4 2 3" xfId="20219" xr:uid="{00000000-0005-0000-0000-0000FC4E0000}"/>
    <cellStyle name="Normal 22 2 3 4 3" xfId="20220" xr:uid="{00000000-0005-0000-0000-0000FD4E0000}"/>
    <cellStyle name="Normal 22 2 3 4 3 2" xfId="20221" xr:uid="{00000000-0005-0000-0000-0000FE4E0000}"/>
    <cellStyle name="Normal 22 2 3 4 3 2 2" xfId="20222" xr:uid="{00000000-0005-0000-0000-0000FF4E0000}"/>
    <cellStyle name="Normal 22 2 3 4 3 3" xfId="20223" xr:uid="{00000000-0005-0000-0000-0000004F0000}"/>
    <cellStyle name="Normal 22 2 3 4 4" xfId="20224" xr:uid="{00000000-0005-0000-0000-0000014F0000}"/>
    <cellStyle name="Normal 22 2 3 4 4 2" xfId="20225" xr:uid="{00000000-0005-0000-0000-0000024F0000}"/>
    <cellStyle name="Normal 22 2 3 4 4 2 2" xfId="20226" xr:uid="{00000000-0005-0000-0000-0000034F0000}"/>
    <cellStyle name="Normal 22 2 3 4 4 3" xfId="20227" xr:uid="{00000000-0005-0000-0000-0000044F0000}"/>
    <cellStyle name="Normal 22 2 3 4 5" xfId="20228" xr:uid="{00000000-0005-0000-0000-0000054F0000}"/>
    <cellStyle name="Normal 22 2 3 4 5 2" xfId="20229" xr:uid="{00000000-0005-0000-0000-0000064F0000}"/>
    <cellStyle name="Normal 22 2 3 4 6" xfId="20230" xr:uid="{00000000-0005-0000-0000-0000074F0000}"/>
    <cellStyle name="Normal 22 2 3 4 6 2" xfId="20231" xr:uid="{00000000-0005-0000-0000-0000084F0000}"/>
    <cellStyle name="Normal 22 2 3 4 7" xfId="20232" xr:uid="{00000000-0005-0000-0000-0000094F0000}"/>
    <cellStyle name="Normal 22 2 3 5" xfId="20233" xr:uid="{00000000-0005-0000-0000-00000A4F0000}"/>
    <cellStyle name="Normal 22 2 3 5 2" xfId="20234" xr:uid="{00000000-0005-0000-0000-00000B4F0000}"/>
    <cellStyle name="Normal 22 2 3 5 2 2" xfId="20235" xr:uid="{00000000-0005-0000-0000-00000C4F0000}"/>
    <cellStyle name="Normal 22 2 3 5 2 2 2" xfId="20236" xr:uid="{00000000-0005-0000-0000-00000D4F0000}"/>
    <cellStyle name="Normal 22 2 3 5 2 3" xfId="20237" xr:uid="{00000000-0005-0000-0000-00000E4F0000}"/>
    <cellStyle name="Normal 22 2 3 5 3" xfId="20238" xr:uid="{00000000-0005-0000-0000-00000F4F0000}"/>
    <cellStyle name="Normal 22 2 3 5 3 2" xfId="20239" xr:uid="{00000000-0005-0000-0000-0000104F0000}"/>
    <cellStyle name="Normal 22 2 3 5 3 2 2" xfId="20240" xr:uid="{00000000-0005-0000-0000-0000114F0000}"/>
    <cellStyle name="Normal 22 2 3 5 3 3" xfId="20241" xr:uid="{00000000-0005-0000-0000-0000124F0000}"/>
    <cellStyle name="Normal 22 2 3 5 4" xfId="20242" xr:uid="{00000000-0005-0000-0000-0000134F0000}"/>
    <cellStyle name="Normal 22 2 3 5 4 2" xfId="20243" xr:uid="{00000000-0005-0000-0000-0000144F0000}"/>
    <cellStyle name="Normal 22 2 3 5 4 2 2" xfId="20244" xr:uid="{00000000-0005-0000-0000-0000154F0000}"/>
    <cellStyle name="Normal 22 2 3 5 4 3" xfId="20245" xr:uid="{00000000-0005-0000-0000-0000164F0000}"/>
    <cellStyle name="Normal 22 2 3 5 5" xfId="20246" xr:uid="{00000000-0005-0000-0000-0000174F0000}"/>
    <cellStyle name="Normal 22 2 3 5 5 2" xfId="20247" xr:uid="{00000000-0005-0000-0000-0000184F0000}"/>
    <cellStyle name="Normal 22 2 3 5 6" xfId="20248" xr:uid="{00000000-0005-0000-0000-0000194F0000}"/>
    <cellStyle name="Normal 22 2 3 5 6 2" xfId="20249" xr:uid="{00000000-0005-0000-0000-00001A4F0000}"/>
    <cellStyle name="Normal 22 2 3 5 7" xfId="20250" xr:uid="{00000000-0005-0000-0000-00001B4F0000}"/>
    <cellStyle name="Normal 22 2 3 6" xfId="20251" xr:uid="{00000000-0005-0000-0000-00001C4F0000}"/>
    <cellStyle name="Normal 22 2 3 6 2" xfId="20252" xr:uid="{00000000-0005-0000-0000-00001D4F0000}"/>
    <cellStyle name="Normal 22 2 3 6 2 2" xfId="20253" xr:uid="{00000000-0005-0000-0000-00001E4F0000}"/>
    <cellStyle name="Normal 22 2 3 6 3" xfId="20254" xr:uid="{00000000-0005-0000-0000-00001F4F0000}"/>
    <cellStyle name="Normal 22 2 3 7" xfId="20255" xr:uid="{00000000-0005-0000-0000-0000204F0000}"/>
    <cellStyle name="Normal 22 2 3 7 2" xfId="20256" xr:uid="{00000000-0005-0000-0000-0000214F0000}"/>
    <cellStyle name="Normal 22 2 3 7 2 2" xfId="20257" xr:uid="{00000000-0005-0000-0000-0000224F0000}"/>
    <cellStyle name="Normal 22 2 3 7 3" xfId="20258" xr:uid="{00000000-0005-0000-0000-0000234F0000}"/>
    <cellStyle name="Normal 22 2 3 8" xfId="20259" xr:uid="{00000000-0005-0000-0000-0000244F0000}"/>
    <cellStyle name="Normal 22 2 3 8 2" xfId="20260" xr:uid="{00000000-0005-0000-0000-0000254F0000}"/>
    <cellStyle name="Normal 22 2 3 8 2 2" xfId="20261" xr:uid="{00000000-0005-0000-0000-0000264F0000}"/>
    <cellStyle name="Normal 22 2 3 8 3" xfId="20262" xr:uid="{00000000-0005-0000-0000-0000274F0000}"/>
    <cellStyle name="Normal 22 2 3 9" xfId="20263" xr:uid="{00000000-0005-0000-0000-0000284F0000}"/>
    <cellStyle name="Normal 22 2 3 9 2" xfId="20264" xr:uid="{00000000-0005-0000-0000-0000294F0000}"/>
    <cellStyle name="Normal 22 2 4" xfId="20265" xr:uid="{00000000-0005-0000-0000-00002A4F0000}"/>
    <cellStyle name="Normal 22 2 4 2" xfId="20266" xr:uid="{00000000-0005-0000-0000-00002B4F0000}"/>
    <cellStyle name="Normal 22 2 4 2 2" xfId="20267" xr:uid="{00000000-0005-0000-0000-00002C4F0000}"/>
    <cellStyle name="Normal 22 2 4 2 2 2" xfId="20268" xr:uid="{00000000-0005-0000-0000-00002D4F0000}"/>
    <cellStyle name="Normal 22 2 4 2 2 2 2" xfId="20269" xr:uid="{00000000-0005-0000-0000-00002E4F0000}"/>
    <cellStyle name="Normal 22 2 4 2 2 3" xfId="20270" xr:uid="{00000000-0005-0000-0000-00002F4F0000}"/>
    <cellStyle name="Normal 22 2 4 2 3" xfId="20271" xr:uid="{00000000-0005-0000-0000-0000304F0000}"/>
    <cellStyle name="Normal 22 2 4 2 3 2" xfId="20272" xr:uid="{00000000-0005-0000-0000-0000314F0000}"/>
    <cellStyle name="Normal 22 2 4 2 3 2 2" xfId="20273" xr:uid="{00000000-0005-0000-0000-0000324F0000}"/>
    <cellStyle name="Normal 22 2 4 2 3 3" xfId="20274" xr:uid="{00000000-0005-0000-0000-0000334F0000}"/>
    <cellStyle name="Normal 22 2 4 2 4" xfId="20275" xr:uid="{00000000-0005-0000-0000-0000344F0000}"/>
    <cellStyle name="Normal 22 2 4 2 4 2" xfId="20276" xr:uid="{00000000-0005-0000-0000-0000354F0000}"/>
    <cellStyle name="Normal 22 2 4 2 4 2 2" xfId="20277" xr:uid="{00000000-0005-0000-0000-0000364F0000}"/>
    <cellStyle name="Normal 22 2 4 2 4 3" xfId="20278" xr:uid="{00000000-0005-0000-0000-0000374F0000}"/>
    <cellStyle name="Normal 22 2 4 2 5" xfId="20279" xr:uid="{00000000-0005-0000-0000-0000384F0000}"/>
    <cellStyle name="Normal 22 2 4 2 5 2" xfId="20280" xr:uid="{00000000-0005-0000-0000-0000394F0000}"/>
    <cellStyle name="Normal 22 2 4 2 6" xfId="20281" xr:uid="{00000000-0005-0000-0000-00003A4F0000}"/>
    <cellStyle name="Normal 22 2 4 2 6 2" xfId="20282" xr:uid="{00000000-0005-0000-0000-00003B4F0000}"/>
    <cellStyle name="Normal 22 2 4 2 7" xfId="20283" xr:uid="{00000000-0005-0000-0000-00003C4F0000}"/>
    <cellStyle name="Normal 22 2 4 3" xfId="20284" xr:uid="{00000000-0005-0000-0000-00003D4F0000}"/>
    <cellStyle name="Normal 22 2 4 3 2" xfId="20285" xr:uid="{00000000-0005-0000-0000-00003E4F0000}"/>
    <cellStyle name="Normal 22 2 4 3 2 2" xfId="20286" xr:uid="{00000000-0005-0000-0000-00003F4F0000}"/>
    <cellStyle name="Normal 22 2 4 3 2 2 2" xfId="20287" xr:uid="{00000000-0005-0000-0000-0000404F0000}"/>
    <cellStyle name="Normal 22 2 4 3 2 3" xfId="20288" xr:uid="{00000000-0005-0000-0000-0000414F0000}"/>
    <cellStyle name="Normal 22 2 4 3 3" xfId="20289" xr:uid="{00000000-0005-0000-0000-0000424F0000}"/>
    <cellStyle name="Normal 22 2 4 3 3 2" xfId="20290" xr:uid="{00000000-0005-0000-0000-0000434F0000}"/>
    <cellStyle name="Normal 22 2 4 3 3 2 2" xfId="20291" xr:uid="{00000000-0005-0000-0000-0000444F0000}"/>
    <cellStyle name="Normal 22 2 4 3 3 3" xfId="20292" xr:uid="{00000000-0005-0000-0000-0000454F0000}"/>
    <cellStyle name="Normal 22 2 4 3 4" xfId="20293" xr:uid="{00000000-0005-0000-0000-0000464F0000}"/>
    <cellStyle name="Normal 22 2 4 3 4 2" xfId="20294" xr:uid="{00000000-0005-0000-0000-0000474F0000}"/>
    <cellStyle name="Normal 22 2 4 3 4 2 2" xfId="20295" xr:uid="{00000000-0005-0000-0000-0000484F0000}"/>
    <cellStyle name="Normal 22 2 4 3 4 3" xfId="20296" xr:uid="{00000000-0005-0000-0000-0000494F0000}"/>
    <cellStyle name="Normal 22 2 4 3 5" xfId="20297" xr:uid="{00000000-0005-0000-0000-00004A4F0000}"/>
    <cellStyle name="Normal 22 2 4 3 5 2" xfId="20298" xr:uid="{00000000-0005-0000-0000-00004B4F0000}"/>
    <cellStyle name="Normal 22 2 4 3 6" xfId="20299" xr:uid="{00000000-0005-0000-0000-00004C4F0000}"/>
    <cellStyle name="Normal 22 2 4 3 6 2" xfId="20300" xr:uid="{00000000-0005-0000-0000-00004D4F0000}"/>
    <cellStyle name="Normal 22 2 4 3 7" xfId="20301" xr:uid="{00000000-0005-0000-0000-00004E4F0000}"/>
    <cellStyle name="Normal 22 2 4 4" xfId="20302" xr:uid="{00000000-0005-0000-0000-00004F4F0000}"/>
    <cellStyle name="Normal 22 2 4 4 2" xfId="20303" xr:uid="{00000000-0005-0000-0000-0000504F0000}"/>
    <cellStyle name="Normal 22 2 4 4 2 2" xfId="20304" xr:uid="{00000000-0005-0000-0000-0000514F0000}"/>
    <cellStyle name="Normal 22 2 4 4 3" xfId="20305" xr:uid="{00000000-0005-0000-0000-0000524F0000}"/>
    <cellStyle name="Normal 22 2 4 5" xfId="20306" xr:uid="{00000000-0005-0000-0000-0000534F0000}"/>
    <cellStyle name="Normal 22 2 4 5 2" xfId="20307" xr:uid="{00000000-0005-0000-0000-0000544F0000}"/>
    <cellStyle name="Normal 22 2 4 5 2 2" xfId="20308" xr:uid="{00000000-0005-0000-0000-0000554F0000}"/>
    <cellStyle name="Normal 22 2 4 5 3" xfId="20309" xr:uid="{00000000-0005-0000-0000-0000564F0000}"/>
    <cellStyle name="Normal 22 2 4 6" xfId="20310" xr:uid="{00000000-0005-0000-0000-0000574F0000}"/>
    <cellStyle name="Normal 22 2 4 6 2" xfId="20311" xr:uid="{00000000-0005-0000-0000-0000584F0000}"/>
    <cellStyle name="Normal 22 2 4 6 2 2" xfId="20312" xr:uid="{00000000-0005-0000-0000-0000594F0000}"/>
    <cellStyle name="Normal 22 2 4 6 3" xfId="20313" xr:uid="{00000000-0005-0000-0000-00005A4F0000}"/>
    <cellStyle name="Normal 22 2 4 7" xfId="20314" xr:uid="{00000000-0005-0000-0000-00005B4F0000}"/>
    <cellStyle name="Normal 22 2 4 7 2" xfId="20315" xr:uid="{00000000-0005-0000-0000-00005C4F0000}"/>
    <cellStyle name="Normal 22 2 4 8" xfId="20316" xr:uid="{00000000-0005-0000-0000-00005D4F0000}"/>
    <cellStyle name="Normal 22 2 4 8 2" xfId="20317" xr:uid="{00000000-0005-0000-0000-00005E4F0000}"/>
    <cellStyle name="Normal 22 2 4 9" xfId="20318" xr:uid="{00000000-0005-0000-0000-00005F4F0000}"/>
    <cellStyle name="Normal 22 2 5" xfId="20319" xr:uid="{00000000-0005-0000-0000-0000604F0000}"/>
    <cellStyle name="Normal 22 2 5 2" xfId="20320" xr:uid="{00000000-0005-0000-0000-0000614F0000}"/>
    <cellStyle name="Normal 22 2 5 2 2" xfId="20321" xr:uid="{00000000-0005-0000-0000-0000624F0000}"/>
    <cellStyle name="Normal 22 2 5 2 2 2" xfId="20322" xr:uid="{00000000-0005-0000-0000-0000634F0000}"/>
    <cellStyle name="Normal 22 2 5 2 2 2 2" xfId="20323" xr:uid="{00000000-0005-0000-0000-0000644F0000}"/>
    <cellStyle name="Normal 22 2 5 2 2 3" xfId="20324" xr:uid="{00000000-0005-0000-0000-0000654F0000}"/>
    <cellStyle name="Normal 22 2 5 2 3" xfId="20325" xr:uid="{00000000-0005-0000-0000-0000664F0000}"/>
    <cellStyle name="Normal 22 2 5 2 3 2" xfId="20326" xr:uid="{00000000-0005-0000-0000-0000674F0000}"/>
    <cellStyle name="Normal 22 2 5 2 3 2 2" xfId="20327" xr:uid="{00000000-0005-0000-0000-0000684F0000}"/>
    <cellStyle name="Normal 22 2 5 2 3 3" xfId="20328" xr:uid="{00000000-0005-0000-0000-0000694F0000}"/>
    <cellStyle name="Normal 22 2 5 2 4" xfId="20329" xr:uid="{00000000-0005-0000-0000-00006A4F0000}"/>
    <cellStyle name="Normal 22 2 5 2 4 2" xfId="20330" xr:uid="{00000000-0005-0000-0000-00006B4F0000}"/>
    <cellStyle name="Normal 22 2 5 2 4 2 2" xfId="20331" xr:uid="{00000000-0005-0000-0000-00006C4F0000}"/>
    <cellStyle name="Normal 22 2 5 2 4 3" xfId="20332" xr:uid="{00000000-0005-0000-0000-00006D4F0000}"/>
    <cellStyle name="Normal 22 2 5 2 5" xfId="20333" xr:uid="{00000000-0005-0000-0000-00006E4F0000}"/>
    <cellStyle name="Normal 22 2 5 2 5 2" xfId="20334" xr:uid="{00000000-0005-0000-0000-00006F4F0000}"/>
    <cellStyle name="Normal 22 2 5 2 6" xfId="20335" xr:uid="{00000000-0005-0000-0000-0000704F0000}"/>
    <cellStyle name="Normal 22 2 5 2 6 2" xfId="20336" xr:uid="{00000000-0005-0000-0000-0000714F0000}"/>
    <cellStyle name="Normal 22 2 5 2 7" xfId="20337" xr:uid="{00000000-0005-0000-0000-0000724F0000}"/>
    <cellStyle name="Normal 22 2 5 3" xfId="20338" xr:uid="{00000000-0005-0000-0000-0000734F0000}"/>
    <cellStyle name="Normal 22 2 5 3 2" xfId="20339" xr:uid="{00000000-0005-0000-0000-0000744F0000}"/>
    <cellStyle name="Normal 22 2 5 3 2 2" xfId="20340" xr:uid="{00000000-0005-0000-0000-0000754F0000}"/>
    <cellStyle name="Normal 22 2 5 3 3" xfId="20341" xr:uid="{00000000-0005-0000-0000-0000764F0000}"/>
    <cellStyle name="Normal 22 2 5 4" xfId="20342" xr:uid="{00000000-0005-0000-0000-0000774F0000}"/>
    <cellStyle name="Normal 22 2 5 4 2" xfId="20343" xr:uid="{00000000-0005-0000-0000-0000784F0000}"/>
    <cellStyle name="Normal 22 2 5 4 2 2" xfId="20344" xr:uid="{00000000-0005-0000-0000-0000794F0000}"/>
    <cellStyle name="Normal 22 2 5 4 3" xfId="20345" xr:uid="{00000000-0005-0000-0000-00007A4F0000}"/>
    <cellStyle name="Normal 22 2 5 5" xfId="20346" xr:uid="{00000000-0005-0000-0000-00007B4F0000}"/>
    <cellStyle name="Normal 22 2 5 5 2" xfId="20347" xr:uid="{00000000-0005-0000-0000-00007C4F0000}"/>
    <cellStyle name="Normal 22 2 5 5 2 2" xfId="20348" xr:uid="{00000000-0005-0000-0000-00007D4F0000}"/>
    <cellStyle name="Normal 22 2 5 5 3" xfId="20349" xr:uid="{00000000-0005-0000-0000-00007E4F0000}"/>
    <cellStyle name="Normal 22 2 5 6" xfId="20350" xr:uid="{00000000-0005-0000-0000-00007F4F0000}"/>
    <cellStyle name="Normal 22 2 5 6 2" xfId="20351" xr:uid="{00000000-0005-0000-0000-0000804F0000}"/>
    <cellStyle name="Normal 22 2 5 7" xfId="20352" xr:uid="{00000000-0005-0000-0000-0000814F0000}"/>
    <cellStyle name="Normal 22 2 5 7 2" xfId="20353" xr:uid="{00000000-0005-0000-0000-0000824F0000}"/>
    <cellStyle name="Normal 22 2 5 8" xfId="20354" xr:uid="{00000000-0005-0000-0000-0000834F0000}"/>
    <cellStyle name="Normal 22 2 6" xfId="20355" xr:uid="{00000000-0005-0000-0000-0000844F0000}"/>
    <cellStyle name="Normal 22 2 6 2" xfId="20356" xr:uid="{00000000-0005-0000-0000-0000854F0000}"/>
    <cellStyle name="Normal 22 2 6 2 2" xfId="20357" xr:uid="{00000000-0005-0000-0000-0000864F0000}"/>
    <cellStyle name="Normal 22 2 6 2 2 2" xfId="20358" xr:uid="{00000000-0005-0000-0000-0000874F0000}"/>
    <cellStyle name="Normal 22 2 6 2 3" xfId="20359" xr:uid="{00000000-0005-0000-0000-0000884F0000}"/>
    <cellStyle name="Normal 22 2 6 3" xfId="20360" xr:uid="{00000000-0005-0000-0000-0000894F0000}"/>
    <cellStyle name="Normal 22 2 6 3 2" xfId="20361" xr:uid="{00000000-0005-0000-0000-00008A4F0000}"/>
    <cellStyle name="Normal 22 2 6 3 2 2" xfId="20362" xr:uid="{00000000-0005-0000-0000-00008B4F0000}"/>
    <cellStyle name="Normal 22 2 6 3 3" xfId="20363" xr:uid="{00000000-0005-0000-0000-00008C4F0000}"/>
    <cellStyle name="Normal 22 2 6 4" xfId="20364" xr:uid="{00000000-0005-0000-0000-00008D4F0000}"/>
    <cellStyle name="Normal 22 2 6 4 2" xfId="20365" xr:uid="{00000000-0005-0000-0000-00008E4F0000}"/>
    <cellStyle name="Normal 22 2 6 4 2 2" xfId="20366" xr:uid="{00000000-0005-0000-0000-00008F4F0000}"/>
    <cellStyle name="Normal 22 2 6 4 3" xfId="20367" xr:uid="{00000000-0005-0000-0000-0000904F0000}"/>
    <cellStyle name="Normal 22 2 6 5" xfId="20368" xr:uid="{00000000-0005-0000-0000-0000914F0000}"/>
    <cellStyle name="Normal 22 2 6 5 2" xfId="20369" xr:uid="{00000000-0005-0000-0000-0000924F0000}"/>
    <cellStyle name="Normal 22 2 6 6" xfId="20370" xr:uid="{00000000-0005-0000-0000-0000934F0000}"/>
    <cellStyle name="Normal 22 2 6 6 2" xfId="20371" xr:uid="{00000000-0005-0000-0000-0000944F0000}"/>
    <cellStyle name="Normal 22 2 6 7" xfId="20372" xr:uid="{00000000-0005-0000-0000-0000954F0000}"/>
    <cellStyle name="Normal 22 2 7" xfId="20373" xr:uid="{00000000-0005-0000-0000-0000964F0000}"/>
    <cellStyle name="Normal 22 2 7 2" xfId="20374" xr:uid="{00000000-0005-0000-0000-0000974F0000}"/>
    <cellStyle name="Normal 22 2 7 2 2" xfId="20375" xr:uid="{00000000-0005-0000-0000-0000984F0000}"/>
    <cellStyle name="Normal 22 2 7 2 2 2" xfId="20376" xr:uid="{00000000-0005-0000-0000-0000994F0000}"/>
    <cellStyle name="Normal 22 2 7 2 3" xfId="20377" xr:uid="{00000000-0005-0000-0000-00009A4F0000}"/>
    <cellStyle name="Normal 22 2 7 3" xfId="20378" xr:uid="{00000000-0005-0000-0000-00009B4F0000}"/>
    <cellStyle name="Normal 22 2 7 3 2" xfId="20379" xr:uid="{00000000-0005-0000-0000-00009C4F0000}"/>
    <cellStyle name="Normal 22 2 7 3 2 2" xfId="20380" xr:uid="{00000000-0005-0000-0000-00009D4F0000}"/>
    <cellStyle name="Normal 22 2 7 3 3" xfId="20381" xr:uid="{00000000-0005-0000-0000-00009E4F0000}"/>
    <cellStyle name="Normal 22 2 7 4" xfId="20382" xr:uid="{00000000-0005-0000-0000-00009F4F0000}"/>
    <cellStyle name="Normal 22 2 7 4 2" xfId="20383" xr:uid="{00000000-0005-0000-0000-0000A04F0000}"/>
    <cellStyle name="Normal 22 2 7 4 2 2" xfId="20384" xr:uid="{00000000-0005-0000-0000-0000A14F0000}"/>
    <cellStyle name="Normal 22 2 7 4 3" xfId="20385" xr:uid="{00000000-0005-0000-0000-0000A24F0000}"/>
    <cellStyle name="Normal 22 2 7 5" xfId="20386" xr:uid="{00000000-0005-0000-0000-0000A34F0000}"/>
    <cellStyle name="Normal 22 2 7 5 2" xfId="20387" xr:uid="{00000000-0005-0000-0000-0000A44F0000}"/>
    <cellStyle name="Normal 22 2 7 6" xfId="20388" xr:uid="{00000000-0005-0000-0000-0000A54F0000}"/>
    <cellStyle name="Normal 22 2 7 6 2" xfId="20389" xr:uid="{00000000-0005-0000-0000-0000A64F0000}"/>
    <cellStyle name="Normal 22 2 7 7" xfId="20390" xr:uid="{00000000-0005-0000-0000-0000A74F0000}"/>
    <cellStyle name="Normal 22 2 8" xfId="20391" xr:uid="{00000000-0005-0000-0000-0000A84F0000}"/>
    <cellStyle name="Normal 22 2 8 2" xfId="20392" xr:uid="{00000000-0005-0000-0000-0000A94F0000}"/>
    <cellStyle name="Normal 22 2 8 2 2" xfId="20393" xr:uid="{00000000-0005-0000-0000-0000AA4F0000}"/>
    <cellStyle name="Normal 22 2 8 3" xfId="20394" xr:uid="{00000000-0005-0000-0000-0000AB4F0000}"/>
    <cellStyle name="Normal 22 2 9" xfId="20395" xr:uid="{00000000-0005-0000-0000-0000AC4F0000}"/>
    <cellStyle name="Normal 22 2 9 2" xfId="20396" xr:uid="{00000000-0005-0000-0000-0000AD4F0000}"/>
    <cellStyle name="Normal 22 2 9 2 2" xfId="20397" xr:uid="{00000000-0005-0000-0000-0000AE4F0000}"/>
    <cellStyle name="Normal 22 2 9 3" xfId="20398" xr:uid="{00000000-0005-0000-0000-0000AF4F0000}"/>
    <cellStyle name="Normal 22 2_Confidential Information" xfId="20399" xr:uid="{00000000-0005-0000-0000-0000B04F0000}"/>
    <cellStyle name="Normal 22 3" xfId="20400" xr:uid="{00000000-0005-0000-0000-0000B14F0000}"/>
    <cellStyle name="Normal 22 3 10" xfId="20401" xr:uid="{00000000-0005-0000-0000-0000B24F0000}"/>
    <cellStyle name="Normal 22 3 10 2" xfId="20402" xr:uid="{00000000-0005-0000-0000-0000B34F0000}"/>
    <cellStyle name="Normal 22 3 11" xfId="20403" xr:uid="{00000000-0005-0000-0000-0000B44F0000}"/>
    <cellStyle name="Normal 22 3 2" xfId="20404" xr:uid="{00000000-0005-0000-0000-0000B54F0000}"/>
    <cellStyle name="Normal 22 3 2 2" xfId="20405" xr:uid="{00000000-0005-0000-0000-0000B64F0000}"/>
    <cellStyle name="Normal 22 3 2 2 2" xfId="20406" xr:uid="{00000000-0005-0000-0000-0000B74F0000}"/>
    <cellStyle name="Normal 22 3 2 2 2 2" xfId="20407" xr:uid="{00000000-0005-0000-0000-0000B84F0000}"/>
    <cellStyle name="Normal 22 3 2 2 2 2 2" xfId="20408" xr:uid="{00000000-0005-0000-0000-0000B94F0000}"/>
    <cellStyle name="Normal 22 3 2 2 2 3" xfId="20409" xr:uid="{00000000-0005-0000-0000-0000BA4F0000}"/>
    <cellStyle name="Normal 22 3 2 2 3" xfId="20410" xr:uid="{00000000-0005-0000-0000-0000BB4F0000}"/>
    <cellStyle name="Normal 22 3 2 2 3 2" xfId="20411" xr:uid="{00000000-0005-0000-0000-0000BC4F0000}"/>
    <cellStyle name="Normal 22 3 2 2 3 2 2" xfId="20412" xr:uid="{00000000-0005-0000-0000-0000BD4F0000}"/>
    <cellStyle name="Normal 22 3 2 2 3 3" xfId="20413" xr:uid="{00000000-0005-0000-0000-0000BE4F0000}"/>
    <cellStyle name="Normal 22 3 2 2 4" xfId="20414" xr:uid="{00000000-0005-0000-0000-0000BF4F0000}"/>
    <cellStyle name="Normal 22 3 2 2 4 2" xfId="20415" xr:uid="{00000000-0005-0000-0000-0000C04F0000}"/>
    <cellStyle name="Normal 22 3 2 2 4 2 2" xfId="20416" xr:uid="{00000000-0005-0000-0000-0000C14F0000}"/>
    <cellStyle name="Normal 22 3 2 2 4 3" xfId="20417" xr:uid="{00000000-0005-0000-0000-0000C24F0000}"/>
    <cellStyle name="Normal 22 3 2 2 5" xfId="20418" xr:uid="{00000000-0005-0000-0000-0000C34F0000}"/>
    <cellStyle name="Normal 22 3 2 2 5 2" xfId="20419" xr:uid="{00000000-0005-0000-0000-0000C44F0000}"/>
    <cellStyle name="Normal 22 3 2 2 6" xfId="20420" xr:uid="{00000000-0005-0000-0000-0000C54F0000}"/>
    <cellStyle name="Normal 22 3 2 2 6 2" xfId="20421" xr:uid="{00000000-0005-0000-0000-0000C64F0000}"/>
    <cellStyle name="Normal 22 3 2 2 7" xfId="20422" xr:uid="{00000000-0005-0000-0000-0000C74F0000}"/>
    <cellStyle name="Normal 22 3 2 3" xfId="20423" xr:uid="{00000000-0005-0000-0000-0000C84F0000}"/>
    <cellStyle name="Normal 22 3 2 3 2" xfId="20424" xr:uid="{00000000-0005-0000-0000-0000C94F0000}"/>
    <cellStyle name="Normal 22 3 2 3 2 2" xfId="20425" xr:uid="{00000000-0005-0000-0000-0000CA4F0000}"/>
    <cellStyle name="Normal 22 3 2 3 2 2 2" xfId="20426" xr:uid="{00000000-0005-0000-0000-0000CB4F0000}"/>
    <cellStyle name="Normal 22 3 2 3 2 3" xfId="20427" xr:uid="{00000000-0005-0000-0000-0000CC4F0000}"/>
    <cellStyle name="Normal 22 3 2 3 3" xfId="20428" xr:uid="{00000000-0005-0000-0000-0000CD4F0000}"/>
    <cellStyle name="Normal 22 3 2 3 3 2" xfId="20429" xr:uid="{00000000-0005-0000-0000-0000CE4F0000}"/>
    <cellStyle name="Normal 22 3 2 3 3 2 2" xfId="20430" xr:uid="{00000000-0005-0000-0000-0000CF4F0000}"/>
    <cellStyle name="Normal 22 3 2 3 3 3" xfId="20431" xr:uid="{00000000-0005-0000-0000-0000D04F0000}"/>
    <cellStyle name="Normal 22 3 2 3 4" xfId="20432" xr:uid="{00000000-0005-0000-0000-0000D14F0000}"/>
    <cellStyle name="Normal 22 3 2 3 4 2" xfId="20433" xr:uid="{00000000-0005-0000-0000-0000D24F0000}"/>
    <cellStyle name="Normal 22 3 2 3 4 2 2" xfId="20434" xr:uid="{00000000-0005-0000-0000-0000D34F0000}"/>
    <cellStyle name="Normal 22 3 2 3 4 3" xfId="20435" xr:uid="{00000000-0005-0000-0000-0000D44F0000}"/>
    <cellStyle name="Normal 22 3 2 3 5" xfId="20436" xr:uid="{00000000-0005-0000-0000-0000D54F0000}"/>
    <cellStyle name="Normal 22 3 2 3 5 2" xfId="20437" xr:uid="{00000000-0005-0000-0000-0000D64F0000}"/>
    <cellStyle name="Normal 22 3 2 3 6" xfId="20438" xr:uid="{00000000-0005-0000-0000-0000D74F0000}"/>
    <cellStyle name="Normal 22 3 2 3 6 2" xfId="20439" xr:uid="{00000000-0005-0000-0000-0000D84F0000}"/>
    <cellStyle name="Normal 22 3 2 3 7" xfId="20440" xr:uid="{00000000-0005-0000-0000-0000D94F0000}"/>
    <cellStyle name="Normal 22 3 2 4" xfId="20441" xr:uid="{00000000-0005-0000-0000-0000DA4F0000}"/>
    <cellStyle name="Normal 22 3 2 4 2" xfId="20442" xr:uid="{00000000-0005-0000-0000-0000DB4F0000}"/>
    <cellStyle name="Normal 22 3 2 4 2 2" xfId="20443" xr:uid="{00000000-0005-0000-0000-0000DC4F0000}"/>
    <cellStyle name="Normal 22 3 2 4 3" xfId="20444" xr:uid="{00000000-0005-0000-0000-0000DD4F0000}"/>
    <cellStyle name="Normal 22 3 2 5" xfId="20445" xr:uid="{00000000-0005-0000-0000-0000DE4F0000}"/>
    <cellStyle name="Normal 22 3 2 5 2" xfId="20446" xr:uid="{00000000-0005-0000-0000-0000DF4F0000}"/>
    <cellStyle name="Normal 22 3 2 5 2 2" xfId="20447" xr:uid="{00000000-0005-0000-0000-0000E04F0000}"/>
    <cellStyle name="Normal 22 3 2 5 3" xfId="20448" xr:uid="{00000000-0005-0000-0000-0000E14F0000}"/>
    <cellStyle name="Normal 22 3 2 6" xfId="20449" xr:uid="{00000000-0005-0000-0000-0000E24F0000}"/>
    <cellStyle name="Normal 22 3 2 6 2" xfId="20450" xr:uid="{00000000-0005-0000-0000-0000E34F0000}"/>
    <cellStyle name="Normal 22 3 2 6 2 2" xfId="20451" xr:uid="{00000000-0005-0000-0000-0000E44F0000}"/>
    <cellStyle name="Normal 22 3 2 6 3" xfId="20452" xr:uid="{00000000-0005-0000-0000-0000E54F0000}"/>
    <cellStyle name="Normal 22 3 2 7" xfId="20453" xr:uid="{00000000-0005-0000-0000-0000E64F0000}"/>
    <cellStyle name="Normal 22 3 2 7 2" xfId="20454" xr:uid="{00000000-0005-0000-0000-0000E74F0000}"/>
    <cellStyle name="Normal 22 3 2 8" xfId="20455" xr:uid="{00000000-0005-0000-0000-0000E84F0000}"/>
    <cellStyle name="Normal 22 3 2 8 2" xfId="20456" xr:uid="{00000000-0005-0000-0000-0000E94F0000}"/>
    <cellStyle name="Normal 22 3 2 9" xfId="20457" xr:uid="{00000000-0005-0000-0000-0000EA4F0000}"/>
    <cellStyle name="Normal 22 3 3" xfId="20458" xr:uid="{00000000-0005-0000-0000-0000EB4F0000}"/>
    <cellStyle name="Normal 22 3 3 2" xfId="20459" xr:uid="{00000000-0005-0000-0000-0000EC4F0000}"/>
    <cellStyle name="Normal 22 3 3 2 2" xfId="20460" xr:uid="{00000000-0005-0000-0000-0000ED4F0000}"/>
    <cellStyle name="Normal 22 3 3 2 2 2" xfId="20461" xr:uid="{00000000-0005-0000-0000-0000EE4F0000}"/>
    <cellStyle name="Normal 22 3 3 2 2 2 2" xfId="20462" xr:uid="{00000000-0005-0000-0000-0000EF4F0000}"/>
    <cellStyle name="Normal 22 3 3 2 2 3" xfId="20463" xr:uid="{00000000-0005-0000-0000-0000F04F0000}"/>
    <cellStyle name="Normal 22 3 3 2 3" xfId="20464" xr:uid="{00000000-0005-0000-0000-0000F14F0000}"/>
    <cellStyle name="Normal 22 3 3 2 3 2" xfId="20465" xr:uid="{00000000-0005-0000-0000-0000F24F0000}"/>
    <cellStyle name="Normal 22 3 3 2 3 2 2" xfId="20466" xr:uid="{00000000-0005-0000-0000-0000F34F0000}"/>
    <cellStyle name="Normal 22 3 3 2 3 3" xfId="20467" xr:uid="{00000000-0005-0000-0000-0000F44F0000}"/>
    <cellStyle name="Normal 22 3 3 2 4" xfId="20468" xr:uid="{00000000-0005-0000-0000-0000F54F0000}"/>
    <cellStyle name="Normal 22 3 3 2 4 2" xfId="20469" xr:uid="{00000000-0005-0000-0000-0000F64F0000}"/>
    <cellStyle name="Normal 22 3 3 2 4 2 2" xfId="20470" xr:uid="{00000000-0005-0000-0000-0000F74F0000}"/>
    <cellStyle name="Normal 22 3 3 2 4 3" xfId="20471" xr:uid="{00000000-0005-0000-0000-0000F84F0000}"/>
    <cellStyle name="Normal 22 3 3 2 5" xfId="20472" xr:uid="{00000000-0005-0000-0000-0000F94F0000}"/>
    <cellStyle name="Normal 22 3 3 2 5 2" xfId="20473" xr:uid="{00000000-0005-0000-0000-0000FA4F0000}"/>
    <cellStyle name="Normal 22 3 3 2 6" xfId="20474" xr:uid="{00000000-0005-0000-0000-0000FB4F0000}"/>
    <cellStyle name="Normal 22 3 3 2 6 2" xfId="20475" xr:uid="{00000000-0005-0000-0000-0000FC4F0000}"/>
    <cellStyle name="Normal 22 3 3 2 7" xfId="20476" xr:uid="{00000000-0005-0000-0000-0000FD4F0000}"/>
    <cellStyle name="Normal 22 3 3 3" xfId="20477" xr:uid="{00000000-0005-0000-0000-0000FE4F0000}"/>
    <cellStyle name="Normal 22 3 3 3 2" xfId="20478" xr:uid="{00000000-0005-0000-0000-0000FF4F0000}"/>
    <cellStyle name="Normal 22 3 3 3 2 2" xfId="20479" xr:uid="{00000000-0005-0000-0000-000000500000}"/>
    <cellStyle name="Normal 22 3 3 3 3" xfId="20480" xr:uid="{00000000-0005-0000-0000-000001500000}"/>
    <cellStyle name="Normal 22 3 3 4" xfId="20481" xr:uid="{00000000-0005-0000-0000-000002500000}"/>
    <cellStyle name="Normal 22 3 3 4 2" xfId="20482" xr:uid="{00000000-0005-0000-0000-000003500000}"/>
    <cellStyle name="Normal 22 3 3 4 2 2" xfId="20483" xr:uid="{00000000-0005-0000-0000-000004500000}"/>
    <cellStyle name="Normal 22 3 3 4 3" xfId="20484" xr:uid="{00000000-0005-0000-0000-000005500000}"/>
    <cellStyle name="Normal 22 3 3 5" xfId="20485" xr:uid="{00000000-0005-0000-0000-000006500000}"/>
    <cellStyle name="Normal 22 3 3 5 2" xfId="20486" xr:uid="{00000000-0005-0000-0000-000007500000}"/>
    <cellStyle name="Normal 22 3 3 5 2 2" xfId="20487" xr:uid="{00000000-0005-0000-0000-000008500000}"/>
    <cellStyle name="Normal 22 3 3 5 3" xfId="20488" xr:uid="{00000000-0005-0000-0000-000009500000}"/>
    <cellStyle name="Normal 22 3 3 6" xfId="20489" xr:uid="{00000000-0005-0000-0000-00000A500000}"/>
    <cellStyle name="Normal 22 3 3 6 2" xfId="20490" xr:uid="{00000000-0005-0000-0000-00000B500000}"/>
    <cellStyle name="Normal 22 3 3 7" xfId="20491" xr:uid="{00000000-0005-0000-0000-00000C500000}"/>
    <cellStyle name="Normal 22 3 3 7 2" xfId="20492" xr:uid="{00000000-0005-0000-0000-00000D500000}"/>
    <cellStyle name="Normal 22 3 3 8" xfId="20493" xr:uid="{00000000-0005-0000-0000-00000E500000}"/>
    <cellStyle name="Normal 22 3 4" xfId="20494" xr:uid="{00000000-0005-0000-0000-00000F500000}"/>
    <cellStyle name="Normal 22 3 4 2" xfId="20495" xr:uid="{00000000-0005-0000-0000-000010500000}"/>
    <cellStyle name="Normal 22 3 4 2 2" xfId="20496" xr:uid="{00000000-0005-0000-0000-000011500000}"/>
    <cellStyle name="Normal 22 3 4 2 2 2" xfId="20497" xr:uid="{00000000-0005-0000-0000-000012500000}"/>
    <cellStyle name="Normal 22 3 4 2 3" xfId="20498" xr:uid="{00000000-0005-0000-0000-000013500000}"/>
    <cellStyle name="Normal 22 3 4 3" xfId="20499" xr:uid="{00000000-0005-0000-0000-000014500000}"/>
    <cellStyle name="Normal 22 3 4 3 2" xfId="20500" xr:uid="{00000000-0005-0000-0000-000015500000}"/>
    <cellStyle name="Normal 22 3 4 3 2 2" xfId="20501" xr:uid="{00000000-0005-0000-0000-000016500000}"/>
    <cellStyle name="Normal 22 3 4 3 3" xfId="20502" xr:uid="{00000000-0005-0000-0000-000017500000}"/>
    <cellStyle name="Normal 22 3 4 4" xfId="20503" xr:uid="{00000000-0005-0000-0000-000018500000}"/>
    <cellStyle name="Normal 22 3 4 4 2" xfId="20504" xr:uid="{00000000-0005-0000-0000-000019500000}"/>
    <cellStyle name="Normal 22 3 4 4 2 2" xfId="20505" xr:uid="{00000000-0005-0000-0000-00001A500000}"/>
    <cellStyle name="Normal 22 3 4 4 3" xfId="20506" xr:uid="{00000000-0005-0000-0000-00001B500000}"/>
    <cellStyle name="Normal 22 3 4 5" xfId="20507" xr:uid="{00000000-0005-0000-0000-00001C500000}"/>
    <cellStyle name="Normal 22 3 4 5 2" xfId="20508" xr:uid="{00000000-0005-0000-0000-00001D500000}"/>
    <cellStyle name="Normal 22 3 4 6" xfId="20509" xr:uid="{00000000-0005-0000-0000-00001E500000}"/>
    <cellStyle name="Normal 22 3 4 6 2" xfId="20510" xr:uid="{00000000-0005-0000-0000-00001F500000}"/>
    <cellStyle name="Normal 22 3 4 7" xfId="20511" xr:uid="{00000000-0005-0000-0000-000020500000}"/>
    <cellStyle name="Normal 22 3 5" xfId="20512" xr:uid="{00000000-0005-0000-0000-000021500000}"/>
    <cellStyle name="Normal 22 3 5 2" xfId="20513" xr:uid="{00000000-0005-0000-0000-000022500000}"/>
    <cellStyle name="Normal 22 3 5 2 2" xfId="20514" xr:uid="{00000000-0005-0000-0000-000023500000}"/>
    <cellStyle name="Normal 22 3 5 2 2 2" xfId="20515" xr:uid="{00000000-0005-0000-0000-000024500000}"/>
    <cellStyle name="Normal 22 3 5 2 3" xfId="20516" xr:uid="{00000000-0005-0000-0000-000025500000}"/>
    <cellStyle name="Normal 22 3 5 3" xfId="20517" xr:uid="{00000000-0005-0000-0000-000026500000}"/>
    <cellStyle name="Normal 22 3 5 3 2" xfId="20518" xr:uid="{00000000-0005-0000-0000-000027500000}"/>
    <cellStyle name="Normal 22 3 5 3 2 2" xfId="20519" xr:uid="{00000000-0005-0000-0000-000028500000}"/>
    <cellStyle name="Normal 22 3 5 3 3" xfId="20520" xr:uid="{00000000-0005-0000-0000-000029500000}"/>
    <cellStyle name="Normal 22 3 5 4" xfId="20521" xr:uid="{00000000-0005-0000-0000-00002A500000}"/>
    <cellStyle name="Normal 22 3 5 4 2" xfId="20522" xr:uid="{00000000-0005-0000-0000-00002B500000}"/>
    <cellStyle name="Normal 22 3 5 4 2 2" xfId="20523" xr:uid="{00000000-0005-0000-0000-00002C500000}"/>
    <cellStyle name="Normal 22 3 5 4 3" xfId="20524" xr:uid="{00000000-0005-0000-0000-00002D500000}"/>
    <cellStyle name="Normal 22 3 5 5" xfId="20525" xr:uid="{00000000-0005-0000-0000-00002E500000}"/>
    <cellStyle name="Normal 22 3 5 5 2" xfId="20526" xr:uid="{00000000-0005-0000-0000-00002F500000}"/>
    <cellStyle name="Normal 22 3 5 6" xfId="20527" xr:uid="{00000000-0005-0000-0000-000030500000}"/>
    <cellStyle name="Normal 22 3 5 6 2" xfId="20528" xr:uid="{00000000-0005-0000-0000-000031500000}"/>
    <cellStyle name="Normal 22 3 5 7" xfId="20529" xr:uid="{00000000-0005-0000-0000-000032500000}"/>
    <cellStyle name="Normal 22 3 6" xfId="20530" xr:uid="{00000000-0005-0000-0000-000033500000}"/>
    <cellStyle name="Normal 22 3 6 2" xfId="20531" xr:uid="{00000000-0005-0000-0000-000034500000}"/>
    <cellStyle name="Normal 22 3 6 2 2" xfId="20532" xr:uid="{00000000-0005-0000-0000-000035500000}"/>
    <cellStyle name="Normal 22 3 6 3" xfId="20533" xr:uid="{00000000-0005-0000-0000-000036500000}"/>
    <cellStyle name="Normal 22 3 7" xfId="20534" xr:uid="{00000000-0005-0000-0000-000037500000}"/>
    <cellStyle name="Normal 22 3 7 2" xfId="20535" xr:uid="{00000000-0005-0000-0000-000038500000}"/>
    <cellStyle name="Normal 22 3 7 2 2" xfId="20536" xr:uid="{00000000-0005-0000-0000-000039500000}"/>
    <cellStyle name="Normal 22 3 7 3" xfId="20537" xr:uid="{00000000-0005-0000-0000-00003A500000}"/>
    <cellStyle name="Normal 22 3 8" xfId="20538" xr:uid="{00000000-0005-0000-0000-00003B500000}"/>
    <cellStyle name="Normal 22 3 8 2" xfId="20539" xr:uid="{00000000-0005-0000-0000-00003C500000}"/>
    <cellStyle name="Normal 22 3 8 2 2" xfId="20540" xr:uid="{00000000-0005-0000-0000-00003D500000}"/>
    <cellStyle name="Normal 22 3 8 3" xfId="20541" xr:uid="{00000000-0005-0000-0000-00003E500000}"/>
    <cellStyle name="Normal 22 3 9" xfId="20542" xr:uid="{00000000-0005-0000-0000-00003F500000}"/>
    <cellStyle name="Normal 22 3 9 2" xfId="20543" xr:uid="{00000000-0005-0000-0000-000040500000}"/>
    <cellStyle name="Normal 22 4" xfId="20544" xr:uid="{00000000-0005-0000-0000-000041500000}"/>
    <cellStyle name="Normal 22 4 10" xfId="20545" xr:uid="{00000000-0005-0000-0000-000042500000}"/>
    <cellStyle name="Normal 22 4 10 2" xfId="20546" xr:uid="{00000000-0005-0000-0000-000043500000}"/>
    <cellStyle name="Normal 22 4 11" xfId="20547" xr:uid="{00000000-0005-0000-0000-000044500000}"/>
    <cellStyle name="Normal 22 4 2" xfId="20548" xr:uid="{00000000-0005-0000-0000-000045500000}"/>
    <cellStyle name="Normal 22 4 2 2" xfId="20549" xr:uid="{00000000-0005-0000-0000-000046500000}"/>
    <cellStyle name="Normal 22 4 2 2 2" xfId="20550" xr:uid="{00000000-0005-0000-0000-000047500000}"/>
    <cellStyle name="Normal 22 4 2 2 2 2" xfId="20551" xr:uid="{00000000-0005-0000-0000-000048500000}"/>
    <cellStyle name="Normal 22 4 2 2 2 2 2" xfId="20552" xr:uid="{00000000-0005-0000-0000-000049500000}"/>
    <cellStyle name="Normal 22 4 2 2 2 3" xfId="20553" xr:uid="{00000000-0005-0000-0000-00004A500000}"/>
    <cellStyle name="Normal 22 4 2 2 3" xfId="20554" xr:uid="{00000000-0005-0000-0000-00004B500000}"/>
    <cellStyle name="Normal 22 4 2 2 3 2" xfId="20555" xr:uid="{00000000-0005-0000-0000-00004C500000}"/>
    <cellStyle name="Normal 22 4 2 2 3 2 2" xfId="20556" xr:uid="{00000000-0005-0000-0000-00004D500000}"/>
    <cellStyle name="Normal 22 4 2 2 3 3" xfId="20557" xr:uid="{00000000-0005-0000-0000-00004E500000}"/>
    <cellStyle name="Normal 22 4 2 2 4" xfId="20558" xr:uid="{00000000-0005-0000-0000-00004F500000}"/>
    <cellStyle name="Normal 22 4 2 2 4 2" xfId="20559" xr:uid="{00000000-0005-0000-0000-000050500000}"/>
    <cellStyle name="Normal 22 4 2 2 4 2 2" xfId="20560" xr:uid="{00000000-0005-0000-0000-000051500000}"/>
    <cellStyle name="Normal 22 4 2 2 4 3" xfId="20561" xr:uid="{00000000-0005-0000-0000-000052500000}"/>
    <cellStyle name="Normal 22 4 2 2 5" xfId="20562" xr:uid="{00000000-0005-0000-0000-000053500000}"/>
    <cellStyle name="Normal 22 4 2 2 5 2" xfId="20563" xr:uid="{00000000-0005-0000-0000-000054500000}"/>
    <cellStyle name="Normal 22 4 2 2 6" xfId="20564" xr:uid="{00000000-0005-0000-0000-000055500000}"/>
    <cellStyle name="Normal 22 4 2 2 6 2" xfId="20565" xr:uid="{00000000-0005-0000-0000-000056500000}"/>
    <cellStyle name="Normal 22 4 2 2 7" xfId="20566" xr:uid="{00000000-0005-0000-0000-000057500000}"/>
    <cellStyle name="Normal 22 4 2 3" xfId="20567" xr:uid="{00000000-0005-0000-0000-000058500000}"/>
    <cellStyle name="Normal 22 4 2 3 2" xfId="20568" xr:uid="{00000000-0005-0000-0000-000059500000}"/>
    <cellStyle name="Normal 22 4 2 3 2 2" xfId="20569" xr:uid="{00000000-0005-0000-0000-00005A500000}"/>
    <cellStyle name="Normal 22 4 2 3 2 2 2" xfId="20570" xr:uid="{00000000-0005-0000-0000-00005B500000}"/>
    <cellStyle name="Normal 22 4 2 3 2 3" xfId="20571" xr:uid="{00000000-0005-0000-0000-00005C500000}"/>
    <cellStyle name="Normal 22 4 2 3 3" xfId="20572" xr:uid="{00000000-0005-0000-0000-00005D500000}"/>
    <cellStyle name="Normal 22 4 2 3 3 2" xfId="20573" xr:uid="{00000000-0005-0000-0000-00005E500000}"/>
    <cellStyle name="Normal 22 4 2 3 3 2 2" xfId="20574" xr:uid="{00000000-0005-0000-0000-00005F500000}"/>
    <cellStyle name="Normal 22 4 2 3 3 3" xfId="20575" xr:uid="{00000000-0005-0000-0000-000060500000}"/>
    <cellStyle name="Normal 22 4 2 3 4" xfId="20576" xr:uid="{00000000-0005-0000-0000-000061500000}"/>
    <cellStyle name="Normal 22 4 2 3 4 2" xfId="20577" xr:uid="{00000000-0005-0000-0000-000062500000}"/>
    <cellStyle name="Normal 22 4 2 3 4 2 2" xfId="20578" xr:uid="{00000000-0005-0000-0000-000063500000}"/>
    <cellStyle name="Normal 22 4 2 3 4 3" xfId="20579" xr:uid="{00000000-0005-0000-0000-000064500000}"/>
    <cellStyle name="Normal 22 4 2 3 5" xfId="20580" xr:uid="{00000000-0005-0000-0000-000065500000}"/>
    <cellStyle name="Normal 22 4 2 3 5 2" xfId="20581" xr:uid="{00000000-0005-0000-0000-000066500000}"/>
    <cellStyle name="Normal 22 4 2 3 6" xfId="20582" xr:uid="{00000000-0005-0000-0000-000067500000}"/>
    <cellStyle name="Normal 22 4 2 3 6 2" xfId="20583" xr:uid="{00000000-0005-0000-0000-000068500000}"/>
    <cellStyle name="Normal 22 4 2 3 7" xfId="20584" xr:uid="{00000000-0005-0000-0000-000069500000}"/>
    <cellStyle name="Normal 22 4 2 4" xfId="20585" xr:uid="{00000000-0005-0000-0000-00006A500000}"/>
    <cellStyle name="Normal 22 4 2 4 2" xfId="20586" xr:uid="{00000000-0005-0000-0000-00006B500000}"/>
    <cellStyle name="Normal 22 4 2 4 2 2" xfId="20587" xr:uid="{00000000-0005-0000-0000-00006C500000}"/>
    <cellStyle name="Normal 22 4 2 4 3" xfId="20588" xr:uid="{00000000-0005-0000-0000-00006D500000}"/>
    <cellStyle name="Normal 22 4 2 5" xfId="20589" xr:uid="{00000000-0005-0000-0000-00006E500000}"/>
    <cellStyle name="Normal 22 4 2 5 2" xfId="20590" xr:uid="{00000000-0005-0000-0000-00006F500000}"/>
    <cellStyle name="Normal 22 4 2 5 2 2" xfId="20591" xr:uid="{00000000-0005-0000-0000-000070500000}"/>
    <cellStyle name="Normal 22 4 2 5 3" xfId="20592" xr:uid="{00000000-0005-0000-0000-000071500000}"/>
    <cellStyle name="Normal 22 4 2 6" xfId="20593" xr:uid="{00000000-0005-0000-0000-000072500000}"/>
    <cellStyle name="Normal 22 4 2 6 2" xfId="20594" xr:uid="{00000000-0005-0000-0000-000073500000}"/>
    <cellStyle name="Normal 22 4 2 6 2 2" xfId="20595" xr:uid="{00000000-0005-0000-0000-000074500000}"/>
    <cellStyle name="Normal 22 4 2 6 3" xfId="20596" xr:uid="{00000000-0005-0000-0000-000075500000}"/>
    <cellStyle name="Normal 22 4 2 7" xfId="20597" xr:uid="{00000000-0005-0000-0000-000076500000}"/>
    <cellStyle name="Normal 22 4 2 7 2" xfId="20598" xr:uid="{00000000-0005-0000-0000-000077500000}"/>
    <cellStyle name="Normal 22 4 2 8" xfId="20599" xr:uid="{00000000-0005-0000-0000-000078500000}"/>
    <cellStyle name="Normal 22 4 2 8 2" xfId="20600" xr:uid="{00000000-0005-0000-0000-000079500000}"/>
    <cellStyle name="Normal 22 4 2 9" xfId="20601" xr:uid="{00000000-0005-0000-0000-00007A500000}"/>
    <cellStyle name="Normal 22 4 3" xfId="20602" xr:uid="{00000000-0005-0000-0000-00007B500000}"/>
    <cellStyle name="Normal 22 4 3 2" xfId="20603" xr:uid="{00000000-0005-0000-0000-00007C500000}"/>
    <cellStyle name="Normal 22 4 3 2 2" xfId="20604" xr:uid="{00000000-0005-0000-0000-00007D500000}"/>
    <cellStyle name="Normal 22 4 3 2 2 2" xfId="20605" xr:uid="{00000000-0005-0000-0000-00007E500000}"/>
    <cellStyle name="Normal 22 4 3 2 2 2 2" xfId="20606" xr:uid="{00000000-0005-0000-0000-00007F500000}"/>
    <cellStyle name="Normal 22 4 3 2 2 3" xfId="20607" xr:uid="{00000000-0005-0000-0000-000080500000}"/>
    <cellStyle name="Normal 22 4 3 2 3" xfId="20608" xr:uid="{00000000-0005-0000-0000-000081500000}"/>
    <cellStyle name="Normal 22 4 3 2 3 2" xfId="20609" xr:uid="{00000000-0005-0000-0000-000082500000}"/>
    <cellStyle name="Normal 22 4 3 2 3 2 2" xfId="20610" xr:uid="{00000000-0005-0000-0000-000083500000}"/>
    <cellStyle name="Normal 22 4 3 2 3 3" xfId="20611" xr:uid="{00000000-0005-0000-0000-000084500000}"/>
    <cellStyle name="Normal 22 4 3 2 4" xfId="20612" xr:uid="{00000000-0005-0000-0000-000085500000}"/>
    <cellStyle name="Normal 22 4 3 2 4 2" xfId="20613" xr:uid="{00000000-0005-0000-0000-000086500000}"/>
    <cellStyle name="Normal 22 4 3 2 4 2 2" xfId="20614" xr:uid="{00000000-0005-0000-0000-000087500000}"/>
    <cellStyle name="Normal 22 4 3 2 4 3" xfId="20615" xr:uid="{00000000-0005-0000-0000-000088500000}"/>
    <cellStyle name="Normal 22 4 3 2 5" xfId="20616" xr:uid="{00000000-0005-0000-0000-000089500000}"/>
    <cellStyle name="Normal 22 4 3 2 5 2" xfId="20617" xr:uid="{00000000-0005-0000-0000-00008A500000}"/>
    <cellStyle name="Normal 22 4 3 2 6" xfId="20618" xr:uid="{00000000-0005-0000-0000-00008B500000}"/>
    <cellStyle name="Normal 22 4 3 2 6 2" xfId="20619" xr:uid="{00000000-0005-0000-0000-00008C500000}"/>
    <cellStyle name="Normal 22 4 3 2 7" xfId="20620" xr:uid="{00000000-0005-0000-0000-00008D500000}"/>
    <cellStyle name="Normal 22 4 3 3" xfId="20621" xr:uid="{00000000-0005-0000-0000-00008E500000}"/>
    <cellStyle name="Normal 22 4 3 3 2" xfId="20622" xr:uid="{00000000-0005-0000-0000-00008F500000}"/>
    <cellStyle name="Normal 22 4 3 3 2 2" xfId="20623" xr:uid="{00000000-0005-0000-0000-000090500000}"/>
    <cellStyle name="Normal 22 4 3 3 3" xfId="20624" xr:uid="{00000000-0005-0000-0000-000091500000}"/>
    <cellStyle name="Normal 22 4 3 4" xfId="20625" xr:uid="{00000000-0005-0000-0000-000092500000}"/>
    <cellStyle name="Normal 22 4 3 4 2" xfId="20626" xr:uid="{00000000-0005-0000-0000-000093500000}"/>
    <cellStyle name="Normal 22 4 3 4 2 2" xfId="20627" xr:uid="{00000000-0005-0000-0000-000094500000}"/>
    <cellStyle name="Normal 22 4 3 4 3" xfId="20628" xr:uid="{00000000-0005-0000-0000-000095500000}"/>
    <cellStyle name="Normal 22 4 3 5" xfId="20629" xr:uid="{00000000-0005-0000-0000-000096500000}"/>
    <cellStyle name="Normal 22 4 3 5 2" xfId="20630" xr:uid="{00000000-0005-0000-0000-000097500000}"/>
    <cellStyle name="Normal 22 4 3 5 2 2" xfId="20631" xr:uid="{00000000-0005-0000-0000-000098500000}"/>
    <cellStyle name="Normal 22 4 3 5 3" xfId="20632" xr:uid="{00000000-0005-0000-0000-000099500000}"/>
    <cellStyle name="Normal 22 4 3 6" xfId="20633" xr:uid="{00000000-0005-0000-0000-00009A500000}"/>
    <cellStyle name="Normal 22 4 3 6 2" xfId="20634" xr:uid="{00000000-0005-0000-0000-00009B500000}"/>
    <cellStyle name="Normal 22 4 3 7" xfId="20635" xr:uid="{00000000-0005-0000-0000-00009C500000}"/>
    <cellStyle name="Normal 22 4 3 7 2" xfId="20636" xr:uid="{00000000-0005-0000-0000-00009D500000}"/>
    <cellStyle name="Normal 22 4 3 8" xfId="20637" xr:uid="{00000000-0005-0000-0000-00009E500000}"/>
    <cellStyle name="Normal 22 4 4" xfId="20638" xr:uid="{00000000-0005-0000-0000-00009F500000}"/>
    <cellStyle name="Normal 22 4 4 2" xfId="20639" xr:uid="{00000000-0005-0000-0000-0000A0500000}"/>
    <cellStyle name="Normal 22 4 4 2 2" xfId="20640" xr:uid="{00000000-0005-0000-0000-0000A1500000}"/>
    <cellStyle name="Normal 22 4 4 2 2 2" xfId="20641" xr:uid="{00000000-0005-0000-0000-0000A2500000}"/>
    <cellStyle name="Normal 22 4 4 2 3" xfId="20642" xr:uid="{00000000-0005-0000-0000-0000A3500000}"/>
    <cellStyle name="Normal 22 4 4 3" xfId="20643" xr:uid="{00000000-0005-0000-0000-0000A4500000}"/>
    <cellStyle name="Normal 22 4 4 3 2" xfId="20644" xr:uid="{00000000-0005-0000-0000-0000A5500000}"/>
    <cellStyle name="Normal 22 4 4 3 2 2" xfId="20645" xr:uid="{00000000-0005-0000-0000-0000A6500000}"/>
    <cellStyle name="Normal 22 4 4 3 3" xfId="20646" xr:uid="{00000000-0005-0000-0000-0000A7500000}"/>
    <cellStyle name="Normal 22 4 4 4" xfId="20647" xr:uid="{00000000-0005-0000-0000-0000A8500000}"/>
    <cellStyle name="Normal 22 4 4 4 2" xfId="20648" xr:uid="{00000000-0005-0000-0000-0000A9500000}"/>
    <cellStyle name="Normal 22 4 4 4 2 2" xfId="20649" xr:uid="{00000000-0005-0000-0000-0000AA500000}"/>
    <cellStyle name="Normal 22 4 4 4 3" xfId="20650" xr:uid="{00000000-0005-0000-0000-0000AB500000}"/>
    <cellStyle name="Normal 22 4 4 5" xfId="20651" xr:uid="{00000000-0005-0000-0000-0000AC500000}"/>
    <cellStyle name="Normal 22 4 4 5 2" xfId="20652" xr:uid="{00000000-0005-0000-0000-0000AD500000}"/>
    <cellStyle name="Normal 22 4 4 6" xfId="20653" xr:uid="{00000000-0005-0000-0000-0000AE500000}"/>
    <cellStyle name="Normal 22 4 4 6 2" xfId="20654" xr:uid="{00000000-0005-0000-0000-0000AF500000}"/>
    <cellStyle name="Normal 22 4 4 7" xfId="20655" xr:uid="{00000000-0005-0000-0000-0000B0500000}"/>
    <cellStyle name="Normal 22 4 5" xfId="20656" xr:uid="{00000000-0005-0000-0000-0000B1500000}"/>
    <cellStyle name="Normal 22 4 5 2" xfId="20657" xr:uid="{00000000-0005-0000-0000-0000B2500000}"/>
    <cellStyle name="Normal 22 4 5 2 2" xfId="20658" xr:uid="{00000000-0005-0000-0000-0000B3500000}"/>
    <cellStyle name="Normal 22 4 5 2 2 2" xfId="20659" xr:uid="{00000000-0005-0000-0000-0000B4500000}"/>
    <cellStyle name="Normal 22 4 5 2 3" xfId="20660" xr:uid="{00000000-0005-0000-0000-0000B5500000}"/>
    <cellStyle name="Normal 22 4 5 3" xfId="20661" xr:uid="{00000000-0005-0000-0000-0000B6500000}"/>
    <cellStyle name="Normal 22 4 5 3 2" xfId="20662" xr:uid="{00000000-0005-0000-0000-0000B7500000}"/>
    <cellStyle name="Normal 22 4 5 3 2 2" xfId="20663" xr:uid="{00000000-0005-0000-0000-0000B8500000}"/>
    <cellStyle name="Normal 22 4 5 3 3" xfId="20664" xr:uid="{00000000-0005-0000-0000-0000B9500000}"/>
    <cellStyle name="Normal 22 4 5 4" xfId="20665" xr:uid="{00000000-0005-0000-0000-0000BA500000}"/>
    <cellStyle name="Normal 22 4 5 4 2" xfId="20666" xr:uid="{00000000-0005-0000-0000-0000BB500000}"/>
    <cellStyle name="Normal 22 4 5 4 2 2" xfId="20667" xr:uid="{00000000-0005-0000-0000-0000BC500000}"/>
    <cellStyle name="Normal 22 4 5 4 3" xfId="20668" xr:uid="{00000000-0005-0000-0000-0000BD500000}"/>
    <cellStyle name="Normal 22 4 5 5" xfId="20669" xr:uid="{00000000-0005-0000-0000-0000BE500000}"/>
    <cellStyle name="Normal 22 4 5 5 2" xfId="20670" xr:uid="{00000000-0005-0000-0000-0000BF500000}"/>
    <cellStyle name="Normal 22 4 5 6" xfId="20671" xr:uid="{00000000-0005-0000-0000-0000C0500000}"/>
    <cellStyle name="Normal 22 4 5 6 2" xfId="20672" xr:uid="{00000000-0005-0000-0000-0000C1500000}"/>
    <cellStyle name="Normal 22 4 5 7" xfId="20673" xr:uid="{00000000-0005-0000-0000-0000C2500000}"/>
    <cellStyle name="Normal 22 4 6" xfId="20674" xr:uid="{00000000-0005-0000-0000-0000C3500000}"/>
    <cellStyle name="Normal 22 4 6 2" xfId="20675" xr:uid="{00000000-0005-0000-0000-0000C4500000}"/>
    <cellStyle name="Normal 22 4 6 2 2" xfId="20676" xr:uid="{00000000-0005-0000-0000-0000C5500000}"/>
    <cellStyle name="Normal 22 4 6 3" xfId="20677" xr:uid="{00000000-0005-0000-0000-0000C6500000}"/>
    <cellStyle name="Normal 22 4 7" xfId="20678" xr:uid="{00000000-0005-0000-0000-0000C7500000}"/>
    <cellStyle name="Normal 22 4 7 2" xfId="20679" xr:uid="{00000000-0005-0000-0000-0000C8500000}"/>
    <cellStyle name="Normal 22 4 7 2 2" xfId="20680" xr:uid="{00000000-0005-0000-0000-0000C9500000}"/>
    <cellStyle name="Normal 22 4 7 3" xfId="20681" xr:uid="{00000000-0005-0000-0000-0000CA500000}"/>
    <cellStyle name="Normal 22 4 8" xfId="20682" xr:uid="{00000000-0005-0000-0000-0000CB500000}"/>
    <cellStyle name="Normal 22 4 8 2" xfId="20683" xr:uid="{00000000-0005-0000-0000-0000CC500000}"/>
    <cellStyle name="Normal 22 4 8 2 2" xfId="20684" xr:uid="{00000000-0005-0000-0000-0000CD500000}"/>
    <cellStyle name="Normal 22 4 8 3" xfId="20685" xr:uid="{00000000-0005-0000-0000-0000CE500000}"/>
    <cellStyle name="Normal 22 4 9" xfId="20686" xr:uid="{00000000-0005-0000-0000-0000CF500000}"/>
    <cellStyle name="Normal 22 4 9 2" xfId="20687" xr:uid="{00000000-0005-0000-0000-0000D0500000}"/>
    <cellStyle name="Normal 22 5" xfId="20688" xr:uid="{00000000-0005-0000-0000-0000D1500000}"/>
    <cellStyle name="Normal 22 5 2" xfId="20689" xr:uid="{00000000-0005-0000-0000-0000D2500000}"/>
    <cellStyle name="Normal 22 5 2 2" xfId="20690" xr:uid="{00000000-0005-0000-0000-0000D3500000}"/>
    <cellStyle name="Normal 22 5 2 2 2" xfId="20691" xr:uid="{00000000-0005-0000-0000-0000D4500000}"/>
    <cellStyle name="Normal 22 5 2 2 2 2" xfId="20692" xr:uid="{00000000-0005-0000-0000-0000D5500000}"/>
    <cellStyle name="Normal 22 5 2 2 3" xfId="20693" xr:uid="{00000000-0005-0000-0000-0000D6500000}"/>
    <cellStyle name="Normal 22 5 2 3" xfId="20694" xr:uid="{00000000-0005-0000-0000-0000D7500000}"/>
    <cellStyle name="Normal 22 5 2 3 2" xfId="20695" xr:uid="{00000000-0005-0000-0000-0000D8500000}"/>
    <cellStyle name="Normal 22 5 2 3 2 2" xfId="20696" xr:uid="{00000000-0005-0000-0000-0000D9500000}"/>
    <cellStyle name="Normal 22 5 2 3 3" xfId="20697" xr:uid="{00000000-0005-0000-0000-0000DA500000}"/>
    <cellStyle name="Normal 22 5 2 4" xfId="20698" xr:uid="{00000000-0005-0000-0000-0000DB500000}"/>
    <cellStyle name="Normal 22 5 2 4 2" xfId="20699" xr:uid="{00000000-0005-0000-0000-0000DC500000}"/>
    <cellStyle name="Normal 22 5 2 4 2 2" xfId="20700" xr:uid="{00000000-0005-0000-0000-0000DD500000}"/>
    <cellStyle name="Normal 22 5 2 4 3" xfId="20701" xr:uid="{00000000-0005-0000-0000-0000DE500000}"/>
    <cellStyle name="Normal 22 5 2 5" xfId="20702" xr:uid="{00000000-0005-0000-0000-0000DF500000}"/>
    <cellStyle name="Normal 22 5 2 5 2" xfId="20703" xr:uid="{00000000-0005-0000-0000-0000E0500000}"/>
    <cellStyle name="Normal 22 5 2 6" xfId="20704" xr:uid="{00000000-0005-0000-0000-0000E1500000}"/>
    <cellStyle name="Normal 22 5 2 6 2" xfId="20705" xr:uid="{00000000-0005-0000-0000-0000E2500000}"/>
    <cellStyle name="Normal 22 5 2 7" xfId="20706" xr:uid="{00000000-0005-0000-0000-0000E3500000}"/>
    <cellStyle name="Normal 22 5 3" xfId="20707" xr:uid="{00000000-0005-0000-0000-0000E4500000}"/>
    <cellStyle name="Normal 22 5 3 2" xfId="20708" xr:uid="{00000000-0005-0000-0000-0000E5500000}"/>
    <cellStyle name="Normal 22 5 3 2 2" xfId="20709" xr:uid="{00000000-0005-0000-0000-0000E6500000}"/>
    <cellStyle name="Normal 22 5 3 2 2 2" xfId="20710" xr:uid="{00000000-0005-0000-0000-0000E7500000}"/>
    <cellStyle name="Normal 22 5 3 2 3" xfId="20711" xr:uid="{00000000-0005-0000-0000-0000E8500000}"/>
    <cellStyle name="Normal 22 5 3 3" xfId="20712" xr:uid="{00000000-0005-0000-0000-0000E9500000}"/>
    <cellStyle name="Normal 22 5 3 3 2" xfId="20713" xr:uid="{00000000-0005-0000-0000-0000EA500000}"/>
    <cellStyle name="Normal 22 5 3 3 2 2" xfId="20714" xr:uid="{00000000-0005-0000-0000-0000EB500000}"/>
    <cellStyle name="Normal 22 5 3 3 3" xfId="20715" xr:uid="{00000000-0005-0000-0000-0000EC500000}"/>
    <cellStyle name="Normal 22 5 3 4" xfId="20716" xr:uid="{00000000-0005-0000-0000-0000ED500000}"/>
    <cellStyle name="Normal 22 5 3 4 2" xfId="20717" xr:uid="{00000000-0005-0000-0000-0000EE500000}"/>
    <cellStyle name="Normal 22 5 3 4 2 2" xfId="20718" xr:uid="{00000000-0005-0000-0000-0000EF500000}"/>
    <cellStyle name="Normal 22 5 3 4 3" xfId="20719" xr:uid="{00000000-0005-0000-0000-0000F0500000}"/>
    <cellStyle name="Normal 22 5 3 5" xfId="20720" xr:uid="{00000000-0005-0000-0000-0000F1500000}"/>
    <cellStyle name="Normal 22 5 3 5 2" xfId="20721" xr:uid="{00000000-0005-0000-0000-0000F2500000}"/>
    <cellStyle name="Normal 22 5 3 6" xfId="20722" xr:uid="{00000000-0005-0000-0000-0000F3500000}"/>
    <cellStyle name="Normal 22 5 3 6 2" xfId="20723" xr:uid="{00000000-0005-0000-0000-0000F4500000}"/>
    <cellStyle name="Normal 22 5 3 7" xfId="20724" xr:uid="{00000000-0005-0000-0000-0000F5500000}"/>
    <cellStyle name="Normal 22 5 4" xfId="20725" xr:uid="{00000000-0005-0000-0000-0000F6500000}"/>
    <cellStyle name="Normal 22 5 4 2" xfId="20726" xr:uid="{00000000-0005-0000-0000-0000F7500000}"/>
    <cellStyle name="Normal 22 5 4 2 2" xfId="20727" xr:uid="{00000000-0005-0000-0000-0000F8500000}"/>
    <cellStyle name="Normal 22 5 4 3" xfId="20728" xr:uid="{00000000-0005-0000-0000-0000F9500000}"/>
    <cellStyle name="Normal 22 5 5" xfId="20729" xr:uid="{00000000-0005-0000-0000-0000FA500000}"/>
    <cellStyle name="Normal 22 5 5 2" xfId="20730" xr:uid="{00000000-0005-0000-0000-0000FB500000}"/>
    <cellStyle name="Normal 22 5 5 2 2" xfId="20731" xr:uid="{00000000-0005-0000-0000-0000FC500000}"/>
    <cellStyle name="Normal 22 5 5 3" xfId="20732" xr:uid="{00000000-0005-0000-0000-0000FD500000}"/>
    <cellStyle name="Normal 22 5 6" xfId="20733" xr:uid="{00000000-0005-0000-0000-0000FE500000}"/>
    <cellStyle name="Normal 22 5 6 2" xfId="20734" xr:uid="{00000000-0005-0000-0000-0000FF500000}"/>
    <cellStyle name="Normal 22 5 6 2 2" xfId="20735" xr:uid="{00000000-0005-0000-0000-000000510000}"/>
    <cellStyle name="Normal 22 5 6 3" xfId="20736" xr:uid="{00000000-0005-0000-0000-000001510000}"/>
    <cellStyle name="Normal 22 5 7" xfId="20737" xr:uid="{00000000-0005-0000-0000-000002510000}"/>
    <cellStyle name="Normal 22 5 7 2" xfId="20738" xr:uid="{00000000-0005-0000-0000-000003510000}"/>
    <cellStyle name="Normal 22 5 8" xfId="20739" xr:uid="{00000000-0005-0000-0000-000004510000}"/>
    <cellStyle name="Normal 22 5 8 2" xfId="20740" xr:uid="{00000000-0005-0000-0000-000005510000}"/>
    <cellStyle name="Normal 22 5 9" xfId="20741" xr:uid="{00000000-0005-0000-0000-000006510000}"/>
    <cellStyle name="Normal 22 6" xfId="20742" xr:uid="{00000000-0005-0000-0000-000007510000}"/>
    <cellStyle name="Normal 22 6 2" xfId="20743" xr:uid="{00000000-0005-0000-0000-000008510000}"/>
    <cellStyle name="Normal 22 6 2 2" xfId="20744" xr:uid="{00000000-0005-0000-0000-000009510000}"/>
    <cellStyle name="Normal 22 6 2 2 2" xfId="20745" xr:uid="{00000000-0005-0000-0000-00000A510000}"/>
    <cellStyle name="Normal 22 6 2 2 2 2" xfId="20746" xr:uid="{00000000-0005-0000-0000-00000B510000}"/>
    <cellStyle name="Normal 22 6 2 2 3" xfId="20747" xr:uid="{00000000-0005-0000-0000-00000C510000}"/>
    <cellStyle name="Normal 22 6 2 3" xfId="20748" xr:uid="{00000000-0005-0000-0000-00000D510000}"/>
    <cellStyle name="Normal 22 6 2 3 2" xfId="20749" xr:uid="{00000000-0005-0000-0000-00000E510000}"/>
    <cellStyle name="Normal 22 6 2 3 2 2" xfId="20750" xr:uid="{00000000-0005-0000-0000-00000F510000}"/>
    <cellStyle name="Normal 22 6 2 3 3" xfId="20751" xr:uid="{00000000-0005-0000-0000-000010510000}"/>
    <cellStyle name="Normal 22 6 2 4" xfId="20752" xr:uid="{00000000-0005-0000-0000-000011510000}"/>
    <cellStyle name="Normal 22 6 2 4 2" xfId="20753" xr:uid="{00000000-0005-0000-0000-000012510000}"/>
    <cellStyle name="Normal 22 6 2 4 2 2" xfId="20754" xr:uid="{00000000-0005-0000-0000-000013510000}"/>
    <cellStyle name="Normal 22 6 2 4 3" xfId="20755" xr:uid="{00000000-0005-0000-0000-000014510000}"/>
    <cellStyle name="Normal 22 6 2 5" xfId="20756" xr:uid="{00000000-0005-0000-0000-000015510000}"/>
    <cellStyle name="Normal 22 6 2 5 2" xfId="20757" xr:uid="{00000000-0005-0000-0000-000016510000}"/>
    <cellStyle name="Normal 22 6 2 6" xfId="20758" xr:uid="{00000000-0005-0000-0000-000017510000}"/>
    <cellStyle name="Normal 22 6 2 6 2" xfId="20759" xr:uid="{00000000-0005-0000-0000-000018510000}"/>
    <cellStyle name="Normal 22 6 2 7" xfId="20760" xr:uid="{00000000-0005-0000-0000-000019510000}"/>
    <cellStyle name="Normal 22 6 3" xfId="20761" xr:uid="{00000000-0005-0000-0000-00001A510000}"/>
    <cellStyle name="Normal 22 6 3 2" xfId="20762" xr:uid="{00000000-0005-0000-0000-00001B510000}"/>
    <cellStyle name="Normal 22 6 3 2 2" xfId="20763" xr:uid="{00000000-0005-0000-0000-00001C510000}"/>
    <cellStyle name="Normal 22 6 3 3" xfId="20764" xr:uid="{00000000-0005-0000-0000-00001D510000}"/>
    <cellStyle name="Normal 22 6 4" xfId="20765" xr:uid="{00000000-0005-0000-0000-00001E510000}"/>
    <cellStyle name="Normal 22 6 4 2" xfId="20766" xr:uid="{00000000-0005-0000-0000-00001F510000}"/>
    <cellStyle name="Normal 22 6 4 2 2" xfId="20767" xr:uid="{00000000-0005-0000-0000-000020510000}"/>
    <cellStyle name="Normal 22 6 4 3" xfId="20768" xr:uid="{00000000-0005-0000-0000-000021510000}"/>
    <cellStyle name="Normal 22 6 5" xfId="20769" xr:uid="{00000000-0005-0000-0000-000022510000}"/>
    <cellStyle name="Normal 22 6 5 2" xfId="20770" xr:uid="{00000000-0005-0000-0000-000023510000}"/>
    <cellStyle name="Normal 22 6 5 2 2" xfId="20771" xr:uid="{00000000-0005-0000-0000-000024510000}"/>
    <cellStyle name="Normal 22 6 5 3" xfId="20772" xr:uid="{00000000-0005-0000-0000-000025510000}"/>
    <cellStyle name="Normal 22 6 6" xfId="20773" xr:uid="{00000000-0005-0000-0000-000026510000}"/>
    <cellStyle name="Normal 22 6 6 2" xfId="20774" xr:uid="{00000000-0005-0000-0000-000027510000}"/>
    <cellStyle name="Normal 22 6 7" xfId="20775" xr:uid="{00000000-0005-0000-0000-000028510000}"/>
    <cellStyle name="Normal 22 6 7 2" xfId="20776" xr:uid="{00000000-0005-0000-0000-000029510000}"/>
    <cellStyle name="Normal 22 6 8" xfId="20777" xr:uid="{00000000-0005-0000-0000-00002A510000}"/>
    <cellStyle name="Normal 22 7" xfId="20778" xr:uid="{00000000-0005-0000-0000-00002B510000}"/>
    <cellStyle name="Normal 22 7 2" xfId="20779" xr:uid="{00000000-0005-0000-0000-00002C510000}"/>
    <cellStyle name="Normal 22 7 2 2" xfId="20780" xr:uid="{00000000-0005-0000-0000-00002D510000}"/>
    <cellStyle name="Normal 22 7 2 2 2" xfId="20781" xr:uid="{00000000-0005-0000-0000-00002E510000}"/>
    <cellStyle name="Normal 22 7 2 3" xfId="20782" xr:uid="{00000000-0005-0000-0000-00002F510000}"/>
    <cellStyle name="Normal 22 7 3" xfId="20783" xr:uid="{00000000-0005-0000-0000-000030510000}"/>
    <cellStyle name="Normal 22 7 3 2" xfId="20784" xr:uid="{00000000-0005-0000-0000-000031510000}"/>
    <cellStyle name="Normal 22 7 3 2 2" xfId="20785" xr:uid="{00000000-0005-0000-0000-000032510000}"/>
    <cellStyle name="Normal 22 7 3 3" xfId="20786" xr:uid="{00000000-0005-0000-0000-000033510000}"/>
    <cellStyle name="Normal 22 7 4" xfId="20787" xr:uid="{00000000-0005-0000-0000-000034510000}"/>
    <cellStyle name="Normal 22 7 4 2" xfId="20788" xr:uid="{00000000-0005-0000-0000-000035510000}"/>
    <cellStyle name="Normal 22 7 4 2 2" xfId="20789" xr:uid="{00000000-0005-0000-0000-000036510000}"/>
    <cellStyle name="Normal 22 7 4 3" xfId="20790" xr:uid="{00000000-0005-0000-0000-000037510000}"/>
    <cellStyle name="Normal 22 7 5" xfId="20791" xr:uid="{00000000-0005-0000-0000-000038510000}"/>
    <cellStyle name="Normal 22 7 5 2" xfId="20792" xr:uid="{00000000-0005-0000-0000-000039510000}"/>
    <cellStyle name="Normal 22 7 6" xfId="20793" xr:uid="{00000000-0005-0000-0000-00003A510000}"/>
    <cellStyle name="Normal 22 7 6 2" xfId="20794" xr:uid="{00000000-0005-0000-0000-00003B510000}"/>
    <cellStyle name="Normal 22 7 7" xfId="20795" xr:uid="{00000000-0005-0000-0000-00003C510000}"/>
    <cellStyle name="Normal 22 8" xfId="20796" xr:uid="{00000000-0005-0000-0000-00003D510000}"/>
    <cellStyle name="Normal 22 8 2" xfId="20797" xr:uid="{00000000-0005-0000-0000-00003E510000}"/>
    <cellStyle name="Normal 22 8 2 2" xfId="20798" xr:uid="{00000000-0005-0000-0000-00003F510000}"/>
    <cellStyle name="Normal 22 8 2 2 2" xfId="20799" xr:uid="{00000000-0005-0000-0000-000040510000}"/>
    <cellStyle name="Normal 22 8 2 3" xfId="20800" xr:uid="{00000000-0005-0000-0000-000041510000}"/>
    <cellStyle name="Normal 22 8 3" xfId="20801" xr:uid="{00000000-0005-0000-0000-000042510000}"/>
    <cellStyle name="Normal 22 8 3 2" xfId="20802" xr:uid="{00000000-0005-0000-0000-000043510000}"/>
    <cellStyle name="Normal 22 8 3 2 2" xfId="20803" xr:uid="{00000000-0005-0000-0000-000044510000}"/>
    <cellStyle name="Normal 22 8 3 3" xfId="20804" xr:uid="{00000000-0005-0000-0000-000045510000}"/>
    <cellStyle name="Normal 22 8 4" xfId="20805" xr:uid="{00000000-0005-0000-0000-000046510000}"/>
    <cellStyle name="Normal 22 8 4 2" xfId="20806" xr:uid="{00000000-0005-0000-0000-000047510000}"/>
    <cellStyle name="Normal 22 8 4 2 2" xfId="20807" xr:uid="{00000000-0005-0000-0000-000048510000}"/>
    <cellStyle name="Normal 22 8 4 3" xfId="20808" xr:uid="{00000000-0005-0000-0000-000049510000}"/>
    <cellStyle name="Normal 22 8 5" xfId="20809" xr:uid="{00000000-0005-0000-0000-00004A510000}"/>
    <cellStyle name="Normal 22 8 5 2" xfId="20810" xr:uid="{00000000-0005-0000-0000-00004B510000}"/>
    <cellStyle name="Normal 22 8 6" xfId="20811" xr:uid="{00000000-0005-0000-0000-00004C510000}"/>
    <cellStyle name="Normal 22 8 6 2" xfId="20812" xr:uid="{00000000-0005-0000-0000-00004D510000}"/>
    <cellStyle name="Normal 22 8 7" xfId="20813" xr:uid="{00000000-0005-0000-0000-00004E510000}"/>
    <cellStyle name="Normal 22 9" xfId="20814" xr:uid="{00000000-0005-0000-0000-00004F510000}"/>
    <cellStyle name="Normal 22 9 2" xfId="20815" xr:uid="{00000000-0005-0000-0000-000050510000}"/>
    <cellStyle name="Normal 22 9 2 2" xfId="20816" xr:uid="{00000000-0005-0000-0000-000051510000}"/>
    <cellStyle name="Normal 22 9 3" xfId="20817" xr:uid="{00000000-0005-0000-0000-000052510000}"/>
    <cellStyle name="Normal 22_Confidential Information" xfId="20818" xr:uid="{00000000-0005-0000-0000-000053510000}"/>
    <cellStyle name="Normal 23" xfId="20819" xr:uid="{00000000-0005-0000-0000-000054510000}"/>
    <cellStyle name="Normal 23 10" xfId="20820" xr:uid="{00000000-0005-0000-0000-000055510000}"/>
    <cellStyle name="Normal 23 10 2" xfId="20821" xr:uid="{00000000-0005-0000-0000-000056510000}"/>
    <cellStyle name="Normal 23 10 2 2" xfId="20822" xr:uid="{00000000-0005-0000-0000-000057510000}"/>
    <cellStyle name="Normal 23 10 3" xfId="20823" xr:uid="{00000000-0005-0000-0000-000058510000}"/>
    <cellStyle name="Normal 23 11" xfId="20824" xr:uid="{00000000-0005-0000-0000-000059510000}"/>
    <cellStyle name="Normal 23 11 2" xfId="20825" xr:uid="{00000000-0005-0000-0000-00005A510000}"/>
    <cellStyle name="Normal 23 12" xfId="20826" xr:uid="{00000000-0005-0000-0000-00005B510000}"/>
    <cellStyle name="Normal 23 12 2" xfId="20827" xr:uid="{00000000-0005-0000-0000-00005C510000}"/>
    <cellStyle name="Normal 23 13" xfId="20828" xr:uid="{00000000-0005-0000-0000-00005D510000}"/>
    <cellStyle name="Normal 23 2" xfId="20829" xr:uid="{00000000-0005-0000-0000-00005E510000}"/>
    <cellStyle name="Normal 23 2 10" xfId="20830" xr:uid="{00000000-0005-0000-0000-00005F510000}"/>
    <cellStyle name="Normal 23 2 10 2" xfId="20831" xr:uid="{00000000-0005-0000-0000-000060510000}"/>
    <cellStyle name="Normal 23 2 11" xfId="20832" xr:uid="{00000000-0005-0000-0000-000061510000}"/>
    <cellStyle name="Normal 23 2 2" xfId="20833" xr:uid="{00000000-0005-0000-0000-000062510000}"/>
    <cellStyle name="Normal 23 2 2 2" xfId="20834" xr:uid="{00000000-0005-0000-0000-000063510000}"/>
    <cellStyle name="Normal 23 2 2 2 2" xfId="20835" xr:uid="{00000000-0005-0000-0000-000064510000}"/>
    <cellStyle name="Normal 23 2 2 2 2 2" xfId="20836" xr:uid="{00000000-0005-0000-0000-000065510000}"/>
    <cellStyle name="Normal 23 2 2 2 2 2 2" xfId="20837" xr:uid="{00000000-0005-0000-0000-000066510000}"/>
    <cellStyle name="Normal 23 2 2 2 2 3" xfId="20838" xr:uid="{00000000-0005-0000-0000-000067510000}"/>
    <cellStyle name="Normal 23 2 2 2 3" xfId="20839" xr:uid="{00000000-0005-0000-0000-000068510000}"/>
    <cellStyle name="Normal 23 2 2 2 3 2" xfId="20840" xr:uid="{00000000-0005-0000-0000-000069510000}"/>
    <cellStyle name="Normal 23 2 2 2 3 2 2" xfId="20841" xr:uid="{00000000-0005-0000-0000-00006A510000}"/>
    <cellStyle name="Normal 23 2 2 2 3 3" xfId="20842" xr:uid="{00000000-0005-0000-0000-00006B510000}"/>
    <cellStyle name="Normal 23 2 2 2 4" xfId="20843" xr:uid="{00000000-0005-0000-0000-00006C510000}"/>
    <cellStyle name="Normal 23 2 2 2 4 2" xfId="20844" xr:uid="{00000000-0005-0000-0000-00006D510000}"/>
    <cellStyle name="Normal 23 2 2 2 4 2 2" xfId="20845" xr:uid="{00000000-0005-0000-0000-00006E510000}"/>
    <cellStyle name="Normal 23 2 2 2 4 3" xfId="20846" xr:uid="{00000000-0005-0000-0000-00006F510000}"/>
    <cellStyle name="Normal 23 2 2 2 5" xfId="20847" xr:uid="{00000000-0005-0000-0000-000070510000}"/>
    <cellStyle name="Normal 23 2 2 2 5 2" xfId="20848" xr:uid="{00000000-0005-0000-0000-000071510000}"/>
    <cellStyle name="Normal 23 2 2 2 6" xfId="20849" xr:uid="{00000000-0005-0000-0000-000072510000}"/>
    <cellStyle name="Normal 23 2 2 2 6 2" xfId="20850" xr:uid="{00000000-0005-0000-0000-000073510000}"/>
    <cellStyle name="Normal 23 2 2 2 7" xfId="20851" xr:uid="{00000000-0005-0000-0000-000074510000}"/>
    <cellStyle name="Normal 23 2 2 3" xfId="20852" xr:uid="{00000000-0005-0000-0000-000075510000}"/>
    <cellStyle name="Normal 23 2 2 3 2" xfId="20853" xr:uid="{00000000-0005-0000-0000-000076510000}"/>
    <cellStyle name="Normal 23 2 2 3 2 2" xfId="20854" xr:uid="{00000000-0005-0000-0000-000077510000}"/>
    <cellStyle name="Normal 23 2 2 3 2 2 2" xfId="20855" xr:uid="{00000000-0005-0000-0000-000078510000}"/>
    <cellStyle name="Normal 23 2 2 3 2 3" xfId="20856" xr:uid="{00000000-0005-0000-0000-000079510000}"/>
    <cellStyle name="Normal 23 2 2 3 3" xfId="20857" xr:uid="{00000000-0005-0000-0000-00007A510000}"/>
    <cellStyle name="Normal 23 2 2 3 3 2" xfId="20858" xr:uid="{00000000-0005-0000-0000-00007B510000}"/>
    <cellStyle name="Normal 23 2 2 3 3 2 2" xfId="20859" xr:uid="{00000000-0005-0000-0000-00007C510000}"/>
    <cellStyle name="Normal 23 2 2 3 3 3" xfId="20860" xr:uid="{00000000-0005-0000-0000-00007D510000}"/>
    <cellStyle name="Normal 23 2 2 3 4" xfId="20861" xr:uid="{00000000-0005-0000-0000-00007E510000}"/>
    <cellStyle name="Normal 23 2 2 3 4 2" xfId="20862" xr:uid="{00000000-0005-0000-0000-00007F510000}"/>
    <cellStyle name="Normal 23 2 2 3 4 2 2" xfId="20863" xr:uid="{00000000-0005-0000-0000-000080510000}"/>
    <cellStyle name="Normal 23 2 2 3 4 3" xfId="20864" xr:uid="{00000000-0005-0000-0000-000081510000}"/>
    <cellStyle name="Normal 23 2 2 3 5" xfId="20865" xr:uid="{00000000-0005-0000-0000-000082510000}"/>
    <cellStyle name="Normal 23 2 2 3 5 2" xfId="20866" xr:uid="{00000000-0005-0000-0000-000083510000}"/>
    <cellStyle name="Normal 23 2 2 3 6" xfId="20867" xr:uid="{00000000-0005-0000-0000-000084510000}"/>
    <cellStyle name="Normal 23 2 2 3 6 2" xfId="20868" xr:uid="{00000000-0005-0000-0000-000085510000}"/>
    <cellStyle name="Normal 23 2 2 3 7" xfId="20869" xr:uid="{00000000-0005-0000-0000-000086510000}"/>
    <cellStyle name="Normal 23 2 2 4" xfId="20870" xr:uid="{00000000-0005-0000-0000-000087510000}"/>
    <cellStyle name="Normal 23 2 2 4 2" xfId="20871" xr:uid="{00000000-0005-0000-0000-000088510000}"/>
    <cellStyle name="Normal 23 2 2 4 2 2" xfId="20872" xr:uid="{00000000-0005-0000-0000-000089510000}"/>
    <cellStyle name="Normal 23 2 2 4 3" xfId="20873" xr:uid="{00000000-0005-0000-0000-00008A510000}"/>
    <cellStyle name="Normal 23 2 2 5" xfId="20874" xr:uid="{00000000-0005-0000-0000-00008B510000}"/>
    <cellStyle name="Normal 23 2 2 5 2" xfId="20875" xr:uid="{00000000-0005-0000-0000-00008C510000}"/>
    <cellStyle name="Normal 23 2 2 5 2 2" xfId="20876" xr:uid="{00000000-0005-0000-0000-00008D510000}"/>
    <cellStyle name="Normal 23 2 2 5 3" xfId="20877" xr:uid="{00000000-0005-0000-0000-00008E510000}"/>
    <cellStyle name="Normal 23 2 2 6" xfId="20878" xr:uid="{00000000-0005-0000-0000-00008F510000}"/>
    <cellStyle name="Normal 23 2 2 6 2" xfId="20879" xr:uid="{00000000-0005-0000-0000-000090510000}"/>
    <cellStyle name="Normal 23 2 2 6 2 2" xfId="20880" xr:uid="{00000000-0005-0000-0000-000091510000}"/>
    <cellStyle name="Normal 23 2 2 6 3" xfId="20881" xr:uid="{00000000-0005-0000-0000-000092510000}"/>
    <cellStyle name="Normal 23 2 2 7" xfId="20882" xr:uid="{00000000-0005-0000-0000-000093510000}"/>
    <cellStyle name="Normal 23 2 2 7 2" xfId="20883" xr:uid="{00000000-0005-0000-0000-000094510000}"/>
    <cellStyle name="Normal 23 2 2 8" xfId="20884" xr:uid="{00000000-0005-0000-0000-000095510000}"/>
    <cellStyle name="Normal 23 2 2 8 2" xfId="20885" xr:uid="{00000000-0005-0000-0000-000096510000}"/>
    <cellStyle name="Normal 23 2 2 9" xfId="20886" xr:uid="{00000000-0005-0000-0000-000097510000}"/>
    <cellStyle name="Normal 23 2 3" xfId="20887" xr:uid="{00000000-0005-0000-0000-000098510000}"/>
    <cellStyle name="Normal 23 2 3 2" xfId="20888" xr:uid="{00000000-0005-0000-0000-000099510000}"/>
    <cellStyle name="Normal 23 2 3 2 2" xfId="20889" xr:uid="{00000000-0005-0000-0000-00009A510000}"/>
    <cellStyle name="Normal 23 2 3 2 2 2" xfId="20890" xr:uid="{00000000-0005-0000-0000-00009B510000}"/>
    <cellStyle name="Normal 23 2 3 2 2 2 2" xfId="20891" xr:uid="{00000000-0005-0000-0000-00009C510000}"/>
    <cellStyle name="Normal 23 2 3 2 2 3" xfId="20892" xr:uid="{00000000-0005-0000-0000-00009D510000}"/>
    <cellStyle name="Normal 23 2 3 2 3" xfId="20893" xr:uid="{00000000-0005-0000-0000-00009E510000}"/>
    <cellStyle name="Normal 23 2 3 2 3 2" xfId="20894" xr:uid="{00000000-0005-0000-0000-00009F510000}"/>
    <cellStyle name="Normal 23 2 3 2 3 2 2" xfId="20895" xr:uid="{00000000-0005-0000-0000-0000A0510000}"/>
    <cellStyle name="Normal 23 2 3 2 3 3" xfId="20896" xr:uid="{00000000-0005-0000-0000-0000A1510000}"/>
    <cellStyle name="Normal 23 2 3 2 4" xfId="20897" xr:uid="{00000000-0005-0000-0000-0000A2510000}"/>
    <cellStyle name="Normal 23 2 3 2 4 2" xfId="20898" xr:uid="{00000000-0005-0000-0000-0000A3510000}"/>
    <cellStyle name="Normal 23 2 3 2 4 2 2" xfId="20899" xr:uid="{00000000-0005-0000-0000-0000A4510000}"/>
    <cellStyle name="Normal 23 2 3 2 4 3" xfId="20900" xr:uid="{00000000-0005-0000-0000-0000A5510000}"/>
    <cellStyle name="Normal 23 2 3 2 5" xfId="20901" xr:uid="{00000000-0005-0000-0000-0000A6510000}"/>
    <cellStyle name="Normal 23 2 3 2 5 2" xfId="20902" xr:uid="{00000000-0005-0000-0000-0000A7510000}"/>
    <cellStyle name="Normal 23 2 3 2 6" xfId="20903" xr:uid="{00000000-0005-0000-0000-0000A8510000}"/>
    <cellStyle name="Normal 23 2 3 2 6 2" xfId="20904" xr:uid="{00000000-0005-0000-0000-0000A9510000}"/>
    <cellStyle name="Normal 23 2 3 2 7" xfId="20905" xr:uid="{00000000-0005-0000-0000-0000AA510000}"/>
    <cellStyle name="Normal 23 2 3 3" xfId="20906" xr:uid="{00000000-0005-0000-0000-0000AB510000}"/>
    <cellStyle name="Normal 23 2 3 3 2" xfId="20907" xr:uid="{00000000-0005-0000-0000-0000AC510000}"/>
    <cellStyle name="Normal 23 2 3 3 2 2" xfId="20908" xr:uid="{00000000-0005-0000-0000-0000AD510000}"/>
    <cellStyle name="Normal 23 2 3 3 3" xfId="20909" xr:uid="{00000000-0005-0000-0000-0000AE510000}"/>
    <cellStyle name="Normal 23 2 3 4" xfId="20910" xr:uid="{00000000-0005-0000-0000-0000AF510000}"/>
    <cellStyle name="Normal 23 2 3 4 2" xfId="20911" xr:uid="{00000000-0005-0000-0000-0000B0510000}"/>
    <cellStyle name="Normal 23 2 3 4 2 2" xfId="20912" xr:uid="{00000000-0005-0000-0000-0000B1510000}"/>
    <cellStyle name="Normal 23 2 3 4 3" xfId="20913" xr:uid="{00000000-0005-0000-0000-0000B2510000}"/>
    <cellStyle name="Normal 23 2 3 5" xfId="20914" xr:uid="{00000000-0005-0000-0000-0000B3510000}"/>
    <cellStyle name="Normal 23 2 3 5 2" xfId="20915" xr:uid="{00000000-0005-0000-0000-0000B4510000}"/>
    <cellStyle name="Normal 23 2 3 5 2 2" xfId="20916" xr:uid="{00000000-0005-0000-0000-0000B5510000}"/>
    <cellStyle name="Normal 23 2 3 5 3" xfId="20917" xr:uid="{00000000-0005-0000-0000-0000B6510000}"/>
    <cellStyle name="Normal 23 2 3 6" xfId="20918" xr:uid="{00000000-0005-0000-0000-0000B7510000}"/>
    <cellStyle name="Normal 23 2 3 6 2" xfId="20919" xr:uid="{00000000-0005-0000-0000-0000B8510000}"/>
    <cellStyle name="Normal 23 2 3 7" xfId="20920" xr:uid="{00000000-0005-0000-0000-0000B9510000}"/>
    <cellStyle name="Normal 23 2 3 7 2" xfId="20921" xr:uid="{00000000-0005-0000-0000-0000BA510000}"/>
    <cellStyle name="Normal 23 2 3 8" xfId="20922" xr:uid="{00000000-0005-0000-0000-0000BB510000}"/>
    <cellStyle name="Normal 23 2 4" xfId="20923" xr:uid="{00000000-0005-0000-0000-0000BC510000}"/>
    <cellStyle name="Normal 23 2 4 2" xfId="20924" xr:uid="{00000000-0005-0000-0000-0000BD510000}"/>
    <cellStyle name="Normal 23 2 4 2 2" xfId="20925" xr:uid="{00000000-0005-0000-0000-0000BE510000}"/>
    <cellStyle name="Normal 23 2 4 2 2 2" xfId="20926" xr:uid="{00000000-0005-0000-0000-0000BF510000}"/>
    <cellStyle name="Normal 23 2 4 2 3" xfId="20927" xr:uid="{00000000-0005-0000-0000-0000C0510000}"/>
    <cellStyle name="Normal 23 2 4 3" xfId="20928" xr:uid="{00000000-0005-0000-0000-0000C1510000}"/>
    <cellStyle name="Normal 23 2 4 3 2" xfId="20929" xr:uid="{00000000-0005-0000-0000-0000C2510000}"/>
    <cellStyle name="Normal 23 2 4 3 2 2" xfId="20930" xr:uid="{00000000-0005-0000-0000-0000C3510000}"/>
    <cellStyle name="Normal 23 2 4 3 3" xfId="20931" xr:uid="{00000000-0005-0000-0000-0000C4510000}"/>
    <cellStyle name="Normal 23 2 4 4" xfId="20932" xr:uid="{00000000-0005-0000-0000-0000C5510000}"/>
    <cellStyle name="Normal 23 2 4 4 2" xfId="20933" xr:uid="{00000000-0005-0000-0000-0000C6510000}"/>
    <cellStyle name="Normal 23 2 4 4 2 2" xfId="20934" xr:uid="{00000000-0005-0000-0000-0000C7510000}"/>
    <cellStyle name="Normal 23 2 4 4 3" xfId="20935" xr:uid="{00000000-0005-0000-0000-0000C8510000}"/>
    <cellStyle name="Normal 23 2 4 5" xfId="20936" xr:uid="{00000000-0005-0000-0000-0000C9510000}"/>
    <cellStyle name="Normal 23 2 4 5 2" xfId="20937" xr:uid="{00000000-0005-0000-0000-0000CA510000}"/>
    <cellStyle name="Normal 23 2 4 6" xfId="20938" xr:uid="{00000000-0005-0000-0000-0000CB510000}"/>
    <cellStyle name="Normal 23 2 4 6 2" xfId="20939" xr:uid="{00000000-0005-0000-0000-0000CC510000}"/>
    <cellStyle name="Normal 23 2 4 7" xfId="20940" xr:uid="{00000000-0005-0000-0000-0000CD510000}"/>
    <cellStyle name="Normal 23 2 5" xfId="20941" xr:uid="{00000000-0005-0000-0000-0000CE510000}"/>
    <cellStyle name="Normal 23 2 5 2" xfId="20942" xr:uid="{00000000-0005-0000-0000-0000CF510000}"/>
    <cellStyle name="Normal 23 2 5 2 2" xfId="20943" xr:uid="{00000000-0005-0000-0000-0000D0510000}"/>
    <cellStyle name="Normal 23 2 5 2 2 2" xfId="20944" xr:uid="{00000000-0005-0000-0000-0000D1510000}"/>
    <cellStyle name="Normal 23 2 5 2 3" xfId="20945" xr:uid="{00000000-0005-0000-0000-0000D2510000}"/>
    <cellStyle name="Normal 23 2 5 3" xfId="20946" xr:uid="{00000000-0005-0000-0000-0000D3510000}"/>
    <cellStyle name="Normal 23 2 5 3 2" xfId="20947" xr:uid="{00000000-0005-0000-0000-0000D4510000}"/>
    <cellStyle name="Normal 23 2 5 3 2 2" xfId="20948" xr:uid="{00000000-0005-0000-0000-0000D5510000}"/>
    <cellStyle name="Normal 23 2 5 3 3" xfId="20949" xr:uid="{00000000-0005-0000-0000-0000D6510000}"/>
    <cellStyle name="Normal 23 2 5 4" xfId="20950" xr:uid="{00000000-0005-0000-0000-0000D7510000}"/>
    <cellStyle name="Normal 23 2 5 4 2" xfId="20951" xr:uid="{00000000-0005-0000-0000-0000D8510000}"/>
    <cellStyle name="Normal 23 2 5 4 2 2" xfId="20952" xr:uid="{00000000-0005-0000-0000-0000D9510000}"/>
    <cellStyle name="Normal 23 2 5 4 3" xfId="20953" xr:uid="{00000000-0005-0000-0000-0000DA510000}"/>
    <cellStyle name="Normal 23 2 5 5" xfId="20954" xr:uid="{00000000-0005-0000-0000-0000DB510000}"/>
    <cellStyle name="Normal 23 2 5 5 2" xfId="20955" xr:uid="{00000000-0005-0000-0000-0000DC510000}"/>
    <cellStyle name="Normal 23 2 5 6" xfId="20956" xr:uid="{00000000-0005-0000-0000-0000DD510000}"/>
    <cellStyle name="Normal 23 2 5 6 2" xfId="20957" xr:uid="{00000000-0005-0000-0000-0000DE510000}"/>
    <cellStyle name="Normal 23 2 5 7" xfId="20958" xr:uid="{00000000-0005-0000-0000-0000DF510000}"/>
    <cellStyle name="Normal 23 2 6" xfId="20959" xr:uid="{00000000-0005-0000-0000-0000E0510000}"/>
    <cellStyle name="Normal 23 2 6 2" xfId="20960" xr:uid="{00000000-0005-0000-0000-0000E1510000}"/>
    <cellStyle name="Normal 23 2 6 2 2" xfId="20961" xr:uid="{00000000-0005-0000-0000-0000E2510000}"/>
    <cellStyle name="Normal 23 2 6 3" xfId="20962" xr:uid="{00000000-0005-0000-0000-0000E3510000}"/>
    <cellStyle name="Normal 23 2 7" xfId="20963" xr:uid="{00000000-0005-0000-0000-0000E4510000}"/>
    <cellStyle name="Normal 23 2 7 2" xfId="20964" xr:uid="{00000000-0005-0000-0000-0000E5510000}"/>
    <cellStyle name="Normal 23 2 7 2 2" xfId="20965" xr:uid="{00000000-0005-0000-0000-0000E6510000}"/>
    <cellStyle name="Normal 23 2 7 3" xfId="20966" xr:uid="{00000000-0005-0000-0000-0000E7510000}"/>
    <cellStyle name="Normal 23 2 8" xfId="20967" xr:uid="{00000000-0005-0000-0000-0000E8510000}"/>
    <cellStyle name="Normal 23 2 8 2" xfId="20968" xr:uid="{00000000-0005-0000-0000-0000E9510000}"/>
    <cellStyle name="Normal 23 2 8 2 2" xfId="20969" xr:uid="{00000000-0005-0000-0000-0000EA510000}"/>
    <cellStyle name="Normal 23 2 8 3" xfId="20970" xr:uid="{00000000-0005-0000-0000-0000EB510000}"/>
    <cellStyle name="Normal 23 2 9" xfId="20971" xr:uid="{00000000-0005-0000-0000-0000EC510000}"/>
    <cellStyle name="Normal 23 2 9 2" xfId="20972" xr:uid="{00000000-0005-0000-0000-0000ED510000}"/>
    <cellStyle name="Normal 23 3" xfId="20973" xr:uid="{00000000-0005-0000-0000-0000EE510000}"/>
    <cellStyle name="Normal 23 3 10" xfId="20974" xr:uid="{00000000-0005-0000-0000-0000EF510000}"/>
    <cellStyle name="Normal 23 3 10 2" xfId="20975" xr:uid="{00000000-0005-0000-0000-0000F0510000}"/>
    <cellStyle name="Normal 23 3 11" xfId="20976" xr:uid="{00000000-0005-0000-0000-0000F1510000}"/>
    <cellStyle name="Normal 23 3 2" xfId="20977" xr:uid="{00000000-0005-0000-0000-0000F2510000}"/>
    <cellStyle name="Normal 23 3 2 2" xfId="20978" xr:uid="{00000000-0005-0000-0000-0000F3510000}"/>
    <cellStyle name="Normal 23 3 2 2 2" xfId="20979" xr:uid="{00000000-0005-0000-0000-0000F4510000}"/>
    <cellStyle name="Normal 23 3 2 2 2 2" xfId="20980" xr:uid="{00000000-0005-0000-0000-0000F5510000}"/>
    <cellStyle name="Normal 23 3 2 2 2 2 2" xfId="20981" xr:uid="{00000000-0005-0000-0000-0000F6510000}"/>
    <cellStyle name="Normal 23 3 2 2 2 3" xfId="20982" xr:uid="{00000000-0005-0000-0000-0000F7510000}"/>
    <cellStyle name="Normal 23 3 2 2 3" xfId="20983" xr:uid="{00000000-0005-0000-0000-0000F8510000}"/>
    <cellStyle name="Normal 23 3 2 2 3 2" xfId="20984" xr:uid="{00000000-0005-0000-0000-0000F9510000}"/>
    <cellStyle name="Normal 23 3 2 2 3 2 2" xfId="20985" xr:uid="{00000000-0005-0000-0000-0000FA510000}"/>
    <cellStyle name="Normal 23 3 2 2 3 3" xfId="20986" xr:uid="{00000000-0005-0000-0000-0000FB510000}"/>
    <cellStyle name="Normal 23 3 2 2 4" xfId="20987" xr:uid="{00000000-0005-0000-0000-0000FC510000}"/>
    <cellStyle name="Normal 23 3 2 2 4 2" xfId="20988" xr:uid="{00000000-0005-0000-0000-0000FD510000}"/>
    <cellStyle name="Normal 23 3 2 2 4 2 2" xfId="20989" xr:uid="{00000000-0005-0000-0000-0000FE510000}"/>
    <cellStyle name="Normal 23 3 2 2 4 3" xfId="20990" xr:uid="{00000000-0005-0000-0000-0000FF510000}"/>
    <cellStyle name="Normal 23 3 2 2 5" xfId="20991" xr:uid="{00000000-0005-0000-0000-000000520000}"/>
    <cellStyle name="Normal 23 3 2 2 5 2" xfId="20992" xr:uid="{00000000-0005-0000-0000-000001520000}"/>
    <cellStyle name="Normal 23 3 2 2 6" xfId="20993" xr:uid="{00000000-0005-0000-0000-000002520000}"/>
    <cellStyle name="Normal 23 3 2 2 6 2" xfId="20994" xr:uid="{00000000-0005-0000-0000-000003520000}"/>
    <cellStyle name="Normal 23 3 2 2 7" xfId="20995" xr:uid="{00000000-0005-0000-0000-000004520000}"/>
    <cellStyle name="Normal 23 3 2 3" xfId="20996" xr:uid="{00000000-0005-0000-0000-000005520000}"/>
    <cellStyle name="Normal 23 3 2 3 2" xfId="20997" xr:uid="{00000000-0005-0000-0000-000006520000}"/>
    <cellStyle name="Normal 23 3 2 3 2 2" xfId="20998" xr:uid="{00000000-0005-0000-0000-000007520000}"/>
    <cellStyle name="Normal 23 3 2 3 2 2 2" xfId="20999" xr:uid="{00000000-0005-0000-0000-000008520000}"/>
    <cellStyle name="Normal 23 3 2 3 2 3" xfId="21000" xr:uid="{00000000-0005-0000-0000-000009520000}"/>
    <cellStyle name="Normal 23 3 2 3 3" xfId="21001" xr:uid="{00000000-0005-0000-0000-00000A520000}"/>
    <cellStyle name="Normal 23 3 2 3 3 2" xfId="21002" xr:uid="{00000000-0005-0000-0000-00000B520000}"/>
    <cellStyle name="Normal 23 3 2 3 3 2 2" xfId="21003" xr:uid="{00000000-0005-0000-0000-00000C520000}"/>
    <cellStyle name="Normal 23 3 2 3 3 3" xfId="21004" xr:uid="{00000000-0005-0000-0000-00000D520000}"/>
    <cellStyle name="Normal 23 3 2 3 4" xfId="21005" xr:uid="{00000000-0005-0000-0000-00000E520000}"/>
    <cellStyle name="Normal 23 3 2 3 4 2" xfId="21006" xr:uid="{00000000-0005-0000-0000-00000F520000}"/>
    <cellStyle name="Normal 23 3 2 3 4 2 2" xfId="21007" xr:uid="{00000000-0005-0000-0000-000010520000}"/>
    <cellStyle name="Normal 23 3 2 3 4 3" xfId="21008" xr:uid="{00000000-0005-0000-0000-000011520000}"/>
    <cellStyle name="Normal 23 3 2 3 5" xfId="21009" xr:uid="{00000000-0005-0000-0000-000012520000}"/>
    <cellStyle name="Normal 23 3 2 3 5 2" xfId="21010" xr:uid="{00000000-0005-0000-0000-000013520000}"/>
    <cellStyle name="Normal 23 3 2 3 6" xfId="21011" xr:uid="{00000000-0005-0000-0000-000014520000}"/>
    <cellStyle name="Normal 23 3 2 3 6 2" xfId="21012" xr:uid="{00000000-0005-0000-0000-000015520000}"/>
    <cellStyle name="Normal 23 3 2 3 7" xfId="21013" xr:uid="{00000000-0005-0000-0000-000016520000}"/>
    <cellStyle name="Normal 23 3 2 4" xfId="21014" xr:uid="{00000000-0005-0000-0000-000017520000}"/>
    <cellStyle name="Normal 23 3 2 4 2" xfId="21015" xr:uid="{00000000-0005-0000-0000-000018520000}"/>
    <cellStyle name="Normal 23 3 2 4 2 2" xfId="21016" xr:uid="{00000000-0005-0000-0000-000019520000}"/>
    <cellStyle name="Normal 23 3 2 4 3" xfId="21017" xr:uid="{00000000-0005-0000-0000-00001A520000}"/>
    <cellStyle name="Normal 23 3 2 5" xfId="21018" xr:uid="{00000000-0005-0000-0000-00001B520000}"/>
    <cellStyle name="Normal 23 3 2 5 2" xfId="21019" xr:uid="{00000000-0005-0000-0000-00001C520000}"/>
    <cellStyle name="Normal 23 3 2 5 2 2" xfId="21020" xr:uid="{00000000-0005-0000-0000-00001D520000}"/>
    <cellStyle name="Normal 23 3 2 5 3" xfId="21021" xr:uid="{00000000-0005-0000-0000-00001E520000}"/>
    <cellStyle name="Normal 23 3 2 6" xfId="21022" xr:uid="{00000000-0005-0000-0000-00001F520000}"/>
    <cellStyle name="Normal 23 3 2 6 2" xfId="21023" xr:uid="{00000000-0005-0000-0000-000020520000}"/>
    <cellStyle name="Normal 23 3 2 6 2 2" xfId="21024" xr:uid="{00000000-0005-0000-0000-000021520000}"/>
    <cellStyle name="Normal 23 3 2 6 3" xfId="21025" xr:uid="{00000000-0005-0000-0000-000022520000}"/>
    <cellStyle name="Normal 23 3 2 7" xfId="21026" xr:uid="{00000000-0005-0000-0000-000023520000}"/>
    <cellStyle name="Normal 23 3 2 7 2" xfId="21027" xr:uid="{00000000-0005-0000-0000-000024520000}"/>
    <cellStyle name="Normal 23 3 2 8" xfId="21028" xr:uid="{00000000-0005-0000-0000-000025520000}"/>
    <cellStyle name="Normal 23 3 2 8 2" xfId="21029" xr:uid="{00000000-0005-0000-0000-000026520000}"/>
    <cellStyle name="Normal 23 3 2 9" xfId="21030" xr:uid="{00000000-0005-0000-0000-000027520000}"/>
    <cellStyle name="Normal 23 3 3" xfId="21031" xr:uid="{00000000-0005-0000-0000-000028520000}"/>
    <cellStyle name="Normal 23 3 3 2" xfId="21032" xr:uid="{00000000-0005-0000-0000-000029520000}"/>
    <cellStyle name="Normal 23 3 3 2 2" xfId="21033" xr:uid="{00000000-0005-0000-0000-00002A520000}"/>
    <cellStyle name="Normal 23 3 3 2 2 2" xfId="21034" xr:uid="{00000000-0005-0000-0000-00002B520000}"/>
    <cellStyle name="Normal 23 3 3 2 2 2 2" xfId="21035" xr:uid="{00000000-0005-0000-0000-00002C520000}"/>
    <cellStyle name="Normal 23 3 3 2 2 3" xfId="21036" xr:uid="{00000000-0005-0000-0000-00002D520000}"/>
    <cellStyle name="Normal 23 3 3 2 3" xfId="21037" xr:uid="{00000000-0005-0000-0000-00002E520000}"/>
    <cellStyle name="Normal 23 3 3 2 3 2" xfId="21038" xr:uid="{00000000-0005-0000-0000-00002F520000}"/>
    <cellStyle name="Normal 23 3 3 2 3 2 2" xfId="21039" xr:uid="{00000000-0005-0000-0000-000030520000}"/>
    <cellStyle name="Normal 23 3 3 2 3 3" xfId="21040" xr:uid="{00000000-0005-0000-0000-000031520000}"/>
    <cellStyle name="Normal 23 3 3 2 4" xfId="21041" xr:uid="{00000000-0005-0000-0000-000032520000}"/>
    <cellStyle name="Normal 23 3 3 2 4 2" xfId="21042" xr:uid="{00000000-0005-0000-0000-000033520000}"/>
    <cellStyle name="Normal 23 3 3 2 4 2 2" xfId="21043" xr:uid="{00000000-0005-0000-0000-000034520000}"/>
    <cellStyle name="Normal 23 3 3 2 4 3" xfId="21044" xr:uid="{00000000-0005-0000-0000-000035520000}"/>
    <cellStyle name="Normal 23 3 3 2 5" xfId="21045" xr:uid="{00000000-0005-0000-0000-000036520000}"/>
    <cellStyle name="Normal 23 3 3 2 5 2" xfId="21046" xr:uid="{00000000-0005-0000-0000-000037520000}"/>
    <cellStyle name="Normal 23 3 3 2 6" xfId="21047" xr:uid="{00000000-0005-0000-0000-000038520000}"/>
    <cellStyle name="Normal 23 3 3 2 6 2" xfId="21048" xr:uid="{00000000-0005-0000-0000-000039520000}"/>
    <cellStyle name="Normal 23 3 3 2 7" xfId="21049" xr:uid="{00000000-0005-0000-0000-00003A520000}"/>
    <cellStyle name="Normal 23 3 3 3" xfId="21050" xr:uid="{00000000-0005-0000-0000-00003B520000}"/>
    <cellStyle name="Normal 23 3 3 3 2" xfId="21051" xr:uid="{00000000-0005-0000-0000-00003C520000}"/>
    <cellStyle name="Normal 23 3 3 3 2 2" xfId="21052" xr:uid="{00000000-0005-0000-0000-00003D520000}"/>
    <cellStyle name="Normal 23 3 3 3 3" xfId="21053" xr:uid="{00000000-0005-0000-0000-00003E520000}"/>
    <cellStyle name="Normal 23 3 3 4" xfId="21054" xr:uid="{00000000-0005-0000-0000-00003F520000}"/>
    <cellStyle name="Normal 23 3 3 4 2" xfId="21055" xr:uid="{00000000-0005-0000-0000-000040520000}"/>
    <cellStyle name="Normal 23 3 3 4 2 2" xfId="21056" xr:uid="{00000000-0005-0000-0000-000041520000}"/>
    <cellStyle name="Normal 23 3 3 4 3" xfId="21057" xr:uid="{00000000-0005-0000-0000-000042520000}"/>
    <cellStyle name="Normal 23 3 3 5" xfId="21058" xr:uid="{00000000-0005-0000-0000-000043520000}"/>
    <cellStyle name="Normal 23 3 3 5 2" xfId="21059" xr:uid="{00000000-0005-0000-0000-000044520000}"/>
    <cellStyle name="Normal 23 3 3 5 2 2" xfId="21060" xr:uid="{00000000-0005-0000-0000-000045520000}"/>
    <cellStyle name="Normal 23 3 3 5 3" xfId="21061" xr:uid="{00000000-0005-0000-0000-000046520000}"/>
    <cellStyle name="Normal 23 3 3 6" xfId="21062" xr:uid="{00000000-0005-0000-0000-000047520000}"/>
    <cellStyle name="Normal 23 3 3 6 2" xfId="21063" xr:uid="{00000000-0005-0000-0000-000048520000}"/>
    <cellStyle name="Normal 23 3 3 7" xfId="21064" xr:uid="{00000000-0005-0000-0000-000049520000}"/>
    <cellStyle name="Normal 23 3 3 7 2" xfId="21065" xr:uid="{00000000-0005-0000-0000-00004A520000}"/>
    <cellStyle name="Normal 23 3 3 8" xfId="21066" xr:uid="{00000000-0005-0000-0000-00004B520000}"/>
    <cellStyle name="Normal 23 3 4" xfId="21067" xr:uid="{00000000-0005-0000-0000-00004C520000}"/>
    <cellStyle name="Normal 23 3 4 2" xfId="21068" xr:uid="{00000000-0005-0000-0000-00004D520000}"/>
    <cellStyle name="Normal 23 3 4 2 2" xfId="21069" xr:uid="{00000000-0005-0000-0000-00004E520000}"/>
    <cellStyle name="Normal 23 3 4 2 2 2" xfId="21070" xr:uid="{00000000-0005-0000-0000-00004F520000}"/>
    <cellStyle name="Normal 23 3 4 2 3" xfId="21071" xr:uid="{00000000-0005-0000-0000-000050520000}"/>
    <cellStyle name="Normal 23 3 4 3" xfId="21072" xr:uid="{00000000-0005-0000-0000-000051520000}"/>
    <cellStyle name="Normal 23 3 4 3 2" xfId="21073" xr:uid="{00000000-0005-0000-0000-000052520000}"/>
    <cellStyle name="Normal 23 3 4 3 2 2" xfId="21074" xr:uid="{00000000-0005-0000-0000-000053520000}"/>
    <cellStyle name="Normal 23 3 4 3 3" xfId="21075" xr:uid="{00000000-0005-0000-0000-000054520000}"/>
    <cellStyle name="Normal 23 3 4 4" xfId="21076" xr:uid="{00000000-0005-0000-0000-000055520000}"/>
    <cellStyle name="Normal 23 3 4 4 2" xfId="21077" xr:uid="{00000000-0005-0000-0000-000056520000}"/>
    <cellStyle name="Normal 23 3 4 4 2 2" xfId="21078" xr:uid="{00000000-0005-0000-0000-000057520000}"/>
    <cellStyle name="Normal 23 3 4 4 3" xfId="21079" xr:uid="{00000000-0005-0000-0000-000058520000}"/>
    <cellStyle name="Normal 23 3 4 5" xfId="21080" xr:uid="{00000000-0005-0000-0000-000059520000}"/>
    <cellStyle name="Normal 23 3 4 5 2" xfId="21081" xr:uid="{00000000-0005-0000-0000-00005A520000}"/>
    <cellStyle name="Normal 23 3 4 6" xfId="21082" xr:uid="{00000000-0005-0000-0000-00005B520000}"/>
    <cellStyle name="Normal 23 3 4 6 2" xfId="21083" xr:uid="{00000000-0005-0000-0000-00005C520000}"/>
    <cellStyle name="Normal 23 3 4 7" xfId="21084" xr:uid="{00000000-0005-0000-0000-00005D520000}"/>
    <cellStyle name="Normal 23 3 5" xfId="21085" xr:uid="{00000000-0005-0000-0000-00005E520000}"/>
    <cellStyle name="Normal 23 3 5 2" xfId="21086" xr:uid="{00000000-0005-0000-0000-00005F520000}"/>
    <cellStyle name="Normal 23 3 5 2 2" xfId="21087" xr:uid="{00000000-0005-0000-0000-000060520000}"/>
    <cellStyle name="Normal 23 3 5 2 2 2" xfId="21088" xr:uid="{00000000-0005-0000-0000-000061520000}"/>
    <cellStyle name="Normal 23 3 5 2 3" xfId="21089" xr:uid="{00000000-0005-0000-0000-000062520000}"/>
    <cellStyle name="Normal 23 3 5 3" xfId="21090" xr:uid="{00000000-0005-0000-0000-000063520000}"/>
    <cellStyle name="Normal 23 3 5 3 2" xfId="21091" xr:uid="{00000000-0005-0000-0000-000064520000}"/>
    <cellStyle name="Normal 23 3 5 3 2 2" xfId="21092" xr:uid="{00000000-0005-0000-0000-000065520000}"/>
    <cellStyle name="Normal 23 3 5 3 3" xfId="21093" xr:uid="{00000000-0005-0000-0000-000066520000}"/>
    <cellStyle name="Normal 23 3 5 4" xfId="21094" xr:uid="{00000000-0005-0000-0000-000067520000}"/>
    <cellStyle name="Normal 23 3 5 4 2" xfId="21095" xr:uid="{00000000-0005-0000-0000-000068520000}"/>
    <cellStyle name="Normal 23 3 5 4 2 2" xfId="21096" xr:uid="{00000000-0005-0000-0000-000069520000}"/>
    <cellStyle name="Normal 23 3 5 4 3" xfId="21097" xr:uid="{00000000-0005-0000-0000-00006A520000}"/>
    <cellStyle name="Normal 23 3 5 5" xfId="21098" xr:uid="{00000000-0005-0000-0000-00006B520000}"/>
    <cellStyle name="Normal 23 3 5 5 2" xfId="21099" xr:uid="{00000000-0005-0000-0000-00006C520000}"/>
    <cellStyle name="Normal 23 3 5 6" xfId="21100" xr:uid="{00000000-0005-0000-0000-00006D520000}"/>
    <cellStyle name="Normal 23 3 5 6 2" xfId="21101" xr:uid="{00000000-0005-0000-0000-00006E520000}"/>
    <cellStyle name="Normal 23 3 5 7" xfId="21102" xr:uid="{00000000-0005-0000-0000-00006F520000}"/>
    <cellStyle name="Normal 23 3 6" xfId="21103" xr:uid="{00000000-0005-0000-0000-000070520000}"/>
    <cellStyle name="Normal 23 3 6 2" xfId="21104" xr:uid="{00000000-0005-0000-0000-000071520000}"/>
    <cellStyle name="Normal 23 3 6 2 2" xfId="21105" xr:uid="{00000000-0005-0000-0000-000072520000}"/>
    <cellStyle name="Normal 23 3 6 3" xfId="21106" xr:uid="{00000000-0005-0000-0000-000073520000}"/>
    <cellStyle name="Normal 23 3 7" xfId="21107" xr:uid="{00000000-0005-0000-0000-000074520000}"/>
    <cellStyle name="Normal 23 3 7 2" xfId="21108" xr:uid="{00000000-0005-0000-0000-000075520000}"/>
    <cellStyle name="Normal 23 3 7 2 2" xfId="21109" xr:uid="{00000000-0005-0000-0000-000076520000}"/>
    <cellStyle name="Normal 23 3 7 3" xfId="21110" xr:uid="{00000000-0005-0000-0000-000077520000}"/>
    <cellStyle name="Normal 23 3 8" xfId="21111" xr:uid="{00000000-0005-0000-0000-000078520000}"/>
    <cellStyle name="Normal 23 3 8 2" xfId="21112" xr:uid="{00000000-0005-0000-0000-000079520000}"/>
    <cellStyle name="Normal 23 3 8 2 2" xfId="21113" xr:uid="{00000000-0005-0000-0000-00007A520000}"/>
    <cellStyle name="Normal 23 3 8 3" xfId="21114" xr:uid="{00000000-0005-0000-0000-00007B520000}"/>
    <cellStyle name="Normal 23 3 9" xfId="21115" xr:uid="{00000000-0005-0000-0000-00007C520000}"/>
    <cellStyle name="Normal 23 3 9 2" xfId="21116" xr:uid="{00000000-0005-0000-0000-00007D520000}"/>
    <cellStyle name="Normal 23 4" xfId="21117" xr:uid="{00000000-0005-0000-0000-00007E520000}"/>
    <cellStyle name="Normal 23 4 2" xfId="21118" xr:uid="{00000000-0005-0000-0000-00007F520000}"/>
    <cellStyle name="Normal 23 4 2 2" xfId="21119" xr:uid="{00000000-0005-0000-0000-000080520000}"/>
    <cellStyle name="Normal 23 4 2 2 2" xfId="21120" xr:uid="{00000000-0005-0000-0000-000081520000}"/>
    <cellStyle name="Normal 23 4 2 2 2 2" xfId="21121" xr:uid="{00000000-0005-0000-0000-000082520000}"/>
    <cellStyle name="Normal 23 4 2 2 3" xfId="21122" xr:uid="{00000000-0005-0000-0000-000083520000}"/>
    <cellStyle name="Normal 23 4 2 3" xfId="21123" xr:uid="{00000000-0005-0000-0000-000084520000}"/>
    <cellStyle name="Normal 23 4 2 3 2" xfId="21124" xr:uid="{00000000-0005-0000-0000-000085520000}"/>
    <cellStyle name="Normal 23 4 2 3 2 2" xfId="21125" xr:uid="{00000000-0005-0000-0000-000086520000}"/>
    <cellStyle name="Normal 23 4 2 3 3" xfId="21126" xr:uid="{00000000-0005-0000-0000-000087520000}"/>
    <cellStyle name="Normal 23 4 2 4" xfId="21127" xr:uid="{00000000-0005-0000-0000-000088520000}"/>
    <cellStyle name="Normal 23 4 2 4 2" xfId="21128" xr:uid="{00000000-0005-0000-0000-000089520000}"/>
    <cellStyle name="Normal 23 4 2 4 2 2" xfId="21129" xr:uid="{00000000-0005-0000-0000-00008A520000}"/>
    <cellStyle name="Normal 23 4 2 4 3" xfId="21130" xr:uid="{00000000-0005-0000-0000-00008B520000}"/>
    <cellStyle name="Normal 23 4 2 5" xfId="21131" xr:uid="{00000000-0005-0000-0000-00008C520000}"/>
    <cellStyle name="Normal 23 4 2 5 2" xfId="21132" xr:uid="{00000000-0005-0000-0000-00008D520000}"/>
    <cellStyle name="Normal 23 4 2 6" xfId="21133" xr:uid="{00000000-0005-0000-0000-00008E520000}"/>
    <cellStyle name="Normal 23 4 2 6 2" xfId="21134" xr:uid="{00000000-0005-0000-0000-00008F520000}"/>
    <cellStyle name="Normal 23 4 2 7" xfId="21135" xr:uid="{00000000-0005-0000-0000-000090520000}"/>
    <cellStyle name="Normal 23 4 3" xfId="21136" xr:uid="{00000000-0005-0000-0000-000091520000}"/>
    <cellStyle name="Normal 23 4 3 2" xfId="21137" xr:uid="{00000000-0005-0000-0000-000092520000}"/>
    <cellStyle name="Normal 23 4 3 2 2" xfId="21138" xr:uid="{00000000-0005-0000-0000-000093520000}"/>
    <cellStyle name="Normal 23 4 3 2 2 2" xfId="21139" xr:uid="{00000000-0005-0000-0000-000094520000}"/>
    <cellStyle name="Normal 23 4 3 2 3" xfId="21140" xr:uid="{00000000-0005-0000-0000-000095520000}"/>
    <cellStyle name="Normal 23 4 3 3" xfId="21141" xr:uid="{00000000-0005-0000-0000-000096520000}"/>
    <cellStyle name="Normal 23 4 3 3 2" xfId="21142" xr:uid="{00000000-0005-0000-0000-000097520000}"/>
    <cellStyle name="Normal 23 4 3 3 2 2" xfId="21143" xr:uid="{00000000-0005-0000-0000-000098520000}"/>
    <cellStyle name="Normal 23 4 3 3 3" xfId="21144" xr:uid="{00000000-0005-0000-0000-000099520000}"/>
    <cellStyle name="Normal 23 4 3 4" xfId="21145" xr:uid="{00000000-0005-0000-0000-00009A520000}"/>
    <cellStyle name="Normal 23 4 3 4 2" xfId="21146" xr:uid="{00000000-0005-0000-0000-00009B520000}"/>
    <cellStyle name="Normal 23 4 3 4 2 2" xfId="21147" xr:uid="{00000000-0005-0000-0000-00009C520000}"/>
    <cellStyle name="Normal 23 4 3 4 3" xfId="21148" xr:uid="{00000000-0005-0000-0000-00009D520000}"/>
    <cellStyle name="Normal 23 4 3 5" xfId="21149" xr:uid="{00000000-0005-0000-0000-00009E520000}"/>
    <cellStyle name="Normal 23 4 3 5 2" xfId="21150" xr:uid="{00000000-0005-0000-0000-00009F520000}"/>
    <cellStyle name="Normal 23 4 3 6" xfId="21151" xr:uid="{00000000-0005-0000-0000-0000A0520000}"/>
    <cellStyle name="Normal 23 4 3 6 2" xfId="21152" xr:uid="{00000000-0005-0000-0000-0000A1520000}"/>
    <cellStyle name="Normal 23 4 3 7" xfId="21153" xr:uid="{00000000-0005-0000-0000-0000A2520000}"/>
    <cellStyle name="Normal 23 4 4" xfId="21154" xr:uid="{00000000-0005-0000-0000-0000A3520000}"/>
    <cellStyle name="Normal 23 4 4 2" xfId="21155" xr:uid="{00000000-0005-0000-0000-0000A4520000}"/>
    <cellStyle name="Normal 23 4 4 2 2" xfId="21156" xr:uid="{00000000-0005-0000-0000-0000A5520000}"/>
    <cellStyle name="Normal 23 4 4 3" xfId="21157" xr:uid="{00000000-0005-0000-0000-0000A6520000}"/>
    <cellStyle name="Normal 23 4 5" xfId="21158" xr:uid="{00000000-0005-0000-0000-0000A7520000}"/>
    <cellStyle name="Normal 23 4 5 2" xfId="21159" xr:uid="{00000000-0005-0000-0000-0000A8520000}"/>
    <cellStyle name="Normal 23 4 5 2 2" xfId="21160" xr:uid="{00000000-0005-0000-0000-0000A9520000}"/>
    <cellStyle name="Normal 23 4 5 3" xfId="21161" xr:uid="{00000000-0005-0000-0000-0000AA520000}"/>
    <cellStyle name="Normal 23 4 6" xfId="21162" xr:uid="{00000000-0005-0000-0000-0000AB520000}"/>
    <cellStyle name="Normal 23 4 6 2" xfId="21163" xr:uid="{00000000-0005-0000-0000-0000AC520000}"/>
    <cellStyle name="Normal 23 4 6 2 2" xfId="21164" xr:uid="{00000000-0005-0000-0000-0000AD520000}"/>
    <cellStyle name="Normal 23 4 6 3" xfId="21165" xr:uid="{00000000-0005-0000-0000-0000AE520000}"/>
    <cellStyle name="Normal 23 4 7" xfId="21166" xr:uid="{00000000-0005-0000-0000-0000AF520000}"/>
    <cellStyle name="Normal 23 4 7 2" xfId="21167" xr:uid="{00000000-0005-0000-0000-0000B0520000}"/>
    <cellStyle name="Normal 23 4 8" xfId="21168" xr:uid="{00000000-0005-0000-0000-0000B1520000}"/>
    <cellStyle name="Normal 23 4 8 2" xfId="21169" xr:uid="{00000000-0005-0000-0000-0000B2520000}"/>
    <cellStyle name="Normal 23 4 9" xfId="21170" xr:uid="{00000000-0005-0000-0000-0000B3520000}"/>
    <cellStyle name="Normal 23 5" xfId="21171" xr:uid="{00000000-0005-0000-0000-0000B4520000}"/>
    <cellStyle name="Normal 23 5 2" xfId="21172" xr:uid="{00000000-0005-0000-0000-0000B5520000}"/>
    <cellStyle name="Normal 23 5 2 2" xfId="21173" xr:uid="{00000000-0005-0000-0000-0000B6520000}"/>
    <cellStyle name="Normal 23 5 2 2 2" xfId="21174" xr:uid="{00000000-0005-0000-0000-0000B7520000}"/>
    <cellStyle name="Normal 23 5 2 2 2 2" xfId="21175" xr:uid="{00000000-0005-0000-0000-0000B8520000}"/>
    <cellStyle name="Normal 23 5 2 2 3" xfId="21176" xr:uid="{00000000-0005-0000-0000-0000B9520000}"/>
    <cellStyle name="Normal 23 5 2 3" xfId="21177" xr:uid="{00000000-0005-0000-0000-0000BA520000}"/>
    <cellStyle name="Normal 23 5 2 3 2" xfId="21178" xr:uid="{00000000-0005-0000-0000-0000BB520000}"/>
    <cellStyle name="Normal 23 5 2 3 2 2" xfId="21179" xr:uid="{00000000-0005-0000-0000-0000BC520000}"/>
    <cellStyle name="Normal 23 5 2 3 3" xfId="21180" xr:uid="{00000000-0005-0000-0000-0000BD520000}"/>
    <cellStyle name="Normal 23 5 2 4" xfId="21181" xr:uid="{00000000-0005-0000-0000-0000BE520000}"/>
    <cellStyle name="Normal 23 5 2 4 2" xfId="21182" xr:uid="{00000000-0005-0000-0000-0000BF520000}"/>
    <cellStyle name="Normal 23 5 2 4 2 2" xfId="21183" xr:uid="{00000000-0005-0000-0000-0000C0520000}"/>
    <cellStyle name="Normal 23 5 2 4 3" xfId="21184" xr:uid="{00000000-0005-0000-0000-0000C1520000}"/>
    <cellStyle name="Normal 23 5 2 5" xfId="21185" xr:uid="{00000000-0005-0000-0000-0000C2520000}"/>
    <cellStyle name="Normal 23 5 2 5 2" xfId="21186" xr:uid="{00000000-0005-0000-0000-0000C3520000}"/>
    <cellStyle name="Normal 23 5 2 6" xfId="21187" xr:uid="{00000000-0005-0000-0000-0000C4520000}"/>
    <cellStyle name="Normal 23 5 2 6 2" xfId="21188" xr:uid="{00000000-0005-0000-0000-0000C5520000}"/>
    <cellStyle name="Normal 23 5 2 7" xfId="21189" xr:uid="{00000000-0005-0000-0000-0000C6520000}"/>
    <cellStyle name="Normal 23 5 3" xfId="21190" xr:uid="{00000000-0005-0000-0000-0000C7520000}"/>
    <cellStyle name="Normal 23 5 3 2" xfId="21191" xr:uid="{00000000-0005-0000-0000-0000C8520000}"/>
    <cellStyle name="Normal 23 5 3 2 2" xfId="21192" xr:uid="{00000000-0005-0000-0000-0000C9520000}"/>
    <cellStyle name="Normal 23 5 3 3" xfId="21193" xr:uid="{00000000-0005-0000-0000-0000CA520000}"/>
    <cellStyle name="Normal 23 5 4" xfId="21194" xr:uid="{00000000-0005-0000-0000-0000CB520000}"/>
    <cellStyle name="Normal 23 5 4 2" xfId="21195" xr:uid="{00000000-0005-0000-0000-0000CC520000}"/>
    <cellStyle name="Normal 23 5 4 2 2" xfId="21196" xr:uid="{00000000-0005-0000-0000-0000CD520000}"/>
    <cellStyle name="Normal 23 5 4 3" xfId="21197" xr:uid="{00000000-0005-0000-0000-0000CE520000}"/>
    <cellStyle name="Normal 23 5 5" xfId="21198" xr:uid="{00000000-0005-0000-0000-0000CF520000}"/>
    <cellStyle name="Normal 23 5 5 2" xfId="21199" xr:uid="{00000000-0005-0000-0000-0000D0520000}"/>
    <cellStyle name="Normal 23 5 5 2 2" xfId="21200" xr:uid="{00000000-0005-0000-0000-0000D1520000}"/>
    <cellStyle name="Normal 23 5 5 3" xfId="21201" xr:uid="{00000000-0005-0000-0000-0000D2520000}"/>
    <cellStyle name="Normal 23 5 6" xfId="21202" xr:uid="{00000000-0005-0000-0000-0000D3520000}"/>
    <cellStyle name="Normal 23 5 6 2" xfId="21203" xr:uid="{00000000-0005-0000-0000-0000D4520000}"/>
    <cellStyle name="Normal 23 5 7" xfId="21204" xr:uid="{00000000-0005-0000-0000-0000D5520000}"/>
    <cellStyle name="Normal 23 5 7 2" xfId="21205" xr:uid="{00000000-0005-0000-0000-0000D6520000}"/>
    <cellStyle name="Normal 23 5 8" xfId="21206" xr:uid="{00000000-0005-0000-0000-0000D7520000}"/>
    <cellStyle name="Normal 23 6" xfId="21207" xr:uid="{00000000-0005-0000-0000-0000D8520000}"/>
    <cellStyle name="Normal 23 6 2" xfId="21208" xr:uid="{00000000-0005-0000-0000-0000D9520000}"/>
    <cellStyle name="Normal 23 6 2 2" xfId="21209" xr:uid="{00000000-0005-0000-0000-0000DA520000}"/>
    <cellStyle name="Normal 23 6 2 2 2" xfId="21210" xr:uid="{00000000-0005-0000-0000-0000DB520000}"/>
    <cellStyle name="Normal 23 6 2 3" xfId="21211" xr:uid="{00000000-0005-0000-0000-0000DC520000}"/>
    <cellStyle name="Normal 23 6 3" xfId="21212" xr:uid="{00000000-0005-0000-0000-0000DD520000}"/>
    <cellStyle name="Normal 23 6 3 2" xfId="21213" xr:uid="{00000000-0005-0000-0000-0000DE520000}"/>
    <cellStyle name="Normal 23 6 3 2 2" xfId="21214" xr:uid="{00000000-0005-0000-0000-0000DF520000}"/>
    <cellStyle name="Normal 23 6 3 3" xfId="21215" xr:uid="{00000000-0005-0000-0000-0000E0520000}"/>
    <cellStyle name="Normal 23 6 4" xfId="21216" xr:uid="{00000000-0005-0000-0000-0000E1520000}"/>
    <cellStyle name="Normal 23 6 4 2" xfId="21217" xr:uid="{00000000-0005-0000-0000-0000E2520000}"/>
    <cellStyle name="Normal 23 6 4 2 2" xfId="21218" xr:uid="{00000000-0005-0000-0000-0000E3520000}"/>
    <cellStyle name="Normal 23 6 4 3" xfId="21219" xr:uid="{00000000-0005-0000-0000-0000E4520000}"/>
    <cellStyle name="Normal 23 6 5" xfId="21220" xr:uid="{00000000-0005-0000-0000-0000E5520000}"/>
    <cellStyle name="Normal 23 6 5 2" xfId="21221" xr:uid="{00000000-0005-0000-0000-0000E6520000}"/>
    <cellStyle name="Normal 23 6 6" xfId="21222" xr:uid="{00000000-0005-0000-0000-0000E7520000}"/>
    <cellStyle name="Normal 23 6 6 2" xfId="21223" xr:uid="{00000000-0005-0000-0000-0000E8520000}"/>
    <cellStyle name="Normal 23 6 7" xfId="21224" xr:uid="{00000000-0005-0000-0000-0000E9520000}"/>
    <cellStyle name="Normal 23 7" xfId="21225" xr:uid="{00000000-0005-0000-0000-0000EA520000}"/>
    <cellStyle name="Normal 23 7 2" xfId="21226" xr:uid="{00000000-0005-0000-0000-0000EB520000}"/>
    <cellStyle name="Normal 23 7 2 2" xfId="21227" xr:uid="{00000000-0005-0000-0000-0000EC520000}"/>
    <cellStyle name="Normal 23 7 2 2 2" xfId="21228" xr:uid="{00000000-0005-0000-0000-0000ED520000}"/>
    <cellStyle name="Normal 23 7 2 3" xfId="21229" xr:uid="{00000000-0005-0000-0000-0000EE520000}"/>
    <cellStyle name="Normal 23 7 3" xfId="21230" xr:uid="{00000000-0005-0000-0000-0000EF520000}"/>
    <cellStyle name="Normal 23 7 3 2" xfId="21231" xr:uid="{00000000-0005-0000-0000-0000F0520000}"/>
    <cellStyle name="Normal 23 7 3 2 2" xfId="21232" xr:uid="{00000000-0005-0000-0000-0000F1520000}"/>
    <cellStyle name="Normal 23 7 3 3" xfId="21233" xr:uid="{00000000-0005-0000-0000-0000F2520000}"/>
    <cellStyle name="Normal 23 7 4" xfId="21234" xr:uid="{00000000-0005-0000-0000-0000F3520000}"/>
    <cellStyle name="Normal 23 7 4 2" xfId="21235" xr:uid="{00000000-0005-0000-0000-0000F4520000}"/>
    <cellStyle name="Normal 23 7 4 2 2" xfId="21236" xr:uid="{00000000-0005-0000-0000-0000F5520000}"/>
    <cellStyle name="Normal 23 7 4 3" xfId="21237" xr:uid="{00000000-0005-0000-0000-0000F6520000}"/>
    <cellStyle name="Normal 23 7 5" xfId="21238" xr:uid="{00000000-0005-0000-0000-0000F7520000}"/>
    <cellStyle name="Normal 23 7 5 2" xfId="21239" xr:uid="{00000000-0005-0000-0000-0000F8520000}"/>
    <cellStyle name="Normal 23 7 6" xfId="21240" xr:uid="{00000000-0005-0000-0000-0000F9520000}"/>
    <cellStyle name="Normal 23 7 6 2" xfId="21241" xr:uid="{00000000-0005-0000-0000-0000FA520000}"/>
    <cellStyle name="Normal 23 7 7" xfId="21242" xr:uid="{00000000-0005-0000-0000-0000FB520000}"/>
    <cellStyle name="Normal 23 8" xfId="21243" xr:uid="{00000000-0005-0000-0000-0000FC520000}"/>
    <cellStyle name="Normal 23 8 2" xfId="21244" xr:uid="{00000000-0005-0000-0000-0000FD520000}"/>
    <cellStyle name="Normal 23 8 2 2" xfId="21245" xr:uid="{00000000-0005-0000-0000-0000FE520000}"/>
    <cellStyle name="Normal 23 8 3" xfId="21246" xr:uid="{00000000-0005-0000-0000-0000FF520000}"/>
    <cellStyle name="Normal 23 9" xfId="21247" xr:uid="{00000000-0005-0000-0000-000000530000}"/>
    <cellStyle name="Normal 23 9 2" xfId="21248" xr:uid="{00000000-0005-0000-0000-000001530000}"/>
    <cellStyle name="Normal 23 9 2 2" xfId="21249" xr:uid="{00000000-0005-0000-0000-000002530000}"/>
    <cellStyle name="Normal 23 9 3" xfId="21250" xr:uid="{00000000-0005-0000-0000-000003530000}"/>
    <cellStyle name="Normal 23_Confidential Information" xfId="21251" xr:uid="{00000000-0005-0000-0000-000004530000}"/>
    <cellStyle name="Normal 24" xfId="21252" xr:uid="{00000000-0005-0000-0000-000005530000}"/>
    <cellStyle name="Normal 24 10" xfId="21253" xr:uid="{00000000-0005-0000-0000-000006530000}"/>
    <cellStyle name="Normal 24 10 2" xfId="21254" xr:uid="{00000000-0005-0000-0000-000007530000}"/>
    <cellStyle name="Normal 24 10 2 2" xfId="21255" xr:uid="{00000000-0005-0000-0000-000008530000}"/>
    <cellStyle name="Normal 24 10 3" xfId="21256" xr:uid="{00000000-0005-0000-0000-000009530000}"/>
    <cellStyle name="Normal 24 11" xfId="21257" xr:uid="{00000000-0005-0000-0000-00000A530000}"/>
    <cellStyle name="Normal 24 11 2" xfId="21258" xr:uid="{00000000-0005-0000-0000-00000B530000}"/>
    <cellStyle name="Normal 24 12" xfId="21259" xr:uid="{00000000-0005-0000-0000-00000C530000}"/>
    <cellStyle name="Normal 24 12 2" xfId="21260" xr:uid="{00000000-0005-0000-0000-00000D530000}"/>
    <cellStyle name="Normal 24 13" xfId="21261" xr:uid="{00000000-0005-0000-0000-00000E530000}"/>
    <cellStyle name="Normal 24 2" xfId="21262" xr:uid="{00000000-0005-0000-0000-00000F530000}"/>
    <cellStyle name="Normal 24 2 10" xfId="21263" xr:uid="{00000000-0005-0000-0000-000010530000}"/>
    <cellStyle name="Normal 24 2 10 2" xfId="21264" xr:uid="{00000000-0005-0000-0000-000011530000}"/>
    <cellStyle name="Normal 24 2 11" xfId="21265" xr:uid="{00000000-0005-0000-0000-000012530000}"/>
    <cellStyle name="Normal 24 2 2" xfId="21266" xr:uid="{00000000-0005-0000-0000-000013530000}"/>
    <cellStyle name="Normal 24 2 2 2" xfId="21267" xr:uid="{00000000-0005-0000-0000-000014530000}"/>
    <cellStyle name="Normal 24 2 2 2 2" xfId="21268" xr:uid="{00000000-0005-0000-0000-000015530000}"/>
    <cellStyle name="Normal 24 2 2 2 2 2" xfId="21269" xr:uid="{00000000-0005-0000-0000-000016530000}"/>
    <cellStyle name="Normal 24 2 2 2 2 2 2" xfId="21270" xr:uid="{00000000-0005-0000-0000-000017530000}"/>
    <cellStyle name="Normal 24 2 2 2 2 3" xfId="21271" xr:uid="{00000000-0005-0000-0000-000018530000}"/>
    <cellStyle name="Normal 24 2 2 2 3" xfId="21272" xr:uid="{00000000-0005-0000-0000-000019530000}"/>
    <cellStyle name="Normal 24 2 2 2 3 2" xfId="21273" xr:uid="{00000000-0005-0000-0000-00001A530000}"/>
    <cellStyle name="Normal 24 2 2 2 3 2 2" xfId="21274" xr:uid="{00000000-0005-0000-0000-00001B530000}"/>
    <cellStyle name="Normal 24 2 2 2 3 3" xfId="21275" xr:uid="{00000000-0005-0000-0000-00001C530000}"/>
    <cellStyle name="Normal 24 2 2 2 4" xfId="21276" xr:uid="{00000000-0005-0000-0000-00001D530000}"/>
    <cellStyle name="Normal 24 2 2 2 4 2" xfId="21277" xr:uid="{00000000-0005-0000-0000-00001E530000}"/>
    <cellStyle name="Normal 24 2 2 2 4 2 2" xfId="21278" xr:uid="{00000000-0005-0000-0000-00001F530000}"/>
    <cellStyle name="Normal 24 2 2 2 4 3" xfId="21279" xr:uid="{00000000-0005-0000-0000-000020530000}"/>
    <cellStyle name="Normal 24 2 2 2 5" xfId="21280" xr:uid="{00000000-0005-0000-0000-000021530000}"/>
    <cellStyle name="Normal 24 2 2 2 5 2" xfId="21281" xr:uid="{00000000-0005-0000-0000-000022530000}"/>
    <cellStyle name="Normal 24 2 2 2 6" xfId="21282" xr:uid="{00000000-0005-0000-0000-000023530000}"/>
    <cellStyle name="Normal 24 2 2 2 6 2" xfId="21283" xr:uid="{00000000-0005-0000-0000-000024530000}"/>
    <cellStyle name="Normal 24 2 2 2 7" xfId="21284" xr:uid="{00000000-0005-0000-0000-000025530000}"/>
    <cellStyle name="Normal 24 2 2 3" xfId="21285" xr:uid="{00000000-0005-0000-0000-000026530000}"/>
    <cellStyle name="Normal 24 2 2 3 2" xfId="21286" xr:uid="{00000000-0005-0000-0000-000027530000}"/>
    <cellStyle name="Normal 24 2 2 3 2 2" xfId="21287" xr:uid="{00000000-0005-0000-0000-000028530000}"/>
    <cellStyle name="Normal 24 2 2 3 2 2 2" xfId="21288" xr:uid="{00000000-0005-0000-0000-000029530000}"/>
    <cellStyle name="Normal 24 2 2 3 2 3" xfId="21289" xr:uid="{00000000-0005-0000-0000-00002A530000}"/>
    <cellStyle name="Normal 24 2 2 3 3" xfId="21290" xr:uid="{00000000-0005-0000-0000-00002B530000}"/>
    <cellStyle name="Normal 24 2 2 3 3 2" xfId="21291" xr:uid="{00000000-0005-0000-0000-00002C530000}"/>
    <cellStyle name="Normal 24 2 2 3 3 2 2" xfId="21292" xr:uid="{00000000-0005-0000-0000-00002D530000}"/>
    <cellStyle name="Normal 24 2 2 3 3 3" xfId="21293" xr:uid="{00000000-0005-0000-0000-00002E530000}"/>
    <cellStyle name="Normal 24 2 2 3 4" xfId="21294" xr:uid="{00000000-0005-0000-0000-00002F530000}"/>
    <cellStyle name="Normal 24 2 2 3 4 2" xfId="21295" xr:uid="{00000000-0005-0000-0000-000030530000}"/>
    <cellStyle name="Normal 24 2 2 3 4 2 2" xfId="21296" xr:uid="{00000000-0005-0000-0000-000031530000}"/>
    <cellStyle name="Normal 24 2 2 3 4 3" xfId="21297" xr:uid="{00000000-0005-0000-0000-000032530000}"/>
    <cellStyle name="Normal 24 2 2 3 5" xfId="21298" xr:uid="{00000000-0005-0000-0000-000033530000}"/>
    <cellStyle name="Normal 24 2 2 3 5 2" xfId="21299" xr:uid="{00000000-0005-0000-0000-000034530000}"/>
    <cellStyle name="Normal 24 2 2 3 6" xfId="21300" xr:uid="{00000000-0005-0000-0000-000035530000}"/>
    <cellStyle name="Normal 24 2 2 3 6 2" xfId="21301" xr:uid="{00000000-0005-0000-0000-000036530000}"/>
    <cellStyle name="Normal 24 2 2 3 7" xfId="21302" xr:uid="{00000000-0005-0000-0000-000037530000}"/>
    <cellStyle name="Normal 24 2 2 4" xfId="21303" xr:uid="{00000000-0005-0000-0000-000038530000}"/>
    <cellStyle name="Normal 24 2 2 4 2" xfId="21304" xr:uid="{00000000-0005-0000-0000-000039530000}"/>
    <cellStyle name="Normal 24 2 2 4 2 2" xfId="21305" xr:uid="{00000000-0005-0000-0000-00003A530000}"/>
    <cellStyle name="Normal 24 2 2 4 3" xfId="21306" xr:uid="{00000000-0005-0000-0000-00003B530000}"/>
    <cellStyle name="Normal 24 2 2 5" xfId="21307" xr:uid="{00000000-0005-0000-0000-00003C530000}"/>
    <cellStyle name="Normal 24 2 2 5 2" xfId="21308" xr:uid="{00000000-0005-0000-0000-00003D530000}"/>
    <cellStyle name="Normal 24 2 2 5 2 2" xfId="21309" xr:uid="{00000000-0005-0000-0000-00003E530000}"/>
    <cellStyle name="Normal 24 2 2 5 3" xfId="21310" xr:uid="{00000000-0005-0000-0000-00003F530000}"/>
    <cellStyle name="Normal 24 2 2 6" xfId="21311" xr:uid="{00000000-0005-0000-0000-000040530000}"/>
    <cellStyle name="Normal 24 2 2 6 2" xfId="21312" xr:uid="{00000000-0005-0000-0000-000041530000}"/>
    <cellStyle name="Normal 24 2 2 6 2 2" xfId="21313" xr:uid="{00000000-0005-0000-0000-000042530000}"/>
    <cellStyle name="Normal 24 2 2 6 3" xfId="21314" xr:uid="{00000000-0005-0000-0000-000043530000}"/>
    <cellStyle name="Normal 24 2 2 7" xfId="21315" xr:uid="{00000000-0005-0000-0000-000044530000}"/>
    <cellStyle name="Normal 24 2 2 7 2" xfId="21316" xr:uid="{00000000-0005-0000-0000-000045530000}"/>
    <cellStyle name="Normal 24 2 2 8" xfId="21317" xr:uid="{00000000-0005-0000-0000-000046530000}"/>
    <cellStyle name="Normal 24 2 2 8 2" xfId="21318" xr:uid="{00000000-0005-0000-0000-000047530000}"/>
    <cellStyle name="Normal 24 2 2 9" xfId="21319" xr:uid="{00000000-0005-0000-0000-000048530000}"/>
    <cellStyle name="Normal 24 2 3" xfId="21320" xr:uid="{00000000-0005-0000-0000-000049530000}"/>
    <cellStyle name="Normal 24 2 3 2" xfId="21321" xr:uid="{00000000-0005-0000-0000-00004A530000}"/>
    <cellStyle name="Normal 24 2 3 2 2" xfId="21322" xr:uid="{00000000-0005-0000-0000-00004B530000}"/>
    <cellStyle name="Normal 24 2 3 2 2 2" xfId="21323" xr:uid="{00000000-0005-0000-0000-00004C530000}"/>
    <cellStyle name="Normal 24 2 3 2 2 2 2" xfId="21324" xr:uid="{00000000-0005-0000-0000-00004D530000}"/>
    <cellStyle name="Normal 24 2 3 2 2 3" xfId="21325" xr:uid="{00000000-0005-0000-0000-00004E530000}"/>
    <cellStyle name="Normal 24 2 3 2 3" xfId="21326" xr:uid="{00000000-0005-0000-0000-00004F530000}"/>
    <cellStyle name="Normal 24 2 3 2 3 2" xfId="21327" xr:uid="{00000000-0005-0000-0000-000050530000}"/>
    <cellStyle name="Normal 24 2 3 2 3 2 2" xfId="21328" xr:uid="{00000000-0005-0000-0000-000051530000}"/>
    <cellStyle name="Normal 24 2 3 2 3 3" xfId="21329" xr:uid="{00000000-0005-0000-0000-000052530000}"/>
    <cellStyle name="Normal 24 2 3 2 4" xfId="21330" xr:uid="{00000000-0005-0000-0000-000053530000}"/>
    <cellStyle name="Normal 24 2 3 2 4 2" xfId="21331" xr:uid="{00000000-0005-0000-0000-000054530000}"/>
    <cellStyle name="Normal 24 2 3 2 4 2 2" xfId="21332" xr:uid="{00000000-0005-0000-0000-000055530000}"/>
    <cellStyle name="Normal 24 2 3 2 4 3" xfId="21333" xr:uid="{00000000-0005-0000-0000-000056530000}"/>
    <cellStyle name="Normal 24 2 3 2 5" xfId="21334" xr:uid="{00000000-0005-0000-0000-000057530000}"/>
    <cellStyle name="Normal 24 2 3 2 5 2" xfId="21335" xr:uid="{00000000-0005-0000-0000-000058530000}"/>
    <cellStyle name="Normal 24 2 3 2 6" xfId="21336" xr:uid="{00000000-0005-0000-0000-000059530000}"/>
    <cellStyle name="Normal 24 2 3 2 6 2" xfId="21337" xr:uid="{00000000-0005-0000-0000-00005A530000}"/>
    <cellStyle name="Normal 24 2 3 2 7" xfId="21338" xr:uid="{00000000-0005-0000-0000-00005B530000}"/>
    <cellStyle name="Normal 24 2 3 3" xfId="21339" xr:uid="{00000000-0005-0000-0000-00005C530000}"/>
    <cellStyle name="Normal 24 2 3 3 2" xfId="21340" xr:uid="{00000000-0005-0000-0000-00005D530000}"/>
    <cellStyle name="Normal 24 2 3 3 2 2" xfId="21341" xr:uid="{00000000-0005-0000-0000-00005E530000}"/>
    <cellStyle name="Normal 24 2 3 3 3" xfId="21342" xr:uid="{00000000-0005-0000-0000-00005F530000}"/>
    <cellStyle name="Normal 24 2 3 4" xfId="21343" xr:uid="{00000000-0005-0000-0000-000060530000}"/>
    <cellStyle name="Normal 24 2 3 4 2" xfId="21344" xr:uid="{00000000-0005-0000-0000-000061530000}"/>
    <cellStyle name="Normal 24 2 3 4 2 2" xfId="21345" xr:uid="{00000000-0005-0000-0000-000062530000}"/>
    <cellStyle name="Normal 24 2 3 4 3" xfId="21346" xr:uid="{00000000-0005-0000-0000-000063530000}"/>
    <cellStyle name="Normal 24 2 3 5" xfId="21347" xr:uid="{00000000-0005-0000-0000-000064530000}"/>
    <cellStyle name="Normal 24 2 3 5 2" xfId="21348" xr:uid="{00000000-0005-0000-0000-000065530000}"/>
    <cellStyle name="Normal 24 2 3 5 2 2" xfId="21349" xr:uid="{00000000-0005-0000-0000-000066530000}"/>
    <cellStyle name="Normal 24 2 3 5 3" xfId="21350" xr:uid="{00000000-0005-0000-0000-000067530000}"/>
    <cellStyle name="Normal 24 2 3 6" xfId="21351" xr:uid="{00000000-0005-0000-0000-000068530000}"/>
    <cellStyle name="Normal 24 2 3 6 2" xfId="21352" xr:uid="{00000000-0005-0000-0000-000069530000}"/>
    <cellStyle name="Normal 24 2 3 7" xfId="21353" xr:uid="{00000000-0005-0000-0000-00006A530000}"/>
    <cellStyle name="Normal 24 2 3 7 2" xfId="21354" xr:uid="{00000000-0005-0000-0000-00006B530000}"/>
    <cellStyle name="Normal 24 2 3 8" xfId="21355" xr:uid="{00000000-0005-0000-0000-00006C530000}"/>
    <cellStyle name="Normal 24 2 4" xfId="21356" xr:uid="{00000000-0005-0000-0000-00006D530000}"/>
    <cellStyle name="Normal 24 2 4 2" xfId="21357" xr:uid="{00000000-0005-0000-0000-00006E530000}"/>
    <cellStyle name="Normal 24 2 4 2 2" xfId="21358" xr:uid="{00000000-0005-0000-0000-00006F530000}"/>
    <cellStyle name="Normal 24 2 4 2 2 2" xfId="21359" xr:uid="{00000000-0005-0000-0000-000070530000}"/>
    <cellStyle name="Normal 24 2 4 2 3" xfId="21360" xr:uid="{00000000-0005-0000-0000-000071530000}"/>
    <cellStyle name="Normal 24 2 4 3" xfId="21361" xr:uid="{00000000-0005-0000-0000-000072530000}"/>
    <cellStyle name="Normal 24 2 4 3 2" xfId="21362" xr:uid="{00000000-0005-0000-0000-000073530000}"/>
    <cellStyle name="Normal 24 2 4 3 2 2" xfId="21363" xr:uid="{00000000-0005-0000-0000-000074530000}"/>
    <cellStyle name="Normal 24 2 4 3 3" xfId="21364" xr:uid="{00000000-0005-0000-0000-000075530000}"/>
    <cellStyle name="Normal 24 2 4 4" xfId="21365" xr:uid="{00000000-0005-0000-0000-000076530000}"/>
    <cellStyle name="Normal 24 2 4 4 2" xfId="21366" xr:uid="{00000000-0005-0000-0000-000077530000}"/>
    <cellStyle name="Normal 24 2 4 4 2 2" xfId="21367" xr:uid="{00000000-0005-0000-0000-000078530000}"/>
    <cellStyle name="Normal 24 2 4 4 3" xfId="21368" xr:uid="{00000000-0005-0000-0000-000079530000}"/>
    <cellStyle name="Normal 24 2 4 5" xfId="21369" xr:uid="{00000000-0005-0000-0000-00007A530000}"/>
    <cellStyle name="Normal 24 2 4 5 2" xfId="21370" xr:uid="{00000000-0005-0000-0000-00007B530000}"/>
    <cellStyle name="Normal 24 2 4 6" xfId="21371" xr:uid="{00000000-0005-0000-0000-00007C530000}"/>
    <cellStyle name="Normal 24 2 4 6 2" xfId="21372" xr:uid="{00000000-0005-0000-0000-00007D530000}"/>
    <cellStyle name="Normal 24 2 4 7" xfId="21373" xr:uid="{00000000-0005-0000-0000-00007E530000}"/>
    <cellStyle name="Normal 24 2 5" xfId="21374" xr:uid="{00000000-0005-0000-0000-00007F530000}"/>
    <cellStyle name="Normal 24 2 5 2" xfId="21375" xr:uid="{00000000-0005-0000-0000-000080530000}"/>
    <cellStyle name="Normal 24 2 5 2 2" xfId="21376" xr:uid="{00000000-0005-0000-0000-000081530000}"/>
    <cellStyle name="Normal 24 2 5 2 2 2" xfId="21377" xr:uid="{00000000-0005-0000-0000-000082530000}"/>
    <cellStyle name="Normal 24 2 5 2 3" xfId="21378" xr:uid="{00000000-0005-0000-0000-000083530000}"/>
    <cellStyle name="Normal 24 2 5 3" xfId="21379" xr:uid="{00000000-0005-0000-0000-000084530000}"/>
    <cellStyle name="Normal 24 2 5 3 2" xfId="21380" xr:uid="{00000000-0005-0000-0000-000085530000}"/>
    <cellStyle name="Normal 24 2 5 3 2 2" xfId="21381" xr:uid="{00000000-0005-0000-0000-000086530000}"/>
    <cellStyle name="Normal 24 2 5 3 3" xfId="21382" xr:uid="{00000000-0005-0000-0000-000087530000}"/>
    <cellStyle name="Normal 24 2 5 4" xfId="21383" xr:uid="{00000000-0005-0000-0000-000088530000}"/>
    <cellStyle name="Normal 24 2 5 4 2" xfId="21384" xr:uid="{00000000-0005-0000-0000-000089530000}"/>
    <cellStyle name="Normal 24 2 5 4 2 2" xfId="21385" xr:uid="{00000000-0005-0000-0000-00008A530000}"/>
    <cellStyle name="Normal 24 2 5 4 3" xfId="21386" xr:uid="{00000000-0005-0000-0000-00008B530000}"/>
    <cellStyle name="Normal 24 2 5 5" xfId="21387" xr:uid="{00000000-0005-0000-0000-00008C530000}"/>
    <cellStyle name="Normal 24 2 5 5 2" xfId="21388" xr:uid="{00000000-0005-0000-0000-00008D530000}"/>
    <cellStyle name="Normal 24 2 5 6" xfId="21389" xr:uid="{00000000-0005-0000-0000-00008E530000}"/>
    <cellStyle name="Normal 24 2 5 6 2" xfId="21390" xr:uid="{00000000-0005-0000-0000-00008F530000}"/>
    <cellStyle name="Normal 24 2 5 7" xfId="21391" xr:uid="{00000000-0005-0000-0000-000090530000}"/>
    <cellStyle name="Normal 24 2 6" xfId="21392" xr:uid="{00000000-0005-0000-0000-000091530000}"/>
    <cellStyle name="Normal 24 2 6 2" xfId="21393" xr:uid="{00000000-0005-0000-0000-000092530000}"/>
    <cellStyle name="Normal 24 2 6 2 2" xfId="21394" xr:uid="{00000000-0005-0000-0000-000093530000}"/>
    <cellStyle name="Normal 24 2 6 3" xfId="21395" xr:uid="{00000000-0005-0000-0000-000094530000}"/>
    <cellStyle name="Normal 24 2 7" xfId="21396" xr:uid="{00000000-0005-0000-0000-000095530000}"/>
    <cellStyle name="Normal 24 2 7 2" xfId="21397" xr:uid="{00000000-0005-0000-0000-000096530000}"/>
    <cellStyle name="Normal 24 2 7 2 2" xfId="21398" xr:uid="{00000000-0005-0000-0000-000097530000}"/>
    <cellStyle name="Normal 24 2 7 3" xfId="21399" xr:uid="{00000000-0005-0000-0000-000098530000}"/>
    <cellStyle name="Normal 24 2 8" xfId="21400" xr:uid="{00000000-0005-0000-0000-000099530000}"/>
    <cellStyle name="Normal 24 2 8 2" xfId="21401" xr:uid="{00000000-0005-0000-0000-00009A530000}"/>
    <cellStyle name="Normal 24 2 8 2 2" xfId="21402" xr:uid="{00000000-0005-0000-0000-00009B530000}"/>
    <cellStyle name="Normal 24 2 8 3" xfId="21403" xr:uid="{00000000-0005-0000-0000-00009C530000}"/>
    <cellStyle name="Normal 24 2 9" xfId="21404" xr:uid="{00000000-0005-0000-0000-00009D530000}"/>
    <cellStyle name="Normal 24 2 9 2" xfId="21405" xr:uid="{00000000-0005-0000-0000-00009E530000}"/>
    <cellStyle name="Normal 24 3" xfId="21406" xr:uid="{00000000-0005-0000-0000-00009F530000}"/>
    <cellStyle name="Normal 24 3 10" xfId="21407" xr:uid="{00000000-0005-0000-0000-0000A0530000}"/>
    <cellStyle name="Normal 24 3 10 2" xfId="21408" xr:uid="{00000000-0005-0000-0000-0000A1530000}"/>
    <cellStyle name="Normal 24 3 11" xfId="21409" xr:uid="{00000000-0005-0000-0000-0000A2530000}"/>
    <cellStyle name="Normal 24 3 2" xfId="21410" xr:uid="{00000000-0005-0000-0000-0000A3530000}"/>
    <cellStyle name="Normal 24 3 2 2" xfId="21411" xr:uid="{00000000-0005-0000-0000-0000A4530000}"/>
    <cellStyle name="Normal 24 3 2 2 2" xfId="21412" xr:uid="{00000000-0005-0000-0000-0000A5530000}"/>
    <cellStyle name="Normal 24 3 2 2 2 2" xfId="21413" xr:uid="{00000000-0005-0000-0000-0000A6530000}"/>
    <cellStyle name="Normal 24 3 2 2 2 2 2" xfId="21414" xr:uid="{00000000-0005-0000-0000-0000A7530000}"/>
    <cellStyle name="Normal 24 3 2 2 2 3" xfId="21415" xr:uid="{00000000-0005-0000-0000-0000A8530000}"/>
    <cellStyle name="Normal 24 3 2 2 3" xfId="21416" xr:uid="{00000000-0005-0000-0000-0000A9530000}"/>
    <cellStyle name="Normal 24 3 2 2 3 2" xfId="21417" xr:uid="{00000000-0005-0000-0000-0000AA530000}"/>
    <cellStyle name="Normal 24 3 2 2 3 2 2" xfId="21418" xr:uid="{00000000-0005-0000-0000-0000AB530000}"/>
    <cellStyle name="Normal 24 3 2 2 3 3" xfId="21419" xr:uid="{00000000-0005-0000-0000-0000AC530000}"/>
    <cellStyle name="Normal 24 3 2 2 4" xfId="21420" xr:uid="{00000000-0005-0000-0000-0000AD530000}"/>
    <cellStyle name="Normal 24 3 2 2 4 2" xfId="21421" xr:uid="{00000000-0005-0000-0000-0000AE530000}"/>
    <cellStyle name="Normal 24 3 2 2 4 2 2" xfId="21422" xr:uid="{00000000-0005-0000-0000-0000AF530000}"/>
    <cellStyle name="Normal 24 3 2 2 4 3" xfId="21423" xr:uid="{00000000-0005-0000-0000-0000B0530000}"/>
    <cellStyle name="Normal 24 3 2 2 5" xfId="21424" xr:uid="{00000000-0005-0000-0000-0000B1530000}"/>
    <cellStyle name="Normal 24 3 2 2 5 2" xfId="21425" xr:uid="{00000000-0005-0000-0000-0000B2530000}"/>
    <cellStyle name="Normal 24 3 2 2 6" xfId="21426" xr:uid="{00000000-0005-0000-0000-0000B3530000}"/>
    <cellStyle name="Normal 24 3 2 2 6 2" xfId="21427" xr:uid="{00000000-0005-0000-0000-0000B4530000}"/>
    <cellStyle name="Normal 24 3 2 2 7" xfId="21428" xr:uid="{00000000-0005-0000-0000-0000B5530000}"/>
    <cellStyle name="Normal 24 3 2 3" xfId="21429" xr:uid="{00000000-0005-0000-0000-0000B6530000}"/>
    <cellStyle name="Normal 24 3 2 3 2" xfId="21430" xr:uid="{00000000-0005-0000-0000-0000B7530000}"/>
    <cellStyle name="Normal 24 3 2 3 2 2" xfId="21431" xr:uid="{00000000-0005-0000-0000-0000B8530000}"/>
    <cellStyle name="Normal 24 3 2 3 2 2 2" xfId="21432" xr:uid="{00000000-0005-0000-0000-0000B9530000}"/>
    <cellStyle name="Normal 24 3 2 3 2 3" xfId="21433" xr:uid="{00000000-0005-0000-0000-0000BA530000}"/>
    <cellStyle name="Normal 24 3 2 3 3" xfId="21434" xr:uid="{00000000-0005-0000-0000-0000BB530000}"/>
    <cellStyle name="Normal 24 3 2 3 3 2" xfId="21435" xr:uid="{00000000-0005-0000-0000-0000BC530000}"/>
    <cellStyle name="Normal 24 3 2 3 3 2 2" xfId="21436" xr:uid="{00000000-0005-0000-0000-0000BD530000}"/>
    <cellStyle name="Normal 24 3 2 3 3 3" xfId="21437" xr:uid="{00000000-0005-0000-0000-0000BE530000}"/>
    <cellStyle name="Normal 24 3 2 3 4" xfId="21438" xr:uid="{00000000-0005-0000-0000-0000BF530000}"/>
    <cellStyle name="Normal 24 3 2 3 4 2" xfId="21439" xr:uid="{00000000-0005-0000-0000-0000C0530000}"/>
    <cellStyle name="Normal 24 3 2 3 4 2 2" xfId="21440" xr:uid="{00000000-0005-0000-0000-0000C1530000}"/>
    <cellStyle name="Normal 24 3 2 3 4 3" xfId="21441" xr:uid="{00000000-0005-0000-0000-0000C2530000}"/>
    <cellStyle name="Normal 24 3 2 3 5" xfId="21442" xr:uid="{00000000-0005-0000-0000-0000C3530000}"/>
    <cellStyle name="Normal 24 3 2 3 5 2" xfId="21443" xr:uid="{00000000-0005-0000-0000-0000C4530000}"/>
    <cellStyle name="Normal 24 3 2 3 6" xfId="21444" xr:uid="{00000000-0005-0000-0000-0000C5530000}"/>
    <cellStyle name="Normal 24 3 2 3 6 2" xfId="21445" xr:uid="{00000000-0005-0000-0000-0000C6530000}"/>
    <cellStyle name="Normal 24 3 2 3 7" xfId="21446" xr:uid="{00000000-0005-0000-0000-0000C7530000}"/>
    <cellStyle name="Normal 24 3 2 4" xfId="21447" xr:uid="{00000000-0005-0000-0000-0000C8530000}"/>
    <cellStyle name="Normal 24 3 2 4 2" xfId="21448" xr:uid="{00000000-0005-0000-0000-0000C9530000}"/>
    <cellStyle name="Normal 24 3 2 4 2 2" xfId="21449" xr:uid="{00000000-0005-0000-0000-0000CA530000}"/>
    <cellStyle name="Normal 24 3 2 4 3" xfId="21450" xr:uid="{00000000-0005-0000-0000-0000CB530000}"/>
    <cellStyle name="Normal 24 3 2 5" xfId="21451" xr:uid="{00000000-0005-0000-0000-0000CC530000}"/>
    <cellStyle name="Normal 24 3 2 5 2" xfId="21452" xr:uid="{00000000-0005-0000-0000-0000CD530000}"/>
    <cellStyle name="Normal 24 3 2 5 2 2" xfId="21453" xr:uid="{00000000-0005-0000-0000-0000CE530000}"/>
    <cellStyle name="Normal 24 3 2 5 3" xfId="21454" xr:uid="{00000000-0005-0000-0000-0000CF530000}"/>
    <cellStyle name="Normal 24 3 2 6" xfId="21455" xr:uid="{00000000-0005-0000-0000-0000D0530000}"/>
    <cellStyle name="Normal 24 3 2 6 2" xfId="21456" xr:uid="{00000000-0005-0000-0000-0000D1530000}"/>
    <cellStyle name="Normal 24 3 2 6 2 2" xfId="21457" xr:uid="{00000000-0005-0000-0000-0000D2530000}"/>
    <cellStyle name="Normal 24 3 2 6 3" xfId="21458" xr:uid="{00000000-0005-0000-0000-0000D3530000}"/>
    <cellStyle name="Normal 24 3 2 7" xfId="21459" xr:uid="{00000000-0005-0000-0000-0000D4530000}"/>
    <cellStyle name="Normal 24 3 2 7 2" xfId="21460" xr:uid="{00000000-0005-0000-0000-0000D5530000}"/>
    <cellStyle name="Normal 24 3 2 8" xfId="21461" xr:uid="{00000000-0005-0000-0000-0000D6530000}"/>
    <cellStyle name="Normal 24 3 2 8 2" xfId="21462" xr:uid="{00000000-0005-0000-0000-0000D7530000}"/>
    <cellStyle name="Normal 24 3 2 9" xfId="21463" xr:uid="{00000000-0005-0000-0000-0000D8530000}"/>
    <cellStyle name="Normal 24 3 3" xfId="21464" xr:uid="{00000000-0005-0000-0000-0000D9530000}"/>
    <cellStyle name="Normal 24 3 3 2" xfId="21465" xr:uid="{00000000-0005-0000-0000-0000DA530000}"/>
    <cellStyle name="Normal 24 3 3 2 2" xfId="21466" xr:uid="{00000000-0005-0000-0000-0000DB530000}"/>
    <cellStyle name="Normal 24 3 3 2 2 2" xfId="21467" xr:uid="{00000000-0005-0000-0000-0000DC530000}"/>
    <cellStyle name="Normal 24 3 3 2 2 2 2" xfId="21468" xr:uid="{00000000-0005-0000-0000-0000DD530000}"/>
    <cellStyle name="Normal 24 3 3 2 2 3" xfId="21469" xr:uid="{00000000-0005-0000-0000-0000DE530000}"/>
    <cellStyle name="Normal 24 3 3 2 3" xfId="21470" xr:uid="{00000000-0005-0000-0000-0000DF530000}"/>
    <cellStyle name="Normal 24 3 3 2 3 2" xfId="21471" xr:uid="{00000000-0005-0000-0000-0000E0530000}"/>
    <cellStyle name="Normal 24 3 3 2 3 2 2" xfId="21472" xr:uid="{00000000-0005-0000-0000-0000E1530000}"/>
    <cellStyle name="Normal 24 3 3 2 3 3" xfId="21473" xr:uid="{00000000-0005-0000-0000-0000E2530000}"/>
    <cellStyle name="Normal 24 3 3 2 4" xfId="21474" xr:uid="{00000000-0005-0000-0000-0000E3530000}"/>
    <cellStyle name="Normal 24 3 3 2 4 2" xfId="21475" xr:uid="{00000000-0005-0000-0000-0000E4530000}"/>
    <cellStyle name="Normal 24 3 3 2 4 2 2" xfId="21476" xr:uid="{00000000-0005-0000-0000-0000E5530000}"/>
    <cellStyle name="Normal 24 3 3 2 4 3" xfId="21477" xr:uid="{00000000-0005-0000-0000-0000E6530000}"/>
    <cellStyle name="Normal 24 3 3 2 5" xfId="21478" xr:uid="{00000000-0005-0000-0000-0000E7530000}"/>
    <cellStyle name="Normal 24 3 3 2 5 2" xfId="21479" xr:uid="{00000000-0005-0000-0000-0000E8530000}"/>
    <cellStyle name="Normal 24 3 3 2 6" xfId="21480" xr:uid="{00000000-0005-0000-0000-0000E9530000}"/>
    <cellStyle name="Normal 24 3 3 2 6 2" xfId="21481" xr:uid="{00000000-0005-0000-0000-0000EA530000}"/>
    <cellStyle name="Normal 24 3 3 2 7" xfId="21482" xr:uid="{00000000-0005-0000-0000-0000EB530000}"/>
    <cellStyle name="Normal 24 3 3 3" xfId="21483" xr:uid="{00000000-0005-0000-0000-0000EC530000}"/>
    <cellStyle name="Normal 24 3 3 3 2" xfId="21484" xr:uid="{00000000-0005-0000-0000-0000ED530000}"/>
    <cellStyle name="Normal 24 3 3 3 2 2" xfId="21485" xr:uid="{00000000-0005-0000-0000-0000EE530000}"/>
    <cellStyle name="Normal 24 3 3 3 3" xfId="21486" xr:uid="{00000000-0005-0000-0000-0000EF530000}"/>
    <cellStyle name="Normal 24 3 3 4" xfId="21487" xr:uid="{00000000-0005-0000-0000-0000F0530000}"/>
    <cellStyle name="Normal 24 3 3 4 2" xfId="21488" xr:uid="{00000000-0005-0000-0000-0000F1530000}"/>
    <cellStyle name="Normal 24 3 3 4 2 2" xfId="21489" xr:uid="{00000000-0005-0000-0000-0000F2530000}"/>
    <cellStyle name="Normal 24 3 3 4 3" xfId="21490" xr:uid="{00000000-0005-0000-0000-0000F3530000}"/>
    <cellStyle name="Normal 24 3 3 5" xfId="21491" xr:uid="{00000000-0005-0000-0000-0000F4530000}"/>
    <cellStyle name="Normal 24 3 3 5 2" xfId="21492" xr:uid="{00000000-0005-0000-0000-0000F5530000}"/>
    <cellStyle name="Normal 24 3 3 5 2 2" xfId="21493" xr:uid="{00000000-0005-0000-0000-0000F6530000}"/>
    <cellStyle name="Normal 24 3 3 5 3" xfId="21494" xr:uid="{00000000-0005-0000-0000-0000F7530000}"/>
    <cellStyle name="Normal 24 3 3 6" xfId="21495" xr:uid="{00000000-0005-0000-0000-0000F8530000}"/>
    <cellStyle name="Normal 24 3 3 6 2" xfId="21496" xr:uid="{00000000-0005-0000-0000-0000F9530000}"/>
    <cellStyle name="Normal 24 3 3 7" xfId="21497" xr:uid="{00000000-0005-0000-0000-0000FA530000}"/>
    <cellStyle name="Normal 24 3 3 7 2" xfId="21498" xr:uid="{00000000-0005-0000-0000-0000FB530000}"/>
    <cellStyle name="Normal 24 3 3 8" xfId="21499" xr:uid="{00000000-0005-0000-0000-0000FC530000}"/>
    <cellStyle name="Normal 24 3 4" xfId="21500" xr:uid="{00000000-0005-0000-0000-0000FD530000}"/>
    <cellStyle name="Normal 24 3 4 2" xfId="21501" xr:uid="{00000000-0005-0000-0000-0000FE530000}"/>
    <cellStyle name="Normal 24 3 4 2 2" xfId="21502" xr:uid="{00000000-0005-0000-0000-0000FF530000}"/>
    <cellStyle name="Normal 24 3 4 2 2 2" xfId="21503" xr:uid="{00000000-0005-0000-0000-000000540000}"/>
    <cellStyle name="Normal 24 3 4 2 3" xfId="21504" xr:uid="{00000000-0005-0000-0000-000001540000}"/>
    <cellStyle name="Normal 24 3 4 3" xfId="21505" xr:uid="{00000000-0005-0000-0000-000002540000}"/>
    <cellStyle name="Normal 24 3 4 3 2" xfId="21506" xr:uid="{00000000-0005-0000-0000-000003540000}"/>
    <cellStyle name="Normal 24 3 4 3 2 2" xfId="21507" xr:uid="{00000000-0005-0000-0000-000004540000}"/>
    <cellStyle name="Normal 24 3 4 3 3" xfId="21508" xr:uid="{00000000-0005-0000-0000-000005540000}"/>
    <cellStyle name="Normal 24 3 4 4" xfId="21509" xr:uid="{00000000-0005-0000-0000-000006540000}"/>
    <cellStyle name="Normal 24 3 4 4 2" xfId="21510" xr:uid="{00000000-0005-0000-0000-000007540000}"/>
    <cellStyle name="Normal 24 3 4 4 2 2" xfId="21511" xr:uid="{00000000-0005-0000-0000-000008540000}"/>
    <cellStyle name="Normal 24 3 4 4 3" xfId="21512" xr:uid="{00000000-0005-0000-0000-000009540000}"/>
    <cellStyle name="Normal 24 3 4 5" xfId="21513" xr:uid="{00000000-0005-0000-0000-00000A540000}"/>
    <cellStyle name="Normal 24 3 4 5 2" xfId="21514" xr:uid="{00000000-0005-0000-0000-00000B540000}"/>
    <cellStyle name="Normal 24 3 4 6" xfId="21515" xr:uid="{00000000-0005-0000-0000-00000C540000}"/>
    <cellStyle name="Normal 24 3 4 6 2" xfId="21516" xr:uid="{00000000-0005-0000-0000-00000D540000}"/>
    <cellStyle name="Normal 24 3 4 7" xfId="21517" xr:uid="{00000000-0005-0000-0000-00000E540000}"/>
    <cellStyle name="Normal 24 3 5" xfId="21518" xr:uid="{00000000-0005-0000-0000-00000F540000}"/>
    <cellStyle name="Normal 24 3 5 2" xfId="21519" xr:uid="{00000000-0005-0000-0000-000010540000}"/>
    <cellStyle name="Normal 24 3 5 2 2" xfId="21520" xr:uid="{00000000-0005-0000-0000-000011540000}"/>
    <cellStyle name="Normal 24 3 5 2 2 2" xfId="21521" xr:uid="{00000000-0005-0000-0000-000012540000}"/>
    <cellStyle name="Normal 24 3 5 2 3" xfId="21522" xr:uid="{00000000-0005-0000-0000-000013540000}"/>
    <cellStyle name="Normal 24 3 5 3" xfId="21523" xr:uid="{00000000-0005-0000-0000-000014540000}"/>
    <cellStyle name="Normal 24 3 5 3 2" xfId="21524" xr:uid="{00000000-0005-0000-0000-000015540000}"/>
    <cellStyle name="Normal 24 3 5 3 2 2" xfId="21525" xr:uid="{00000000-0005-0000-0000-000016540000}"/>
    <cellStyle name="Normal 24 3 5 3 3" xfId="21526" xr:uid="{00000000-0005-0000-0000-000017540000}"/>
    <cellStyle name="Normal 24 3 5 4" xfId="21527" xr:uid="{00000000-0005-0000-0000-000018540000}"/>
    <cellStyle name="Normal 24 3 5 4 2" xfId="21528" xr:uid="{00000000-0005-0000-0000-000019540000}"/>
    <cellStyle name="Normal 24 3 5 4 2 2" xfId="21529" xr:uid="{00000000-0005-0000-0000-00001A540000}"/>
    <cellStyle name="Normal 24 3 5 4 3" xfId="21530" xr:uid="{00000000-0005-0000-0000-00001B540000}"/>
    <cellStyle name="Normal 24 3 5 5" xfId="21531" xr:uid="{00000000-0005-0000-0000-00001C540000}"/>
    <cellStyle name="Normal 24 3 5 5 2" xfId="21532" xr:uid="{00000000-0005-0000-0000-00001D540000}"/>
    <cellStyle name="Normal 24 3 5 6" xfId="21533" xr:uid="{00000000-0005-0000-0000-00001E540000}"/>
    <cellStyle name="Normal 24 3 5 6 2" xfId="21534" xr:uid="{00000000-0005-0000-0000-00001F540000}"/>
    <cellStyle name="Normal 24 3 5 7" xfId="21535" xr:uid="{00000000-0005-0000-0000-000020540000}"/>
    <cellStyle name="Normal 24 3 6" xfId="21536" xr:uid="{00000000-0005-0000-0000-000021540000}"/>
    <cellStyle name="Normal 24 3 6 2" xfId="21537" xr:uid="{00000000-0005-0000-0000-000022540000}"/>
    <cellStyle name="Normal 24 3 6 2 2" xfId="21538" xr:uid="{00000000-0005-0000-0000-000023540000}"/>
    <cellStyle name="Normal 24 3 6 3" xfId="21539" xr:uid="{00000000-0005-0000-0000-000024540000}"/>
    <cellStyle name="Normal 24 3 7" xfId="21540" xr:uid="{00000000-0005-0000-0000-000025540000}"/>
    <cellStyle name="Normal 24 3 7 2" xfId="21541" xr:uid="{00000000-0005-0000-0000-000026540000}"/>
    <cellStyle name="Normal 24 3 7 2 2" xfId="21542" xr:uid="{00000000-0005-0000-0000-000027540000}"/>
    <cellStyle name="Normal 24 3 7 3" xfId="21543" xr:uid="{00000000-0005-0000-0000-000028540000}"/>
    <cellStyle name="Normal 24 3 8" xfId="21544" xr:uid="{00000000-0005-0000-0000-000029540000}"/>
    <cellStyle name="Normal 24 3 8 2" xfId="21545" xr:uid="{00000000-0005-0000-0000-00002A540000}"/>
    <cellStyle name="Normal 24 3 8 2 2" xfId="21546" xr:uid="{00000000-0005-0000-0000-00002B540000}"/>
    <cellStyle name="Normal 24 3 8 3" xfId="21547" xr:uid="{00000000-0005-0000-0000-00002C540000}"/>
    <cellStyle name="Normal 24 3 9" xfId="21548" xr:uid="{00000000-0005-0000-0000-00002D540000}"/>
    <cellStyle name="Normal 24 3 9 2" xfId="21549" xr:uid="{00000000-0005-0000-0000-00002E540000}"/>
    <cellStyle name="Normal 24 4" xfId="21550" xr:uid="{00000000-0005-0000-0000-00002F540000}"/>
    <cellStyle name="Normal 24 4 2" xfId="21551" xr:uid="{00000000-0005-0000-0000-000030540000}"/>
    <cellStyle name="Normal 24 4 2 2" xfId="21552" xr:uid="{00000000-0005-0000-0000-000031540000}"/>
    <cellStyle name="Normal 24 4 2 2 2" xfId="21553" xr:uid="{00000000-0005-0000-0000-000032540000}"/>
    <cellStyle name="Normal 24 4 2 2 2 2" xfId="21554" xr:uid="{00000000-0005-0000-0000-000033540000}"/>
    <cellStyle name="Normal 24 4 2 2 3" xfId="21555" xr:uid="{00000000-0005-0000-0000-000034540000}"/>
    <cellStyle name="Normal 24 4 2 3" xfId="21556" xr:uid="{00000000-0005-0000-0000-000035540000}"/>
    <cellStyle name="Normal 24 4 2 3 2" xfId="21557" xr:uid="{00000000-0005-0000-0000-000036540000}"/>
    <cellStyle name="Normal 24 4 2 3 2 2" xfId="21558" xr:uid="{00000000-0005-0000-0000-000037540000}"/>
    <cellStyle name="Normal 24 4 2 3 3" xfId="21559" xr:uid="{00000000-0005-0000-0000-000038540000}"/>
    <cellStyle name="Normal 24 4 2 4" xfId="21560" xr:uid="{00000000-0005-0000-0000-000039540000}"/>
    <cellStyle name="Normal 24 4 2 4 2" xfId="21561" xr:uid="{00000000-0005-0000-0000-00003A540000}"/>
    <cellStyle name="Normal 24 4 2 4 2 2" xfId="21562" xr:uid="{00000000-0005-0000-0000-00003B540000}"/>
    <cellStyle name="Normal 24 4 2 4 3" xfId="21563" xr:uid="{00000000-0005-0000-0000-00003C540000}"/>
    <cellStyle name="Normal 24 4 2 5" xfId="21564" xr:uid="{00000000-0005-0000-0000-00003D540000}"/>
    <cellStyle name="Normal 24 4 2 5 2" xfId="21565" xr:uid="{00000000-0005-0000-0000-00003E540000}"/>
    <cellStyle name="Normal 24 4 2 6" xfId="21566" xr:uid="{00000000-0005-0000-0000-00003F540000}"/>
    <cellStyle name="Normal 24 4 2 6 2" xfId="21567" xr:uid="{00000000-0005-0000-0000-000040540000}"/>
    <cellStyle name="Normal 24 4 2 7" xfId="21568" xr:uid="{00000000-0005-0000-0000-000041540000}"/>
    <cellStyle name="Normal 24 4 3" xfId="21569" xr:uid="{00000000-0005-0000-0000-000042540000}"/>
    <cellStyle name="Normal 24 4 3 2" xfId="21570" xr:uid="{00000000-0005-0000-0000-000043540000}"/>
    <cellStyle name="Normal 24 4 3 2 2" xfId="21571" xr:uid="{00000000-0005-0000-0000-000044540000}"/>
    <cellStyle name="Normal 24 4 3 2 2 2" xfId="21572" xr:uid="{00000000-0005-0000-0000-000045540000}"/>
    <cellStyle name="Normal 24 4 3 2 3" xfId="21573" xr:uid="{00000000-0005-0000-0000-000046540000}"/>
    <cellStyle name="Normal 24 4 3 3" xfId="21574" xr:uid="{00000000-0005-0000-0000-000047540000}"/>
    <cellStyle name="Normal 24 4 3 3 2" xfId="21575" xr:uid="{00000000-0005-0000-0000-000048540000}"/>
    <cellStyle name="Normal 24 4 3 3 2 2" xfId="21576" xr:uid="{00000000-0005-0000-0000-000049540000}"/>
    <cellStyle name="Normal 24 4 3 3 3" xfId="21577" xr:uid="{00000000-0005-0000-0000-00004A540000}"/>
    <cellStyle name="Normal 24 4 3 4" xfId="21578" xr:uid="{00000000-0005-0000-0000-00004B540000}"/>
    <cellStyle name="Normal 24 4 3 4 2" xfId="21579" xr:uid="{00000000-0005-0000-0000-00004C540000}"/>
    <cellStyle name="Normal 24 4 3 4 2 2" xfId="21580" xr:uid="{00000000-0005-0000-0000-00004D540000}"/>
    <cellStyle name="Normal 24 4 3 4 3" xfId="21581" xr:uid="{00000000-0005-0000-0000-00004E540000}"/>
    <cellStyle name="Normal 24 4 3 5" xfId="21582" xr:uid="{00000000-0005-0000-0000-00004F540000}"/>
    <cellStyle name="Normal 24 4 3 5 2" xfId="21583" xr:uid="{00000000-0005-0000-0000-000050540000}"/>
    <cellStyle name="Normal 24 4 3 6" xfId="21584" xr:uid="{00000000-0005-0000-0000-000051540000}"/>
    <cellStyle name="Normal 24 4 3 6 2" xfId="21585" xr:uid="{00000000-0005-0000-0000-000052540000}"/>
    <cellStyle name="Normal 24 4 3 7" xfId="21586" xr:uid="{00000000-0005-0000-0000-000053540000}"/>
    <cellStyle name="Normal 24 4 4" xfId="21587" xr:uid="{00000000-0005-0000-0000-000054540000}"/>
    <cellStyle name="Normal 24 4 4 2" xfId="21588" xr:uid="{00000000-0005-0000-0000-000055540000}"/>
    <cellStyle name="Normal 24 4 4 2 2" xfId="21589" xr:uid="{00000000-0005-0000-0000-000056540000}"/>
    <cellStyle name="Normal 24 4 4 3" xfId="21590" xr:uid="{00000000-0005-0000-0000-000057540000}"/>
    <cellStyle name="Normal 24 4 5" xfId="21591" xr:uid="{00000000-0005-0000-0000-000058540000}"/>
    <cellStyle name="Normal 24 4 5 2" xfId="21592" xr:uid="{00000000-0005-0000-0000-000059540000}"/>
    <cellStyle name="Normal 24 4 5 2 2" xfId="21593" xr:uid="{00000000-0005-0000-0000-00005A540000}"/>
    <cellStyle name="Normal 24 4 5 3" xfId="21594" xr:uid="{00000000-0005-0000-0000-00005B540000}"/>
    <cellStyle name="Normal 24 4 6" xfId="21595" xr:uid="{00000000-0005-0000-0000-00005C540000}"/>
    <cellStyle name="Normal 24 4 6 2" xfId="21596" xr:uid="{00000000-0005-0000-0000-00005D540000}"/>
    <cellStyle name="Normal 24 4 6 2 2" xfId="21597" xr:uid="{00000000-0005-0000-0000-00005E540000}"/>
    <cellStyle name="Normal 24 4 6 3" xfId="21598" xr:uid="{00000000-0005-0000-0000-00005F540000}"/>
    <cellStyle name="Normal 24 4 7" xfId="21599" xr:uid="{00000000-0005-0000-0000-000060540000}"/>
    <cellStyle name="Normal 24 4 7 2" xfId="21600" xr:uid="{00000000-0005-0000-0000-000061540000}"/>
    <cellStyle name="Normal 24 4 8" xfId="21601" xr:uid="{00000000-0005-0000-0000-000062540000}"/>
    <cellStyle name="Normal 24 4 8 2" xfId="21602" xr:uid="{00000000-0005-0000-0000-000063540000}"/>
    <cellStyle name="Normal 24 4 9" xfId="21603" xr:uid="{00000000-0005-0000-0000-000064540000}"/>
    <cellStyle name="Normal 24 5" xfId="21604" xr:uid="{00000000-0005-0000-0000-000065540000}"/>
    <cellStyle name="Normal 24 5 2" xfId="21605" xr:uid="{00000000-0005-0000-0000-000066540000}"/>
    <cellStyle name="Normal 24 5 2 2" xfId="21606" xr:uid="{00000000-0005-0000-0000-000067540000}"/>
    <cellStyle name="Normal 24 5 2 2 2" xfId="21607" xr:uid="{00000000-0005-0000-0000-000068540000}"/>
    <cellStyle name="Normal 24 5 2 2 2 2" xfId="21608" xr:uid="{00000000-0005-0000-0000-000069540000}"/>
    <cellStyle name="Normal 24 5 2 2 3" xfId="21609" xr:uid="{00000000-0005-0000-0000-00006A540000}"/>
    <cellStyle name="Normal 24 5 2 3" xfId="21610" xr:uid="{00000000-0005-0000-0000-00006B540000}"/>
    <cellStyle name="Normal 24 5 2 3 2" xfId="21611" xr:uid="{00000000-0005-0000-0000-00006C540000}"/>
    <cellStyle name="Normal 24 5 2 3 2 2" xfId="21612" xr:uid="{00000000-0005-0000-0000-00006D540000}"/>
    <cellStyle name="Normal 24 5 2 3 3" xfId="21613" xr:uid="{00000000-0005-0000-0000-00006E540000}"/>
    <cellStyle name="Normal 24 5 2 4" xfId="21614" xr:uid="{00000000-0005-0000-0000-00006F540000}"/>
    <cellStyle name="Normal 24 5 2 4 2" xfId="21615" xr:uid="{00000000-0005-0000-0000-000070540000}"/>
    <cellStyle name="Normal 24 5 2 4 2 2" xfId="21616" xr:uid="{00000000-0005-0000-0000-000071540000}"/>
    <cellStyle name="Normal 24 5 2 4 3" xfId="21617" xr:uid="{00000000-0005-0000-0000-000072540000}"/>
    <cellStyle name="Normal 24 5 2 5" xfId="21618" xr:uid="{00000000-0005-0000-0000-000073540000}"/>
    <cellStyle name="Normal 24 5 2 5 2" xfId="21619" xr:uid="{00000000-0005-0000-0000-000074540000}"/>
    <cellStyle name="Normal 24 5 2 6" xfId="21620" xr:uid="{00000000-0005-0000-0000-000075540000}"/>
    <cellStyle name="Normal 24 5 2 6 2" xfId="21621" xr:uid="{00000000-0005-0000-0000-000076540000}"/>
    <cellStyle name="Normal 24 5 2 7" xfId="21622" xr:uid="{00000000-0005-0000-0000-000077540000}"/>
    <cellStyle name="Normal 24 5 3" xfId="21623" xr:uid="{00000000-0005-0000-0000-000078540000}"/>
    <cellStyle name="Normal 24 5 3 2" xfId="21624" xr:uid="{00000000-0005-0000-0000-000079540000}"/>
    <cellStyle name="Normal 24 5 3 2 2" xfId="21625" xr:uid="{00000000-0005-0000-0000-00007A540000}"/>
    <cellStyle name="Normal 24 5 3 3" xfId="21626" xr:uid="{00000000-0005-0000-0000-00007B540000}"/>
    <cellStyle name="Normal 24 5 4" xfId="21627" xr:uid="{00000000-0005-0000-0000-00007C540000}"/>
    <cellStyle name="Normal 24 5 4 2" xfId="21628" xr:uid="{00000000-0005-0000-0000-00007D540000}"/>
    <cellStyle name="Normal 24 5 4 2 2" xfId="21629" xr:uid="{00000000-0005-0000-0000-00007E540000}"/>
    <cellStyle name="Normal 24 5 4 3" xfId="21630" xr:uid="{00000000-0005-0000-0000-00007F540000}"/>
    <cellStyle name="Normal 24 5 5" xfId="21631" xr:uid="{00000000-0005-0000-0000-000080540000}"/>
    <cellStyle name="Normal 24 5 5 2" xfId="21632" xr:uid="{00000000-0005-0000-0000-000081540000}"/>
    <cellStyle name="Normal 24 5 5 2 2" xfId="21633" xr:uid="{00000000-0005-0000-0000-000082540000}"/>
    <cellStyle name="Normal 24 5 5 3" xfId="21634" xr:uid="{00000000-0005-0000-0000-000083540000}"/>
    <cellStyle name="Normal 24 5 6" xfId="21635" xr:uid="{00000000-0005-0000-0000-000084540000}"/>
    <cellStyle name="Normal 24 5 6 2" xfId="21636" xr:uid="{00000000-0005-0000-0000-000085540000}"/>
    <cellStyle name="Normal 24 5 7" xfId="21637" xr:uid="{00000000-0005-0000-0000-000086540000}"/>
    <cellStyle name="Normal 24 5 7 2" xfId="21638" xr:uid="{00000000-0005-0000-0000-000087540000}"/>
    <cellStyle name="Normal 24 5 8" xfId="21639" xr:uid="{00000000-0005-0000-0000-000088540000}"/>
    <cellStyle name="Normal 24 6" xfId="21640" xr:uid="{00000000-0005-0000-0000-000089540000}"/>
    <cellStyle name="Normal 24 6 2" xfId="21641" xr:uid="{00000000-0005-0000-0000-00008A540000}"/>
    <cellStyle name="Normal 24 6 2 2" xfId="21642" xr:uid="{00000000-0005-0000-0000-00008B540000}"/>
    <cellStyle name="Normal 24 6 2 2 2" xfId="21643" xr:uid="{00000000-0005-0000-0000-00008C540000}"/>
    <cellStyle name="Normal 24 6 2 3" xfId="21644" xr:uid="{00000000-0005-0000-0000-00008D540000}"/>
    <cellStyle name="Normal 24 6 3" xfId="21645" xr:uid="{00000000-0005-0000-0000-00008E540000}"/>
    <cellStyle name="Normal 24 6 3 2" xfId="21646" xr:uid="{00000000-0005-0000-0000-00008F540000}"/>
    <cellStyle name="Normal 24 6 3 2 2" xfId="21647" xr:uid="{00000000-0005-0000-0000-000090540000}"/>
    <cellStyle name="Normal 24 6 3 3" xfId="21648" xr:uid="{00000000-0005-0000-0000-000091540000}"/>
    <cellStyle name="Normal 24 6 4" xfId="21649" xr:uid="{00000000-0005-0000-0000-000092540000}"/>
    <cellStyle name="Normal 24 6 4 2" xfId="21650" xr:uid="{00000000-0005-0000-0000-000093540000}"/>
    <cellStyle name="Normal 24 6 4 2 2" xfId="21651" xr:uid="{00000000-0005-0000-0000-000094540000}"/>
    <cellStyle name="Normal 24 6 4 3" xfId="21652" xr:uid="{00000000-0005-0000-0000-000095540000}"/>
    <cellStyle name="Normal 24 6 5" xfId="21653" xr:uid="{00000000-0005-0000-0000-000096540000}"/>
    <cellStyle name="Normal 24 6 5 2" xfId="21654" xr:uid="{00000000-0005-0000-0000-000097540000}"/>
    <cellStyle name="Normal 24 6 6" xfId="21655" xr:uid="{00000000-0005-0000-0000-000098540000}"/>
    <cellStyle name="Normal 24 6 6 2" xfId="21656" xr:uid="{00000000-0005-0000-0000-000099540000}"/>
    <cellStyle name="Normal 24 6 7" xfId="21657" xr:uid="{00000000-0005-0000-0000-00009A540000}"/>
    <cellStyle name="Normal 24 7" xfId="21658" xr:uid="{00000000-0005-0000-0000-00009B540000}"/>
    <cellStyle name="Normal 24 7 2" xfId="21659" xr:uid="{00000000-0005-0000-0000-00009C540000}"/>
    <cellStyle name="Normal 24 7 2 2" xfId="21660" xr:uid="{00000000-0005-0000-0000-00009D540000}"/>
    <cellStyle name="Normal 24 7 2 2 2" xfId="21661" xr:uid="{00000000-0005-0000-0000-00009E540000}"/>
    <cellStyle name="Normal 24 7 2 3" xfId="21662" xr:uid="{00000000-0005-0000-0000-00009F540000}"/>
    <cellStyle name="Normal 24 7 3" xfId="21663" xr:uid="{00000000-0005-0000-0000-0000A0540000}"/>
    <cellStyle name="Normal 24 7 3 2" xfId="21664" xr:uid="{00000000-0005-0000-0000-0000A1540000}"/>
    <cellStyle name="Normal 24 7 3 2 2" xfId="21665" xr:uid="{00000000-0005-0000-0000-0000A2540000}"/>
    <cellStyle name="Normal 24 7 3 3" xfId="21666" xr:uid="{00000000-0005-0000-0000-0000A3540000}"/>
    <cellStyle name="Normal 24 7 4" xfId="21667" xr:uid="{00000000-0005-0000-0000-0000A4540000}"/>
    <cellStyle name="Normal 24 7 4 2" xfId="21668" xr:uid="{00000000-0005-0000-0000-0000A5540000}"/>
    <cellStyle name="Normal 24 7 4 2 2" xfId="21669" xr:uid="{00000000-0005-0000-0000-0000A6540000}"/>
    <cellStyle name="Normal 24 7 4 3" xfId="21670" xr:uid="{00000000-0005-0000-0000-0000A7540000}"/>
    <cellStyle name="Normal 24 7 5" xfId="21671" xr:uid="{00000000-0005-0000-0000-0000A8540000}"/>
    <cellStyle name="Normal 24 7 5 2" xfId="21672" xr:uid="{00000000-0005-0000-0000-0000A9540000}"/>
    <cellStyle name="Normal 24 7 6" xfId="21673" xr:uid="{00000000-0005-0000-0000-0000AA540000}"/>
    <cellStyle name="Normal 24 7 6 2" xfId="21674" xr:uid="{00000000-0005-0000-0000-0000AB540000}"/>
    <cellStyle name="Normal 24 7 7" xfId="21675" xr:uid="{00000000-0005-0000-0000-0000AC540000}"/>
    <cellStyle name="Normal 24 8" xfId="21676" xr:uid="{00000000-0005-0000-0000-0000AD540000}"/>
    <cellStyle name="Normal 24 8 2" xfId="21677" xr:uid="{00000000-0005-0000-0000-0000AE540000}"/>
    <cellStyle name="Normal 24 8 2 2" xfId="21678" xr:uid="{00000000-0005-0000-0000-0000AF540000}"/>
    <cellStyle name="Normal 24 8 3" xfId="21679" xr:uid="{00000000-0005-0000-0000-0000B0540000}"/>
    <cellStyle name="Normal 24 9" xfId="21680" xr:uid="{00000000-0005-0000-0000-0000B1540000}"/>
    <cellStyle name="Normal 24 9 2" xfId="21681" xr:uid="{00000000-0005-0000-0000-0000B2540000}"/>
    <cellStyle name="Normal 24 9 2 2" xfId="21682" xr:uid="{00000000-0005-0000-0000-0000B3540000}"/>
    <cellStyle name="Normal 24 9 3" xfId="21683" xr:uid="{00000000-0005-0000-0000-0000B4540000}"/>
    <cellStyle name="Normal 24_Confidential Information" xfId="21684" xr:uid="{00000000-0005-0000-0000-0000B5540000}"/>
    <cellStyle name="Normal 25" xfId="21685" xr:uid="{00000000-0005-0000-0000-0000B6540000}"/>
    <cellStyle name="Normal 25 10" xfId="21686" xr:uid="{00000000-0005-0000-0000-0000B7540000}"/>
    <cellStyle name="Normal 25 10 2" xfId="21687" xr:uid="{00000000-0005-0000-0000-0000B8540000}"/>
    <cellStyle name="Normal 25 10 2 2" xfId="21688" xr:uid="{00000000-0005-0000-0000-0000B9540000}"/>
    <cellStyle name="Normal 25 10 3" xfId="21689" xr:uid="{00000000-0005-0000-0000-0000BA540000}"/>
    <cellStyle name="Normal 25 11" xfId="21690" xr:uid="{00000000-0005-0000-0000-0000BB540000}"/>
    <cellStyle name="Normal 25 11 2" xfId="21691" xr:uid="{00000000-0005-0000-0000-0000BC540000}"/>
    <cellStyle name="Normal 25 12" xfId="21692" xr:uid="{00000000-0005-0000-0000-0000BD540000}"/>
    <cellStyle name="Normal 25 12 2" xfId="21693" xr:uid="{00000000-0005-0000-0000-0000BE540000}"/>
    <cellStyle name="Normal 25 13" xfId="21694" xr:uid="{00000000-0005-0000-0000-0000BF540000}"/>
    <cellStyle name="Normal 25 2" xfId="21695" xr:uid="{00000000-0005-0000-0000-0000C0540000}"/>
    <cellStyle name="Normal 25 2 10" xfId="21696" xr:uid="{00000000-0005-0000-0000-0000C1540000}"/>
    <cellStyle name="Normal 25 2 10 2" xfId="21697" xr:uid="{00000000-0005-0000-0000-0000C2540000}"/>
    <cellStyle name="Normal 25 2 11" xfId="21698" xr:uid="{00000000-0005-0000-0000-0000C3540000}"/>
    <cellStyle name="Normal 25 2 2" xfId="21699" xr:uid="{00000000-0005-0000-0000-0000C4540000}"/>
    <cellStyle name="Normal 25 2 2 2" xfId="21700" xr:uid="{00000000-0005-0000-0000-0000C5540000}"/>
    <cellStyle name="Normal 25 2 2 2 2" xfId="21701" xr:uid="{00000000-0005-0000-0000-0000C6540000}"/>
    <cellStyle name="Normal 25 2 2 2 2 2" xfId="21702" xr:uid="{00000000-0005-0000-0000-0000C7540000}"/>
    <cellStyle name="Normal 25 2 2 2 2 2 2" xfId="21703" xr:uid="{00000000-0005-0000-0000-0000C8540000}"/>
    <cellStyle name="Normal 25 2 2 2 2 3" xfId="21704" xr:uid="{00000000-0005-0000-0000-0000C9540000}"/>
    <cellStyle name="Normal 25 2 2 2 3" xfId="21705" xr:uid="{00000000-0005-0000-0000-0000CA540000}"/>
    <cellStyle name="Normal 25 2 2 2 3 2" xfId="21706" xr:uid="{00000000-0005-0000-0000-0000CB540000}"/>
    <cellStyle name="Normal 25 2 2 2 3 2 2" xfId="21707" xr:uid="{00000000-0005-0000-0000-0000CC540000}"/>
    <cellStyle name="Normal 25 2 2 2 3 3" xfId="21708" xr:uid="{00000000-0005-0000-0000-0000CD540000}"/>
    <cellStyle name="Normal 25 2 2 2 4" xfId="21709" xr:uid="{00000000-0005-0000-0000-0000CE540000}"/>
    <cellStyle name="Normal 25 2 2 2 4 2" xfId="21710" xr:uid="{00000000-0005-0000-0000-0000CF540000}"/>
    <cellStyle name="Normal 25 2 2 2 4 2 2" xfId="21711" xr:uid="{00000000-0005-0000-0000-0000D0540000}"/>
    <cellStyle name="Normal 25 2 2 2 4 3" xfId="21712" xr:uid="{00000000-0005-0000-0000-0000D1540000}"/>
    <cellStyle name="Normal 25 2 2 2 5" xfId="21713" xr:uid="{00000000-0005-0000-0000-0000D2540000}"/>
    <cellStyle name="Normal 25 2 2 2 5 2" xfId="21714" xr:uid="{00000000-0005-0000-0000-0000D3540000}"/>
    <cellStyle name="Normal 25 2 2 2 6" xfId="21715" xr:uid="{00000000-0005-0000-0000-0000D4540000}"/>
    <cellStyle name="Normal 25 2 2 2 6 2" xfId="21716" xr:uid="{00000000-0005-0000-0000-0000D5540000}"/>
    <cellStyle name="Normal 25 2 2 2 7" xfId="21717" xr:uid="{00000000-0005-0000-0000-0000D6540000}"/>
    <cellStyle name="Normal 25 2 2 3" xfId="21718" xr:uid="{00000000-0005-0000-0000-0000D7540000}"/>
    <cellStyle name="Normal 25 2 2 3 2" xfId="21719" xr:uid="{00000000-0005-0000-0000-0000D8540000}"/>
    <cellStyle name="Normal 25 2 2 3 2 2" xfId="21720" xr:uid="{00000000-0005-0000-0000-0000D9540000}"/>
    <cellStyle name="Normal 25 2 2 3 2 2 2" xfId="21721" xr:uid="{00000000-0005-0000-0000-0000DA540000}"/>
    <cellStyle name="Normal 25 2 2 3 2 3" xfId="21722" xr:uid="{00000000-0005-0000-0000-0000DB540000}"/>
    <cellStyle name="Normal 25 2 2 3 3" xfId="21723" xr:uid="{00000000-0005-0000-0000-0000DC540000}"/>
    <cellStyle name="Normal 25 2 2 3 3 2" xfId="21724" xr:uid="{00000000-0005-0000-0000-0000DD540000}"/>
    <cellStyle name="Normal 25 2 2 3 3 2 2" xfId="21725" xr:uid="{00000000-0005-0000-0000-0000DE540000}"/>
    <cellStyle name="Normal 25 2 2 3 3 3" xfId="21726" xr:uid="{00000000-0005-0000-0000-0000DF540000}"/>
    <cellStyle name="Normal 25 2 2 3 4" xfId="21727" xr:uid="{00000000-0005-0000-0000-0000E0540000}"/>
    <cellStyle name="Normal 25 2 2 3 4 2" xfId="21728" xr:uid="{00000000-0005-0000-0000-0000E1540000}"/>
    <cellStyle name="Normal 25 2 2 3 4 2 2" xfId="21729" xr:uid="{00000000-0005-0000-0000-0000E2540000}"/>
    <cellStyle name="Normal 25 2 2 3 4 3" xfId="21730" xr:uid="{00000000-0005-0000-0000-0000E3540000}"/>
    <cellStyle name="Normal 25 2 2 3 5" xfId="21731" xr:uid="{00000000-0005-0000-0000-0000E4540000}"/>
    <cellStyle name="Normal 25 2 2 3 5 2" xfId="21732" xr:uid="{00000000-0005-0000-0000-0000E5540000}"/>
    <cellStyle name="Normal 25 2 2 3 6" xfId="21733" xr:uid="{00000000-0005-0000-0000-0000E6540000}"/>
    <cellStyle name="Normal 25 2 2 3 6 2" xfId="21734" xr:uid="{00000000-0005-0000-0000-0000E7540000}"/>
    <cellStyle name="Normal 25 2 2 3 7" xfId="21735" xr:uid="{00000000-0005-0000-0000-0000E8540000}"/>
    <cellStyle name="Normal 25 2 2 4" xfId="21736" xr:uid="{00000000-0005-0000-0000-0000E9540000}"/>
    <cellStyle name="Normal 25 2 2 4 2" xfId="21737" xr:uid="{00000000-0005-0000-0000-0000EA540000}"/>
    <cellStyle name="Normal 25 2 2 4 2 2" xfId="21738" xr:uid="{00000000-0005-0000-0000-0000EB540000}"/>
    <cellStyle name="Normal 25 2 2 4 3" xfId="21739" xr:uid="{00000000-0005-0000-0000-0000EC540000}"/>
    <cellStyle name="Normal 25 2 2 5" xfId="21740" xr:uid="{00000000-0005-0000-0000-0000ED540000}"/>
    <cellStyle name="Normal 25 2 2 5 2" xfId="21741" xr:uid="{00000000-0005-0000-0000-0000EE540000}"/>
    <cellStyle name="Normal 25 2 2 5 2 2" xfId="21742" xr:uid="{00000000-0005-0000-0000-0000EF540000}"/>
    <cellStyle name="Normal 25 2 2 5 3" xfId="21743" xr:uid="{00000000-0005-0000-0000-0000F0540000}"/>
    <cellStyle name="Normal 25 2 2 6" xfId="21744" xr:uid="{00000000-0005-0000-0000-0000F1540000}"/>
    <cellStyle name="Normal 25 2 2 6 2" xfId="21745" xr:uid="{00000000-0005-0000-0000-0000F2540000}"/>
    <cellStyle name="Normal 25 2 2 6 2 2" xfId="21746" xr:uid="{00000000-0005-0000-0000-0000F3540000}"/>
    <cellStyle name="Normal 25 2 2 6 3" xfId="21747" xr:uid="{00000000-0005-0000-0000-0000F4540000}"/>
    <cellStyle name="Normal 25 2 2 7" xfId="21748" xr:uid="{00000000-0005-0000-0000-0000F5540000}"/>
    <cellStyle name="Normal 25 2 2 7 2" xfId="21749" xr:uid="{00000000-0005-0000-0000-0000F6540000}"/>
    <cellStyle name="Normal 25 2 2 8" xfId="21750" xr:uid="{00000000-0005-0000-0000-0000F7540000}"/>
    <cellStyle name="Normal 25 2 2 8 2" xfId="21751" xr:uid="{00000000-0005-0000-0000-0000F8540000}"/>
    <cellStyle name="Normal 25 2 2 9" xfId="21752" xr:uid="{00000000-0005-0000-0000-0000F9540000}"/>
    <cellStyle name="Normal 25 2 3" xfId="21753" xr:uid="{00000000-0005-0000-0000-0000FA540000}"/>
    <cellStyle name="Normal 25 2 3 2" xfId="21754" xr:uid="{00000000-0005-0000-0000-0000FB540000}"/>
    <cellStyle name="Normal 25 2 3 2 2" xfId="21755" xr:uid="{00000000-0005-0000-0000-0000FC540000}"/>
    <cellStyle name="Normal 25 2 3 2 2 2" xfId="21756" xr:uid="{00000000-0005-0000-0000-0000FD540000}"/>
    <cellStyle name="Normal 25 2 3 2 2 2 2" xfId="21757" xr:uid="{00000000-0005-0000-0000-0000FE540000}"/>
    <cellStyle name="Normal 25 2 3 2 2 3" xfId="21758" xr:uid="{00000000-0005-0000-0000-0000FF540000}"/>
    <cellStyle name="Normal 25 2 3 2 3" xfId="21759" xr:uid="{00000000-0005-0000-0000-000000550000}"/>
    <cellStyle name="Normal 25 2 3 2 3 2" xfId="21760" xr:uid="{00000000-0005-0000-0000-000001550000}"/>
    <cellStyle name="Normal 25 2 3 2 3 2 2" xfId="21761" xr:uid="{00000000-0005-0000-0000-000002550000}"/>
    <cellStyle name="Normal 25 2 3 2 3 3" xfId="21762" xr:uid="{00000000-0005-0000-0000-000003550000}"/>
    <cellStyle name="Normal 25 2 3 2 4" xfId="21763" xr:uid="{00000000-0005-0000-0000-000004550000}"/>
    <cellStyle name="Normal 25 2 3 2 4 2" xfId="21764" xr:uid="{00000000-0005-0000-0000-000005550000}"/>
    <cellStyle name="Normal 25 2 3 2 4 2 2" xfId="21765" xr:uid="{00000000-0005-0000-0000-000006550000}"/>
    <cellStyle name="Normal 25 2 3 2 4 3" xfId="21766" xr:uid="{00000000-0005-0000-0000-000007550000}"/>
    <cellStyle name="Normal 25 2 3 2 5" xfId="21767" xr:uid="{00000000-0005-0000-0000-000008550000}"/>
    <cellStyle name="Normal 25 2 3 2 5 2" xfId="21768" xr:uid="{00000000-0005-0000-0000-000009550000}"/>
    <cellStyle name="Normal 25 2 3 2 6" xfId="21769" xr:uid="{00000000-0005-0000-0000-00000A550000}"/>
    <cellStyle name="Normal 25 2 3 2 6 2" xfId="21770" xr:uid="{00000000-0005-0000-0000-00000B550000}"/>
    <cellStyle name="Normal 25 2 3 2 7" xfId="21771" xr:uid="{00000000-0005-0000-0000-00000C550000}"/>
    <cellStyle name="Normal 25 2 3 3" xfId="21772" xr:uid="{00000000-0005-0000-0000-00000D550000}"/>
    <cellStyle name="Normal 25 2 3 3 2" xfId="21773" xr:uid="{00000000-0005-0000-0000-00000E550000}"/>
    <cellStyle name="Normal 25 2 3 3 2 2" xfId="21774" xr:uid="{00000000-0005-0000-0000-00000F550000}"/>
    <cellStyle name="Normal 25 2 3 3 3" xfId="21775" xr:uid="{00000000-0005-0000-0000-000010550000}"/>
    <cellStyle name="Normal 25 2 3 4" xfId="21776" xr:uid="{00000000-0005-0000-0000-000011550000}"/>
    <cellStyle name="Normal 25 2 3 4 2" xfId="21777" xr:uid="{00000000-0005-0000-0000-000012550000}"/>
    <cellStyle name="Normal 25 2 3 4 2 2" xfId="21778" xr:uid="{00000000-0005-0000-0000-000013550000}"/>
    <cellStyle name="Normal 25 2 3 4 3" xfId="21779" xr:uid="{00000000-0005-0000-0000-000014550000}"/>
    <cellStyle name="Normal 25 2 3 5" xfId="21780" xr:uid="{00000000-0005-0000-0000-000015550000}"/>
    <cellStyle name="Normal 25 2 3 5 2" xfId="21781" xr:uid="{00000000-0005-0000-0000-000016550000}"/>
    <cellStyle name="Normal 25 2 3 5 2 2" xfId="21782" xr:uid="{00000000-0005-0000-0000-000017550000}"/>
    <cellStyle name="Normal 25 2 3 5 3" xfId="21783" xr:uid="{00000000-0005-0000-0000-000018550000}"/>
    <cellStyle name="Normal 25 2 3 6" xfId="21784" xr:uid="{00000000-0005-0000-0000-000019550000}"/>
    <cellStyle name="Normal 25 2 3 6 2" xfId="21785" xr:uid="{00000000-0005-0000-0000-00001A550000}"/>
    <cellStyle name="Normal 25 2 3 7" xfId="21786" xr:uid="{00000000-0005-0000-0000-00001B550000}"/>
    <cellStyle name="Normal 25 2 3 7 2" xfId="21787" xr:uid="{00000000-0005-0000-0000-00001C550000}"/>
    <cellStyle name="Normal 25 2 3 8" xfId="21788" xr:uid="{00000000-0005-0000-0000-00001D550000}"/>
    <cellStyle name="Normal 25 2 4" xfId="21789" xr:uid="{00000000-0005-0000-0000-00001E550000}"/>
    <cellStyle name="Normal 25 2 4 2" xfId="21790" xr:uid="{00000000-0005-0000-0000-00001F550000}"/>
    <cellStyle name="Normal 25 2 4 2 2" xfId="21791" xr:uid="{00000000-0005-0000-0000-000020550000}"/>
    <cellStyle name="Normal 25 2 4 2 2 2" xfId="21792" xr:uid="{00000000-0005-0000-0000-000021550000}"/>
    <cellStyle name="Normal 25 2 4 2 3" xfId="21793" xr:uid="{00000000-0005-0000-0000-000022550000}"/>
    <cellStyle name="Normal 25 2 4 3" xfId="21794" xr:uid="{00000000-0005-0000-0000-000023550000}"/>
    <cellStyle name="Normal 25 2 4 3 2" xfId="21795" xr:uid="{00000000-0005-0000-0000-000024550000}"/>
    <cellStyle name="Normal 25 2 4 3 2 2" xfId="21796" xr:uid="{00000000-0005-0000-0000-000025550000}"/>
    <cellStyle name="Normal 25 2 4 3 3" xfId="21797" xr:uid="{00000000-0005-0000-0000-000026550000}"/>
    <cellStyle name="Normal 25 2 4 4" xfId="21798" xr:uid="{00000000-0005-0000-0000-000027550000}"/>
    <cellStyle name="Normal 25 2 4 4 2" xfId="21799" xr:uid="{00000000-0005-0000-0000-000028550000}"/>
    <cellStyle name="Normal 25 2 4 4 2 2" xfId="21800" xr:uid="{00000000-0005-0000-0000-000029550000}"/>
    <cellStyle name="Normal 25 2 4 4 3" xfId="21801" xr:uid="{00000000-0005-0000-0000-00002A550000}"/>
    <cellStyle name="Normal 25 2 4 5" xfId="21802" xr:uid="{00000000-0005-0000-0000-00002B550000}"/>
    <cellStyle name="Normal 25 2 4 5 2" xfId="21803" xr:uid="{00000000-0005-0000-0000-00002C550000}"/>
    <cellStyle name="Normal 25 2 4 6" xfId="21804" xr:uid="{00000000-0005-0000-0000-00002D550000}"/>
    <cellStyle name="Normal 25 2 4 6 2" xfId="21805" xr:uid="{00000000-0005-0000-0000-00002E550000}"/>
    <cellStyle name="Normal 25 2 4 7" xfId="21806" xr:uid="{00000000-0005-0000-0000-00002F550000}"/>
    <cellStyle name="Normal 25 2 5" xfId="21807" xr:uid="{00000000-0005-0000-0000-000030550000}"/>
    <cellStyle name="Normal 25 2 5 2" xfId="21808" xr:uid="{00000000-0005-0000-0000-000031550000}"/>
    <cellStyle name="Normal 25 2 5 2 2" xfId="21809" xr:uid="{00000000-0005-0000-0000-000032550000}"/>
    <cellStyle name="Normal 25 2 5 2 2 2" xfId="21810" xr:uid="{00000000-0005-0000-0000-000033550000}"/>
    <cellStyle name="Normal 25 2 5 2 3" xfId="21811" xr:uid="{00000000-0005-0000-0000-000034550000}"/>
    <cellStyle name="Normal 25 2 5 3" xfId="21812" xr:uid="{00000000-0005-0000-0000-000035550000}"/>
    <cellStyle name="Normal 25 2 5 3 2" xfId="21813" xr:uid="{00000000-0005-0000-0000-000036550000}"/>
    <cellStyle name="Normal 25 2 5 3 2 2" xfId="21814" xr:uid="{00000000-0005-0000-0000-000037550000}"/>
    <cellStyle name="Normal 25 2 5 3 3" xfId="21815" xr:uid="{00000000-0005-0000-0000-000038550000}"/>
    <cellStyle name="Normal 25 2 5 4" xfId="21816" xr:uid="{00000000-0005-0000-0000-000039550000}"/>
    <cellStyle name="Normal 25 2 5 4 2" xfId="21817" xr:uid="{00000000-0005-0000-0000-00003A550000}"/>
    <cellStyle name="Normal 25 2 5 4 2 2" xfId="21818" xr:uid="{00000000-0005-0000-0000-00003B550000}"/>
    <cellStyle name="Normal 25 2 5 4 3" xfId="21819" xr:uid="{00000000-0005-0000-0000-00003C550000}"/>
    <cellStyle name="Normal 25 2 5 5" xfId="21820" xr:uid="{00000000-0005-0000-0000-00003D550000}"/>
    <cellStyle name="Normal 25 2 5 5 2" xfId="21821" xr:uid="{00000000-0005-0000-0000-00003E550000}"/>
    <cellStyle name="Normal 25 2 5 6" xfId="21822" xr:uid="{00000000-0005-0000-0000-00003F550000}"/>
    <cellStyle name="Normal 25 2 5 6 2" xfId="21823" xr:uid="{00000000-0005-0000-0000-000040550000}"/>
    <cellStyle name="Normal 25 2 5 7" xfId="21824" xr:uid="{00000000-0005-0000-0000-000041550000}"/>
    <cellStyle name="Normal 25 2 6" xfId="21825" xr:uid="{00000000-0005-0000-0000-000042550000}"/>
    <cellStyle name="Normal 25 2 6 2" xfId="21826" xr:uid="{00000000-0005-0000-0000-000043550000}"/>
    <cellStyle name="Normal 25 2 6 2 2" xfId="21827" xr:uid="{00000000-0005-0000-0000-000044550000}"/>
    <cellStyle name="Normal 25 2 6 3" xfId="21828" xr:uid="{00000000-0005-0000-0000-000045550000}"/>
    <cellStyle name="Normal 25 2 7" xfId="21829" xr:uid="{00000000-0005-0000-0000-000046550000}"/>
    <cellStyle name="Normal 25 2 7 2" xfId="21830" xr:uid="{00000000-0005-0000-0000-000047550000}"/>
    <cellStyle name="Normal 25 2 7 2 2" xfId="21831" xr:uid="{00000000-0005-0000-0000-000048550000}"/>
    <cellStyle name="Normal 25 2 7 3" xfId="21832" xr:uid="{00000000-0005-0000-0000-000049550000}"/>
    <cellStyle name="Normal 25 2 8" xfId="21833" xr:uid="{00000000-0005-0000-0000-00004A550000}"/>
    <cellStyle name="Normal 25 2 8 2" xfId="21834" xr:uid="{00000000-0005-0000-0000-00004B550000}"/>
    <cellStyle name="Normal 25 2 8 2 2" xfId="21835" xr:uid="{00000000-0005-0000-0000-00004C550000}"/>
    <cellStyle name="Normal 25 2 8 3" xfId="21836" xr:uid="{00000000-0005-0000-0000-00004D550000}"/>
    <cellStyle name="Normal 25 2 9" xfId="21837" xr:uid="{00000000-0005-0000-0000-00004E550000}"/>
    <cellStyle name="Normal 25 2 9 2" xfId="21838" xr:uid="{00000000-0005-0000-0000-00004F550000}"/>
    <cellStyle name="Normal 25 3" xfId="21839" xr:uid="{00000000-0005-0000-0000-000050550000}"/>
    <cellStyle name="Normal 25 3 10" xfId="21840" xr:uid="{00000000-0005-0000-0000-000051550000}"/>
    <cellStyle name="Normal 25 3 10 2" xfId="21841" xr:uid="{00000000-0005-0000-0000-000052550000}"/>
    <cellStyle name="Normal 25 3 11" xfId="21842" xr:uid="{00000000-0005-0000-0000-000053550000}"/>
    <cellStyle name="Normal 25 3 2" xfId="21843" xr:uid="{00000000-0005-0000-0000-000054550000}"/>
    <cellStyle name="Normal 25 3 2 2" xfId="21844" xr:uid="{00000000-0005-0000-0000-000055550000}"/>
    <cellStyle name="Normal 25 3 2 2 2" xfId="21845" xr:uid="{00000000-0005-0000-0000-000056550000}"/>
    <cellStyle name="Normal 25 3 2 2 2 2" xfId="21846" xr:uid="{00000000-0005-0000-0000-000057550000}"/>
    <cellStyle name="Normal 25 3 2 2 2 2 2" xfId="21847" xr:uid="{00000000-0005-0000-0000-000058550000}"/>
    <cellStyle name="Normal 25 3 2 2 2 3" xfId="21848" xr:uid="{00000000-0005-0000-0000-000059550000}"/>
    <cellStyle name="Normal 25 3 2 2 3" xfId="21849" xr:uid="{00000000-0005-0000-0000-00005A550000}"/>
    <cellStyle name="Normal 25 3 2 2 3 2" xfId="21850" xr:uid="{00000000-0005-0000-0000-00005B550000}"/>
    <cellStyle name="Normal 25 3 2 2 3 2 2" xfId="21851" xr:uid="{00000000-0005-0000-0000-00005C550000}"/>
    <cellStyle name="Normal 25 3 2 2 3 3" xfId="21852" xr:uid="{00000000-0005-0000-0000-00005D550000}"/>
    <cellStyle name="Normal 25 3 2 2 4" xfId="21853" xr:uid="{00000000-0005-0000-0000-00005E550000}"/>
    <cellStyle name="Normal 25 3 2 2 4 2" xfId="21854" xr:uid="{00000000-0005-0000-0000-00005F550000}"/>
    <cellStyle name="Normal 25 3 2 2 4 2 2" xfId="21855" xr:uid="{00000000-0005-0000-0000-000060550000}"/>
    <cellStyle name="Normal 25 3 2 2 4 3" xfId="21856" xr:uid="{00000000-0005-0000-0000-000061550000}"/>
    <cellStyle name="Normal 25 3 2 2 5" xfId="21857" xr:uid="{00000000-0005-0000-0000-000062550000}"/>
    <cellStyle name="Normal 25 3 2 2 5 2" xfId="21858" xr:uid="{00000000-0005-0000-0000-000063550000}"/>
    <cellStyle name="Normal 25 3 2 2 6" xfId="21859" xr:uid="{00000000-0005-0000-0000-000064550000}"/>
    <cellStyle name="Normal 25 3 2 2 6 2" xfId="21860" xr:uid="{00000000-0005-0000-0000-000065550000}"/>
    <cellStyle name="Normal 25 3 2 2 7" xfId="21861" xr:uid="{00000000-0005-0000-0000-000066550000}"/>
    <cellStyle name="Normal 25 3 2 3" xfId="21862" xr:uid="{00000000-0005-0000-0000-000067550000}"/>
    <cellStyle name="Normal 25 3 2 3 2" xfId="21863" xr:uid="{00000000-0005-0000-0000-000068550000}"/>
    <cellStyle name="Normal 25 3 2 3 2 2" xfId="21864" xr:uid="{00000000-0005-0000-0000-000069550000}"/>
    <cellStyle name="Normal 25 3 2 3 2 2 2" xfId="21865" xr:uid="{00000000-0005-0000-0000-00006A550000}"/>
    <cellStyle name="Normal 25 3 2 3 2 3" xfId="21866" xr:uid="{00000000-0005-0000-0000-00006B550000}"/>
    <cellStyle name="Normal 25 3 2 3 3" xfId="21867" xr:uid="{00000000-0005-0000-0000-00006C550000}"/>
    <cellStyle name="Normal 25 3 2 3 3 2" xfId="21868" xr:uid="{00000000-0005-0000-0000-00006D550000}"/>
    <cellStyle name="Normal 25 3 2 3 3 2 2" xfId="21869" xr:uid="{00000000-0005-0000-0000-00006E550000}"/>
    <cellStyle name="Normal 25 3 2 3 3 3" xfId="21870" xr:uid="{00000000-0005-0000-0000-00006F550000}"/>
    <cellStyle name="Normal 25 3 2 3 4" xfId="21871" xr:uid="{00000000-0005-0000-0000-000070550000}"/>
    <cellStyle name="Normal 25 3 2 3 4 2" xfId="21872" xr:uid="{00000000-0005-0000-0000-000071550000}"/>
    <cellStyle name="Normal 25 3 2 3 4 2 2" xfId="21873" xr:uid="{00000000-0005-0000-0000-000072550000}"/>
    <cellStyle name="Normal 25 3 2 3 4 3" xfId="21874" xr:uid="{00000000-0005-0000-0000-000073550000}"/>
    <cellStyle name="Normal 25 3 2 3 5" xfId="21875" xr:uid="{00000000-0005-0000-0000-000074550000}"/>
    <cellStyle name="Normal 25 3 2 3 5 2" xfId="21876" xr:uid="{00000000-0005-0000-0000-000075550000}"/>
    <cellStyle name="Normal 25 3 2 3 6" xfId="21877" xr:uid="{00000000-0005-0000-0000-000076550000}"/>
    <cellStyle name="Normal 25 3 2 3 6 2" xfId="21878" xr:uid="{00000000-0005-0000-0000-000077550000}"/>
    <cellStyle name="Normal 25 3 2 3 7" xfId="21879" xr:uid="{00000000-0005-0000-0000-000078550000}"/>
    <cellStyle name="Normal 25 3 2 4" xfId="21880" xr:uid="{00000000-0005-0000-0000-000079550000}"/>
    <cellStyle name="Normal 25 3 2 4 2" xfId="21881" xr:uid="{00000000-0005-0000-0000-00007A550000}"/>
    <cellStyle name="Normal 25 3 2 4 2 2" xfId="21882" xr:uid="{00000000-0005-0000-0000-00007B550000}"/>
    <cellStyle name="Normal 25 3 2 4 3" xfId="21883" xr:uid="{00000000-0005-0000-0000-00007C550000}"/>
    <cellStyle name="Normal 25 3 2 5" xfId="21884" xr:uid="{00000000-0005-0000-0000-00007D550000}"/>
    <cellStyle name="Normal 25 3 2 5 2" xfId="21885" xr:uid="{00000000-0005-0000-0000-00007E550000}"/>
    <cellStyle name="Normal 25 3 2 5 2 2" xfId="21886" xr:uid="{00000000-0005-0000-0000-00007F550000}"/>
    <cellStyle name="Normal 25 3 2 5 3" xfId="21887" xr:uid="{00000000-0005-0000-0000-000080550000}"/>
    <cellStyle name="Normal 25 3 2 6" xfId="21888" xr:uid="{00000000-0005-0000-0000-000081550000}"/>
    <cellStyle name="Normal 25 3 2 6 2" xfId="21889" xr:uid="{00000000-0005-0000-0000-000082550000}"/>
    <cellStyle name="Normal 25 3 2 6 2 2" xfId="21890" xr:uid="{00000000-0005-0000-0000-000083550000}"/>
    <cellStyle name="Normal 25 3 2 6 3" xfId="21891" xr:uid="{00000000-0005-0000-0000-000084550000}"/>
    <cellStyle name="Normal 25 3 2 7" xfId="21892" xr:uid="{00000000-0005-0000-0000-000085550000}"/>
    <cellStyle name="Normal 25 3 2 7 2" xfId="21893" xr:uid="{00000000-0005-0000-0000-000086550000}"/>
    <cellStyle name="Normal 25 3 2 8" xfId="21894" xr:uid="{00000000-0005-0000-0000-000087550000}"/>
    <cellStyle name="Normal 25 3 2 8 2" xfId="21895" xr:uid="{00000000-0005-0000-0000-000088550000}"/>
    <cellStyle name="Normal 25 3 2 9" xfId="21896" xr:uid="{00000000-0005-0000-0000-000089550000}"/>
    <cellStyle name="Normal 25 3 3" xfId="21897" xr:uid="{00000000-0005-0000-0000-00008A550000}"/>
    <cellStyle name="Normal 25 3 3 2" xfId="21898" xr:uid="{00000000-0005-0000-0000-00008B550000}"/>
    <cellStyle name="Normal 25 3 3 2 2" xfId="21899" xr:uid="{00000000-0005-0000-0000-00008C550000}"/>
    <cellStyle name="Normal 25 3 3 2 2 2" xfId="21900" xr:uid="{00000000-0005-0000-0000-00008D550000}"/>
    <cellStyle name="Normal 25 3 3 2 2 2 2" xfId="21901" xr:uid="{00000000-0005-0000-0000-00008E550000}"/>
    <cellStyle name="Normal 25 3 3 2 2 3" xfId="21902" xr:uid="{00000000-0005-0000-0000-00008F550000}"/>
    <cellStyle name="Normal 25 3 3 2 3" xfId="21903" xr:uid="{00000000-0005-0000-0000-000090550000}"/>
    <cellStyle name="Normal 25 3 3 2 3 2" xfId="21904" xr:uid="{00000000-0005-0000-0000-000091550000}"/>
    <cellStyle name="Normal 25 3 3 2 3 2 2" xfId="21905" xr:uid="{00000000-0005-0000-0000-000092550000}"/>
    <cellStyle name="Normal 25 3 3 2 3 3" xfId="21906" xr:uid="{00000000-0005-0000-0000-000093550000}"/>
    <cellStyle name="Normal 25 3 3 2 4" xfId="21907" xr:uid="{00000000-0005-0000-0000-000094550000}"/>
    <cellStyle name="Normal 25 3 3 2 4 2" xfId="21908" xr:uid="{00000000-0005-0000-0000-000095550000}"/>
    <cellStyle name="Normal 25 3 3 2 4 2 2" xfId="21909" xr:uid="{00000000-0005-0000-0000-000096550000}"/>
    <cellStyle name="Normal 25 3 3 2 4 3" xfId="21910" xr:uid="{00000000-0005-0000-0000-000097550000}"/>
    <cellStyle name="Normal 25 3 3 2 5" xfId="21911" xr:uid="{00000000-0005-0000-0000-000098550000}"/>
    <cellStyle name="Normal 25 3 3 2 5 2" xfId="21912" xr:uid="{00000000-0005-0000-0000-000099550000}"/>
    <cellStyle name="Normal 25 3 3 2 6" xfId="21913" xr:uid="{00000000-0005-0000-0000-00009A550000}"/>
    <cellStyle name="Normal 25 3 3 2 6 2" xfId="21914" xr:uid="{00000000-0005-0000-0000-00009B550000}"/>
    <cellStyle name="Normal 25 3 3 2 7" xfId="21915" xr:uid="{00000000-0005-0000-0000-00009C550000}"/>
    <cellStyle name="Normal 25 3 3 3" xfId="21916" xr:uid="{00000000-0005-0000-0000-00009D550000}"/>
    <cellStyle name="Normal 25 3 3 3 2" xfId="21917" xr:uid="{00000000-0005-0000-0000-00009E550000}"/>
    <cellStyle name="Normal 25 3 3 3 2 2" xfId="21918" xr:uid="{00000000-0005-0000-0000-00009F550000}"/>
    <cellStyle name="Normal 25 3 3 3 3" xfId="21919" xr:uid="{00000000-0005-0000-0000-0000A0550000}"/>
    <cellStyle name="Normal 25 3 3 4" xfId="21920" xr:uid="{00000000-0005-0000-0000-0000A1550000}"/>
    <cellStyle name="Normal 25 3 3 4 2" xfId="21921" xr:uid="{00000000-0005-0000-0000-0000A2550000}"/>
    <cellStyle name="Normal 25 3 3 4 2 2" xfId="21922" xr:uid="{00000000-0005-0000-0000-0000A3550000}"/>
    <cellStyle name="Normal 25 3 3 4 3" xfId="21923" xr:uid="{00000000-0005-0000-0000-0000A4550000}"/>
    <cellStyle name="Normal 25 3 3 5" xfId="21924" xr:uid="{00000000-0005-0000-0000-0000A5550000}"/>
    <cellStyle name="Normal 25 3 3 5 2" xfId="21925" xr:uid="{00000000-0005-0000-0000-0000A6550000}"/>
    <cellStyle name="Normal 25 3 3 5 2 2" xfId="21926" xr:uid="{00000000-0005-0000-0000-0000A7550000}"/>
    <cellStyle name="Normal 25 3 3 5 3" xfId="21927" xr:uid="{00000000-0005-0000-0000-0000A8550000}"/>
    <cellStyle name="Normal 25 3 3 6" xfId="21928" xr:uid="{00000000-0005-0000-0000-0000A9550000}"/>
    <cellStyle name="Normal 25 3 3 6 2" xfId="21929" xr:uid="{00000000-0005-0000-0000-0000AA550000}"/>
    <cellStyle name="Normal 25 3 3 7" xfId="21930" xr:uid="{00000000-0005-0000-0000-0000AB550000}"/>
    <cellStyle name="Normal 25 3 3 7 2" xfId="21931" xr:uid="{00000000-0005-0000-0000-0000AC550000}"/>
    <cellStyle name="Normal 25 3 3 8" xfId="21932" xr:uid="{00000000-0005-0000-0000-0000AD550000}"/>
    <cellStyle name="Normal 25 3 4" xfId="21933" xr:uid="{00000000-0005-0000-0000-0000AE550000}"/>
    <cellStyle name="Normal 25 3 4 2" xfId="21934" xr:uid="{00000000-0005-0000-0000-0000AF550000}"/>
    <cellStyle name="Normal 25 3 4 2 2" xfId="21935" xr:uid="{00000000-0005-0000-0000-0000B0550000}"/>
    <cellStyle name="Normal 25 3 4 2 2 2" xfId="21936" xr:uid="{00000000-0005-0000-0000-0000B1550000}"/>
    <cellStyle name="Normal 25 3 4 2 3" xfId="21937" xr:uid="{00000000-0005-0000-0000-0000B2550000}"/>
    <cellStyle name="Normal 25 3 4 3" xfId="21938" xr:uid="{00000000-0005-0000-0000-0000B3550000}"/>
    <cellStyle name="Normal 25 3 4 3 2" xfId="21939" xr:uid="{00000000-0005-0000-0000-0000B4550000}"/>
    <cellStyle name="Normal 25 3 4 3 2 2" xfId="21940" xr:uid="{00000000-0005-0000-0000-0000B5550000}"/>
    <cellStyle name="Normal 25 3 4 3 3" xfId="21941" xr:uid="{00000000-0005-0000-0000-0000B6550000}"/>
    <cellStyle name="Normal 25 3 4 4" xfId="21942" xr:uid="{00000000-0005-0000-0000-0000B7550000}"/>
    <cellStyle name="Normal 25 3 4 4 2" xfId="21943" xr:uid="{00000000-0005-0000-0000-0000B8550000}"/>
    <cellStyle name="Normal 25 3 4 4 2 2" xfId="21944" xr:uid="{00000000-0005-0000-0000-0000B9550000}"/>
    <cellStyle name="Normal 25 3 4 4 3" xfId="21945" xr:uid="{00000000-0005-0000-0000-0000BA550000}"/>
    <cellStyle name="Normal 25 3 4 5" xfId="21946" xr:uid="{00000000-0005-0000-0000-0000BB550000}"/>
    <cellStyle name="Normal 25 3 4 5 2" xfId="21947" xr:uid="{00000000-0005-0000-0000-0000BC550000}"/>
    <cellStyle name="Normal 25 3 4 6" xfId="21948" xr:uid="{00000000-0005-0000-0000-0000BD550000}"/>
    <cellStyle name="Normal 25 3 4 6 2" xfId="21949" xr:uid="{00000000-0005-0000-0000-0000BE550000}"/>
    <cellStyle name="Normal 25 3 4 7" xfId="21950" xr:uid="{00000000-0005-0000-0000-0000BF550000}"/>
    <cellStyle name="Normal 25 3 5" xfId="21951" xr:uid="{00000000-0005-0000-0000-0000C0550000}"/>
    <cellStyle name="Normal 25 3 5 2" xfId="21952" xr:uid="{00000000-0005-0000-0000-0000C1550000}"/>
    <cellStyle name="Normal 25 3 5 2 2" xfId="21953" xr:uid="{00000000-0005-0000-0000-0000C2550000}"/>
    <cellStyle name="Normal 25 3 5 2 2 2" xfId="21954" xr:uid="{00000000-0005-0000-0000-0000C3550000}"/>
    <cellStyle name="Normal 25 3 5 2 3" xfId="21955" xr:uid="{00000000-0005-0000-0000-0000C4550000}"/>
    <cellStyle name="Normal 25 3 5 3" xfId="21956" xr:uid="{00000000-0005-0000-0000-0000C5550000}"/>
    <cellStyle name="Normal 25 3 5 3 2" xfId="21957" xr:uid="{00000000-0005-0000-0000-0000C6550000}"/>
    <cellStyle name="Normal 25 3 5 3 2 2" xfId="21958" xr:uid="{00000000-0005-0000-0000-0000C7550000}"/>
    <cellStyle name="Normal 25 3 5 3 3" xfId="21959" xr:uid="{00000000-0005-0000-0000-0000C8550000}"/>
    <cellStyle name="Normal 25 3 5 4" xfId="21960" xr:uid="{00000000-0005-0000-0000-0000C9550000}"/>
    <cellStyle name="Normal 25 3 5 4 2" xfId="21961" xr:uid="{00000000-0005-0000-0000-0000CA550000}"/>
    <cellStyle name="Normal 25 3 5 4 2 2" xfId="21962" xr:uid="{00000000-0005-0000-0000-0000CB550000}"/>
    <cellStyle name="Normal 25 3 5 4 3" xfId="21963" xr:uid="{00000000-0005-0000-0000-0000CC550000}"/>
    <cellStyle name="Normal 25 3 5 5" xfId="21964" xr:uid="{00000000-0005-0000-0000-0000CD550000}"/>
    <cellStyle name="Normal 25 3 5 5 2" xfId="21965" xr:uid="{00000000-0005-0000-0000-0000CE550000}"/>
    <cellStyle name="Normal 25 3 5 6" xfId="21966" xr:uid="{00000000-0005-0000-0000-0000CF550000}"/>
    <cellStyle name="Normal 25 3 5 6 2" xfId="21967" xr:uid="{00000000-0005-0000-0000-0000D0550000}"/>
    <cellStyle name="Normal 25 3 5 7" xfId="21968" xr:uid="{00000000-0005-0000-0000-0000D1550000}"/>
    <cellStyle name="Normal 25 3 6" xfId="21969" xr:uid="{00000000-0005-0000-0000-0000D2550000}"/>
    <cellStyle name="Normal 25 3 6 2" xfId="21970" xr:uid="{00000000-0005-0000-0000-0000D3550000}"/>
    <cellStyle name="Normal 25 3 6 2 2" xfId="21971" xr:uid="{00000000-0005-0000-0000-0000D4550000}"/>
    <cellStyle name="Normal 25 3 6 3" xfId="21972" xr:uid="{00000000-0005-0000-0000-0000D5550000}"/>
    <cellStyle name="Normal 25 3 7" xfId="21973" xr:uid="{00000000-0005-0000-0000-0000D6550000}"/>
    <cellStyle name="Normal 25 3 7 2" xfId="21974" xr:uid="{00000000-0005-0000-0000-0000D7550000}"/>
    <cellStyle name="Normal 25 3 7 2 2" xfId="21975" xr:uid="{00000000-0005-0000-0000-0000D8550000}"/>
    <cellStyle name="Normal 25 3 7 3" xfId="21976" xr:uid="{00000000-0005-0000-0000-0000D9550000}"/>
    <cellStyle name="Normal 25 3 8" xfId="21977" xr:uid="{00000000-0005-0000-0000-0000DA550000}"/>
    <cellStyle name="Normal 25 3 8 2" xfId="21978" xr:uid="{00000000-0005-0000-0000-0000DB550000}"/>
    <cellStyle name="Normal 25 3 8 2 2" xfId="21979" xr:uid="{00000000-0005-0000-0000-0000DC550000}"/>
    <cellStyle name="Normal 25 3 8 3" xfId="21980" xr:uid="{00000000-0005-0000-0000-0000DD550000}"/>
    <cellStyle name="Normal 25 3 9" xfId="21981" xr:uid="{00000000-0005-0000-0000-0000DE550000}"/>
    <cellStyle name="Normal 25 3 9 2" xfId="21982" xr:uid="{00000000-0005-0000-0000-0000DF550000}"/>
    <cellStyle name="Normal 25 4" xfId="21983" xr:uid="{00000000-0005-0000-0000-0000E0550000}"/>
    <cellStyle name="Normal 25 4 2" xfId="21984" xr:uid="{00000000-0005-0000-0000-0000E1550000}"/>
    <cellStyle name="Normal 25 4 2 2" xfId="21985" xr:uid="{00000000-0005-0000-0000-0000E2550000}"/>
    <cellStyle name="Normal 25 4 2 2 2" xfId="21986" xr:uid="{00000000-0005-0000-0000-0000E3550000}"/>
    <cellStyle name="Normal 25 4 2 2 2 2" xfId="21987" xr:uid="{00000000-0005-0000-0000-0000E4550000}"/>
    <cellStyle name="Normal 25 4 2 2 3" xfId="21988" xr:uid="{00000000-0005-0000-0000-0000E5550000}"/>
    <cellStyle name="Normal 25 4 2 3" xfId="21989" xr:uid="{00000000-0005-0000-0000-0000E6550000}"/>
    <cellStyle name="Normal 25 4 2 3 2" xfId="21990" xr:uid="{00000000-0005-0000-0000-0000E7550000}"/>
    <cellStyle name="Normal 25 4 2 3 2 2" xfId="21991" xr:uid="{00000000-0005-0000-0000-0000E8550000}"/>
    <cellStyle name="Normal 25 4 2 3 3" xfId="21992" xr:uid="{00000000-0005-0000-0000-0000E9550000}"/>
    <cellStyle name="Normal 25 4 2 4" xfId="21993" xr:uid="{00000000-0005-0000-0000-0000EA550000}"/>
    <cellStyle name="Normal 25 4 2 4 2" xfId="21994" xr:uid="{00000000-0005-0000-0000-0000EB550000}"/>
    <cellStyle name="Normal 25 4 2 4 2 2" xfId="21995" xr:uid="{00000000-0005-0000-0000-0000EC550000}"/>
    <cellStyle name="Normal 25 4 2 4 3" xfId="21996" xr:uid="{00000000-0005-0000-0000-0000ED550000}"/>
    <cellStyle name="Normal 25 4 2 5" xfId="21997" xr:uid="{00000000-0005-0000-0000-0000EE550000}"/>
    <cellStyle name="Normal 25 4 2 5 2" xfId="21998" xr:uid="{00000000-0005-0000-0000-0000EF550000}"/>
    <cellStyle name="Normal 25 4 2 6" xfId="21999" xr:uid="{00000000-0005-0000-0000-0000F0550000}"/>
    <cellStyle name="Normal 25 4 2 6 2" xfId="22000" xr:uid="{00000000-0005-0000-0000-0000F1550000}"/>
    <cellStyle name="Normal 25 4 2 7" xfId="22001" xr:uid="{00000000-0005-0000-0000-0000F2550000}"/>
    <cellStyle name="Normal 25 4 3" xfId="22002" xr:uid="{00000000-0005-0000-0000-0000F3550000}"/>
    <cellStyle name="Normal 25 4 3 2" xfId="22003" xr:uid="{00000000-0005-0000-0000-0000F4550000}"/>
    <cellStyle name="Normal 25 4 3 2 2" xfId="22004" xr:uid="{00000000-0005-0000-0000-0000F5550000}"/>
    <cellStyle name="Normal 25 4 3 2 2 2" xfId="22005" xr:uid="{00000000-0005-0000-0000-0000F6550000}"/>
    <cellStyle name="Normal 25 4 3 2 3" xfId="22006" xr:uid="{00000000-0005-0000-0000-0000F7550000}"/>
    <cellStyle name="Normal 25 4 3 3" xfId="22007" xr:uid="{00000000-0005-0000-0000-0000F8550000}"/>
    <cellStyle name="Normal 25 4 3 3 2" xfId="22008" xr:uid="{00000000-0005-0000-0000-0000F9550000}"/>
    <cellStyle name="Normal 25 4 3 3 2 2" xfId="22009" xr:uid="{00000000-0005-0000-0000-0000FA550000}"/>
    <cellStyle name="Normal 25 4 3 3 3" xfId="22010" xr:uid="{00000000-0005-0000-0000-0000FB550000}"/>
    <cellStyle name="Normal 25 4 3 4" xfId="22011" xr:uid="{00000000-0005-0000-0000-0000FC550000}"/>
    <cellStyle name="Normal 25 4 3 4 2" xfId="22012" xr:uid="{00000000-0005-0000-0000-0000FD550000}"/>
    <cellStyle name="Normal 25 4 3 4 2 2" xfId="22013" xr:uid="{00000000-0005-0000-0000-0000FE550000}"/>
    <cellStyle name="Normal 25 4 3 4 3" xfId="22014" xr:uid="{00000000-0005-0000-0000-0000FF550000}"/>
    <cellStyle name="Normal 25 4 3 5" xfId="22015" xr:uid="{00000000-0005-0000-0000-000000560000}"/>
    <cellStyle name="Normal 25 4 3 5 2" xfId="22016" xr:uid="{00000000-0005-0000-0000-000001560000}"/>
    <cellStyle name="Normal 25 4 3 6" xfId="22017" xr:uid="{00000000-0005-0000-0000-000002560000}"/>
    <cellStyle name="Normal 25 4 3 6 2" xfId="22018" xr:uid="{00000000-0005-0000-0000-000003560000}"/>
    <cellStyle name="Normal 25 4 3 7" xfId="22019" xr:uid="{00000000-0005-0000-0000-000004560000}"/>
    <cellStyle name="Normal 25 4 4" xfId="22020" xr:uid="{00000000-0005-0000-0000-000005560000}"/>
    <cellStyle name="Normal 25 4 4 2" xfId="22021" xr:uid="{00000000-0005-0000-0000-000006560000}"/>
    <cellStyle name="Normal 25 4 4 2 2" xfId="22022" xr:uid="{00000000-0005-0000-0000-000007560000}"/>
    <cellStyle name="Normal 25 4 4 3" xfId="22023" xr:uid="{00000000-0005-0000-0000-000008560000}"/>
    <cellStyle name="Normal 25 4 5" xfId="22024" xr:uid="{00000000-0005-0000-0000-000009560000}"/>
    <cellStyle name="Normal 25 4 5 2" xfId="22025" xr:uid="{00000000-0005-0000-0000-00000A560000}"/>
    <cellStyle name="Normal 25 4 5 2 2" xfId="22026" xr:uid="{00000000-0005-0000-0000-00000B560000}"/>
    <cellStyle name="Normal 25 4 5 3" xfId="22027" xr:uid="{00000000-0005-0000-0000-00000C560000}"/>
    <cellStyle name="Normal 25 4 6" xfId="22028" xr:uid="{00000000-0005-0000-0000-00000D560000}"/>
    <cellStyle name="Normal 25 4 6 2" xfId="22029" xr:uid="{00000000-0005-0000-0000-00000E560000}"/>
    <cellStyle name="Normal 25 4 6 2 2" xfId="22030" xr:uid="{00000000-0005-0000-0000-00000F560000}"/>
    <cellStyle name="Normal 25 4 6 3" xfId="22031" xr:uid="{00000000-0005-0000-0000-000010560000}"/>
    <cellStyle name="Normal 25 4 7" xfId="22032" xr:uid="{00000000-0005-0000-0000-000011560000}"/>
    <cellStyle name="Normal 25 4 7 2" xfId="22033" xr:uid="{00000000-0005-0000-0000-000012560000}"/>
    <cellStyle name="Normal 25 4 8" xfId="22034" xr:uid="{00000000-0005-0000-0000-000013560000}"/>
    <cellStyle name="Normal 25 4 8 2" xfId="22035" xr:uid="{00000000-0005-0000-0000-000014560000}"/>
    <cellStyle name="Normal 25 4 9" xfId="22036" xr:uid="{00000000-0005-0000-0000-000015560000}"/>
    <cellStyle name="Normal 25 5" xfId="22037" xr:uid="{00000000-0005-0000-0000-000016560000}"/>
    <cellStyle name="Normal 25 5 2" xfId="22038" xr:uid="{00000000-0005-0000-0000-000017560000}"/>
    <cellStyle name="Normal 25 5 2 2" xfId="22039" xr:uid="{00000000-0005-0000-0000-000018560000}"/>
    <cellStyle name="Normal 25 5 2 2 2" xfId="22040" xr:uid="{00000000-0005-0000-0000-000019560000}"/>
    <cellStyle name="Normal 25 5 2 2 2 2" xfId="22041" xr:uid="{00000000-0005-0000-0000-00001A560000}"/>
    <cellStyle name="Normal 25 5 2 2 3" xfId="22042" xr:uid="{00000000-0005-0000-0000-00001B560000}"/>
    <cellStyle name="Normal 25 5 2 3" xfId="22043" xr:uid="{00000000-0005-0000-0000-00001C560000}"/>
    <cellStyle name="Normal 25 5 2 3 2" xfId="22044" xr:uid="{00000000-0005-0000-0000-00001D560000}"/>
    <cellStyle name="Normal 25 5 2 3 2 2" xfId="22045" xr:uid="{00000000-0005-0000-0000-00001E560000}"/>
    <cellStyle name="Normal 25 5 2 3 3" xfId="22046" xr:uid="{00000000-0005-0000-0000-00001F560000}"/>
    <cellStyle name="Normal 25 5 2 4" xfId="22047" xr:uid="{00000000-0005-0000-0000-000020560000}"/>
    <cellStyle name="Normal 25 5 2 4 2" xfId="22048" xr:uid="{00000000-0005-0000-0000-000021560000}"/>
    <cellStyle name="Normal 25 5 2 4 2 2" xfId="22049" xr:uid="{00000000-0005-0000-0000-000022560000}"/>
    <cellStyle name="Normal 25 5 2 4 3" xfId="22050" xr:uid="{00000000-0005-0000-0000-000023560000}"/>
    <cellStyle name="Normal 25 5 2 5" xfId="22051" xr:uid="{00000000-0005-0000-0000-000024560000}"/>
    <cellStyle name="Normal 25 5 2 5 2" xfId="22052" xr:uid="{00000000-0005-0000-0000-000025560000}"/>
    <cellStyle name="Normal 25 5 2 6" xfId="22053" xr:uid="{00000000-0005-0000-0000-000026560000}"/>
    <cellStyle name="Normal 25 5 2 6 2" xfId="22054" xr:uid="{00000000-0005-0000-0000-000027560000}"/>
    <cellStyle name="Normal 25 5 2 7" xfId="22055" xr:uid="{00000000-0005-0000-0000-000028560000}"/>
    <cellStyle name="Normal 25 5 3" xfId="22056" xr:uid="{00000000-0005-0000-0000-000029560000}"/>
    <cellStyle name="Normal 25 5 3 2" xfId="22057" xr:uid="{00000000-0005-0000-0000-00002A560000}"/>
    <cellStyle name="Normal 25 5 3 2 2" xfId="22058" xr:uid="{00000000-0005-0000-0000-00002B560000}"/>
    <cellStyle name="Normal 25 5 3 3" xfId="22059" xr:uid="{00000000-0005-0000-0000-00002C560000}"/>
    <cellStyle name="Normal 25 5 4" xfId="22060" xr:uid="{00000000-0005-0000-0000-00002D560000}"/>
    <cellStyle name="Normal 25 5 4 2" xfId="22061" xr:uid="{00000000-0005-0000-0000-00002E560000}"/>
    <cellStyle name="Normal 25 5 4 2 2" xfId="22062" xr:uid="{00000000-0005-0000-0000-00002F560000}"/>
    <cellStyle name="Normal 25 5 4 3" xfId="22063" xr:uid="{00000000-0005-0000-0000-000030560000}"/>
    <cellStyle name="Normal 25 5 5" xfId="22064" xr:uid="{00000000-0005-0000-0000-000031560000}"/>
    <cellStyle name="Normal 25 5 5 2" xfId="22065" xr:uid="{00000000-0005-0000-0000-000032560000}"/>
    <cellStyle name="Normal 25 5 5 2 2" xfId="22066" xr:uid="{00000000-0005-0000-0000-000033560000}"/>
    <cellStyle name="Normal 25 5 5 3" xfId="22067" xr:uid="{00000000-0005-0000-0000-000034560000}"/>
    <cellStyle name="Normal 25 5 6" xfId="22068" xr:uid="{00000000-0005-0000-0000-000035560000}"/>
    <cellStyle name="Normal 25 5 6 2" xfId="22069" xr:uid="{00000000-0005-0000-0000-000036560000}"/>
    <cellStyle name="Normal 25 5 7" xfId="22070" xr:uid="{00000000-0005-0000-0000-000037560000}"/>
    <cellStyle name="Normal 25 5 7 2" xfId="22071" xr:uid="{00000000-0005-0000-0000-000038560000}"/>
    <cellStyle name="Normal 25 5 8" xfId="22072" xr:uid="{00000000-0005-0000-0000-000039560000}"/>
    <cellStyle name="Normal 25 6" xfId="22073" xr:uid="{00000000-0005-0000-0000-00003A560000}"/>
    <cellStyle name="Normal 25 6 2" xfId="22074" xr:uid="{00000000-0005-0000-0000-00003B560000}"/>
    <cellStyle name="Normal 25 6 2 2" xfId="22075" xr:uid="{00000000-0005-0000-0000-00003C560000}"/>
    <cellStyle name="Normal 25 6 2 2 2" xfId="22076" xr:uid="{00000000-0005-0000-0000-00003D560000}"/>
    <cellStyle name="Normal 25 6 2 3" xfId="22077" xr:uid="{00000000-0005-0000-0000-00003E560000}"/>
    <cellStyle name="Normal 25 6 3" xfId="22078" xr:uid="{00000000-0005-0000-0000-00003F560000}"/>
    <cellStyle name="Normal 25 6 3 2" xfId="22079" xr:uid="{00000000-0005-0000-0000-000040560000}"/>
    <cellStyle name="Normal 25 6 3 2 2" xfId="22080" xr:uid="{00000000-0005-0000-0000-000041560000}"/>
    <cellStyle name="Normal 25 6 3 3" xfId="22081" xr:uid="{00000000-0005-0000-0000-000042560000}"/>
    <cellStyle name="Normal 25 6 4" xfId="22082" xr:uid="{00000000-0005-0000-0000-000043560000}"/>
    <cellStyle name="Normal 25 6 4 2" xfId="22083" xr:uid="{00000000-0005-0000-0000-000044560000}"/>
    <cellStyle name="Normal 25 6 4 2 2" xfId="22084" xr:uid="{00000000-0005-0000-0000-000045560000}"/>
    <cellStyle name="Normal 25 6 4 3" xfId="22085" xr:uid="{00000000-0005-0000-0000-000046560000}"/>
    <cellStyle name="Normal 25 6 5" xfId="22086" xr:uid="{00000000-0005-0000-0000-000047560000}"/>
    <cellStyle name="Normal 25 6 5 2" xfId="22087" xr:uid="{00000000-0005-0000-0000-000048560000}"/>
    <cellStyle name="Normal 25 6 6" xfId="22088" xr:uid="{00000000-0005-0000-0000-000049560000}"/>
    <cellStyle name="Normal 25 6 6 2" xfId="22089" xr:uid="{00000000-0005-0000-0000-00004A560000}"/>
    <cellStyle name="Normal 25 6 7" xfId="22090" xr:uid="{00000000-0005-0000-0000-00004B560000}"/>
    <cellStyle name="Normal 25 7" xfId="22091" xr:uid="{00000000-0005-0000-0000-00004C560000}"/>
    <cellStyle name="Normal 25 7 2" xfId="22092" xr:uid="{00000000-0005-0000-0000-00004D560000}"/>
    <cellStyle name="Normal 25 7 2 2" xfId="22093" xr:uid="{00000000-0005-0000-0000-00004E560000}"/>
    <cellStyle name="Normal 25 7 2 2 2" xfId="22094" xr:uid="{00000000-0005-0000-0000-00004F560000}"/>
    <cellStyle name="Normal 25 7 2 3" xfId="22095" xr:uid="{00000000-0005-0000-0000-000050560000}"/>
    <cellStyle name="Normal 25 7 3" xfId="22096" xr:uid="{00000000-0005-0000-0000-000051560000}"/>
    <cellStyle name="Normal 25 7 3 2" xfId="22097" xr:uid="{00000000-0005-0000-0000-000052560000}"/>
    <cellStyle name="Normal 25 7 3 2 2" xfId="22098" xr:uid="{00000000-0005-0000-0000-000053560000}"/>
    <cellStyle name="Normal 25 7 3 3" xfId="22099" xr:uid="{00000000-0005-0000-0000-000054560000}"/>
    <cellStyle name="Normal 25 7 4" xfId="22100" xr:uid="{00000000-0005-0000-0000-000055560000}"/>
    <cellStyle name="Normal 25 7 4 2" xfId="22101" xr:uid="{00000000-0005-0000-0000-000056560000}"/>
    <cellStyle name="Normal 25 7 4 2 2" xfId="22102" xr:uid="{00000000-0005-0000-0000-000057560000}"/>
    <cellStyle name="Normal 25 7 4 3" xfId="22103" xr:uid="{00000000-0005-0000-0000-000058560000}"/>
    <cellStyle name="Normal 25 7 5" xfId="22104" xr:uid="{00000000-0005-0000-0000-000059560000}"/>
    <cellStyle name="Normal 25 7 5 2" xfId="22105" xr:uid="{00000000-0005-0000-0000-00005A560000}"/>
    <cellStyle name="Normal 25 7 6" xfId="22106" xr:uid="{00000000-0005-0000-0000-00005B560000}"/>
    <cellStyle name="Normal 25 7 6 2" xfId="22107" xr:uid="{00000000-0005-0000-0000-00005C560000}"/>
    <cellStyle name="Normal 25 7 7" xfId="22108" xr:uid="{00000000-0005-0000-0000-00005D560000}"/>
    <cellStyle name="Normal 25 8" xfId="22109" xr:uid="{00000000-0005-0000-0000-00005E560000}"/>
    <cellStyle name="Normal 25 8 2" xfId="22110" xr:uid="{00000000-0005-0000-0000-00005F560000}"/>
    <cellStyle name="Normal 25 8 2 2" xfId="22111" xr:uid="{00000000-0005-0000-0000-000060560000}"/>
    <cellStyle name="Normal 25 8 3" xfId="22112" xr:uid="{00000000-0005-0000-0000-000061560000}"/>
    <cellStyle name="Normal 25 9" xfId="22113" xr:uid="{00000000-0005-0000-0000-000062560000}"/>
    <cellStyle name="Normal 25 9 2" xfId="22114" xr:uid="{00000000-0005-0000-0000-000063560000}"/>
    <cellStyle name="Normal 25 9 2 2" xfId="22115" xr:uid="{00000000-0005-0000-0000-000064560000}"/>
    <cellStyle name="Normal 25 9 3" xfId="22116" xr:uid="{00000000-0005-0000-0000-000065560000}"/>
    <cellStyle name="Normal 25_Confidential Information" xfId="22117" xr:uid="{00000000-0005-0000-0000-000066560000}"/>
    <cellStyle name="Normal 26" xfId="22118" xr:uid="{00000000-0005-0000-0000-000067560000}"/>
    <cellStyle name="Normal 26 10" xfId="22119" xr:uid="{00000000-0005-0000-0000-000068560000}"/>
    <cellStyle name="Normal 26 10 2" xfId="22120" xr:uid="{00000000-0005-0000-0000-000069560000}"/>
    <cellStyle name="Normal 26 10 2 2" xfId="22121" xr:uid="{00000000-0005-0000-0000-00006A560000}"/>
    <cellStyle name="Normal 26 10 3" xfId="22122" xr:uid="{00000000-0005-0000-0000-00006B560000}"/>
    <cellStyle name="Normal 26 11" xfId="22123" xr:uid="{00000000-0005-0000-0000-00006C560000}"/>
    <cellStyle name="Normal 26 11 2" xfId="22124" xr:uid="{00000000-0005-0000-0000-00006D560000}"/>
    <cellStyle name="Normal 26 12" xfId="22125" xr:uid="{00000000-0005-0000-0000-00006E560000}"/>
    <cellStyle name="Normal 26 12 2" xfId="22126" xr:uid="{00000000-0005-0000-0000-00006F560000}"/>
    <cellStyle name="Normal 26 13" xfId="22127" xr:uid="{00000000-0005-0000-0000-000070560000}"/>
    <cellStyle name="Normal 26 2" xfId="22128" xr:uid="{00000000-0005-0000-0000-000071560000}"/>
    <cellStyle name="Normal 26 2 10" xfId="22129" xr:uid="{00000000-0005-0000-0000-000072560000}"/>
    <cellStyle name="Normal 26 2 10 2" xfId="22130" xr:uid="{00000000-0005-0000-0000-000073560000}"/>
    <cellStyle name="Normal 26 2 11" xfId="22131" xr:uid="{00000000-0005-0000-0000-000074560000}"/>
    <cellStyle name="Normal 26 2 2" xfId="22132" xr:uid="{00000000-0005-0000-0000-000075560000}"/>
    <cellStyle name="Normal 26 2 2 2" xfId="22133" xr:uid="{00000000-0005-0000-0000-000076560000}"/>
    <cellStyle name="Normal 26 2 2 2 2" xfId="22134" xr:uid="{00000000-0005-0000-0000-000077560000}"/>
    <cellStyle name="Normal 26 2 2 2 2 2" xfId="22135" xr:uid="{00000000-0005-0000-0000-000078560000}"/>
    <cellStyle name="Normal 26 2 2 2 2 2 2" xfId="22136" xr:uid="{00000000-0005-0000-0000-000079560000}"/>
    <cellStyle name="Normal 26 2 2 2 2 3" xfId="22137" xr:uid="{00000000-0005-0000-0000-00007A560000}"/>
    <cellStyle name="Normal 26 2 2 2 3" xfId="22138" xr:uid="{00000000-0005-0000-0000-00007B560000}"/>
    <cellStyle name="Normal 26 2 2 2 3 2" xfId="22139" xr:uid="{00000000-0005-0000-0000-00007C560000}"/>
    <cellStyle name="Normal 26 2 2 2 3 2 2" xfId="22140" xr:uid="{00000000-0005-0000-0000-00007D560000}"/>
    <cellStyle name="Normal 26 2 2 2 3 3" xfId="22141" xr:uid="{00000000-0005-0000-0000-00007E560000}"/>
    <cellStyle name="Normal 26 2 2 2 4" xfId="22142" xr:uid="{00000000-0005-0000-0000-00007F560000}"/>
    <cellStyle name="Normal 26 2 2 2 4 2" xfId="22143" xr:uid="{00000000-0005-0000-0000-000080560000}"/>
    <cellStyle name="Normal 26 2 2 2 4 2 2" xfId="22144" xr:uid="{00000000-0005-0000-0000-000081560000}"/>
    <cellStyle name="Normal 26 2 2 2 4 3" xfId="22145" xr:uid="{00000000-0005-0000-0000-000082560000}"/>
    <cellStyle name="Normal 26 2 2 2 5" xfId="22146" xr:uid="{00000000-0005-0000-0000-000083560000}"/>
    <cellStyle name="Normal 26 2 2 2 5 2" xfId="22147" xr:uid="{00000000-0005-0000-0000-000084560000}"/>
    <cellStyle name="Normal 26 2 2 2 6" xfId="22148" xr:uid="{00000000-0005-0000-0000-000085560000}"/>
    <cellStyle name="Normal 26 2 2 2 6 2" xfId="22149" xr:uid="{00000000-0005-0000-0000-000086560000}"/>
    <cellStyle name="Normal 26 2 2 2 7" xfId="22150" xr:uid="{00000000-0005-0000-0000-000087560000}"/>
    <cellStyle name="Normal 26 2 2 3" xfId="22151" xr:uid="{00000000-0005-0000-0000-000088560000}"/>
    <cellStyle name="Normal 26 2 2 3 2" xfId="22152" xr:uid="{00000000-0005-0000-0000-000089560000}"/>
    <cellStyle name="Normal 26 2 2 3 2 2" xfId="22153" xr:uid="{00000000-0005-0000-0000-00008A560000}"/>
    <cellStyle name="Normal 26 2 2 3 2 2 2" xfId="22154" xr:uid="{00000000-0005-0000-0000-00008B560000}"/>
    <cellStyle name="Normal 26 2 2 3 2 3" xfId="22155" xr:uid="{00000000-0005-0000-0000-00008C560000}"/>
    <cellStyle name="Normal 26 2 2 3 3" xfId="22156" xr:uid="{00000000-0005-0000-0000-00008D560000}"/>
    <cellStyle name="Normal 26 2 2 3 3 2" xfId="22157" xr:uid="{00000000-0005-0000-0000-00008E560000}"/>
    <cellStyle name="Normal 26 2 2 3 3 2 2" xfId="22158" xr:uid="{00000000-0005-0000-0000-00008F560000}"/>
    <cellStyle name="Normal 26 2 2 3 3 3" xfId="22159" xr:uid="{00000000-0005-0000-0000-000090560000}"/>
    <cellStyle name="Normal 26 2 2 3 4" xfId="22160" xr:uid="{00000000-0005-0000-0000-000091560000}"/>
    <cellStyle name="Normal 26 2 2 3 4 2" xfId="22161" xr:uid="{00000000-0005-0000-0000-000092560000}"/>
    <cellStyle name="Normal 26 2 2 3 4 2 2" xfId="22162" xr:uid="{00000000-0005-0000-0000-000093560000}"/>
    <cellStyle name="Normal 26 2 2 3 4 3" xfId="22163" xr:uid="{00000000-0005-0000-0000-000094560000}"/>
    <cellStyle name="Normal 26 2 2 3 5" xfId="22164" xr:uid="{00000000-0005-0000-0000-000095560000}"/>
    <cellStyle name="Normal 26 2 2 3 5 2" xfId="22165" xr:uid="{00000000-0005-0000-0000-000096560000}"/>
    <cellStyle name="Normal 26 2 2 3 6" xfId="22166" xr:uid="{00000000-0005-0000-0000-000097560000}"/>
    <cellStyle name="Normal 26 2 2 3 6 2" xfId="22167" xr:uid="{00000000-0005-0000-0000-000098560000}"/>
    <cellStyle name="Normal 26 2 2 3 7" xfId="22168" xr:uid="{00000000-0005-0000-0000-000099560000}"/>
    <cellStyle name="Normal 26 2 2 4" xfId="22169" xr:uid="{00000000-0005-0000-0000-00009A560000}"/>
    <cellStyle name="Normal 26 2 2 4 2" xfId="22170" xr:uid="{00000000-0005-0000-0000-00009B560000}"/>
    <cellStyle name="Normal 26 2 2 4 2 2" xfId="22171" xr:uid="{00000000-0005-0000-0000-00009C560000}"/>
    <cellStyle name="Normal 26 2 2 4 3" xfId="22172" xr:uid="{00000000-0005-0000-0000-00009D560000}"/>
    <cellStyle name="Normal 26 2 2 5" xfId="22173" xr:uid="{00000000-0005-0000-0000-00009E560000}"/>
    <cellStyle name="Normal 26 2 2 5 2" xfId="22174" xr:uid="{00000000-0005-0000-0000-00009F560000}"/>
    <cellStyle name="Normal 26 2 2 5 2 2" xfId="22175" xr:uid="{00000000-0005-0000-0000-0000A0560000}"/>
    <cellStyle name="Normal 26 2 2 5 3" xfId="22176" xr:uid="{00000000-0005-0000-0000-0000A1560000}"/>
    <cellStyle name="Normal 26 2 2 6" xfId="22177" xr:uid="{00000000-0005-0000-0000-0000A2560000}"/>
    <cellStyle name="Normal 26 2 2 6 2" xfId="22178" xr:uid="{00000000-0005-0000-0000-0000A3560000}"/>
    <cellStyle name="Normal 26 2 2 6 2 2" xfId="22179" xr:uid="{00000000-0005-0000-0000-0000A4560000}"/>
    <cellStyle name="Normal 26 2 2 6 3" xfId="22180" xr:uid="{00000000-0005-0000-0000-0000A5560000}"/>
    <cellStyle name="Normal 26 2 2 7" xfId="22181" xr:uid="{00000000-0005-0000-0000-0000A6560000}"/>
    <cellStyle name="Normal 26 2 2 7 2" xfId="22182" xr:uid="{00000000-0005-0000-0000-0000A7560000}"/>
    <cellStyle name="Normal 26 2 2 8" xfId="22183" xr:uid="{00000000-0005-0000-0000-0000A8560000}"/>
    <cellStyle name="Normal 26 2 2 8 2" xfId="22184" xr:uid="{00000000-0005-0000-0000-0000A9560000}"/>
    <cellStyle name="Normal 26 2 2 9" xfId="22185" xr:uid="{00000000-0005-0000-0000-0000AA560000}"/>
    <cellStyle name="Normal 26 2 3" xfId="22186" xr:uid="{00000000-0005-0000-0000-0000AB560000}"/>
    <cellStyle name="Normal 26 2 3 2" xfId="22187" xr:uid="{00000000-0005-0000-0000-0000AC560000}"/>
    <cellStyle name="Normal 26 2 3 2 2" xfId="22188" xr:uid="{00000000-0005-0000-0000-0000AD560000}"/>
    <cellStyle name="Normal 26 2 3 2 2 2" xfId="22189" xr:uid="{00000000-0005-0000-0000-0000AE560000}"/>
    <cellStyle name="Normal 26 2 3 2 2 2 2" xfId="22190" xr:uid="{00000000-0005-0000-0000-0000AF560000}"/>
    <cellStyle name="Normal 26 2 3 2 2 3" xfId="22191" xr:uid="{00000000-0005-0000-0000-0000B0560000}"/>
    <cellStyle name="Normal 26 2 3 2 3" xfId="22192" xr:uid="{00000000-0005-0000-0000-0000B1560000}"/>
    <cellStyle name="Normal 26 2 3 2 3 2" xfId="22193" xr:uid="{00000000-0005-0000-0000-0000B2560000}"/>
    <cellStyle name="Normal 26 2 3 2 3 2 2" xfId="22194" xr:uid="{00000000-0005-0000-0000-0000B3560000}"/>
    <cellStyle name="Normal 26 2 3 2 3 3" xfId="22195" xr:uid="{00000000-0005-0000-0000-0000B4560000}"/>
    <cellStyle name="Normal 26 2 3 2 4" xfId="22196" xr:uid="{00000000-0005-0000-0000-0000B5560000}"/>
    <cellStyle name="Normal 26 2 3 2 4 2" xfId="22197" xr:uid="{00000000-0005-0000-0000-0000B6560000}"/>
    <cellStyle name="Normal 26 2 3 2 4 2 2" xfId="22198" xr:uid="{00000000-0005-0000-0000-0000B7560000}"/>
    <cellStyle name="Normal 26 2 3 2 4 3" xfId="22199" xr:uid="{00000000-0005-0000-0000-0000B8560000}"/>
    <cellStyle name="Normal 26 2 3 2 5" xfId="22200" xr:uid="{00000000-0005-0000-0000-0000B9560000}"/>
    <cellStyle name="Normal 26 2 3 2 5 2" xfId="22201" xr:uid="{00000000-0005-0000-0000-0000BA560000}"/>
    <cellStyle name="Normal 26 2 3 2 6" xfId="22202" xr:uid="{00000000-0005-0000-0000-0000BB560000}"/>
    <cellStyle name="Normal 26 2 3 2 6 2" xfId="22203" xr:uid="{00000000-0005-0000-0000-0000BC560000}"/>
    <cellStyle name="Normal 26 2 3 2 7" xfId="22204" xr:uid="{00000000-0005-0000-0000-0000BD560000}"/>
    <cellStyle name="Normal 26 2 3 3" xfId="22205" xr:uid="{00000000-0005-0000-0000-0000BE560000}"/>
    <cellStyle name="Normal 26 2 3 3 2" xfId="22206" xr:uid="{00000000-0005-0000-0000-0000BF560000}"/>
    <cellStyle name="Normal 26 2 3 3 2 2" xfId="22207" xr:uid="{00000000-0005-0000-0000-0000C0560000}"/>
    <cellStyle name="Normal 26 2 3 3 3" xfId="22208" xr:uid="{00000000-0005-0000-0000-0000C1560000}"/>
    <cellStyle name="Normal 26 2 3 4" xfId="22209" xr:uid="{00000000-0005-0000-0000-0000C2560000}"/>
    <cellStyle name="Normal 26 2 3 4 2" xfId="22210" xr:uid="{00000000-0005-0000-0000-0000C3560000}"/>
    <cellStyle name="Normal 26 2 3 4 2 2" xfId="22211" xr:uid="{00000000-0005-0000-0000-0000C4560000}"/>
    <cellStyle name="Normal 26 2 3 4 3" xfId="22212" xr:uid="{00000000-0005-0000-0000-0000C5560000}"/>
    <cellStyle name="Normal 26 2 3 5" xfId="22213" xr:uid="{00000000-0005-0000-0000-0000C6560000}"/>
    <cellStyle name="Normal 26 2 3 5 2" xfId="22214" xr:uid="{00000000-0005-0000-0000-0000C7560000}"/>
    <cellStyle name="Normal 26 2 3 5 2 2" xfId="22215" xr:uid="{00000000-0005-0000-0000-0000C8560000}"/>
    <cellStyle name="Normal 26 2 3 5 3" xfId="22216" xr:uid="{00000000-0005-0000-0000-0000C9560000}"/>
    <cellStyle name="Normal 26 2 3 6" xfId="22217" xr:uid="{00000000-0005-0000-0000-0000CA560000}"/>
    <cellStyle name="Normal 26 2 3 6 2" xfId="22218" xr:uid="{00000000-0005-0000-0000-0000CB560000}"/>
    <cellStyle name="Normal 26 2 3 7" xfId="22219" xr:uid="{00000000-0005-0000-0000-0000CC560000}"/>
    <cellStyle name="Normal 26 2 3 7 2" xfId="22220" xr:uid="{00000000-0005-0000-0000-0000CD560000}"/>
    <cellStyle name="Normal 26 2 3 8" xfId="22221" xr:uid="{00000000-0005-0000-0000-0000CE560000}"/>
    <cellStyle name="Normal 26 2 4" xfId="22222" xr:uid="{00000000-0005-0000-0000-0000CF560000}"/>
    <cellStyle name="Normal 26 2 4 2" xfId="22223" xr:uid="{00000000-0005-0000-0000-0000D0560000}"/>
    <cellStyle name="Normal 26 2 4 2 2" xfId="22224" xr:uid="{00000000-0005-0000-0000-0000D1560000}"/>
    <cellStyle name="Normal 26 2 4 2 2 2" xfId="22225" xr:uid="{00000000-0005-0000-0000-0000D2560000}"/>
    <cellStyle name="Normal 26 2 4 2 3" xfId="22226" xr:uid="{00000000-0005-0000-0000-0000D3560000}"/>
    <cellStyle name="Normal 26 2 4 3" xfId="22227" xr:uid="{00000000-0005-0000-0000-0000D4560000}"/>
    <cellStyle name="Normal 26 2 4 3 2" xfId="22228" xr:uid="{00000000-0005-0000-0000-0000D5560000}"/>
    <cellStyle name="Normal 26 2 4 3 2 2" xfId="22229" xr:uid="{00000000-0005-0000-0000-0000D6560000}"/>
    <cellStyle name="Normal 26 2 4 3 3" xfId="22230" xr:uid="{00000000-0005-0000-0000-0000D7560000}"/>
    <cellStyle name="Normal 26 2 4 4" xfId="22231" xr:uid="{00000000-0005-0000-0000-0000D8560000}"/>
    <cellStyle name="Normal 26 2 4 4 2" xfId="22232" xr:uid="{00000000-0005-0000-0000-0000D9560000}"/>
    <cellStyle name="Normal 26 2 4 4 2 2" xfId="22233" xr:uid="{00000000-0005-0000-0000-0000DA560000}"/>
    <cellStyle name="Normal 26 2 4 4 3" xfId="22234" xr:uid="{00000000-0005-0000-0000-0000DB560000}"/>
    <cellStyle name="Normal 26 2 4 5" xfId="22235" xr:uid="{00000000-0005-0000-0000-0000DC560000}"/>
    <cellStyle name="Normal 26 2 4 5 2" xfId="22236" xr:uid="{00000000-0005-0000-0000-0000DD560000}"/>
    <cellStyle name="Normal 26 2 4 6" xfId="22237" xr:uid="{00000000-0005-0000-0000-0000DE560000}"/>
    <cellStyle name="Normal 26 2 4 6 2" xfId="22238" xr:uid="{00000000-0005-0000-0000-0000DF560000}"/>
    <cellStyle name="Normal 26 2 4 7" xfId="22239" xr:uid="{00000000-0005-0000-0000-0000E0560000}"/>
    <cellStyle name="Normal 26 2 5" xfId="22240" xr:uid="{00000000-0005-0000-0000-0000E1560000}"/>
    <cellStyle name="Normal 26 2 5 2" xfId="22241" xr:uid="{00000000-0005-0000-0000-0000E2560000}"/>
    <cellStyle name="Normal 26 2 5 2 2" xfId="22242" xr:uid="{00000000-0005-0000-0000-0000E3560000}"/>
    <cellStyle name="Normal 26 2 5 2 2 2" xfId="22243" xr:uid="{00000000-0005-0000-0000-0000E4560000}"/>
    <cellStyle name="Normal 26 2 5 2 3" xfId="22244" xr:uid="{00000000-0005-0000-0000-0000E5560000}"/>
    <cellStyle name="Normal 26 2 5 3" xfId="22245" xr:uid="{00000000-0005-0000-0000-0000E6560000}"/>
    <cellStyle name="Normal 26 2 5 3 2" xfId="22246" xr:uid="{00000000-0005-0000-0000-0000E7560000}"/>
    <cellStyle name="Normal 26 2 5 3 2 2" xfId="22247" xr:uid="{00000000-0005-0000-0000-0000E8560000}"/>
    <cellStyle name="Normal 26 2 5 3 3" xfId="22248" xr:uid="{00000000-0005-0000-0000-0000E9560000}"/>
    <cellStyle name="Normal 26 2 5 4" xfId="22249" xr:uid="{00000000-0005-0000-0000-0000EA560000}"/>
    <cellStyle name="Normal 26 2 5 4 2" xfId="22250" xr:uid="{00000000-0005-0000-0000-0000EB560000}"/>
    <cellStyle name="Normal 26 2 5 4 2 2" xfId="22251" xr:uid="{00000000-0005-0000-0000-0000EC560000}"/>
    <cellStyle name="Normal 26 2 5 4 3" xfId="22252" xr:uid="{00000000-0005-0000-0000-0000ED560000}"/>
    <cellStyle name="Normal 26 2 5 5" xfId="22253" xr:uid="{00000000-0005-0000-0000-0000EE560000}"/>
    <cellStyle name="Normal 26 2 5 5 2" xfId="22254" xr:uid="{00000000-0005-0000-0000-0000EF560000}"/>
    <cellStyle name="Normal 26 2 5 6" xfId="22255" xr:uid="{00000000-0005-0000-0000-0000F0560000}"/>
    <cellStyle name="Normal 26 2 5 6 2" xfId="22256" xr:uid="{00000000-0005-0000-0000-0000F1560000}"/>
    <cellStyle name="Normal 26 2 5 7" xfId="22257" xr:uid="{00000000-0005-0000-0000-0000F2560000}"/>
    <cellStyle name="Normal 26 2 6" xfId="22258" xr:uid="{00000000-0005-0000-0000-0000F3560000}"/>
    <cellStyle name="Normal 26 2 6 2" xfId="22259" xr:uid="{00000000-0005-0000-0000-0000F4560000}"/>
    <cellStyle name="Normal 26 2 6 2 2" xfId="22260" xr:uid="{00000000-0005-0000-0000-0000F5560000}"/>
    <cellStyle name="Normal 26 2 6 3" xfId="22261" xr:uid="{00000000-0005-0000-0000-0000F6560000}"/>
    <cellStyle name="Normal 26 2 7" xfId="22262" xr:uid="{00000000-0005-0000-0000-0000F7560000}"/>
    <cellStyle name="Normal 26 2 7 2" xfId="22263" xr:uid="{00000000-0005-0000-0000-0000F8560000}"/>
    <cellStyle name="Normal 26 2 7 2 2" xfId="22264" xr:uid="{00000000-0005-0000-0000-0000F9560000}"/>
    <cellStyle name="Normal 26 2 7 3" xfId="22265" xr:uid="{00000000-0005-0000-0000-0000FA560000}"/>
    <cellStyle name="Normal 26 2 8" xfId="22266" xr:uid="{00000000-0005-0000-0000-0000FB560000}"/>
    <cellStyle name="Normal 26 2 8 2" xfId="22267" xr:uid="{00000000-0005-0000-0000-0000FC560000}"/>
    <cellStyle name="Normal 26 2 8 2 2" xfId="22268" xr:uid="{00000000-0005-0000-0000-0000FD560000}"/>
    <cellStyle name="Normal 26 2 8 3" xfId="22269" xr:uid="{00000000-0005-0000-0000-0000FE560000}"/>
    <cellStyle name="Normal 26 2 9" xfId="22270" xr:uid="{00000000-0005-0000-0000-0000FF560000}"/>
    <cellStyle name="Normal 26 2 9 2" xfId="22271" xr:uid="{00000000-0005-0000-0000-000000570000}"/>
    <cellStyle name="Normal 26 3" xfId="22272" xr:uid="{00000000-0005-0000-0000-000001570000}"/>
    <cellStyle name="Normal 26 3 10" xfId="22273" xr:uid="{00000000-0005-0000-0000-000002570000}"/>
    <cellStyle name="Normal 26 3 10 2" xfId="22274" xr:uid="{00000000-0005-0000-0000-000003570000}"/>
    <cellStyle name="Normal 26 3 11" xfId="22275" xr:uid="{00000000-0005-0000-0000-000004570000}"/>
    <cellStyle name="Normal 26 3 2" xfId="22276" xr:uid="{00000000-0005-0000-0000-000005570000}"/>
    <cellStyle name="Normal 26 3 2 2" xfId="22277" xr:uid="{00000000-0005-0000-0000-000006570000}"/>
    <cellStyle name="Normal 26 3 2 2 2" xfId="22278" xr:uid="{00000000-0005-0000-0000-000007570000}"/>
    <cellStyle name="Normal 26 3 2 2 2 2" xfId="22279" xr:uid="{00000000-0005-0000-0000-000008570000}"/>
    <cellStyle name="Normal 26 3 2 2 2 2 2" xfId="22280" xr:uid="{00000000-0005-0000-0000-000009570000}"/>
    <cellStyle name="Normal 26 3 2 2 2 3" xfId="22281" xr:uid="{00000000-0005-0000-0000-00000A570000}"/>
    <cellStyle name="Normal 26 3 2 2 3" xfId="22282" xr:uid="{00000000-0005-0000-0000-00000B570000}"/>
    <cellStyle name="Normal 26 3 2 2 3 2" xfId="22283" xr:uid="{00000000-0005-0000-0000-00000C570000}"/>
    <cellStyle name="Normal 26 3 2 2 3 2 2" xfId="22284" xr:uid="{00000000-0005-0000-0000-00000D570000}"/>
    <cellStyle name="Normal 26 3 2 2 3 3" xfId="22285" xr:uid="{00000000-0005-0000-0000-00000E570000}"/>
    <cellStyle name="Normal 26 3 2 2 4" xfId="22286" xr:uid="{00000000-0005-0000-0000-00000F570000}"/>
    <cellStyle name="Normal 26 3 2 2 4 2" xfId="22287" xr:uid="{00000000-0005-0000-0000-000010570000}"/>
    <cellStyle name="Normal 26 3 2 2 4 2 2" xfId="22288" xr:uid="{00000000-0005-0000-0000-000011570000}"/>
    <cellStyle name="Normal 26 3 2 2 4 3" xfId="22289" xr:uid="{00000000-0005-0000-0000-000012570000}"/>
    <cellStyle name="Normal 26 3 2 2 5" xfId="22290" xr:uid="{00000000-0005-0000-0000-000013570000}"/>
    <cellStyle name="Normal 26 3 2 2 5 2" xfId="22291" xr:uid="{00000000-0005-0000-0000-000014570000}"/>
    <cellStyle name="Normal 26 3 2 2 6" xfId="22292" xr:uid="{00000000-0005-0000-0000-000015570000}"/>
    <cellStyle name="Normal 26 3 2 2 6 2" xfId="22293" xr:uid="{00000000-0005-0000-0000-000016570000}"/>
    <cellStyle name="Normal 26 3 2 2 7" xfId="22294" xr:uid="{00000000-0005-0000-0000-000017570000}"/>
    <cellStyle name="Normal 26 3 2 3" xfId="22295" xr:uid="{00000000-0005-0000-0000-000018570000}"/>
    <cellStyle name="Normal 26 3 2 3 2" xfId="22296" xr:uid="{00000000-0005-0000-0000-000019570000}"/>
    <cellStyle name="Normal 26 3 2 3 2 2" xfId="22297" xr:uid="{00000000-0005-0000-0000-00001A570000}"/>
    <cellStyle name="Normal 26 3 2 3 2 2 2" xfId="22298" xr:uid="{00000000-0005-0000-0000-00001B570000}"/>
    <cellStyle name="Normal 26 3 2 3 2 3" xfId="22299" xr:uid="{00000000-0005-0000-0000-00001C570000}"/>
    <cellStyle name="Normal 26 3 2 3 3" xfId="22300" xr:uid="{00000000-0005-0000-0000-00001D570000}"/>
    <cellStyle name="Normal 26 3 2 3 3 2" xfId="22301" xr:uid="{00000000-0005-0000-0000-00001E570000}"/>
    <cellStyle name="Normal 26 3 2 3 3 2 2" xfId="22302" xr:uid="{00000000-0005-0000-0000-00001F570000}"/>
    <cellStyle name="Normal 26 3 2 3 3 3" xfId="22303" xr:uid="{00000000-0005-0000-0000-000020570000}"/>
    <cellStyle name="Normal 26 3 2 3 4" xfId="22304" xr:uid="{00000000-0005-0000-0000-000021570000}"/>
    <cellStyle name="Normal 26 3 2 3 4 2" xfId="22305" xr:uid="{00000000-0005-0000-0000-000022570000}"/>
    <cellStyle name="Normal 26 3 2 3 4 2 2" xfId="22306" xr:uid="{00000000-0005-0000-0000-000023570000}"/>
    <cellStyle name="Normal 26 3 2 3 4 3" xfId="22307" xr:uid="{00000000-0005-0000-0000-000024570000}"/>
    <cellStyle name="Normal 26 3 2 3 5" xfId="22308" xr:uid="{00000000-0005-0000-0000-000025570000}"/>
    <cellStyle name="Normal 26 3 2 3 5 2" xfId="22309" xr:uid="{00000000-0005-0000-0000-000026570000}"/>
    <cellStyle name="Normal 26 3 2 3 6" xfId="22310" xr:uid="{00000000-0005-0000-0000-000027570000}"/>
    <cellStyle name="Normal 26 3 2 3 6 2" xfId="22311" xr:uid="{00000000-0005-0000-0000-000028570000}"/>
    <cellStyle name="Normal 26 3 2 3 7" xfId="22312" xr:uid="{00000000-0005-0000-0000-000029570000}"/>
    <cellStyle name="Normal 26 3 2 4" xfId="22313" xr:uid="{00000000-0005-0000-0000-00002A570000}"/>
    <cellStyle name="Normal 26 3 2 4 2" xfId="22314" xr:uid="{00000000-0005-0000-0000-00002B570000}"/>
    <cellStyle name="Normal 26 3 2 4 2 2" xfId="22315" xr:uid="{00000000-0005-0000-0000-00002C570000}"/>
    <cellStyle name="Normal 26 3 2 4 3" xfId="22316" xr:uid="{00000000-0005-0000-0000-00002D570000}"/>
    <cellStyle name="Normal 26 3 2 5" xfId="22317" xr:uid="{00000000-0005-0000-0000-00002E570000}"/>
    <cellStyle name="Normal 26 3 2 5 2" xfId="22318" xr:uid="{00000000-0005-0000-0000-00002F570000}"/>
    <cellStyle name="Normal 26 3 2 5 2 2" xfId="22319" xr:uid="{00000000-0005-0000-0000-000030570000}"/>
    <cellStyle name="Normal 26 3 2 5 3" xfId="22320" xr:uid="{00000000-0005-0000-0000-000031570000}"/>
    <cellStyle name="Normal 26 3 2 6" xfId="22321" xr:uid="{00000000-0005-0000-0000-000032570000}"/>
    <cellStyle name="Normal 26 3 2 6 2" xfId="22322" xr:uid="{00000000-0005-0000-0000-000033570000}"/>
    <cellStyle name="Normal 26 3 2 6 2 2" xfId="22323" xr:uid="{00000000-0005-0000-0000-000034570000}"/>
    <cellStyle name="Normal 26 3 2 6 3" xfId="22324" xr:uid="{00000000-0005-0000-0000-000035570000}"/>
    <cellStyle name="Normal 26 3 2 7" xfId="22325" xr:uid="{00000000-0005-0000-0000-000036570000}"/>
    <cellStyle name="Normal 26 3 2 7 2" xfId="22326" xr:uid="{00000000-0005-0000-0000-000037570000}"/>
    <cellStyle name="Normal 26 3 2 8" xfId="22327" xr:uid="{00000000-0005-0000-0000-000038570000}"/>
    <cellStyle name="Normal 26 3 2 8 2" xfId="22328" xr:uid="{00000000-0005-0000-0000-000039570000}"/>
    <cellStyle name="Normal 26 3 2 9" xfId="22329" xr:uid="{00000000-0005-0000-0000-00003A570000}"/>
    <cellStyle name="Normal 26 3 3" xfId="22330" xr:uid="{00000000-0005-0000-0000-00003B570000}"/>
    <cellStyle name="Normal 26 3 3 2" xfId="22331" xr:uid="{00000000-0005-0000-0000-00003C570000}"/>
    <cellStyle name="Normal 26 3 3 2 2" xfId="22332" xr:uid="{00000000-0005-0000-0000-00003D570000}"/>
    <cellStyle name="Normal 26 3 3 2 2 2" xfId="22333" xr:uid="{00000000-0005-0000-0000-00003E570000}"/>
    <cellStyle name="Normal 26 3 3 2 2 2 2" xfId="22334" xr:uid="{00000000-0005-0000-0000-00003F570000}"/>
    <cellStyle name="Normal 26 3 3 2 2 3" xfId="22335" xr:uid="{00000000-0005-0000-0000-000040570000}"/>
    <cellStyle name="Normal 26 3 3 2 3" xfId="22336" xr:uid="{00000000-0005-0000-0000-000041570000}"/>
    <cellStyle name="Normal 26 3 3 2 3 2" xfId="22337" xr:uid="{00000000-0005-0000-0000-000042570000}"/>
    <cellStyle name="Normal 26 3 3 2 3 2 2" xfId="22338" xr:uid="{00000000-0005-0000-0000-000043570000}"/>
    <cellStyle name="Normal 26 3 3 2 3 3" xfId="22339" xr:uid="{00000000-0005-0000-0000-000044570000}"/>
    <cellStyle name="Normal 26 3 3 2 4" xfId="22340" xr:uid="{00000000-0005-0000-0000-000045570000}"/>
    <cellStyle name="Normal 26 3 3 2 4 2" xfId="22341" xr:uid="{00000000-0005-0000-0000-000046570000}"/>
    <cellStyle name="Normal 26 3 3 2 4 2 2" xfId="22342" xr:uid="{00000000-0005-0000-0000-000047570000}"/>
    <cellStyle name="Normal 26 3 3 2 4 3" xfId="22343" xr:uid="{00000000-0005-0000-0000-000048570000}"/>
    <cellStyle name="Normal 26 3 3 2 5" xfId="22344" xr:uid="{00000000-0005-0000-0000-000049570000}"/>
    <cellStyle name="Normal 26 3 3 2 5 2" xfId="22345" xr:uid="{00000000-0005-0000-0000-00004A570000}"/>
    <cellStyle name="Normal 26 3 3 2 6" xfId="22346" xr:uid="{00000000-0005-0000-0000-00004B570000}"/>
    <cellStyle name="Normal 26 3 3 2 6 2" xfId="22347" xr:uid="{00000000-0005-0000-0000-00004C570000}"/>
    <cellStyle name="Normal 26 3 3 2 7" xfId="22348" xr:uid="{00000000-0005-0000-0000-00004D570000}"/>
    <cellStyle name="Normal 26 3 3 3" xfId="22349" xr:uid="{00000000-0005-0000-0000-00004E570000}"/>
    <cellStyle name="Normal 26 3 3 3 2" xfId="22350" xr:uid="{00000000-0005-0000-0000-00004F570000}"/>
    <cellStyle name="Normal 26 3 3 3 2 2" xfId="22351" xr:uid="{00000000-0005-0000-0000-000050570000}"/>
    <cellStyle name="Normal 26 3 3 3 3" xfId="22352" xr:uid="{00000000-0005-0000-0000-000051570000}"/>
    <cellStyle name="Normal 26 3 3 4" xfId="22353" xr:uid="{00000000-0005-0000-0000-000052570000}"/>
    <cellStyle name="Normal 26 3 3 4 2" xfId="22354" xr:uid="{00000000-0005-0000-0000-000053570000}"/>
    <cellStyle name="Normal 26 3 3 4 2 2" xfId="22355" xr:uid="{00000000-0005-0000-0000-000054570000}"/>
    <cellStyle name="Normal 26 3 3 4 3" xfId="22356" xr:uid="{00000000-0005-0000-0000-000055570000}"/>
    <cellStyle name="Normal 26 3 3 5" xfId="22357" xr:uid="{00000000-0005-0000-0000-000056570000}"/>
    <cellStyle name="Normal 26 3 3 5 2" xfId="22358" xr:uid="{00000000-0005-0000-0000-000057570000}"/>
    <cellStyle name="Normal 26 3 3 5 2 2" xfId="22359" xr:uid="{00000000-0005-0000-0000-000058570000}"/>
    <cellStyle name="Normal 26 3 3 5 3" xfId="22360" xr:uid="{00000000-0005-0000-0000-000059570000}"/>
    <cellStyle name="Normal 26 3 3 6" xfId="22361" xr:uid="{00000000-0005-0000-0000-00005A570000}"/>
    <cellStyle name="Normal 26 3 3 6 2" xfId="22362" xr:uid="{00000000-0005-0000-0000-00005B570000}"/>
    <cellStyle name="Normal 26 3 3 7" xfId="22363" xr:uid="{00000000-0005-0000-0000-00005C570000}"/>
    <cellStyle name="Normal 26 3 3 7 2" xfId="22364" xr:uid="{00000000-0005-0000-0000-00005D570000}"/>
    <cellStyle name="Normal 26 3 3 8" xfId="22365" xr:uid="{00000000-0005-0000-0000-00005E570000}"/>
    <cellStyle name="Normal 26 3 4" xfId="22366" xr:uid="{00000000-0005-0000-0000-00005F570000}"/>
    <cellStyle name="Normal 26 3 4 2" xfId="22367" xr:uid="{00000000-0005-0000-0000-000060570000}"/>
    <cellStyle name="Normal 26 3 4 2 2" xfId="22368" xr:uid="{00000000-0005-0000-0000-000061570000}"/>
    <cellStyle name="Normal 26 3 4 2 2 2" xfId="22369" xr:uid="{00000000-0005-0000-0000-000062570000}"/>
    <cellStyle name="Normal 26 3 4 2 3" xfId="22370" xr:uid="{00000000-0005-0000-0000-000063570000}"/>
    <cellStyle name="Normal 26 3 4 3" xfId="22371" xr:uid="{00000000-0005-0000-0000-000064570000}"/>
    <cellStyle name="Normal 26 3 4 3 2" xfId="22372" xr:uid="{00000000-0005-0000-0000-000065570000}"/>
    <cellStyle name="Normal 26 3 4 3 2 2" xfId="22373" xr:uid="{00000000-0005-0000-0000-000066570000}"/>
    <cellStyle name="Normal 26 3 4 3 3" xfId="22374" xr:uid="{00000000-0005-0000-0000-000067570000}"/>
    <cellStyle name="Normal 26 3 4 4" xfId="22375" xr:uid="{00000000-0005-0000-0000-000068570000}"/>
    <cellStyle name="Normal 26 3 4 4 2" xfId="22376" xr:uid="{00000000-0005-0000-0000-000069570000}"/>
    <cellStyle name="Normal 26 3 4 4 2 2" xfId="22377" xr:uid="{00000000-0005-0000-0000-00006A570000}"/>
    <cellStyle name="Normal 26 3 4 4 3" xfId="22378" xr:uid="{00000000-0005-0000-0000-00006B570000}"/>
    <cellStyle name="Normal 26 3 4 5" xfId="22379" xr:uid="{00000000-0005-0000-0000-00006C570000}"/>
    <cellStyle name="Normal 26 3 4 5 2" xfId="22380" xr:uid="{00000000-0005-0000-0000-00006D570000}"/>
    <cellStyle name="Normal 26 3 4 6" xfId="22381" xr:uid="{00000000-0005-0000-0000-00006E570000}"/>
    <cellStyle name="Normal 26 3 4 6 2" xfId="22382" xr:uid="{00000000-0005-0000-0000-00006F570000}"/>
    <cellStyle name="Normal 26 3 4 7" xfId="22383" xr:uid="{00000000-0005-0000-0000-000070570000}"/>
    <cellStyle name="Normal 26 3 5" xfId="22384" xr:uid="{00000000-0005-0000-0000-000071570000}"/>
    <cellStyle name="Normal 26 3 5 2" xfId="22385" xr:uid="{00000000-0005-0000-0000-000072570000}"/>
    <cellStyle name="Normal 26 3 5 2 2" xfId="22386" xr:uid="{00000000-0005-0000-0000-000073570000}"/>
    <cellStyle name="Normal 26 3 5 2 2 2" xfId="22387" xr:uid="{00000000-0005-0000-0000-000074570000}"/>
    <cellStyle name="Normal 26 3 5 2 3" xfId="22388" xr:uid="{00000000-0005-0000-0000-000075570000}"/>
    <cellStyle name="Normal 26 3 5 3" xfId="22389" xr:uid="{00000000-0005-0000-0000-000076570000}"/>
    <cellStyle name="Normal 26 3 5 3 2" xfId="22390" xr:uid="{00000000-0005-0000-0000-000077570000}"/>
    <cellStyle name="Normal 26 3 5 3 2 2" xfId="22391" xr:uid="{00000000-0005-0000-0000-000078570000}"/>
    <cellStyle name="Normal 26 3 5 3 3" xfId="22392" xr:uid="{00000000-0005-0000-0000-000079570000}"/>
    <cellStyle name="Normal 26 3 5 4" xfId="22393" xr:uid="{00000000-0005-0000-0000-00007A570000}"/>
    <cellStyle name="Normal 26 3 5 4 2" xfId="22394" xr:uid="{00000000-0005-0000-0000-00007B570000}"/>
    <cellStyle name="Normal 26 3 5 4 2 2" xfId="22395" xr:uid="{00000000-0005-0000-0000-00007C570000}"/>
    <cellStyle name="Normal 26 3 5 4 3" xfId="22396" xr:uid="{00000000-0005-0000-0000-00007D570000}"/>
    <cellStyle name="Normal 26 3 5 5" xfId="22397" xr:uid="{00000000-0005-0000-0000-00007E570000}"/>
    <cellStyle name="Normal 26 3 5 5 2" xfId="22398" xr:uid="{00000000-0005-0000-0000-00007F570000}"/>
    <cellStyle name="Normal 26 3 5 6" xfId="22399" xr:uid="{00000000-0005-0000-0000-000080570000}"/>
    <cellStyle name="Normal 26 3 5 6 2" xfId="22400" xr:uid="{00000000-0005-0000-0000-000081570000}"/>
    <cellStyle name="Normal 26 3 5 7" xfId="22401" xr:uid="{00000000-0005-0000-0000-000082570000}"/>
    <cellStyle name="Normal 26 3 6" xfId="22402" xr:uid="{00000000-0005-0000-0000-000083570000}"/>
    <cellStyle name="Normal 26 3 6 2" xfId="22403" xr:uid="{00000000-0005-0000-0000-000084570000}"/>
    <cellStyle name="Normal 26 3 6 2 2" xfId="22404" xr:uid="{00000000-0005-0000-0000-000085570000}"/>
    <cellStyle name="Normal 26 3 6 3" xfId="22405" xr:uid="{00000000-0005-0000-0000-000086570000}"/>
    <cellStyle name="Normal 26 3 7" xfId="22406" xr:uid="{00000000-0005-0000-0000-000087570000}"/>
    <cellStyle name="Normal 26 3 7 2" xfId="22407" xr:uid="{00000000-0005-0000-0000-000088570000}"/>
    <cellStyle name="Normal 26 3 7 2 2" xfId="22408" xr:uid="{00000000-0005-0000-0000-000089570000}"/>
    <cellStyle name="Normal 26 3 7 3" xfId="22409" xr:uid="{00000000-0005-0000-0000-00008A570000}"/>
    <cellStyle name="Normal 26 3 8" xfId="22410" xr:uid="{00000000-0005-0000-0000-00008B570000}"/>
    <cellStyle name="Normal 26 3 8 2" xfId="22411" xr:uid="{00000000-0005-0000-0000-00008C570000}"/>
    <cellStyle name="Normal 26 3 8 2 2" xfId="22412" xr:uid="{00000000-0005-0000-0000-00008D570000}"/>
    <cellStyle name="Normal 26 3 8 3" xfId="22413" xr:uid="{00000000-0005-0000-0000-00008E570000}"/>
    <cellStyle name="Normal 26 3 9" xfId="22414" xr:uid="{00000000-0005-0000-0000-00008F570000}"/>
    <cellStyle name="Normal 26 3 9 2" xfId="22415" xr:uid="{00000000-0005-0000-0000-000090570000}"/>
    <cellStyle name="Normal 26 4" xfId="22416" xr:uid="{00000000-0005-0000-0000-000091570000}"/>
    <cellStyle name="Normal 26 4 2" xfId="22417" xr:uid="{00000000-0005-0000-0000-000092570000}"/>
    <cellStyle name="Normal 26 4 2 2" xfId="22418" xr:uid="{00000000-0005-0000-0000-000093570000}"/>
    <cellStyle name="Normal 26 4 2 2 2" xfId="22419" xr:uid="{00000000-0005-0000-0000-000094570000}"/>
    <cellStyle name="Normal 26 4 2 2 2 2" xfId="22420" xr:uid="{00000000-0005-0000-0000-000095570000}"/>
    <cellStyle name="Normal 26 4 2 2 3" xfId="22421" xr:uid="{00000000-0005-0000-0000-000096570000}"/>
    <cellStyle name="Normal 26 4 2 3" xfId="22422" xr:uid="{00000000-0005-0000-0000-000097570000}"/>
    <cellStyle name="Normal 26 4 2 3 2" xfId="22423" xr:uid="{00000000-0005-0000-0000-000098570000}"/>
    <cellStyle name="Normal 26 4 2 3 2 2" xfId="22424" xr:uid="{00000000-0005-0000-0000-000099570000}"/>
    <cellStyle name="Normal 26 4 2 3 3" xfId="22425" xr:uid="{00000000-0005-0000-0000-00009A570000}"/>
    <cellStyle name="Normal 26 4 2 4" xfId="22426" xr:uid="{00000000-0005-0000-0000-00009B570000}"/>
    <cellStyle name="Normal 26 4 2 4 2" xfId="22427" xr:uid="{00000000-0005-0000-0000-00009C570000}"/>
    <cellStyle name="Normal 26 4 2 4 2 2" xfId="22428" xr:uid="{00000000-0005-0000-0000-00009D570000}"/>
    <cellStyle name="Normal 26 4 2 4 3" xfId="22429" xr:uid="{00000000-0005-0000-0000-00009E570000}"/>
    <cellStyle name="Normal 26 4 2 5" xfId="22430" xr:uid="{00000000-0005-0000-0000-00009F570000}"/>
    <cellStyle name="Normal 26 4 2 5 2" xfId="22431" xr:uid="{00000000-0005-0000-0000-0000A0570000}"/>
    <cellStyle name="Normal 26 4 2 6" xfId="22432" xr:uid="{00000000-0005-0000-0000-0000A1570000}"/>
    <cellStyle name="Normal 26 4 2 6 2" xfId="22433" xr:uid="{00000000-0005-0000-0000-0000A2570000}"/>
    <cellStyle name="Normal 26 4 2 7" xfId="22434" xr:uid="{00000000-0005-0000-0000-0000A3570000}"/>
    <cellStyle name="Normal 26 4 3" xfId="22435" xr:uid="{00000000-0005-0000-0000-0000A4570000}"/>
    <cellStyle name="Normal 26 4 3 2" xfId="22436" xr:uid="{00000000-0005-0000-0000-0000A5570000}"/>
    <cellStyle name="Normal 26 4 3 2 2" xfId="22437" xr:uid="{00000000-0005-0000-0000-0000A6570000}"/>
    <cellStyle name="Normal 26 4 3 2 2 2" xfId="22438" xr:uid="{00000000-0005-0000-0000-0000A7570000}"/>
    <cellStyle name="Normal 26 4 3 2 3" xfId="22439" xr:uid="{00000000-0005-0000-0000-0000A8570000}"/>
    <cellStyle name="Normal 26 4 3 3" xfId="22440" xr:uid="{00000000-0005-0000-0000-0000A9570000}"/>
    <cellStyle name="Normal 26 4 3 3 2" xfId="22441" xr:uid="{00000000-0005-0000-0000-0000AA570000}"/>
    <cellStyle name="Normal 26 4 3 3 2 2" xfId="22442" xr:uid="{00000000-0005-0000-0000-0000AB570000}"/>
    <cellStyle name="Normal 26 4 3 3 3" xfId="22443" xr:uid="{00000000-0005-0000-0000-0000AC570000}"/>
    <cellStyle name="Normal 26 4 3 4" xfId="22444" xr:uid="{00000000-0005-0000-0000-0000AD570000}"/>
    <cellStyle name="Normal 26 4 3 4 2" xfId="22445" xr:uid="{00000000-0005-0000-0000-0000AE570000}"/>
    <cellStyle name="Normal 26 4 3 4 2 2" xfId="22446" xr:uid="{00000000-0005-0000-0000-0000AF570000}"/>
    <cellStyle name="Normal 26 4 3 4 3" xfId="22447" xr:uid="{00000000-0005-0000-0000-0000B0570000}"/>
    <cellStyle name="Normal 26 4 3 5" xfId="22448" xr:uid="{00000000-0005-0000-0000-0000B1570000}"/>
    <cellStyle name="Normal 26 4 3 5 2" xfId="22449" xr:uid="{00000000-0005-0000-0000-0000B2570000}"/>
    <cellStyle name="Normal 26 4 3 6" xfId="22450" xr:uid="{00000000-0005-0000-0000-0000B3570000}"/>
    <cellStyle name="Normal 26 4 3 6 2" xfId="22451" xr:uid="{00000000-0005-0000-0000-0000B4570000}"/>
    <cellStyle name="Normal 26 4 3 7" xfId="22452" xr:uid="{00000000-0005-0000-0000-0000B5570000}"/>
    <cellStyle name="Normal 26 4 4" xfId="22453" xr:uid="{00000000-0005-0000-0000-0000B6570000}"/>
    <cellStyle name="Normal 26 4 4 2" xfId="22454" xr:uid="{00000000-0005-0000-0000-0000B7570000}"/>
    <cellStyle name="Normal 26 4 4 2 2" xfId="22455" xr:uid="{00000000-0005-0000-0000-0000B8570000}"/>
    <cellStyle name="Normal 26 4 4 3" xfId="22456" xr:uid="{00000000-0005-0000-0000-0000B9570000}"/>
    <cellStyle name="Normal 26 4 5" xfId="22457" xr:uid="{00000000-0005-0000-0000-0000BA570000}"/>
    <cellStyle name="Normal 26 4 5 2" xfId="22458" xr:uid="{00000000-0005-0000-0000-0000BB570000}"/>
    <cellStyle name="Normal 26 4 5 2 2" xfId="22459" xr:uid="{00000000-0005-0000-0000-0000BC570000}"/>
    <cellStyle name="Normal 26 4 5 3" xfId="22460" xr:uid="{00000000-0005-0000-0000-0000BD570000}"/>
    <cellStyle name="Normal 26 4 6" xfId="22461" xr:uid="{00000000-0005-0000-0000-0000BE570000}"/>
    <cellStyle name="Normal 26 4 6 2" xfId="22462" xr:uid="{00000000-0005-0000-0000-0000BF570000}"/>
    <cellStyle name="Normal 26 4 6 2 2" xfId="22463" xr:uid="{00000000-0005-0000-0000-0000C0570000}"/>
    <cellStyle name="Normal 26 4 6 3" xfId="22464" xr:uid="{00000000-0005-0000-0000-0000C1570000}"/>
    <cellStyle name="Normal 26 4 7" xfId="22465" xr:uid="{00000000-0005-0000-0000-0000C2570000}"/>
    <cellStyle name="Normal 26 4 7 2" xfId="22466" xr:uid="{00000000-0005-0000-0000-0000C3570000}"/>
    <cellStyle name="Normal 26 4 8" xfId="22467" xr:uid="{00000000-0005-0000-0000-0000C4570000}"/>
    <cellStyle name="Normal 26 4 8 2" xfId="22468" xr:uid="{00000000-0005-0000-0000-0000C5570000}"/>
    <cellStyle name="Normal 26 4 9" xfId="22469" xr:uid="{00000000-0005-0000-0000-0000C6570000}"/>
    <cellStyle name="Normal 26 5" xfId="22470" xr:uid="{00000000-0005-0000-0000-0000C7570000}"/>
    <cellStyle name="Normal 26 5 2" xfId="22471" xr:uid="{00000000-0005-0000-0000-0000C8570000}"/>
    <cellStyle name="Normal 26 5 2 2" xfId="22472" xr:uid="{00000000-0005-0000-0000-0000C9570000}"/>
    <cellStyle name="Normal 26 5 2 2 2" xfId="22473" xr:uid="{00000000-0005-0000-0000-0000CA570000}"/>
    <cellStyle name="Normal 26 5 2 2 2 2" xfId="22474" xr:uid="{00000000-0005-0000-0000-0000CB570000}"/>
    <cellStyle name="Normal 26 5 2 2 3" xfId="22475" xr:uid="{00000000-0005-0000-0000-0000CC570000}"/>
    <cellStyle name="Normal 26 5 2 3" xfId="22476" xr:uid="{00000000-0005-0000-0000-0000CD570000}"/>
    <cellStyle name="Normal 26 5 2 3 2" xfId="22477" xr:uid="{00000000-0005-0000-0000-0000CE570000}"/>
    <cellStyle name="Normal 26 5 2 3 2 2" xfId="22478" xr:uid="{00000000-0005-0000-0000-0000CF570000}"/>
    <cellStyle name="Normal 26 5 2 3 3" xfId="22479" xr:uid="{00000000-0005-0000-0000-0000D0570000}"/>
    <cellStyle name="Normal 26 5 2 4" xfId="22480" xr:uid="{00000000-0005-0000-0000-0000D1570000}"/>
    <cellStyle name="Normal 26 5 2 4 2" xfId="22481" xr:uid="{00000000-0005-0000-0000-0000D2570000}"/>
    <cellStyle name="Normal 26 5 2 4 2 2" xfId="22482" xr:uid="{00000000-0005-0000-0000-0000D3570000}"/>
    <cellStyle name="Normal 26 5 2 4 3" xfId="22483" xr:uid="{00000000-0005-0000-0000-0000D4570000}"/>
    <cellStyle name="Normal 26 5 2 5" xfId="22484" xr:uid="{00000000-0005-0000-0000-0000D5570000}"/>
    <cellStyle name="Normal 26 5 2 5 2" xfId="22485" xr:uid="{00000000-0005-0000-0000-0000D6570000}"/>
    <cellStyle name="Normal 26 5 2 6" xfId="22486" xr:uid="{00000000-0005-0000-0000-0000D7570000}"/>
    <cellStyle name="Normal 26 5 2 6 2" xfId="22487" xr:uid="{00000000-0005-0000-0000-0000D8570000}"/>
    <cellStyle name="Normal 26 5 2 7" xfId="22488" xr:uid="{00000000-0005-0000-0000-0000D9570000}"/>
    <cellStyle name="Normal 26 5 3" xfId="22489" xr:uid="{00000000-0005-0000-0000-0000DA570000}"/>
    <cellStyle name="Normal 26 5 3 2" xfId="22490" xr:uid="{00000000-0005-0000-0000-0000DB570000}"/>
    <cellStyle name="Normal 26 5 3 2 2" xfId="22491" xr:uid="{00000000-0005-0000-0000-0000DC570000}"/>
    <cellStyle name="Normal 26 5 3 3" xfId="22492" xr:uid="{00000000-0005-0000-0000-0000DD570000}"/>
    <cellStyle name="Normal 26 5 4" xfId="22493" xr:uid="{00000000-0005-0000-0000-0000DE570000}"/>
    <cellStyle name="Normal 26 5 4 2" xfId="22494" xr:uid="{00000000-0005-0000-0000-0000DF570000}"/>
    <cellStyle name="Normal 26 5 4 2 2" xfId="22495" xr:uid="{00000000-0005-0000-0000-0000E0570000}"/>
    <cellStyle name="Normal 26 5 4 3" xfId="22496" xr:uid="{00000000-0005-0000-0000-0000E1570000}"/>
    <cellStyle name="Normal 26 5 5" xfId="22497" xr:uid="{00000000-0005-0000-0000-0000E2570000}"/>
    <cellStyle name="Normal 26 5 5 2" xfId="22498" xr:uid="{00000000-0005-0000-0000-0000E3570000}"/>
    <cellStyle name="Normal 26 5 5 2 2" xfId="22499" xr:uid="{00000000-0005-0000-0000-0000E4570000}"/>
    <cellStyle name="Normal 26 5 5 3" xfId="22500" xr:uid="{00000000-0005-0000-0000-0000E5570000}"/>
    <cellStyle name="Normal 26 5 6" xfId="22501" xr:uid="{00000000-0005-0000-0000-0000E6570000}"/>
    <cellStyle name="Normal 26 5 6 2" xfId="22502" xr:uid="{00000000-0005-0000-0000-0000E7570000}"/>
    <cellStyle name="Normal 26 5 7" xfId="22503" xr:uid="{00000000-0005-0000-0000-0000E8570000}"/>
    <cellStyle name="Normal 26 5 7 2" xfId="22504" xr:uid="{00000000-0005-0000-0000-0000E9570000}"/>
    <cellStyle name="Normal 26 5 8" xfId="22505" xr:uid="{00000000-0005-0000-0000-0000EA570000}"/>
    <cellStyle name="Normal 26 6" xfId="22506" xr:uid="{00000000-0005-0000-0000-0000EB570000}"/>
    <cellStyle name="Normal 26 6 2" xfId="22507" xr:uid="{00000000-0005-0000-0000-0000EC570000}"/>
    <cellStyle name="Normal 26 6 2 2" xfId="22508" xr:uid="{00000000-0005-0000-0000-0000ED570000}"/>
    <cellStyle name="Normal 26 6 2 2 2" xfId="22509" xr:uid="{00000000-0005-0000-0000-0000EE570000}"/>
    <cellStyle name="Normal 26 6 2 3" xfId="22510" xr:uid="{00000000-0005-0000-0000-0000EF570000}"/>
    <cellStyle name="Normal 26 6 3" xfId="22511" xr:uid="{00000000-0005-0000-0000-0000F0570000}"/>
    <cellStyle name="Normal 26 6 3 2" xfId="22512" xr:uid="{00000000-0005-0000-0000-0000F1570000}"/>
    <cellStyle name="Normal 26 6 3 2 2" xfId="22513" xr:uid="{00000000-0005-0000-0000-0000F2570000}"/>
    <cellStyle name="Normal 26 6 3 3" xfId="22514" xr:uid="{00000000-0005-0000-0000-0000F3570000}"/>
    <cellStyle name="Normal 26 6 4" xfId="22515" xr:uid="{00000000-0005-0000-0000-0000F4570000}"/>
    <cellStyle name="Normal 26 6 4 2" xfId="22516" xr:uid="{00000000-0005-0000-0000-0000F5570000}"/>
    <cellStyle name="Normal 26 6 4 2 2" xfId="22517" xr:uid="{00000000-0005-0000-0000-0000F6570000}"/>
    <cellStyle name="Normal 26 6 4 3" xfId="22518" xr:uid="{00000000-0005-0000-0000-0000F7570000}"/>
    <cellStyle name="Normal 26 6 5" xfId="22519" xr:uid="{00000000-0005-0000-0000-0000F8570000}"/>
    <cellStyle name="Normal 26 6 5 2" xfId="22520" xr:uid="{00000000-0005-0000-0000-0000F9570000}"/>
    <cellStyle name="Normal 26 6 6" xfId="22521" xr:uid="{00000000-0005-0000-0000-0000FA570000}"/>
    <cellStyle name="Normal 26 6 6 2" xfId="22522" xr:uid="{00000000-0005-0000-0000-0000FB570000}"/>
    <cellStyle name="Normal 26 6 7" xfId="22523" xr:uid="{00000000-0005-0000-0000-0000FC570000}"/>
    <cellStyle name="Normal 26 7" xfId="22524" xr:uid="{00000000-0005-0000-0000-0000FD570000}"/>
    <cellStyle name="Normal 26 7 2" xfId="22525" xr:uid="{00000000-0005-0000-0000-0000FE570000}"/>
    <cellStyle name="Normal 26 7 2 2" xfId="22526" xr:uid="{00000000-0005-0000-0000-0000FF570000}"/>
    <cellStyle name="Normal 26 7 2 2 2" xfId="22527" xr:uid="{00000000-0005-0000-0000-000000580000}"/>
    <cellStyle name="Normal 26 7 2 3" xfId="22528" xr:uid="{00000000-0005-0000-0000-000001580000}"/>
    <cellStyle name="Normal 26 7 3" xfId="22529" xr:uid="{00000000-0005-0000-0000-000002580000}"/>
    <cellStyle name="Normal 26 7 3 2" xfId="22530" xr:uid="{00000000-0005-0000-0000-000003580000}"/>
    <cellStyle name="Normal 26 7 3 2 2" xfId="22531" xr:uid="{00000000-0005-0000-0000-000004580000}"/>
    <cellStyle name="Normal 26 7 3 3" xfId="22532" xr:uid="{00000000-0005-0000-0000-000005580000}"/>
    <cellStyle name="Normal 26 7 4" xfId="22533" xr:uid="{00000000-0005-0000-0000-000006580000}"/>
    <cellStyle name="Normal 26 7 4 2" xfId="22534" xr:uid="{00000000-0005-0000-0000-000007580000}"/>
    <cellStyle name="Normal 26 7 4 2 2" xfId="22535" xr:uid="{00000000-0005-0000-0000-000008580000}"/>
    <cellStyle name="Normal 26 7 4 3" xfId="22536" xr:uid="{00000000-0005-0000-0000-000009580000}"/>
    <cellStyle name="Normal 26 7 5" xfId="22537" xr:uid="{00000000-0005-0000-0000-00000A580000}"/>
    <cellStyle name="Normal 26 7 5 2" xfId="22538" xr:uid="{00000000-0005-0000-0000-00000B580000}"/>
    <cellStyle name="Normal 26 7 6" xfId="22539" xr:uid="{00000000-0005-0000-0000-00000C580000}"/>
    <cellStyle name="Normal 26 7 6 2" xfId="22540" xr:uid="{00000000-0005-0000-0000-00000D580000}"/>
    <cellStyle name="Normal 26 7 7" xfId="22541" xr:uid="{00000000-0005-0000-0000-00000E580000}"/>
    <cellStyle name="Normal 26 8" xfId="22542" xr:uid="{00000000-0005-0000-0000-00000F580000}"/>
    <cellStyle name="Normal 26 8 2" xfId="22543" xr:uid="{00000000-0005-0000-0000-000010580000}"/>
    <cellStyle name="Normal 26 8 2 2" xfId="22544" xr:uid="{00000000-0005-0000-0000-000011580000}"/>
    <cellStyle name="Normal 26 8 3" xfId="22545" xr:uid="{00000000-0005-0000-0000-000012580000}"/>
    <cellStyle name="Normal 26 9" xfId="22546" xr:uid="{00000000-0005-0000-0000-000013580000}"/>
    <cellStyle name="Normal 26 9 2" xfId="22547" xr:uid="{00000000-0005-0000-0000-000014580000}"/>
    <cellStyle name="Normal 26 9 2 2" xfId="22548" xr:uid="{00000000-0005-0000-0000-000015580000}"/>
    <cellStyle name="Normal 26 9 3" xfId="22549" xr:uid="{00000000-0005-0000-0000-000016580000}"/>
    <cellStyle name="Normal 26_Confidential Information" xfId="22550" xr:uid="{00000000-0005-0000-0000-000017580000}"/>
    <cellStyle name="Normal 27" xfId="22551" xr:uid="{00000000-0005-0000-0000-000018580000}"/>
    <cellStyle name="Normal 28" xfId="22552" xr:uid="{00000000-0005-0000-0000-000019580000}"/>
    <cellStyle name="Normal 29" xfId="22553" xr:uid="{00000000-0005-0000-0000-00001A580000}"/>
    <cellStyle name="Normal 29 10" xfId="22554" xr:uid="{00000000-0005-0000-0000-00001B580000}"/>
    <cellStyle name="Normal 29 10 2" xfId="22555" xr:uid="{00000000-0005-0000-0000-00001C580000}"/>
    <cellStyle name="Normal 29 10 2 2" xfId="22556" xr:uid="{00000000-0005-0000-0000-00001D580000}"/>
    <cellStyle name="Normal 29 10 3" xfId="22557" xr:uid="{00000000-0005-0000-0000-00001E580000}"/>
    <cellStyle name="Normal 29 11" xfId="22558" xr:uid="{00000000-0005-0000-0000-00001F580000}"/>
    <cellStyle name="Normal 29 11 2" xfId="22559" xr:uid="{00000000-0005-0000-0000-000020580000}"/>
    <cellStyle name="Normal 29 12" xfId="22560" xr:uid="{00000000-0005-0000-0000-000021580000}"/>
    <cellStyle name="Normal 29 12 2" xfId="22561" xr:uid="{00000000-0005-0000-0000-000022580000}"/>
    <cellStyle name="Normal 29 13" xfId="22562" xr:uid="{00000000-0005-0000-0000-000023580000}"/>
    <cellStyle name="Normal 29 2" xfId="22563" xr:uid="{00000000-0005-0000-0000-000024580000}"/>
    <cellStyle name="Normal 29 2 10" xfId="22564" xr:uid="{00000000-0005-0000-0000-000025580000}"/>
    <cellStyle name="Normal 29 2 10 2" xfId="22565" xr:uid="{00000000-0005-0000-0000-000026580000}"/>
    <cellStyle name="Normal 29 2 11" xfId="22566" xr:uid="{00000000-0005-0000-0000-000027580000}"/>
    <cellStyle name="Normal 29 2 2" xfId="22567" xr:uid="{00000000-0005-0000-0000-000028580000}"/>
    <cellStyle name="Normal 29 2 2 2" xfId="22568" xr:uid="{00000000-0005-0000-0000-000029580000}"/>
    <cellStyle name="Normal 29 2 2 2 2" xfId="22569" xr:uid="{00000000-0005-0000-0000-00002A580000}"/>
    <cellStyle name="Normal 29 2 2 2 2 2" xfId="22570" xr:uid="{00000000-0005-0000-0000-00002B580000}"/>
    <cellStyle name="Normal 29 2 2 2 2 2 2" xfId="22571" xr:uid="{00000000-0005-0000-0000-00002C580000}"/>
    <cellStyle name="Normal 29 2 2 2 2 3" xfId="22572" xr:uid="{00000000-0005-0000-0000-00002D580000}"/>
    <cellStyle name="Normal 29 2 2 2 3" xfId="22573" xr:uid="{00000000-0005-0000-0000-00002E580000}"/>
    <cellStyle name="Normal 29 2 2 2 3 2" xfId="22574" xr:uid="{00000000-0005-0000-0000-00002F580000}"/>
    <cellStyle name="Normal 29 2 2 2 3 2 2" xfId="22575" xr:uid="{00000000-0005-0000-0000-000030580000}"/>
    <cellStyle name="Normal 29 2 2 2 3 3" xfId="22576" xr:uid="{00000000-0005-0000-0000-000031580000}"/>
    <cellStyle name="Normal 29 2 2 2 4" xfId="22577" xr:uid="{00000000-0005-0000-0000-000032580000}"/>
    <cellStyle name="Normal 29 2 2 2 4 2" xfId="22578" xr:uid="{00000000-0005-0000-0000-000033580000}"/>
    <cellStyle name="Normal 29 2 2 2 4 2 2" xfId="22579" xr:uid="{00000000-0005-0000-0000-000034580000}"/>
    <cellStyle name="Normal 29 2 2 2 4 3" xfId="22580" xr:uid="{00000000-0005-0000-0000-000035580000}"/>
    <cellStyle name="Normal 29 2 2 2 5" xfId="22581" xr:uid="{00000000-0005-0000-0000-000036580000}"/>
    <cellStyle name="Normal 29 2 2 2 5 2" xfId="22582" xr:uid="{00000000-0005-0000-0000-000037580000}"/>
    <cellStyle name="Normal 29 2 2 2 6" xfId="22583" xr:uid="{00000000-0005-0000-0000-000038580000}"/>
    <cellStyle name="Normal 29 2 2 2 6 2" xfId="22584" xr:uid="{00000000-0005-0000-0000-000039580000}"/>
    <cellStyle name="Normal 29 2 2 2 7" xfId="22585" xr:uid="{00000000-0005-0000-0000-00003A580000}"/>
    <cellStyle name="Normal 29 2 2 3" xfId="22586" xr:uid="{00000000-0005-0000-0000-00003B580000}"/>
    <cellStyle name="Normal 29 2 2 3 2" xfId="22587" xr:uid="{00000000-0005-0000-0000-00003C580000}"/>
    <cellStyle name="Normal 29 2 2 3 2 2" xfId="22588" xr:uid="{00000000-0005-0000-0000-00003D580000}"/>
    <cellStyle name="Normal 29 2 2 3 2 2 2" xfId="22589" xr:uid="{00000000-0005-0000-0000-00003E580000}"/>
    <cellStyle name="Normal 29 2 2 3 2 3" xfId="22590" xr:uid="{00000000-0005-0000-0000-00003F580000}"/>
    <cellStyle name="Normal 29 2 2 3 3" xfId="22591" xr:uid="{00000000-0005-0000-0000-000040580000}"/>
    <cellStyle name="Normal 29 2 2 3 3 2" xfId="22592" xr:uid="{00000000-0005-0000-0000-000041580000}"/>
    <cellStyle name="Normal 29 2 2 3 3 2 2" xfId="22593" xr:uid="{00000000-0005-0000-0000-000042580000}"/>
    <cellStyle name="Normal 29 2 2 3 3 3" xfId="22594" xr:uid="{00000000-0005-0000-0000-000043580000}"/>
    <cellStyle name="Normal 29 2 2 3 4" xfId="22595" xr:uid="{00000000-0005-0000-0000-000044580000}"/>
    <cellStyle name="Normal 29 2 2 3 4 2" xfId="22596" xr:uid="{00000000-0005-0000-0000-000045580000}"/>
    <cellStyle name="Normal 29 2 2 3 4 2 2" xfId="22597" xr:uid="{00000000-0005-0000-0000-000046580000}"/>
    <cellStyle name="Normal 29 2 2 3 4 3" xfId="22598" xr:uid="{00000000-0005-0000-0000-000047580000}"/>
    <cellStyle name="Normal 29 2 2 3 5" xfId="22599" xr:uid="{00000000-0005-0000-0000-000048580000}"/>
    <cellStyle name="Normal 29 2 2 3 5 2" xfId="22600" xr:uid="{00000000-0005-0000-0000-000049580000}"/>
    <cellStyle name="Normal 29 2 2 3 6" xfId="22601" xr:uid="{00000000-0005-0000-0000-00004A580000}"/>
    <cellStyle name="Normal 29 2 2 3 6 2" xfId="22602" xr:uid="{00000000-0005-0000-0000-00004B580000}"/>
    <cellStyle name="Normal 29 2 2 3 7" xfId="22603" xr:uid="{00000000-0005-0000-0000-00004C580000}"/>
    <cellStyle name="Normal 29 2 2 4" xfId="22604" xr:uid="{00000000-0005-0000-0000-00004D580000}"/>
    <cellStyle name="Normal 29 2 2 4 2" xfId="22605" xr:uid="{00000000-0005-0000-0000-00004E580000}"/>
    <cellStyle name="Normal 29 2 2 4 2 2" xfId="22606" xr:uid="{00000000-0005-0000-0000-00004F580000}"/>
    <cellStyle name="Normal 29 2 2 4 3" xfId="22607" xr:uid="{00000000-0005-0000-0000-000050580000}"/>
    <cellStyle name="Normal 29 2 2 5" xfId="22608" xr:uid="{00000000-0005-0000-0000-000051580000}"/>
    <cellStyle name="Normal 29 2 2 5 2" xfId="22609" xr:uid="{00000000-0005-0000-0000-000052580000}"/>
    <cellStyle name="Normal 29 2 2 5 2 2" xfId="22610" xr:uid="{00000000-0005-0000-0000-000053580000}"/>
    <cellStyle name="Normal 29 2 2 5 3" xfId="22611" xr:uid="{00000000-0005-0000-0000-000054580000}"/>
    <cellStyle name="Normal 29 2 2 6" xfId="22612" xr:uid="{00000000-0005-0000-0000-000055580000}"/>
    <cellStyle name="Normal 29 2 2 6 2" xfId="22613" xr:uid="{00000000-0005-0000-0000-000056580000}"/>
    <cellStyle name="Normal 29 2 2 6 2 2" xfId="22614" xr:uid="{00000000-0005-0000-0000-000057580000}"/>
    <cellStyle name="Normal 29 2 2 6 3" xfId="22615" xr:uid="{00000000-0005-0000-0000-000058580000}"/>
    <cellStyle name="Normal 29 2 2 7" xfId="22616" xr:uid="{00000000-0005-0000-0000-000059580000}"/>
    <cellStyle name="Normal 29 2 2 7 2" xfId="22617" xr:uid="{00000000-0005-0000-0000-00005A580000}"/>
    <cellStyle name="Normal 29 2 2 8" xfId="22618" xr:uid="{00000000-0005-0000-0000-00005B580000}"/>
    <cellStyle name="Normal 29 2 2 8 2" xfId="22619" xr:uid="{00000000-0005-0000-0000-00005C580000}"/>
    <cellStyle name="Normal 29 2 2 9" xfId="22620" xr:uid="{00000000-0005-0000-0000-00005D580000}"/>
    <cellStyle name="Normal 29 2 3" xfId="22621" xr:uid="{00000000-0005-0000-0000-00005E580000}"/>
    <cellStyle name="Normal 29 2 3 2" xfId="22622" xr:uid="{00000000-0005-0000-0000-00005F580000}"/>
    <cellStyle name="Normal 29 2 3 2 2" xfId="22623" xr:uid="{00000000-0005-0000-0000-000060580000}"/>
    <cellStyle name="Normal 29 2 3 2 2 2" xfId="22624" xr:uid="{00000000-0005-0000-0000-000061580000}"/>
    <cellStyle name="Normal 29 2 3 2 2 2 2" xfId="22625" xr:uid="{00000000-0005-0000-0000-000062580000}"/>
    <cellStyle name="Normal 29 2 3 2 2 3" xfId="22626" xr:uid="{00000000-0005-0000-0000-000063580000}"/>
    <cellStyle name="Normal 29 2 3 2 3" xfId="22627" xr:uid="{00000000-0005-0000-0000-000064580000}"/>
    <cellStyle name="Normal 29 2 3 2 3 2" xfId="22628" xr:uid="{00000000-0005-0000-0000-000065580000}"/>
    <cellStyle name="Normal 29 2 3 2 3 2 2" xfId="22629" xr:uid="{00000000-0005-0000-0000-000066580000}"/>
    <cellStyle name="Normal 29 2 3 2 3 3" xfId="22630" xr:uid="{00000000-0005-0000-0000-000067580000}"/>
    <cellStyle name="Normal 29 2 3 2 4" xfId="22631" xr:uid="{00000000-0005-0000-0000-000068580000}"/>
    <cellStyle name="Normal 29 2 3 2 4 2" xfId="22632" xr:uid="{00000000-0005-0000-0000-000069580000}"/>
    <cellStyle name="Normal 29 2 3 2 4 2 2" xfId="22633" xr:uid="{00000000-0005-0000-0000-00006A580000}"/>
    <cellStyle name="Normal 29 2 3 2 4 3" xfId="22634" xr:uid="{00000000-0005-0000-0000-00006B580000}"/>
    <cellStyle name="Normal 29 2 3 2 5" xfId="22635" xr:uid="{00000000-0005-0000-0000-00006C580000}"/>
    <cellStyle name="Normal 29 2 3 2 5 2" xfId="22636" xr:uid="{00000000-0005-0000-0000-00006D580000}"/>
    <cellStyle name="Normal 29 2 3 2 6" xfId="22637" xr:uid="{00000000-0005-0000-0000-00006E580000}"/>
    <cellStyle name="Normal 29 2 3 2 6 2" xfId="22638" xr:uid="{00000000-0005-0000-0000-00006F580000}"/>
    <cellStyle name="Normal 29 2 3 2 7" xfId="22639" xr:uid="{00000000-0005-0000-0000-000070580000}"/>
    <cellStyle name="Normal 29 2 3 3" xfId="22640" xr:uid="{00000000-0005-0000-0000-000071580000}"/>
    <cellStyle name="Normal 29 2 3 3 2" xfId="22641" xr:uid="{00000000-0005-0000-0000-000072580000}"/>
    <cellStyle name="Normal 29 2 3 3 2 2" xfId="22642" xr:uid="{00000000-0005-0000-0000-000073580000}"/>
    <cellStyle name="Normal 29 2 3 3 3" xfId="22643" xr:uid="{00000000-0005-0000-0000-000074580000}"/>
    <cellStyle name="Normal 29 2 3 4" xfId="22644" xr:uid="{00000000-0005-0000-0000-000075580000}"/>
    <cellStyle name="Normal 29 2 3 4 2" xfId="22645" xr:uid="{00000000-0005-0000-0000-000076580000}"/>
    <cellStyle name="Normal 29 2 3 4 2 2" xfId="22646" xr:uid="{00000000-0005-0000-0000-000077580000}"/>
    <cellStyle name="Normal 29 2 3 4 3" xfId="22647" xr:uid="{00000000-0005-0000-0000-000078580000}"/>
    <cellStyle name="Normal 29 2 3 5" xfId="22648" xr:uid="{00000000-0005-0000-0000-000079580000}"/>
    <cellStyle name="Normal 29 2 3 5 2" xfId="22649" xr:uid="{00000000-0005-0000-0000-00007A580000}"/>
    <cellStyle name="Normal 29 2 3 5 2 2" xfId="22650" xr:uid="{00000000-0005-0000-0000-00007B580000}"/>
    <cellStyle name="Normal 29 2 3 5 3" xfId="22651" xr:uid="{00000000-0005-0000-0000-00007C580000}"/>
    <cellStyle name="Normal 29 2 3 6" xfId="22652" xr:uid="{00000000-0005-0000-0000-00007D580000}"/>
    <cellStyle name="Normal 29 2 3 6 2" xfId="22653" xr:uid="{00000000-0005-0000-0000-00007E580000}"/>
    <cellStyle name="Normal 29 2 3 7" xfId="22654" xr:uid="{00000000-0005-0000-0000-00007F580000}"/>
    <cellStyle name="Normal 29 2 3 7 2" xfId="22655" xr:uid="{00000000-0005-0000-0000-000080580000}"/>
    <cellStyle name="Normal 29 2 3 8" xfId="22656" xr:uid="{00000000-0005-0000-0000-000081580000}"/>
    <cellStyle name="Normal 29 2 4" xfId="22657" xr:uid="{00000000-0005-0000-0000-000082580000}"/>
    <cellStyle name="Normal 29 2 4 2" xfId="22658" xr:uid="{00000000-0005-0000-0000-000083580000}"/>
    <cellStyle name="Normal 29 2 4 2 2" xfId="22659" xr:uid="{00000000-0005-0000-0000-000084580000}"/>
    <cellStyle name="Normal 29 2 4 2 2 2" xfId="22660" xr:uid="{00000000-0005-0000-0000-000085580000}"/>
    <cellStyle name="Normal 29 2 4 2 3" xfId="22661" xr:uid="{00000000-0005-0000-0000-000086580000}"/>
    <cellStyle name="Normal 29 2 4 3" xfId="22662" xr:uid="{00000000-0005-0000-0000-000087580000}"/>
    <cellStyle name="Normal 29 2 4 3 2" xfId="22663" xr:uid="{00000000-0005-0000-0000-000088580000}"/>
    <cellStyle name="Normal 29 2 4 3 2 2" xfId="22664" xr:uid="{00000000-0005-0000-0000-000089580000}"/>
    <cellStyle name="Normal 29 2 4 3 3" xfId="22665" xr:uid="{00000000-0005-0000-0000-00008A580000}"/>
    <cellStyle name="Normal 29 2 4 4" xfId="22666" xr:uid="{00000000-0005-0000-0000-00008B580000}"/>
    <cellStyle name="Normal 29 2 4 4 2" xfId="22667" xr:uid="{00000000-0005-0000-0000-00008C580000}"/>
    <cellStyle name="Normal 29 2 4 4 2 2" xfId="22668" xr:uid="{00000000-0005-0000-0000-00008D580000}"/>
    <cellStyle name="Normal 29 2 4 4 3" xfId="22669" xr:uid="{00000000-0005-0000-0000-00008E580000}"/>
    <cellStyle name="Normal 29 2 4 5" xfId="22670" xr:uid="{00000000-0005-0000-0000-00008F580000}"/>
    <cellStyle name="Normal 29 2 4 5 2" xfId="22671" xr:uid="{00000000-0005-0000-0000-000090580000}"/>
    <cellStyle name="Normal 29 2 4 6" xfId="22672" xr:uid="{00000000-0005-0000-0000-000091580000}"/>
    <cellStyle name="Normal 29 2 4 6 2" xfId="22673" xr:uid="{00000000-0005-0000-0000-000092580000}"/>
    <cellStyle name="Normal 29 2 4 7" xfId="22674" xr:uid="{00000000-0005-0000-0000-000093580000}"/>
    <cellStyle name="Normal 29 2 5" xfId="22675" xr:uid="{00000000-0005-0000-0000-000094580000}"/>
    <cellStyle name="Normal 29 2 5 2" xfId="22676" xr:uid="{00000000-0005-0000-0000-000095580000}"/>
    <cellStyle name="Normal 29 2 5 2 2" xfId="22677" xr:uid="{00000000-0005-0000-0000-000096580000}"/>
    <cellStyle name="Normal 29 2 5 2 2 2" xfId="22678" xr:uid="{00000000-0005-0000-0000-000097580000}"/>
    <cellStyle name="Normal 29 2 5 2 3" xfId="22679" xr:uid="{00000000-0005-0000-0000-000098580000}"/>
    <cellStyle name="Normal 29 2 5 3" xfId="22680" xr:uid="{00000000-0005-0000-0000-000099580000}"/>
    <cellStyle name="Normal 29 2 5 3 2" xfId="22681" xr:uid="{00000000-0005-0000-0000-00009A580000}"/>
    <cellStyle name="Normal 29 2 5 3 2 2" xfId="22682" xr:uid="{00000000-0005-0000-0000-00009B580000}"/>
    <cellStyle name="Normal 29 2 5 3 3" xfId="22683" xr:uid="{00000000-0005-0000-0000-00009C580000}"/>
    <cellStyle name="Normal 29 2 5 4" xfId="22684" xr:uid="{00000000-0005-0000-0000-00009D580000}"/>
    <cellStyle name="Normal 29 2 5 4 2" xfId="22685" xr:uid="{00000000-0005-0000-0000-00009E580000}"/>
    <cellStyle name="Normal 29 2 5 4 2 2" xfId="22686" xr:uid="{00000000-0005-0000-0000-00009F580000}"/>
    <cellStyle name="Normal 29 2 5 4 3" xfId="22687" xr:uid="{00000000-0005-0000-0000-0000A0580000}"/>
    <cellStyle name="Normal 29 2 5 5" xfId="22688" xr:uid="{00000000-0005-0000-0000-0000A1580000}"/>
    <cellStyle name="Normal 29 2 5 5 2" xfId="22689" xr:uid="{00000000-0005-0000-0000-0000A2580000}"/>
    <cellStyle name="Normal 29 2 5 6" xfId="22690" xr:uid="{00000000-0005-0000-0000-0000A3580000}"/>
    <cellStyle name="Normal 29 2 5 6 2" xfId="22691" xr:uid="{00000000-0005-0000-0000-0000A4580000}"/>
    <cellStyle name="Normal 29 2 5 7" xfId="22692" xr:uid="{00000000-0005-0000-0000-0000A5580000}"/>
    <cellStyle name="Normal 29 2 6" xfId="22693" xr:uid="{00000000-0005-0000-0000-0000A6580000}"/>
    <cellStyle name="Normal 29 2 6 2" xfId="22694" xr:uid="{00000000-0005-0000-0000-0000A7580000}"/>
    <cellStyle name="Normal 29 2 6 2 2" xfId="22695" xr:uid="{00000000-0005-0000-0000-0000A8580000}"/>
    <cellStyle name="Normal 29 2 6 3" xfId="22696" xr:uid="{00000000-0005-0000-0000-0000A9580000}"/>
    <cellStyle name="Normal 29 2 7" xfId="22697" xr:uid="{00000000-0005-0000-0000-0000AA580000}"/>
    <cellStyle name="Normal 29 2 7 2" xfId="22698" xr:uid="{00000000-0005-0000-0000-0000AB580000}"/>
    <cellStyle name="Normal 29 2 7 2 2" xfId="22699" xr:uid="{00000000-0005-0000-0000-0000AC580000}"/>
    <cellStyle name="Normal 29 2 7 3" xfId="22700" xr:uid="{00000000-0005-0000-0000-0000AD580000}"/>
    <cellStyle name="Normal 29 2 8" xfId="22701" xr:uid="{00000000-0005-0000-0000-0000AE580000}"/>
    <cellStyle name="Normal 29 2 8 2" xfId="22702" xr:uid="{00000000-0005-0000-0000-0000AF580000}"/>
    <cellStyle name="Normal 29 2 8 2 2" xfId="22703" xr:uid="{00000000-0005-0000-0000-0000B0580000}"/>
    <cellStyle name="Normal 29 2 8 3" xfId="22704" xr:uid="{00000000-0005-0000-0000-0000B1580000}"/>
    <cellStyle name="Normal 29 2 9" xfId="22705" xr:uid="{00000000-0005-0000-0000-0000B2580000}"/>
    <cellStyle name="Normal 29 2 9 2" xfId="22706" xr:uid="{00000000-0005-0000-0000-0000B3580000}"/>
    <cellStyle name="Normal 29 3" xfId="22707" xr:uid="{00000000-0005-0000-0000-0000B4580000}"/>
    <cellStyle name="Normal 29 3 10" xfId="22708" xr:uid="{00000000-0005-0000-0000-0000B5580000}"/>
    <cellStyle name="Normal 29 3 10 2" xfId="22709" xr:uid="{00000000-0005-0000-0000-0000B6580000}"/>
    <cellStyle name="Normal 29 3 11" xfId="22710" xr:uid="{00000000-0005-0000-0000-0000B7580000}"/>
    <cellStyle name="Normal 29 3 2" xfId="22711" xr:uid="{00000000-0005-0000-0000-0000B8580000}"/>
    <cellStyle name="Normal 29 3 2 2" xfId="22712" xr:uid="{00000000-0005-0000-0000-0000B9580000}"/>
    <cellStyle name="Normal 29 3 2 2 2" xfId="22713" xr:uid="{00000000-0005-0000-0000-0000BA580000}"/>
    <cellStyle name="Normal 29 3 2 2 2 2" xfId="22714" xr:uid="{00000000-0005-0000-0000-0000BB580000}"/>
    <cellStyle name="Normal 29 3 2 2 2 2 2" xfId="22715" xr:uid="{00000000-0005-0000-0000-0000BC580000}"/>
    <cellStyle name="Normal 29 3 2 2 2 3" xfId="22716" xr:uid="{00000000-0005-0000-0000-0000BD580000}"/>
    <cellStyle name="Normal 29 3 2 2 3" xfId="22717" xr:uid="{00000000-0005-0000-0000-0000BE580000}"/>
    <cellStyle name="Normal 29 3 2 2 3 2" xfId="22718" xr:uid="{00000000-0005-0000-0000-0000BF580000}"/>
    <cellStyle name="Normal 29 3 2 2 3 2 2" xfId="22719" xr:uid="{00000000-0005-0000-0000-0000C0580000}"/>
    <cellStyle name="Normal 29 3 2 2 3 3" xfId="22720" xr:uid="{00000000-0005-0000-0000-0000C1580000}"/>
    <cellStyle name="Normal 29 3 2 2 4" xfId="22721" xr:uid="{00000000-0005-0000-0000-0000C2580000}"/>
    <cellStyle name="Normal 29 3 2 2 4 2" xfId="22722" xr:uid="{00000000-0005-0000-0000-0000C3580000}"/>
    <cellStyle name="Normal 29 3 2 2 4 2 2" xfId="22723" xr:uid="{00000000-0005-0000-0000-0000C4580000}"/>
    <cellStyle name="Normal 29 3 2 2 4 3" xfId="22724" xr:uid="{00000000-0005-0000-0000-0000C5580000}"/>
    <cellStyle name="Normal 29 3 2 2 5" xfId="22725" xr:uid="{00000000-0005-0000-0000-0000C6580000}"/>
    <cellStyle name="Normal 29 3 2 2 5 2" xfId="22726" xr:uid="{00000000-0005-0000-0000-0000C7580000}"/>
    <cellStyle name="Normal 29 3 2 2 6" xfId="22727" xr:uid="{00000000-0005-0000-0000-0000C8580000}"/>
    <cellStyle name="Normal 29 3 2 2 6 2" xfId="22728" xr:uid="{00000000-0005-0000-0000-0000C9580000}"/>
    <cellStyle name="Normal 29 3 2 2 7" xfId="22729" xr:uid="{00000000-0005-0000-0000-0000CA580000}"/>
    <cellStyle name="Normal 29 3 2 3" xfId="22730" xr:uid="{00000000-0005-0000-0000-0000CB580000}"/>
    <cellStyle name="Normal 29 3 2 3 2" xfId="22731" xr:uid="{00000000-0005-0000-0000-0000CC580000}"/>
    <cellStyle name="Normal 29 3 2 3 2 2" xfId="22732" xr:uid="{00000000-0005-0000-0000-0000CD580000}"/>
    <cellStyle name="Normal 29 3 2 3 2 2 2" xfId="22733" xr:uid="{00000000-0005-0000-0000-0000CE580000}"/>
    <cellStyle name="Normal 29 3 2 3 2 3" xfId="22734" xr:uid="{00000000-0005-0000-0000-0000CF580000}"/>
    <cellStyle name="Normal 29 3 2 3 3" xfId="22735" xr:uid="{00000000-0005-0000-0000-0000D0580000}"/>
    <cellStyle name="Normal 29 3 2 3 3 2" xfId="22736" xr:uid="{00000000-0005-0000-0000-0000D1580000}"/>
    <cellStyle name="Normal 29 3 2 3 3 2 2" xfId="22737" xr:uid="{00000000-0005-0000-0000-0000D2580000}"/>
    <cellStyle name="Normal 29 3 2 3 3 3" xfId="22738" xr:uid="{00000000-0005-0000-0000-0000D3580000}"/>
    <cellStyle name="Normal 29 3 2 3 4" xfId="22739" xr:uid="{00000000-0005-0000-0000-0000D4580000}"/>
    <cellStyle name="Normal 29 3 2 3 4 2" xfId="22740" xr:uid="{00000000-0005-0000-0000-0000D5580000}"/>
    <cellStyle name="Normal 29 3 2 3 4 2 2" xfId="22741" xr:uid="{00000000-0005-0000-0000-0000D6580000}"/>
    <cellStyle name="Normal 29 3 2 3 4 3" xfId="22742" xr:uid="{00000000-0005-0000-0000-0000D7580000}"/>
    <cellStyle name="Normal 29 3 2 3 5" xfId="22743" xr:uid="{00000000-0005-0000-0000-0000D8580000}"/>
    <cellStyle name="Normal 29 3 2 3 5 2" xfId="22744" xr:uid="{00000000-0005-0000-0000-0000D9580000}"/>
    <cellStyle name="Normal 29 3 2 3 6" xfId="22745" xr:uid="{00000000-0005-0000-0000-0000DA580000}"/>
    <cellStyle name="Normal 29 3 2 3 6 2" xfId="22746" xr:uid="{00000000-0005-0000-0000-0000DB580000}"/>
    <cellStyle name="Normal 29 3 2 3 7" xfId="22747" xr:uid="{00000000-0005-0000-0000-0000DC580000}"/>
    <cellStyle name="Normal 29 3 2 4" xfId="22748" xr:uid="{00000000-0005-0000-0000-0000DD580000}"/>
    <cellStyle name="Normal 29 3 2 4 2" xfId="22749" xr:uid="{00000000-0005-0000-0000-0000DE580000}"/>
    <cellStyle name="Normal 29 3 2 4 2 2" xfId="22750" xr:uid="{00000000-0005-0000-0000-0000DF580000}"/>
    <cellStyle name="Normal 29 3 2 4 3" xfId="22751" xr:uid="{00000000-0005-0000-0000-0000E0580000}"/>
    <cellStyle name="Normal 29 3 2 5" xfId="22752" xr:uid="{00000000-0005-0000-0000-0000E1580000}"/>
    <cellStyle name="Normal 29 3 2 5 2" xfId="22753" xr:uid="{00000000-0005-0000-0000-0000E2580000}"/>
    <cellStyle name="Normal 29 3 2 5 2 2" xfId="22754" xr:uid="{00000000-0005-0000-0000-0000E3580000}"/>
    <cellStyle name="Normal 29 3 2 5 3" xfId="22755" xr:uid="{00000000-0005-0000-0000-0000E4580000}"/>
    <cellStyle name="Normal 29 3 2 6" xfId="22756" xr:uid="{00000000-0005-0000-0000-0000E5580000}"/>
    <cellStyle name="Normal 29 3 2 6 2" xfId="22757" xr:uid="{00000000-0005-0000-0000-0000E6580000}"/>
    <cellStyle name="Normal 29 3 2 6 2 2" xfId="22758" xr:uid="{00000000-0005-0000-0000-0000E7580000}"/>
    <cellStyle name="Normal 29 3 2 6 3" xfId="22759" xr:uid="{00000000-0005-0000-0000-0000E8580000}"/>
    <cellStyle name="Normal 29 3 2 7" xfId="22760" xr:uid="{00000000-0005-0000-0000-0000E9580000}"/>
    <cellStyle name="Normal 29 3 2 7 2" xfId="22761" xr:uid="{00000000-0005-0000-0000-0000EA580000}"/>
    <cellStyle name="Normal 29 3 2 8" xfId="22762" xr:uid="{00000000-0005-0000-0000-0000EB580000}"/>
    <cellStyle name="Normal 29 3 2 8 2" xfId="22763" xr:uid="{00000000-0005-0000-0000-0000EC580000}"/>
    <cellStyle name="Normal 29 3 2 9" xfId="22764" xr:uid="{00000000-0005-0000-0000-0000ED580000}"/>
    <cellStyle name="Normal 29 3 3" xfId="22765" xr:uid="{00000000-0005-0000-0000-0000EE580000}"/>
    <cellStyle name="Normal 29 3 3 2" xfId="22766" xr:uid="{00000000-0005-0000-0000-0000EF580000}"/>
    <cellStyle name="Normal 29 3 3 2 2" xfId="22767" xr:uid="{00000000-0005-0000-0000-0000F0580000}"/>
    <cellStyle name="Normal 29 3 3 2 2 2" xfId="22768" xr:uid="{00000000-0005-0000-0000-0000F1580000}"/>
    <cellStyle name="Normal 29 3 3 2 2 2 2" xfId="22769" xr:uid="{00000000-0005-0000-0000-0000F2580000}"/>
    <cellStyle name="Normal 29 3 3 2 2 3" xfId="22770" xr:uid="{00000000-0005-0000-0000-0000F3580000}"/>
    <cellStyle name="Normal 29 3 3 2 3" xfId="22771" xr:uid="{00000000-0005-0000-0000-0000F4580000}"/>
    <cellStyle name="Normal 29 3 3 2 3 2" xfId="22772" xr:uid="{00000000-0005-0000-0000-0000F5580000}"/>
    <cellStyle name="Normal 29 3 3 2 3 2 2" xfId="22773" xr:uid="{00000000-0005-0000-0000-0000F6580000}"/>
    <cellStyle name="Normal 29 3 3 2 3 3" xfId="22774" xr:uid="{00000000-0005-0000-0000-0000F7580000}"/>
    <cellStyle name="Normal 29 3 3 2 4" xfId="22775" xr:uid="{00000000-0005-0000-0000-0000F8580000}"/>
    <cellStyle name="Normal 29 3 3 2 4 2" xfId="22776" xr:uid="{00000000-0005-0000-0000-0000F9580000}"/>
    <cellStyle name="Normal 29 3 3 2 4 2 2" xfId="22777" xr:uid="{00000000-0005-0000-0000-0000FA580000}"/>
    <cellStyle name="Normal 29 3 3 2 4 3" xfId="22778" xr:uid="{00000000-0005-0000-0000-0000FB580000}"/>
    <cellStyle name="Normal 29 3 3 2 5" xfId="22779" xr:uid="{00000000-0005-0000-0000-0000FC580000}"/>
    <cellStyle name="Normal 29 3 3 2 5 2" xfId="22780" xr:uid="{00000000-0005-0000-0000-0000FD580000}"/>
    <cellStyle name="Normal 29 3 3 2 6" xfId="22781" xr:uid="{00000000-0005-0000-0000-0000FE580000}"/>
    <cellStyle name="Normal 29 3 3 2 6 2" xfId="22782" xr:uid="{00000000-0005-0000-0000-0000FF580000}"/>
    <cellStyle name="Normal 29 3 3 2 7" xfId="22783" xr:uid="{00000000-0005-0000-0000-000000590000}"/>
    <cellStyle name="Normal 29 3 3 3" xfId="22784" xr:uid="{00000000-0005-0000-0000-000001590000}"/>
    <cellStyle name="Normal 29 3 3 3 2" xfId="22785" xr:uid="{00000000-0005-0000-0000-000002590000}"/>
    <cellStyle name="Normal 29 3 3 3 2 2" xfId="22786" xr:uid="{00000000-0005-0000-0000-000003590000}"/>
    <cellStyle name="Normal 29 3 3 3 3" xfId="22787" xr:uid="{00000000-0005-0000-0000-000004590000}"/>
    <cellStyle name="Normal 29 3 3 4" xfId="22788" xr:uid="{00000000-0005-0000-0000-000005590000}"/>
    <cellStyle name="Normal 29 3 3 4 2" xfId="22789" xr:uid="{00000000-0005-0000-0000-000006590000}"/>
    <cellStyle name="Normal 29 3 3 4 2 2" xfId="22790" xr:uid="{00000000-0005-0000-0000-000007590000}"/>
    <cellStyle name="Normal 29 3 3 4 3" xfId="22791" xr:uid="{00000000-0005-0000-0000-000008590000}"/>
    <cellStyle name="Normal 29 3 3 5" xfId="22792" xr:uid="{00000000-0005-0000-0000-000009590000}"/>
    <cellStyle name="Normal 29 3 3 5 2" xfId="22793" xr:uid="{00000000-0005-0000-0000-00000A590000}"/>
    <cellStyle name="Normal 29 3 3 5 2 2" xfId="22794" xr:uid="{00000000-0005-0000-0000-00000B590000}"/>
    <cellStyle name="Normal 29 3 3 5 3" xfId="22795" xr:uid="{00000000-0005-0000-0000-00000C590000}"/>
    <cellStyle name="Normal 29 3 3 6" xfId="22796" xr:uid="{00000000-0005-0000-0000-00000D590000}"/>
    <cellStyle name="Normal 29 3 3 6 2" xfId="22797" xr:uid="{00000000-0005-0000-0000-00000E590000}"/>
    <cellStyle name="Normal 29 3 3 7" xfId="22798" xr:uid="{00000000-0005-0000-0000-00000F590000}"/>
    <cellStyle name="Normal 29 3 3 7 2" xfId="22799" xr:uid="{00000000-0005-0000-0000-000010590000}"/>
    <cellStyle name="Normal 29 3 3 8" xfId="22800" xr:uid="{00000000-0005-0000-0000-000011590000}"/>
    <cellStyle name="Normal 29 3 4" xfId="22801" xr:uid="{00000000-0005-0000-0000-000012590000}"/>
    <cellStyle name="Normal 29 3 4 2" xfId="22802" xr:uid="{00000000-0005-0000-0000-000013590000}"/>
    <cellStyle name="Normal 29 3 4 2 2" xfId="22803" xr:uid="{00000000-0005-0000-0000-000014590000}"/>
    <cellStyle name="Normal 29 3 4 2 2 2" xfId="22804" xr:uid="{00000000-0005-0000-0000-000015590000}"/>
    <cellStyle name="Normal 29 3 4 2 3" xfId="22805" xr:uid="{00000000-0005-0000-0000-000016590000}"/>
    <cellStyle name="Normal 29 3 4 3" xfId="22806" xr:uid="{00000000-0005-0000-0000-000017590000}"/>
    <cellStyle name="Normal 29 3 4 3 2" xfId="22807" xr:uid="{00000000-0005-0000-0000-000018590000}"/>
    <cellStyle name="Normal 29 3 4 3 2 2" xfId="22808" xr:uid="{00000000-0005-0000-0000-000019590000}"/>
    <cellStyle name="Normal 29 3 4 3 3" xfId="22809" xr:uid="{00000000-0005-0000-0000-00001A590000}"/>
    <cellStyle name="Normal 29 3 4 4" xfId="22810" xr:uid="{00000000-0005-0000-0000-00001B590000}"/>
    <cellStyle name="Normal 29 3 4 4 2" xfId="22811" xr:uid="{00000000-0005-0000-0000-00001C590000}"/>
    <cellStyle name="Normal 29 3 4 4 2 2" xfId="22812" xr:uid="{00000000-0005-0000-0000-00001D590000}"/>
    <cellStyle name="Normal 29 3 4 4 3" xfId="22813" xr:uid="{00000000-0005-0000-0000-00001E590000}"/>
    <cellStyle name="Normal 29 3 4 5" xfId="22814" xr:uid="{00000000-0005-0000-0000-00001F590000}"/>
    <cellStyle name="Normal 29 3 4 5 2" xfId="22815" xr:uid="{00000000-0005-0000-0000-000020590000}"/>
    <cellStyle name="Normal 29 3 4 6" xfId="22816" xr:uid="{00000000-0005-0000-0000-000021590000}"/>
    <cellStyle name="Normal 29 3 4 6 2" xfId="22817" xr:uid="{00000000-0005-0000-0000-000022590000}"/>
    <cellStyle name="Normal 29 3 4 7" xfId="22818" xr:uid="{00000000-0005-0000-0000-000023590000}"/>
    <cellStyle name="Normal 29 3 5" xfId="22819" xr:uid="{00000000-0005-0000-0000-000024590000}"/>
    <cellStyle name="Normal 29 3 5 2" xfId="22820" xr:uid="{00000000-0005-0000-0000-000025590000}"/>
    <cellStyle name="Normal 29 3 5 2 2" xfId="22821" xr:uid="{00000000-0005-0000-0000-000026590000}"/>
    <cellStyle name="Normal 29 3 5 2 2 2" xfId="22822" xr:uid="{00000000-0005-0000-0000-000027590000}"/>
    <cellStyle name="Normal 29 3 5 2 3" xfId="22823" xr:uid="{00000000-0005-0000-0000-000028590000}"/>
    <cellStyle name="Normal 29 3 5 3" xfId="22824" xr:uid="{00000000-0005-0000-0000-000029590000}"/>
    <cellStyle name="Normal 29 3 5 3 2" xfId="22825" xr:uid="{00000000-0005-0000-0000-00002A590000}"/>
    <cellStyle name="Normal 29 3 5 3 2 2" xfId="22826" xr:uid="{00000000-0005-0000-0000-00002B590000}"/>
    <cellStyle name="Normal 29 3 5 3 3" xfId="22827" xr:uid="{00000000-0005-0000-0000-00002C590000}"/>
    <cellStyle name="Normal 29 3 5 4" xfId="22828" xr:uid="{00000000-0005-0000-0000-00002D590000}"/>
    <cellStyle name="Normal 29 3 5 4 2" xfId="22829" xr:uid="{00000000-0005-0000-0000-00002E590000}"/>
    <cellStyle name="Normal 29 3 5 4 2 2" xfId="22830" xr:uid="{00000000-0005-0000-0000-00002F590000}"/>
    <cellStyle name="Normal 29 3 5 4 3" xfId="22831" xr:uid="{00000000-0005-0000-0000-000030590000}"/>
    <cellStyle name="Normal 29 3 5 5" xfId="22832" xr:uid="{00000000-0005-0000-0000-000031590000}"/>
    <cellStyle name="Normal 29 3 5 5 2" xfId="22833" xr:uid="{00000000-0005-0000-0000-000032590000}"/>
    <cellStyle name="Normal 29 3 5 6" xfId="22834" xr:uid="{00000000-0005-0000-0000-000033590000}"/>
    <cellStyle name="Normal 29 3 5 6 2" xfId="22835" xr:uid="{00000000-0005-0000-0000-000034590000}"/>
    <cellStyle name="Normal 29 3 5 7" xfId="22836" xr:uid="{00000000-0005-0000-0000-000035590000}"/>
    <cellStyle name="Normal 29 3 6" xfId="22837" xr:uid="{00000000-0005-0000-0000-000036590000}"/>
    <cellStyle name="Normal 29 3 6 2" xfId="22838" xr:uid="{00000000-0005-0000-0000-000037590000}"/>
    <cellStyle name="Normal 29 3 6 2 2" xfId="22839" xr:uid="{00000000-0005-0000-0000-000038590000}"/>
    <cellStyle name="Normal 29 3 6 3" xfId="22840" xr:uid="{00000000-0005-0000-0000-000039590000}"/>
    <cellStyle name="Normal 29 3 7" xfId="22841" xr:uid="{00000000-0005-0000-0000-00003A590000}"/>
    <cellStyle name="Normal 29 3 7 2" xfId="22842" xr:uid="{00000000-0005-0000-0000-00003B590000}"/>
    <cellStyle name="Normal 29 3 7 2 2" xfId="22843" xr:uid="{00000000-0005-0000-0000-00003C590000}"/>
    <cellStyle name="Normal 29 3 7 3" xfId="22844" xr:uid="{00000000-0005-0000-0000-00003D590000}"/>
    <cellStyle name="Normal 29 3 8" xfId="22845" xr:uid="{00000000-0005-0000-0000-00003E590000}"/>
    <cellStyle name="Normal 29 3 8 2" xfId="22846" xr:uid="{00000000-0005-0000-0000-00003F590000}"/>
    <cellStyle name="Normal 29 3 8 2 2" xfId="22847" xr:uid="{00000000-0005-0000-0000-000040590000}"/>
    <cellStyle name="Normal 29 3 8 3" xfId="22848" xr:uid="{00000000-0005-0000-0000-000041590000}"/>
    <cellStyle name="Normal 29 3 9" xfId="22849" xr:uid="{00000000-0005-0000-0000-000042590000}"/>
    <cellStyle name="Normal 29 3 9 2" xfId="22850" xr:uid="{00000000-0005-0000-0000-000043590000}"/>
    <cellStyle name="Normal 29 4" xfId="22851" xr:uid="{00000000-0005-0000-0000-000044590000}"/>
    <cellStyle name="Normal 29 4 2" xfId="22852" xr:uid="{00000000-0005-0000-0000-000045590000}"/>
    <cellStyle name="Normal 29 4 2 2" xfId="22853" xr:uid="{00000000-0005-0000-0000-000046590000}"/>
    <cellStyle name="Normal 29 4 2 2 2" xfId="22854" xr:uid="{00000000-0005-0000-0000-000047590000}"/>
    <cellStyle name="Normal 29 4 2 2 2 2" xfId="22855" xr:uid="{00000000-0005-0000-0000-000048590000}"/>
    <cellStyle name="Normal 29 4 2 2 3" xfId="22856" xr:uid="{00000000-0005-0000-0000-000049590000}"/>
    <cellStyle name="Normal 29 4 2 3" xfId="22857" xr:uid="{00000000-0005-0000-0000-00004A590000}"/>
    <cellStyle name="Normal 29 4 2 3 2" xfId="22858" xr:uid="{00000000-0005-0000-0000-00004B590000}"/>
    <cellStyle name="Normal 29 4 2 3 2 2" xfId="22859" xr:uid="{00000000-0005-0000-0000-00004C590000}"/>
    <cellStyle name="Normal 29 4 2 3 3" xfId="22860" xr:uid="{00000000-0005-0000-0000-00004D590000}"/>
    <cellStyle name="Normal 29 4 2 4" xfId="22861" xr:uid="{00000000-0005-0000-0000-00004E590000}"/>
    <cellStyle name="Normal 29 4 2 4 2" xfId="22862" xr:uid="{00000000-0005-0000-0000-00004F590000}"/>
    <cellStyle name="Normal 29 4 2 4 2 2" xfId="22863" xr:uid="{00000000-0005-0000-0000-000050590000}"/>
    <cellStyle name="Normal 29 4 2 4 3" xfId="22864" xr:uid="{00000000-0005-0000-0000-000051590000}"/>
    <cellStyle name="Normal 29 4 2 5" xfId="22865" xr:uid="{00000000-0005-0000-0000-000052590000}"/>
    <cellStyle name="Normal 29 4 2 5 2" xfId="22866" xr:uid="{00000000-0005-0000-0000-000053590000}"/>
    <cellStyle name="Normal 29 4 2 6" xfId="22867" xr:uid="{00000000-0005-0000-0000-000054590000}"/>
    <cellStyle name="Normal 29 4 2 6 2" xfId="22868" xr:uid="{00000000-0005-0000-0000-000055590000}"/>
    <cellStyle name="Normal 29 4 2 7" xfId="22869" xr:uid="{00000000-0005-0000-0000-000056590000}"/>
    <cellStyle name="Normal 29 4 3" xfId="22870" xr:uid="{00000000-0005-0000-0000-000057590000}"/>
    <cellStyle name="Normal 29 4 3 2" xfId="22871" xr:uid="{00000000-0005-0000-0000-000058590000}"/>
    <cellStyle name="Normal 29 4 3 2 2" xfId="22872" xr:uid="{00000000-0005-0000-0000-000059590000}"/>
    <cellStyle name="Normal 29 4 3 2 2 2" xfId="22873" xr:uid="{00000000-0005-0000-0000-00005A590000}"/>
    <cellStyle name="Normal 29 4 3 2 3" xfId="22874" xr:uid="{00000000-0005-0000-0000-00005B590000}"/>
    <cellStyle name="Normal 29 4 3 3" xfId="22875" xr:uid="{00000000-0005-0000-0000-00005C590000}"/>
    <cellStyle name="Normal 29 4 3 3 2" xfId="22876" xr:uid="{00000000-0005-0000-0000-00005D590000}"/>
    <cellStyle name="Normal 29 4 3 3 2 2" xfId="22877" xr:uid="{00000000-0005-0000-0000-00005E590000}"/>
    <cellStyle name="Normal 29 4 3 3 3" xfId="22878" xr:uid="{00000000-0005-0000-0000-00005F590000}"/>
    <cellStyle name="Normal 29 4 3 4" xfId="22879" xr:uid="{00000000-0005-0000-0000-000060590000}"/>
    <cellStyle name="Normal 29 4 3 4 2" xfId="22880" xr:uid="{00000000-0005-0000-0000-000061590000}"/>
    <cellStyle name="Normal 29 4 3 4 2 2" xfId="22881" xr:uid="{00000000-0005-0000-0000-000062590000}"/>
    <cellStyle name="Normal 29 4 3 4 3" xfId="22882" xr:uid="{00000000-0005-0000-0000-000063590000}"/>
    <cellStyle name="Normal 29 4 3 5" xfId="22883" xr:uid="{00000000-0005-0000-0000-000064590000}"/>
    <cellStyle name="Normal 29 4 3 5 2" xfId="22884" xr:uid="{00000000-0005-0000-0000-000065590000}"/>
    <cellStyle name="Normal 29 4 3 6" xfId="22885" xr:uid="{00000000-0005-0000-0000-000066590000}"/>
    <cellStyle name="Normal 29 4 3 6 2" xfId="22886" xr:uid="{00000000-0005-0000-0000-000067590000}"/>
    <cellStyle name="Normal 29 4 3 7" xfId="22887" xr:uid="{00000000-0005-0000-0000-000068590000}"/>
    <cellStyle name="Normal 29 4 4" xfId="22888" xr:uid="{00000000-0005-0000-0000-000069590000}"/>
    <cellStyle name="Normal 29 4 4 2" xfId="22889" xr:uid="{00000000-0005-0000-0000-00006A590000}"/>
    <cellStyle name="Normal 29 4 4 2 2" xfId="22890" xr:uid="{00000000-0005-0000-0000-00006B590000}"/>
    <cellStyle name="Normal 29 4 4 3" xfId="22891" xr:uid="{00000000-0005-0000-0000-00006C590000}"/>
    <cellStyle name="Normal 29 4 5" xfId="22892" xr:uid="{00000000-0005-0000-0000-00006D590000}"/>
    <cellStyle name="Normal 29 4 5 2" xfId="22893" xr:uid="{00000000-0005-0000-0000-00006E590000}"/>
    <cellStyle name="Normal 29 4 5 2 2" xfId="22894" xr:uid="{00000000-0005-0000-0000-00006F590000}"/>
    <cellStyle name="Normal 29 4 5 3" xfId="22895" xr:uid="{00000000-0005-0000-0000-000070590000}"/>
    <cellStyle name="Normal 29 4 6" xfId="22896" xr:uid="{00000000-0005-0000-0000-000071590000}"/>
    <cellStyle name="Normal 29 4 6 2" xfId="22897" xr:uid="{00000000-0005-0000-0000-000072590000}"/>
    <cellStyle name="Normal 29 4 6 2 2" xfId="22898" xr:uid="{00000000-0005-0000-0000-000073590000}"/>
    <cellStyle name="Normal 29 4 6 3" xfId="22899" xr:uid="{00000000-0005-0000-0000-000074590000}"/>
    <cellStyle name="Normal 29 4 7" xfId="22900" xr:uid="{00000000-0005-0000-0000-000075590000}"/>
    <cellStyle name="Normal 29 4 7 2" xfId="22901" xr:uid="{00000000-0005-0000-0000-000076590000}"/>
    <cellStyle name="Normal 29 4 8" xfId="22902" xr:uid="{00000000-0005-0000-0000-000077590000}"/>
    <cellStyle name="Normal 29 4 8 2" xfId="22903" xr:uid="{00000000-0005-0000-0000-000078590000}"/>
    <cellStyle name="Normal 29 4 9" xfId="22904" xr:uid="{00000000-0005-0000-0000-000079590000}"/>
    <cellStyle name="Normal 29 5" xfId="22905" xr:uid="{00000000-0005-0000-0000-00007A590000}"/>
    <cellStyle name="Normal 29 5 2" xfId="22906" xr:uid="{00000000-0005-0000-0000-00007B590000}"/>
    <cellStyle name="Normal 29 5 2 2" xfId="22907" xr:uid="{00000000-0005-0000-0000-00007C590000}"/>
    <cellStyle name="Normal 29 5 2 2 2" xfId="22908" xr:uid="{00000000-0005-0000-0000-00007D590000}"/>
    <cellStyle name="Normal 29 5 2 2 2 2" xfId="22909" xr:uid="{00000000-0005-0000-0000-00007E590000}"/>
    <cellStyle name="Normal 29 5 2 2 3" xfId="22910" xr:uid="{00000000-0005-0000-0000-00007F590000}"/>
    <cellStyle name="Normal 29 5 2 3" xfId="22911" xr:uid="{00000000-0005-0000-0000-000080590000}"/>
    <cellStyle name="Normal 29 5 2 3 2" xfId="22912" xr:uid="{00000000-0005-0000-0000-000081590000}"/>
    <cellStyle name="Normal 29 5 2 3 2 2" xfId="22913" xr:uid="{00000000-0005-0000-0000-000082590000}"/>
    <cellStyle name="Normal 29 5 2 3 3" xfId="22914" xr:uid="{00000000-0005-0000-0000-000083590000}"/>
    <cellStyle name="Normal 29 5 2 4" xfId="22915" xr:uid="{00000000-0005-0000-0000-000084590000}"/>
    <cellStyle name="Normal 29 5 2 4 2" xfId="22916" xr:uid="{00000000-0005-0000-0000-000085590000}"/>
    <cellStyle name="Normal 29 5 2 4 2 2" xfId="22917" xr:uid="{00000000-0005-0000-0000-000086590000}"/>
    <cellStyle name="Normal 29 5 2 4 3" xfId="22918" xr:uid="{00000000-0005-0000-0000-000087590000}"/>
    <cellStyle name="Normal 29 5 2 5" xfId="22919" xr:uid="{00000000-0005-0000-0000-000088590000}"/>
    <cellStyle name="Normal 29 5 2 5 2" xfId="22920" xr:uid="{00000000-0005-0000-0000-000089590000}"/>
    <cellStyle name="Normal 29 5 2 6" xfId="22921" xr:uid="{00000000-0005-0000-0000-00008A590000}"/>
    <cellStyle name="Normal 29 5 2 6 2" xfId="22922" xr:uid="{00000000-0005-0000-0000-00008B590000}"/>
    <cellStyle name="Normal 29 5 2 7" xfId="22923" xr:uid="{00000000-0005-0000-0000-00008C590000}"/>
    <cellStyle name="Normal 29 5 3" xfId="22924" xr:uid="{00000000-0005-0000-0000-00008D590000}"/>
    <cellStyle name="Normal 29 5 3 2" xfId="22925" xr:uid="{00000000-0005-0000-0000-00008E590000}"/>
    <cellStyle name="Normal 29 5 3 2 2" xfId="22926" xr:uid="{00000000-0005-0000-0000-00008F590000}"/>
    <cellStyle name="Normal 29 5 3 3" xfId="22927" xr:uid="{00000000-0005-0000-0000-000090590000}"/>
    <cellStyle name="Normal 29 5 4" xfId="22928" xr:uid="{00000000-0005-0000-0000-000091590000}"/>
    <cellStyle name="Normal 29 5 4 2" xfId="22929" xr:uid="{00000000-0005-0000-0000-000092590000}"/>
    <cellStyle name="Normal 29 5 4 2 2" xfId="22930" xr:uid="{00000000-0005-0000-0000-000093590000}"/>
    <cellStyle name="Normal 29 5 4 3" xfId="22931" xr:uid="{00000000-0005-0000-0000-000094590000}"/>
    <cellStyle name="Normal 29 5 5" xfId="22932" xr:uid="{00000000-0005-0000-0000-000095590000}"/>
    <cellStyle name="Normal 29 5 5 2" xfId="22933" xr:uid="{00000000-0005-0000-0000-000096590000}"/>
    <cellStyle name="Normal 29 5 5 2 2" xfId="22934" xr:uid="{00000000-0005-0000-0000-000097590000}"/>
    <cellStyle name="Normal 29 5 5 3" xfId="22935" xr:uid="{00000000-0005-0000-0000-000098590000}"/>
    <cellStyle name="Normal 29 5 6" xfId="22936" xr:uid="{00000000-0005-0000-0000-000099590000}"/>
    <cellStyle name="Normal 29 5 6 2" xfId="22937" xr:uid="{00000000-0005-0000-0000-00009A590000}"/>
    <cellStyle name="Normal 29 5 7" xfId="22938" xr:uid="{00000000-0005-0000-0000-00009B590000}"/>
    <cellStyle name="Normal 29 5 7 2" xfId="22939" xr:uid="{00000000-0005-0000-0000-00009C590000}"/>
    <cellStyle name="Normal 29 5 8" xfId="22940" xr:uid="{00000000-0005-0000-0000-00009D590000}"/>
    <cellStyle name="Normal 29 6" xfId="22941" xr:uid="{00000000-0005-0000-0000-00009E590000}"/>
    <cellStyle name="Normal 29 6 2" xfId="22942" xr:uid="{00000000-0005-0000-0000-00009F590000}"/>
    <cellStyle name="Normal 29 6 2 2" xfId="22943" xr:uid="{00000000-0005-0000-0000-0000A0590000}"/>
    <cellStyle name="Normal 29 6 2 2 2" xfId="22944" xr:uid="{00000000-0005-0000-0000-0000A1590000}"/>
    <cellStyle name="Normal 29 6 2 3" xfId="22945" xr:uid="{00000000-0005-0000-0000-0000A2590000}"/>
    <cellStyle name="Normal 29 6 3" xfId="22946" xr:uid="{00000000-0005-0000-0000-0000A3590000}"/>
    <cellStyle name="Normal 29 6 3 2" xfId="22947" xr:uid="{00000000-0005-0000-0000-0000A4590000}"/>
    <cellStyle name="Normal 29 6 3 2 2" xfId="22948" xr:uid="{00000000-0005-0000-0000-0000A5590000}"/>
    <cellStyle name="Normal 29 6 3 3" xfId="22949" xr:uid="{00000000-0005-0000-0000-0000A6590000}"/>
    <cellStyle name="Normal 29 6 4" xfId="22950" xr:uid="{00000000-0005-0000-0000-0000A7590000}"/>
    <cellStyle name="Normal 29 6 4 2" xfId="22951" xr:uid="{00000000-0005-0000-0000-0000A8590000}"/>
    <cellStyle name="Normal 29 6 4 2 2" xfId="22952" xr:uid="{00000000-0005-0000-0000-0000A9590000}"/>
    <cellStyle name="Normal 29 6 4 3" xfId="22953" xr:uid="{00000000-0005-0000-0000-0000AA590000}"/>
    <cellStyle name="Normal 29 6 5" xfId="22954" xr:uid="{00000000-0005-0000-0000-0000AB590000}"/>
    <cellStyle name="Normal 29 6 5 2" xfId="22955" xr:uid="{00000000-0005-0000-0000-0000AC590000}"/>
    <cellStyle name="Normal 29 6 6" xfId="22956" xr:uid="{00000000-0005-0000-0000-0000AD590000}"/>
    <cellStyle name="Normal 29 6 6 2" xfId="22957" xr:uid="{00000000-0005-0000-0000-0000AE590000}"/>
    <cellStyle name="Normal 29 6 7" xfId="22958" xr:uid="{00000000-0005-0000-0000-0000AF590000}"/>
    <cellStyle name="Normal 29 7" xfId="22959" xr:uid="{00000000-0005-0000-0000-0000B0590000}"/>
    <cellStyle name="Normal 29 7 2" xfId="22960" xr:uid="{00000000-0005-0000-0000-0000B1590000}"/>
    <cellStyle name="Normal 29 7 2 2" xfId="22961" xr:uid="{00000000-0005-0000-0000-0000B2590000}"/>
    <cellStyle name="Normal 29 7 2 2 2" xfId="22962" xr:uid="{00000000-0005-0000-0000-0000B3590000}"/>
    <cellStyle name="Normal 29 7 2 3" xfId="22963" xr:uid="{00000000-0005-0000-0000-0000B4590000}"/>
    <cellStyle name="Normal 29 7 3" xfId="22964" xr:uid="{00000000-0005-0000-0000-0000B5590000}"/>
    <cellStyle name="Normal 29 7 3 2" xfId="22965" xr:uid="{00000000-0005-0000-0000-0000B6590000}"/>
    <cellStyle name="Normal 29 7 3 2 2" xfId="22966" xr:uid="{00000000-0005-0000-0000-0000B7590000}"/>
    <cellStyle name="Normal 29 7 3 3" xfId="22967" xr:uid="{00000000-0005-0000-0000-0000B8590000}"/>
    <cellStyle name="Normal 29 7 4" xfId="22968" xr:uid="{00000000-0005-0000-0000-0000B9590000}"/>
    <cellStyle name="Normal 29 7 4 2" xfId="22969" xr:uid="{00000000-0005-0000-0000-0000BA590000}"/>
    <cellStyle name="Normal 29 7 4 2 2" xfId="22970" xr:uid="{00000000-0005-0000-0000-0000BB590000}"/>
    <cellStyle name="Normal 29 7 4 3" xfId="22971" xr:uid="{00000000-0005-0000-0000-0000BC590000}"/>
    <cellStyle name="Normal 29 7 5" xfId="22972" xr:uid="{00000000-0005-0000-0000-0000BD590000}"/>
    <cellStyle name="Normal 29 7 5 2" xfId="22973" xr:uid="{00000000-0005-0000-0000-0000BE590000}"/>
    <cellStyle name="Normal 29 7 6" xfId="22974" xr:uid="{00000000-0005-0000-0000-0000BF590000}"/>
    <cellStyle name="Normal 29 7 6 2" xfId="22975" xr:uid="{00000000-0005-0000-0000-0000C0590000}"/>
    <cellStyle name="Normal 29 7 7" xfId="22976" xr:uid="{00000000-0005-0000-0000-0000C1590000}"/>
    <cellStyle name="Normal 29 8" xfId="22977" xr:uid="{00000000-0005-0000-0000-0000C2590000}"/>
    <cellStyle name="Normal 29 8 2" xfId="22978" xr:uid="{00000000-0005-0000-0000-0000C3590000}"/>
    <cellStyle name="Normal 29 8 2 2" xfId="22979" xr:uid="{00000000-0005-0000-0000-0000C4590000}"/>
    <cellStyle name="Normal 29 8 3" xfId="22980" xr:uid="{00000000-0005-0000-0000-0000C5590000}"/>
    <cellStyle name="Normal 29 9" xfId="22981" xr:uid="{00000000-0005-0000-0000-0000C6590000}"/>
    <cellStyle name="Normal 29 9 2" xfId="22982" xr:uid="{00000000-0005-0000-0000-0000C7590000}"/>
    <cellStyle name="Normal 29 9 2 2" xfId="22983" xr:uid="{00000000-0005-0000-0000-0000C8590000}"/>
    <cellStyle name="Normal 29 9 3" xfId="22984" xr:uid="{00000000-0005-0000-0000-0000C9590000}"/>
    <cellStyle name="Normal 29_Confidential Information" xfId="22985" xr:uid="{00000000-0005-0000-0000-0000CA590000}"/>
    <cellStyle name="Normal 3" xfId="22986" xr:uid="{00000000-0005-0000-0000-0000CB590000}"/>
    <cellStyle name="Normal 3 10" xfId="22987" xr:uid="{00000000-0005-0000-0000-0000CC590000}"/>
    <cellStyle name="Normal 3 11" xfId="22988" xr:uid="{00000000-0005-0000-0000-0000CD590000}"/>
    <cellStyle name="Normal 3 2" xfId="22989" xr:uid="{00000000-0005-0000-0000-0000CE590000}"/>
    <cellStyle name="Normal 3 2 2" xfId="22990" xr:uid="{00000000-0005-0000-0000-0000CF590000}"/>
    <cellStyle name="Normal 3 2 2 2" xfId="22991" xr:uid="{00000000-0005-0000-0000-0000D0590000}"/>
    <cellStyle name="Normal 3 2 2 2 2" xfId="22992" xr:uid="{00000000-0005-0000-0000-0000D1590000}"/>
    <cellStyle name="Normal 3 2 2 3" xfId="22993" xr:uid="{00000000-0005-0000-0000-0000D2590000}"/>
    <cellStyle name="Normal 3 3" xfId="22994" xr:uid="{00000000-0005-0000-0000-0000D3590000}"/>
    <cellStyle name="Normal 3 3 2" xfId="22995" xr:uid="{00000000-0005-0000-0000-0000D4590000}"/>
    <cellStyle name="Normal 3 3 2 2" xfId="22996" xr:uid="{00000000-0005-0000-0000-0000D5590000}"/>
    <cellStyle name="Normal 3 3 2 2 2" xfId="22997" xr:uid="{00000000-0005-0000-0000-0000D6590000}"/>
    <cellStyle name="Normal 3 3 2 3" xfId="22998" xr:uid="{00000000-0005-0000-0000-0000D7590000}"/>
    <cellStyle name="Normal 3 4" xfId="22999" xr:uid="{00000000-0005-0000-0000-0000D8590000}"/>
    <cellStyle name="Normal 3 4 2" xfId="23000" xr:uid="{00000000-0005-0000-0000-0000D9590000}"/>
    <cellStyle name="Normal 3 4 2 2" xfId="23001" xr:uid="{00000000-0005-0000-0000-0000DA590000}"/>
    <cellStyle name="Normal 3 4 2 2 2" xfId="23002" xr:uid="{00000000-0005-0000-0000-0000DB590000}"/>
    <cellStyle name="Normal 3 4 2 3" xfId="23003" xr:uid="{00000000-0005-0000-0000-0000DC590000}"/>
    <cellStyle name="Normal 3 4 3" xfId="23004" xr:uid="{00000000-0005-0000-0000-0000DD590000}"/>
    <cellStyle name="Normal 3 4 3 2" xfId="23005" xr:uid="{00000000-0005-0000-0000-0000DE590000}"/>
    <cellStyle name="Normal 3 4 3 2 2" xfId="23006" xr:uid="{00000000-0005-0000-0000-0000DF590000}"/>
    <cellStyle name="Normal 3 4 3 3" xfId="23007" xr:uid="{00000000-0005-0000-0000-0000E0590000}"/>
    <cellStyle name="Normal 3 4 4" xfId="23008" xr:uid="{00000000-0005-0000-0000-0000E1590000}"/>
    <cellStyle name="Normal 3 5" xfId="23009" xr:uid="{00000000-0005-0000-0000-0000E2590000}"/>
    <cellStyle name="Normal 3 5 2" xfId="23010" xr:uid="{00000000-0005-0000-0000-0000E3590000}"/>
    <cellStyle name="Normal 3 5 2 2" xfId="23011" xr:uid="{00000000-0005-0000-0000-0000E4590000}"/>
    <cellStyle name="Normal 3 5 3" xfId="23012" xr:uid="{00000000-0005-0000-0000-0000E5590000}"/>
    <cellStyle name="Normal 3 6" xfId="23013" xr:uid="{00000000-0005-0000-0000-0000E6590000}"/>
    <cellStyle name="Normal 3 6 2" xfId="23014" xr:uid="{00000000-0005-0000-0000-0000E7590000}"/>
    <cellStyle name="Normal 3 6 2 2" xfId="23015" xr:uid="{00000000-0005-0000-0000-0000E8590000}"/>
    <cellStyle name="Normal 3 6 3" xfId="23016" xr:uid="{00000000-0005-0000-0000-0000E9590000}"/>
    <cellStyle name="Normal 3 7" xfId="23017" xr:uid="{00000000-0005-0000-0000-0000EA590000}"/>
    <cellStyle name="Normal 3 7 2" xfId="23018" xr:uid="{00000000-0005-0000-0000-0000EB590000}"/>
    <cellStyle name="Normal 3 8" xfId="23019" xr:uid="{00000000-0005-0000-0000-0000EC590000}"/>
    <cellStyle name="Normal 3 8 2" xfId="23020" xr:uid="{00000000-0005-0000-0000-0000ED590000}"/>
    <cellStyle name="Normal 3 9" xfId="23021" xr:uid="{00000000-0005-0000-0000-0000EE590000}"/>
    <cellStyle name="Normal 30" xfId="23022" xr:uid="{00000000-0005-0000-0000-0000EF590000}"/>
    <cellStyle name="Normal 30 2" xfId="23023" xr:uid="{00000000-0005-0000-0000-0000F0590000}"/>
    <cellStyle name="Normal 31" xfId="23024" xr:uid="{00000000-0005-0000-0000-0000F1590000}"/>
    <cellStyle name="Normal 31 2" xfId="23025" xr:uid="{00000000-0005-0000-0000-0000F2590000}"/>
    <cellStyle name="Normal 32" xfId="23026" xr:uid="{00000000-0005-0000-0000-0000F3590000}"/>
    <cellStyle name="Normal 32 2" xfId="23027" xr:uid="{00000000-0005-0000-0000-0000F4590000}"/>
    <cellStyle name="Normal 33" xfId="23028" xr:uid="{00000000-0005-0000-0000-0000F5590000}"/>
    <cellStyle name="Normal 33 2" xfId="23029" xr:uid="{00000000-0005-0000-0000-0000F6590000}"/>
    <cellStyle name="Normal 34" xfId="23030" xr:uid="{00000000-0005-0000-0000-0000F7590000}"/>
    <cellStyle name="Normal 34 2" xfId="23031" xr:uid="{00000000-0005-0000-0000-0000F8590000}"/>
    <cellStyle name="Normal 35" xfId="23032" xr:uid="{00000000-0005-0000-0000-0000F9590000}"/>
    <cellStyle name="Normal 36" xfId="23033" xr:uid="{00000000-0005-0000-0000-0000FA590000}"/>
    <cellStyle name="Normal 37" xfId="23034" xr:uid="{00000000-0005-0000-0000-0000FB590000}"/>
    <cellStyle name="Normal 38" xfId="23035" xr:uid="{00000000-0005-0000-0000-0000FC590000}"/>
    <cellStyle name="Normal 38 2" xfId="23036" xr:uid="{00000000-0005-0000-0000-0000FD590000}"/>
    <cellStyle name="Normal 39" xfId="23037" xr:uid="{00000000-0005-0000-0000-0000FE590000}"/>
    <cellStyle name="Normal 4" xfId="23038" xr:uid="{00000000-0005-0000-0000-0000FF590000}"/>
    <cellStyle name="Normal 4 2" xfId="23039" xr:uid="{00000000-0005-0000-0000-0000005A0000}"/>
    <cellStyle name="Normal 4 2 2" xfId="23040" xr:uid="{00000000-0005-0000-0000-0000015A0000}"/>
    <cellStyle name="Normal 4 2 2 2" xfId="23041" xr:uid="{00000000-0005-0000-0000-0000025A0000}"/>
    <cellStyle name="Normal 4 2 2 2 2" xfId="23042" xr:uid="{00000000-0005-0000-0000-0000035A0000}"/>
    <cellStyle name="Normal 4 2 2 3" xfId="23043" xr:uid="{00000000-0005-0000-0000-0000045A0000}"/>
    <cellStyle name="Normal 4 2 3" xfId="23044" xr:uid="{00000000-0005-0000-0000-0000055A0000}"/>
    <cellStyle name="Normal 4 3" xfId="23045" xr:uid="{00000000-0005-0000-0000-0000065A0000}"/>
    <cellStyle name="Normal 4 4" xfId="23046" xr:uid="{00000000-0005-0000-0000-0000075A0000}"/>
    <cellStyle name="Normal 4 5" xfId="23047" xr:uid="{00000000-0005-0000-0000-0000085A0000}"/>
    <cellStyle name="Normal 4 5 2" xfId="23048" xr:uid="{00000000-0005-0000-0000-0000095A0000}"/>
    <cellStyle name="Normal 4 5 3" xfId="23049" xr:uid="{00000000-0005-0000-0000-00000A5A0000}"/>
    <cellStyle name="Normal 4 5 4" xfId="23050" xr:uid="{00000000-0005-0000-0000-00000B5A0000}"/>
    <cellStyle name="Normal 4 6" xfId="23051" xr:uid="{00000000-0005-0000-0000-00000C5A0000}"/>
    <cellStyle name="Normal 4 6 2" xfId="23052" xr:uid="{00000000-0005-0000-0000-00000D5A0000}"/>
    <cellStyle name="Normal 4 6 2 2" xfId="23053" xr:uid="{00000000-0005-0000-0000-00000E5A0000}"/>
    <cellStyle name="Normal 4 6 3" xfId="23054" xr:uid="{00000000-0005-0000-0000-00000F5A0000}"/>
    <cellStyle name="Normal 4 7" xfId="23055" xr:uid="{00000000-0005-0000-0000-0000105A0000}"/>
    <cellStyle name="Normal 40" xfId="23056" xr:uid="{00000000-0005-0000-0000-0000115A0000}"/>
    <cellStyle name="Normal 40 2" xfId="23057" xr:uid="{00000000-0005-0000-0000-0000125A0000}"/>
    <cellStyle name="Normal 40 3" xfId="23058" xr:uid="{00000000-0005-0000-0000-0000135A0000}"/>
    <cellStyle name="Normal 41" xfId="23059" xr:uid="{00000000-0005-0000-0000-0000145A0000}"/>
    <cellStyle name="Normal 42" xfId="23060" xr:uid="{00000000-0005-0000-0000-0000155A0000}"/>
    <cellStyle name="Normal 43" xfId="23061" xr:uid="{00000000-0005-0000-0000-0000165A0000}"/>
    <cellStyle name="Normal 44" xfId="23062" xr:uid="{00000000-0005-0000-0000-0000175A0000}"/>
    <cellStyle name="Normal 45" xfId="23063" xr:uid="{00000000-0005-0000-0000-0000185A0000}"/>
    <cellStyle name="Normal 46" xfId="23064" xr:uid="{00000000-0005-0000-0000-0000195A0000}"/>
    <cellStyle name="Normal 47" xfId="23065" xr:uid="{00000000-0005-0000-0000-00001A5A0000}"/>
    <cellStyle name="Normal 48" xfId="23066" xr:uid="{00000000-0005-0000-0000-00001B5A0000}"/>
    <cellStyle name="Normal 49" xfId="23067" xr:uid="{00000000-0005-0000-0000-00001C5A0000}"/>
    <cellStyle name="Normal 5" xfId="23068" xr:uid="{00000000-0005-0000-0000-00001D5A0000}"/>
    <cellStyle name="Normal 5 2" xfId="23069" xr:uid="{00000000-0005-0000-0000-00001E5A0000}"/>
    <cellStyle name="Normal 5 3" xfId="23070" xr:uid="{00000000-0005-0000-0000-00001F5A0000}"/>
    <cellStyle name="Normal 5 4" xfId="23071" xr:uid="{00000000-0005-0000-0000-0000205A0000}"/>
    <cellStyle name="Normal 5 5" xfId="23072" xr:uid="{00000000-0005-0000-0000-0000215A0000}"/>
    <cellStyle name="Normal 5 5 2" xfId="23073" xr:uid="{00000000-0005-0000-0000-0000225A0000}"/>
    <cellStyle name="Normal 5 5 2 2" xfId="23074" xr:uid="{00000000-0005-0000-0000-0000235A0000}"/>
    <cellStyle name="Normal 5 5 3" xfId="23075" xr:uid="{00000000-0005-0000-0000-0000245A0000}"/>
    <cellStyle name="Normal 5_Preliminary financial statement_June 11_updated Aug  24_11" xfId="23076" xr:uid="{00000000-0005-0000-0000-0000255A0000}"/>
    <cellStyle name="Normal 50" xfId="23077" xr:uid="{00000000-0005-0000-0000-0000265A0000}"/>
    <cellStyle name="Normal 51" xfId="23078" xr:uid="{00000000-0005-0000-0000-0000275A0000}"/>
    <cellStyle name="Normal 52" xfId="23079" xr:uid="{00000000-0005-0000-0000-0000285A0000}"/>
    <cellStyle name="Normal 53" xfId="23080" xr:uid="{00000000-0005-0000-0000-0000295A0000}"/>
    <cellStyle name="Normal 54" xfId="23081" xr:uid="{00000000-0005-0000-0000-00002A5A0000}"/>
    <cellStyle name="Normal 55" xfId="23082" xr:uid="{00000000-0005-0000-0000-00002B5A0000}"/>
    <cellStyle name="Normal 56" xfId="23083" xr:uid="{00000000-0005-0000-0000-00002C5A0000}"/>
    <cellStyle name="Normal 57" xfId="23084" xr:uid="{00000000-0005-0000-0000-00002D5A0000}"/>
    <cellStyle name="Normal 58" xfId="23085" xr:uid="{00000000-0005-0000-0000-00002E5A0000}"/>
    <cellStyle name="Normal 59" xfId="23086" xr:uid="{00000000-0005-0000-0000-00002F5A0000}"/>
    <cellStyle name="Normal 6" xfId="23087" xr:uid="{00000000-0005-0000-0000-0000305A0000}"/>
    <cellStyle name="Normal 6 2" xfId="23088" xr:uid="{00000000-0005-0000-0000-0000315A0000}"/>
    <cellStyle name="Normal 6 3" xfId="23089" xr:uid="{00000000-0005-0000-0000-0000325A0000}"/>
    <cellStyle name="Normal 6 4" xfId="23090" xr:uid="{00000000-0005-0000-0000-0000335A0000}"/>
    <cellStyle name="Normal 6 4 2" xfId="23091" xr:uid="{00000000-0005-0000-0000-0000345A0000}"/>
    <cellStyle name="Normal 6 4 2 2" xfId="23092" xr:uid="{00000000-0005-0000-0000-0000355A0000}"/>
    <cellStyle name="Normal 6 4 3" xfId="23093" xr:uid="{00000000-0005-0000-0000-0000365A0000}"/>
    <cellStyle name="Normal 6 5" xfId="23094" xr:uid="{00000000-0005-0000-0000-0000375A0000}"/>
    <cellStyle name="Normal 60" xfId="23095" xr:uid="{00000000-0005-0000-0000-0000385A0000}"/>
    <cellStyle name="Normal 61" xfId="23096" xr:uid="{00000000-0005-0000-0000-0000395A0000}"/>
    <cellStyle name="Normal 62" xfId="23097" xr:uid="{00000000-0005-0000-0000-00003A5A0000}"/>
    <cellStyle name="Normal 63" xfId="23098" xr:uid="{00000000-0005-0000-0000-00003B5A0000}"/>
    <cellStyle name="Normal 64" xfId="23099" xr:uid="{00000000-0005-0000-0000-00003C5A0000}"/>
    <cellStyle name="Normal 64 2" xfId="23100" xr:uid="{00000000-0005-0000-0000-00003D5A0000}"/>
    <cellStyle name="Normal 64 2 2" xfId="23101" xr:uid="{00000000-0005-0000-0000-00003E5A0000}"/>
    <cellStyle name="Normal 64 3" xfId="23102" xr:uid="{00000000-0005-0000-0000-00003F5A0000}"/>
    <cellStyle name="Normal 65" xfId="23103" xr:uid="{00000000-0005-0000-0000-0000405A0000}"/>
    <cellStyle name="Normal 65 2" xfId="23104" xr:uid="{00000000-0005-0000-0000-0000415A0000}"/>
    <cellStyle name="Normal 65 2 2" xfId="23105" xr:uid="{00000000-0005-0000-0000-0000425A0000}"/>
    <cellStyle name="Normal 65 3" xfId="23106" xr:uid="{00000000-0005-0000-0000-0000435A0000}"/>
    <cellStyle name="Normal 66" xfId="23107" xr:uid="{00000000-0005-0000-0000-0000445A0000}"/>
    <cellStyle name="Normal 66 2" xfId="23108" xr:uid="{00000000-0005-0000-0000-0000455A0000}"/>
    <cellStyle name="Normal 66 2 2" xfId="23109" xr:uid="{00000000-0005-0000-0000-0000465A0000}"/>
    <cellStyle name="Normal 66 3" xfId="23110" xr:uid="{00000000-0005-0000-0000-0000475A0000}"/>
    <cellStyle name="Normal 67" xfId="23111" xr:uid="{00000000-0005-0000-0000-0000485A0000}"/>
    <cellStyle name="Normal 67 2" xfId="23112" xr:uid="{00000000-0005-0000-0000-0000495A0000}"/>
    <cellStyle name="Normal 67 2 2" xfId="23113" xr:uid="{00000000-0005-0000-0000-00004A5A0000}"/>
    <cellStyle name="Normal 67 3" xfId="23114" xr:uid="{00000000-0005-0000-0000-00004B5A0000}"/>
    <cellStyle name="Normal 68" xfId="23115" xr:uid="{00000000-0005-0000-0000-00004C5A0000}"/>
    <cellStyle name="Normal 68 2" xfId="23116" xr:uid="{00000000-0005-0000-0000-00004D5A0000}"/>
    <cellStyle name="Normal 68 2 2" xfId="23117" xr:uid="{00000000-0005-0000-0000-00004E5A0000}"/>
    <cellStyle name="Normal 68 3" xfId="23118" xr:uid="{00000000-0005-0000-0000-00004F5A0000}"/>
    <cellStyle name="Normal 69" xfId="23119" xr:uid="{00000000-0005-0000-0000-0000505A0000}"/>
    <cellStyle name="Normal 69 2" xfId="23120" xr:uid="{00000000-0005-0000-0000-0000515A0000}"/>
    <cellStyle name="Normal 69 2 2" xfId="23121" xr:uid="{00000000-0005-0000-0000-0000525A0000}"/>
    <cellStyle name="Normal 69 3" xfId="23122" xr:uid="{00000000-0005-0000-0000-0000535A0000}"/>
    <cellStyle name="Normal 7" xfId="23123" xr:uid="{00000000-0005-0000-0000-0000545A0000}"/>
    <cellStyle name="Normal 7 2" xfId="23124" xr:uid="{00000000-0005-0000-0000-0000555A0000}"/>
    <cellStyle name="Normal 70" xfId="23125" xr:uid="{00000000-0005-0000-0000-0000565A0000}"/>
    <cellStyle name="Normal 70 2" xfId="23126" xr:uid="{00000000-0005-0000-0000-0000575A0000}"/>
    <cellStyle name="Normal 70 2 2" xfId="23127" xr:uid="{00000000-0005-0000-0000-0000585A0000}"/>
    <cellStyle name="Normal 70 3" xfId="23128" xr:uid="{00000000-0005-0000-0000-0000595A0000}"/>
    <cellStyle name="Normal 70 4" xfId="23129" xr:uid="{00000000-0005-0000-0000-00005A5A0000}"/>
    <cellStyle name="Normal 71" xfId="23130" xr:uid="{00000000-0005-0000-0000-00005B5A0000}"/>
    <cellStyle name="Normal 71 2" xfId="23131" xr:uid="{00000000-0005-0000-0000-00005C5A0000}"/>
    <cellStyle name="Normal 71 2 2" xfId="23132" xr:uid="{00000000-0005-0000-0000-00005D5A0000}"/>
    <cellStyle name="Normal 71 3" xfId="23133" xr:uid="{00000000-0005-0000-0000-00005E5A0000}"/>
    <cellStyle name="Normal 72" xfId="23134" xr:uid="{00000000-0005-0000-0000-00005F5A0000}"/>
    <cellStyle name="Normal 72 2" xfId="23135" xr:uid="{00000000-0005-0000-0000-0000605A0000}"/>
    <cellStyle name="Normal 72 2 2" xfId="23136" xr:uid="{00000000-0005-0000-0000-0000615A0000}"/>
    <cellStyle name="Normal 72 3" xfId="23137" xr:uid="{00000000-0005-0000-0000-0000625A0000}"/>
    <cellStyle name="Normal 73" xfId="23138" xr:uid="{00000000-0005-0000-0000-0000635A0000}"/>
    <cellStyle name="Normal 73 2" xfId="23139" xr:uid="{00000000-0005-0000-0000-0000645A0000}"/>
    <cellStyle name="Normal 73 2 2" xfId="23140" xr:uid="{00000000-0005-0000-0000-0000655A0000}"/>
    <cellStyle name="Normal 73 3" xfId="23141" xr:uid="{00000000-0005-0000-0000-0000665A0000}"/>
    <cellStyle name="Normal 74" xfId="23142" xr:uid="{00000000-0005-0000-0000-0000675A0000}"/>
    <cellStyle name="Normal 74 2" xfId="23143" xr:uid="{00000000-0005-0000-0000-0000685A0000}"/>
    <cellStyle name="Normal 74 2 2" xfId="23144" xr:uid="{00000000-0005-0000-0000-0000695A0000}"/>
    <cellStyle name="Normal 74 3" xfId="23145" xr:uid="{00000000-0005-0000-0000-00006A5A0000}"/>
    <cellStyle name="Normal 75" xfId="23146" xr:uid="{00000000-0005-0000-0000-00006B5A0000}"/>
    <cellStyle name="Normal 75 2" xfId="23147" xr:uid="{00000000-0005-0000-0000-00006C5A0000}"/>
    <cellStyle name="Normal 75 2 2" xfId="23148" xr:uid="{00000000-0005-0000-0000-00006D5A0000}"/>
    <cellStyle name="Normal 75 3" xfId="23149" xr:uid="{00000000-0005-0000-0000-00006E5A0000}"/>
    <cellStyle name="Normal 76" xfId="23150" xr:uid="{00000000-0005-0000-0000-00006F5A0000}"/>
    <cellStyle name="Normal 76 2" xfId="23151" xr:uid="{00000000-0005-0000-0000-0000705A0000}"/>
    <cellStyle name="Normal 76 2 2" xfId="23152" xr:uid="{00000000-0005-0000-0000-0000715A0000}"/>
    <cellStyle name="Normal 76 3" xfId="23153" xr:uid="{00000000-0005-0000-0000-0000725A0000}"/>
    <cellStyle name="Normal 77" xfId="23154" xr:uid="{00000000-0005-0000-0000-0000735A0000}"/>
    <cellStyle name="Normal 77 2" xfId="23155" xr:uid="{00000000-0005-0000-0000-0000745A0000}"/>
    <cellStyle name="Normal 77 2 2" xfId="23156" xr:uid="{00000000-0005-0000-0000-0000755A0000}"/>
    <cellStyle name="Normal 77 3" xfId="23157" xr:uid="{00000000-0005-0000-0000-0000765A0000}"/>
    <cellStyle name="Normal 78" xfId="23158" xr:uid="{00000000-0005-0000-0000-0000775A0000}"/>
    <cellStyle name="Normal 78 2" xfId="23159" xr:uid="{00000000-0005-0000-0000-0000785A0000}"/>
    <cellStyle name="Normal 78 2 2" xfId="23160" xr:uid="{00000000-0005-0000-0000-0000795A0000}"/>
    <cellStyle name="Normal 78 3" xfId="23161" xr:uid="{00000000-0005-0000-0000-00007A5A0000}"/>
    <cellStyle name="Normal 79" xfId="23162" xr:uid="{00000000-0005-0000-0000-00007B5A0000}"/>
    <cellStyle name="Normal 79 2" xfId="23163" xr:uid="{00000000-0005-0000-0000-00007C5A0000}"/>
    <cellStyle name="Normal 79 2 2" xfId="23164" xr:uid="{00000000-0005-0000-0000-00007D5A0000}"/>
    <cellStyle name="Normal 79 3" xfId="23165" xr:uid="{00000000-0005-0000-0000-00007E5A0000}"/>
    <cellStyle name="Normal 8" xfId="23166" xr:uid="{00000000-0005-0000-0000-00007F5A0000}"/>
    <cellStyle name="Normal 8 2" xfId="23167" xr:uid="{00000000-0005-0000-0000-0000805A0000}"/>
    <cellStyle name="Normal 80" xfId="23168" xr:uid="{00000000-0005-0000-0000-0000815A0000}"/>
    <cellStyle name="Normal 80 2" xfId="23169" xr:uid="{00000000-0005-0000-0000-0000825A0000}"/>
    <cellStyle name="Normal 80 2 2" xfId="23170" xr:uid="{00000000-0005-0000-0000-0000835A0000}"/>
    <cellStyle name="Normal 80 3" xfId="23171" xr:uid="{00000000-0005-0000-0000-0000845A0000}"/>
    <cellStyle name="Normal 81" xfId="23172" xr:uid="{00000000-0005-0000-0000-0000855A0000}"/>
    <cellStyle name="Normal 81 2" xfId="23173" xr:uid="{00000000-0005-0000-0000-0000865A0000}"/>
    <cellStyle name="Normal 81 2 2" xfId="23174" xr:uid="{00000000-0005-0000-0000-0000875A0000}"/>
    <cellStyle name="Normal 81 3" xfId="23175" xr:uid="{00000000-0005-0000-0000-0000885A0000}"/>
    <cellStyle name="Normal 82" xfId="23176" xr:uid="{00000000-0005-0000-0000-0000895A0000}"/>
    <cellStyle name="Normal 82 2" xfId="23177" xr:uid="{00000000-0005-0000-0000-00008A5A0000}"/>
    <cellStyle name="Normal 82 2 2" xfId="23178" xr:uid="{00000000-0005-0000-0000-00008B5A0000}"/>
    <cellStyle name="Normal 82 3" xfId="23179" xr:uid="{00000000-0005-0000-0000-00008C5A0000}"/>
    <cellStyle name="Normal 83" xfId="23180" xr:uid="{00000000-0005-0000-0000-00008D5A0000}"/>
    <cellStyle name="Normal 83 2" xfId="23181" xr:uid="{00000000-0005-0000-0000-00008E5A0000}"/>
    <cellStyle name="Normal 83 2 2" xfId="23182" xr:uid="{00000000-0005-0000-0000-00008F5A0000}"/>
    <cellStyle name="Normal 83 3" xfId="23183" xr:uid="{00000000-0005-0000-0000-0000905A0000}"/>
    <cellStyle name="Normal 84" xfId="23184" xr:uid="{00000000-0005-0000-0000-0000915A0000}"/>
    <cellStyle name="Normal 84 2" xfId="23185" xr:uid="{00000000-0005-0000-0000-0000925A0000}"/>
    <cellStyle name="Normal 84 2 2" xfId="23186" xr:uid="{00000000-0005-0000-0000-0000935A0000}"/>
    <cellStyle name="Normal 84 3" xfId="23187" xr:uid="{00000000-0005-0000-0000-0000945A0000}"/>
    <cellStyle name="Normal 85" xfId="23188" xr:uid="{00000000-0005-0000-0000-0000955A0000}"/>
    <cellStyle name="Normal 85 2" xfId="23189" xr:uid="{00000000-0005-0000-0000-0000965A0000}"/>
    <cellStyle name="Normal 85 2 2" xfId="23190" xr:uid="{00000000-0005-0000-0000-0000975A0000}"/>
    <cellStyle name="Normal 85 3" xfId="23191" xr:uid="{00000000-0005-0000-0000-0000985A0000}"/>
    <cellStyle name="Normal 86" xfId="23192" xr:uid="{00000000-0005-0000-0000-0000995A0000}"/>
    <cellStyle name="Normal 86 2" xfId="23193" xr:uid="{00000000-0005-0000-0000-00009A5A0000}"/>
    <cellStyle name="Normal 86 2 2" xfId="23194" xr:uid="{00000000-0005-0000-0000-00009B5A0000}"/>
    <cellStyle name="Normal 86 3" xfId="23195" xr:uid="{00000000-0005-0000-0000-00009C5A0000}"/>
    <cellStyle name="Normal 87" xfId="23196" xr:uid="{00000000-0005-0000-0000-00009D5A0000}"/>
    <cellStyle name="Normal 87 2" xfId="23197" xr:uid="{00000000-0005-0000-0000-00009E5A0000}"/>
    <cellStyle name="Normal 87 2 2" xfId="23198" xr:uid="{00000000-0005-0000-0000-00009F5A0000}"/>
    <cellStyle name="Normal 87 3" xfId="23199" xr:uid="{00000000-0005-0000-0000-0000A05A0000}"/>
    <cellStyle name="Normal 88" xfId="23200" xr:uid="{00000000-0005-0000-0000-0000A15A0000}"/>
    <cellStyle name="Normal 88 2" xfId="23201" xr:uid="{00000000-0005-0000-0000-0000A25A0000}"/>
    <cellStyle name="Normal 88 2 2" xfId="23202" xr:uid="{00000000-0005-0000-0000-0000A35A0000}"/>
    <cellStyle name="Normal 88 3" xfId="23203" xr:uid="{00000000-0005-0000-0000-0000A45A0000}"/>
    <cellStyle name="Normal 89" xfId="23204" xr:uid="{00000000-0005-0000-0000-0000A55A0000}"/>
    <cellStyle name="Normal 89 2" xfId="23205" xr:uid="{00000000-0005-0000-0000-0000A65A0000}"/>
    <cellStyle name="Normal 89 2 2" xfId="23206" xr:uid="{00000000-0005-0000-0000-0000A75A0000}"/>
    <cellStyle name="Normal 89 3" xfId="23207" xr:uid="{00000000-0005-0000-0000-0000A85A0000}"/>
    <cellStyle name="Normal 9" xfId="23208" xr:uid="{00000000-0005-0000-0000-0000A95A0000}"/>
    <cellStyle name="Normal 9 2" xfId="23209" xr:uid="{00000000-0005-0000-0000-0000AA5A0000}"/>
    <cellStyle name="Normal 90" xfId="23210" xr:uid="{00000000-0005-0000-0000-0000AB5A0000}"/>
    <cellStyle name="Normal 90 2" xfId="23211" xr:uid="{00000000-0005-0000-0000-0000AC5A0000}"/>
    <cellStyle name="Normal 90 2 2" xfId="23212" xr:uid="{00000000-0005-0000-0000-0000AD5A0000}"/>
    <cellStyle name="Normal 90 3" xfId="23213" xr:uid="{00000000-0005-0000-0000-0000AE5A0000}"/>
    <cellStyle name="Normal 91" xfId="23214" xr:uid="{00000000-0005-0000-0000-0000AF5A0000}"/>
    <cellStyle name="Normal 91 2" xfId="23215" xr:uid="{00000000-0005-0000-0000-0000B05A0000}"/>
    <cellStyle name="Normal 91 2 2" xfId="23216" xr:uid="{00000000-0005-0000-0000-0000B15A0000}"/>
    <cellStyle name="Normal 91 3" xfId="23217" xr:uid="{00000000-0005-0000-0000-0000B25A0000}"/>
    <cellStyle name="Normal 92" xfId="23218" xr:uid="{00000000-0005-0000-0000-0000B35A0000}"/>
    <cellStyle name="Normal 92 2" xfId="23219" xr:uid="{00000000-0005-0000-0000-0000B45A0000}"/>
    <cellStyle name="Normal 92 2 2" xfId="23220" xr:uid="{00000000-0005-0000-0000-0000B55A0000}"/>
    <cellStyle name="Normal 92 3" xfId="23221" xr:uid="{00000000-0005-0000-0000-0000B65A0000}"/>
    <cellStyle name="Normal 93" xfId="23222" xr:uid="{00000000-0005-0000-0000-0000B75A0000}"/>
    <cellStyle name="Normal 94" xfId="23223" xr:uid="{00000000-0005-0000-0000-0000B85A0000}"/>
    <cellStyle name="Normal 95" xfId="23224" xr:uid="{00000000-0005-0000-0000-0000B95A0000}"/>
    <cellStyle name="Normal 96" xfId="23225" xr:uid="{00000000-0005-0000-0000-0000BA5A0000}"/>
    <cellStyle name="Normal 97" xfId="23226" xr:uid="{00000000-0005-0000-0000-0000BB5A0000}"/>
    <cellStyle name="Normal 98" xfId="23227" xr:uid="{00000000-0005-0000-0000-0000BC5A0000}"/>
    <cellStyle name="Normal 99" xfId="23228" xr:uid="{00000000-0005-0000-0000-0000BD5A0000}"/>
    <cellStyle name="Note 2" xfId="23229" xr:uid="{00000000-0005-0000-0000-0000BE5A0000}"/>
    <cellStyle name="Note 2 10" xfId="23230" xr:uid="{00000000-0005-0000-0000-0000BF5A0000}"/>
    <cellStyle name="Note 2 10 2" xfId="23231" xr:uid="{00000000-0005-0000-0000-0000C05A0000}"/>
    <cellStyle name="Note 2 10 3" xfId="23232" xr:uid="{00000000-0005-0000-0000-0000C15A0000}"/>
    <cellStyle name="Note 2 10 4" xfId="23233" xr:uid="{00000000-0005-0000-0000-0000C25A0000}"/>
    <cellStyle name="Note 2 10 5" xfId="23234" xr:uid="{00000000-0005-0000-0000-0000C35A0000}"/>
    <cellStyle name="Note 2 10 5 2" xfId="23235" xr:uid="{00000000-0005-0000-0000-0000C45A0000}"/>
    <cellStyle name="Note 2 10 6" xfId="23236" xr:uid="{00000000-0005-0000-0000-0000C55A0000}"/>
    <cellStyle name="Note 2 10 7" xfId="23237" xr:uid="{00000000-0005-0000-0000-0000C65A0000}"/>
    <cellStyle name="Note 2 11" xfId="23238" xr:uid="{00000000-0005-0000-0000-0000C75A0000}"/>
    <cellStyle name="Note 2 12" xfId="23239" xr:uid="{00000000-0005-0000-0000-0000C85A0000}"/>
    <cellStyle name="Note 2 12 2" xfId="23240" xr:uid="{00000000-0005-0000-0000-0000C95A0000}"/>
    <cellStyle name="Note 2 12 2 2" xfId="23241" xr:uid="{00000000-0005-0000-0000-0000CA5A0000}"/>
    <cellStyle name="Note 2 12 3" xfId="23242" xr:uid="{00000000-0005-0000-0000-0000CB5A0000}"/>
    <cellStyle name="Note 2 12 4" xfId="23243" xr:uid="{00000000-0005-0000-0000-0000CC5A0000}"/>
    <cellStyle name="Note 2 12 5" xfId="23244" xr:uid="{00000000-0005-0000-0000-0000CD5A0000}"/>
    <cellStyle name="Note 2 13" xfId="23245" xr:uid="{00000000-0005-0000-0000-0000CE5A0000}"/>
    <cellStyle name="Note 2 13 2" xfId="23246" xr:uid="{00000000-0005-0000-0000-0000CF5A0000}"/>
    <cellStyle name="Note 2 13 2 2" xfId="23247" xr:uid="{00000000-0005-0000-0000-0000D05A0000}"/>
    <cellStyle name="Note 2 13 3" xfId="23248" xr:uid="{00000000-0005-0000-0000-0000D15A0000}"/>
    <cellStyle name="Note 2 14" xfId="23249" xr:uid="{00000000-0005-0000-0000-0000D25A0000}"/>
    <cellStyle name="Note 2 14 2" xfId="23250" xr:uid="{00000000-0005-0000-0000-0000D35A0000}"/>
    <cellStyle name="Note 2 14 2 2" xfId="23251" xr:uid="{00000000-0005-0000-0000-0000D45A0000}"/>
    <cellStyle name="Note 2 14 3" xfId="23252" xr:uid="{00000000-0005-0000-0000-0000D55A0000}"/>
    <cellStyle name="Note 2 15" xfId="23253" xr:uid="{00000000-0005-0000-0000-0000D65A0000}"/>
    <cellStyle name="Note 2 15 2" xfId="23254" xr:uid="{00000000-0005-0000-0000-0000D75A0000}"/>
    <cellStyle name="Note 2 16" xfId="23255" xr:uid="{00000000-0005-0000-0000-0000D85A0000}"/>
    <cellStyle name="Note 2 16 2" xfId="23256" xr:uid="{00000000-0005-0000-0000-0000D95A0000}"/>
    <cellStyle name="Note 2 17" xfId="23257" xr:uid="{00000000-0005-0000-0000-0000DA5A0000}"/>
    <cellStyle name="Note 2 17 2" xfId="23258" xr:uid="{00000000-0005-0000-0000-0000DB5A0000}"/>
    <cellStyle name="Note 2 18" xfId="23259" xr:uid="{00000000-0005-0000-0000-0000DC5A0000}"/>
    <cellStyle name="Note 2 19" xfId="23260" xr:uid="{00000000-0005-0000-0000-0000DD5A0000}"/>
    <cellStyle name="Note 2 2" xfId="23261" xr:uid="{00000000-0005-0000-0000-0000DE5A0000}"/>
    <cellStyle name="Note 2 2 10" xfId="23262" xr:uid="{00000000-0005-0000-0000-0000DF5A0000}"/>
    <cellStyle name="Note 2 2 10 2" xfId="23263" xr:uid="{00000000-0005-0000-0000-0000E05A0000}"/>
    <cellStyle name="Note 2 2 10 2 2" xfId="23264" xr:uid="{00000000-0005-0000-0000-0000E15A0000}"/>
    <cellStyle name="Note 2 2 10 3" xfId="23265" xr:uid="{00000000-0005-0000-0000-0000E25A0000}"/>
    <cellStyle name="Note 2 2 10 4" xfId="23266" xr:uid="{00000000-0005-0000-0000-0000E35A0000}"/>
    <cellStyle name="Note 2 2 10 5" xfId="23267" xr:uid="{00000000-0005-0000-0000-0000E45A0000}"/>
    <cellStyle name="Note 2 2 11" xfId="23268" xr:uid="{00000000-0005-0000-0000-0000E55A0000}"/>
    <cellStyle name="Note 2 2 11 2" xfId="23269" xr:uid="{00000000-0005-0000-0000-0000E65A0000}"/>
    <cellStyle name="Note 2 2 11 2 2" xfId="23270" xr:uid="{00000000-0005-0000-0000-0000E75A0000}"/>
    <cellStyle name="Note 2 2 11 3" xfId="23271" xr:uid="{00000000-0005-0000-0000-0000E85A0000}"/>
    <cellStyle name="Note 2 2 12" xfId="23272" xr:uid="{00000000-0005-0000-0000-0000E95A0000}"/>
    <cellStyle name="Note 2 2 12 2" xfId="23273" xr:uid="{00000000-0005-0000-0000-0000EA5A0000}"/>
    <cellStyle name="Note 2 2 12 2 2" xfId="23274" xr:uid="{00000000-0005-0000-0000-0000EB5A0000}"/>
    <cellStyle name="Note 2 2 12 3" xfId="23275" xr:uid="{00000000-0005-0000-0000-0000EC5A0000}"/>
    <cellStyle name="Note 2 2 13" xfId="23276" xr:uid="{00000000-0005-0000-0000-0000ED5A0000}"/>
    <cellStyle name="Note 2 2 13 2" xfId="23277" xr:uid="{00000000-0005-0000-0000-0000EE5A0000}"/>
    <cellStyle name="Note 2 2 14" xfId="23278" xr:uid="{00000000-0005-0000-0000-0000EF5A0000}"/>
    <cellStyle name="Note 2 2 14 2" xfId="23279" xr:uid="{00000000-0005-0000-0000-0000F05A0000}"/>
    <cellStyle name="Note 2 2 15" xfId="23280" xr:uid="{00000000-0005-0000-0000-0000F15A0000}"/>
    <cellStyle name="Note 2 2 16" xfId="23281" xr:uid="{00000000-0005-0000-0000-0000F25A0000}"/>
    <cellStyle name="Note 2 2 17" xfId="23282" xr:uid="{00000000-0005-0000-0000-0000F35A0000}"/>
    <cellStyle name="Note 2 2 2" xfId="23283" xr:uid="{00000000-0005-0000-0000-0000F45A0000}"/>
    <cellStyle name="Note 2 2 2 10" xfId="23284" xr:uid="{00000000-0005-0000-0000-0000F55A0000}"/>
    <cellStyle name="Note 2 2 2 10 2" xfId="23285" xr:uid="{00000000-0005-0000-0000-0000F65A0000}"/>
    <cellStyle name="Note 2 2 2 10 2 2" xfId="23286" xr:uid="{00000000-0005-0000-0000-0000F75A0000}"/>
    <cellStyle name="Note 2 2 2 10 3" xfId="23287" xr:uid="{00000000-0005-0000-0000-0000F85A0000}"/>
    <cellStyle name="Note 2 2 2 11" xfId="23288" xr:uid="{00000000-0005-0000-0000-0000F95A0000}"/>
    <cellStyle name="Note 2 2 2 11 2" xfId="23289" xr:uid="{00000000-0005-0000-0000-0000FA5A0000}"/>
    <cellStyle name="Note 2 2 2 12" xfId="23290" xr:uid="{00000000-0005-0000-0000-0000FB5A0000}"/>
    <cellStyle name="Note 2 2 2 12 2" xfId="23291" xr:uid="{00000000-0005-0000-0000-0000FC5A0000}"/>
    <cellStyle name="Note 2 2 2 13" xfId="23292" xr:uid="{00000000-0005-0000-0000-0000FD5A0000}"/>
    <cellStyle name="Note 2 2 2 14" xfId="23293" xr:uid="{00000000-0005-0000-0000-0000FE5A0000}"/>
    <cellStyle name="Note 2 2 2 15" xfId="23294" xr:uid="{00000000-0005-0000-0000-0000FF5A0000}"/>
    <cellStyle name="Note 2 2 2 2" xfId="23295" xr:uid="{00000000-0005-0000-0000-0000005B0000}"/>
    <cellStyle name="Note 2 2 2 2 2" xfId="23296" xr:uid="{00000000-0005-0000-0000-0000015B0000}"/>
    <cellStyle name="Note 2 2 2 2 2 2" xfId="23297" xr:uid="{00000000-0005-0000-0000-0000025B0000}"/>
    <cellStyle name="Note 2 2 2 2 2 3" xfId="23298" xr:uid="{00000000-0005-0000-0000-0000035B0000}"/>
    <cellStyle name="Note 2 2 2 2 2 3 2" xfId="23299" xr:uid="{00000000-0005-0000-0000-0000045B0000}"/>
    <cellStyle name="Note 2 2 2 2 2 3 3" xfId="23300" xr:uid="{00000000-0005-0000-0000-0000055B0000}"/>
    <cellStyle name="Note 2 2 2 2 2 4" xfId="23301" xr:uid="{00000000-0005-0000-0000-0000065B0000}"/>
    <cellStyle name="Note 2 2 2 2 2 4 2" xfId="23302" xr:uid="{00000000-0005-0000-0000-0000075B0000}"/>
    <cellStyle name="Note 2 2 2 2 2 4 2 2" xfId="23303" xr:uid="{00000000-0005-0000-0000-0000085B0000}"/>
    <cellStyle name="Note 2 2 2 2 2 4 3" xfId="23304" xr:uid="{00000000-0005-0000-0000-0000095B0000}"/>
    <cellStyle name="Note 2 2 2 2 2 5" xfId="23305" xr:uid="{00000000-0005-0000-0000-00000A5B0000}"/>
    <cellStyle name="Note 2 2 2 2 2 5 2" xfId="23306" xr:uid="{00000000-0005-0000-0000-00000B5B0000}"/>
    <cellStyle name="Note 2 2 2 2 2 5 2 2" xfId="23307" xr:uid="{00000000-0005-0000-0000-00000C5B0000}"/>
    <cellStyle name="Note 2 2 2 2 2 5 3" xfId="23308" xr:uid="{00000000-0005-0000-0000-00000D5B0000}"/>
    <cellStyle name="Note 2 2 2 2 2 6" xfId="23309" xr:uid="{00000000-0005-0000-0000-00000E5B0000}"/>
    <cellStyle name="Note 2 2 2 2 2 6 2" xfId="23310" xr:uid="{00000000-0005-0000-0000-00000F5B0000}"/>
    <cellStyle name="Note 2 2 2 2 2 6 2 2" xfId="23311" xr:uid="{00000000-0005-0000-0000-0000105B0000}"/>
    <cellStyle name="Note 2 2 2 2 2 6 3" xfId="23312" xr:uid="{00000000-0005-0000-0000-0000115B0000}"/>
    <cellStyle name="Note 2 2 2 2 2 7" xfId="23313" xr:uid="{00000000-0005-0000-0000-0000125B0000}"/>
    <cellStyle name="Note 2 2 2 2 2 7 2" xfId="23314" xr:uid="{00000000-0005-0000-0000-0000135B0000}"/>
    <cellStyle name="Note 2 2 2 2 2 8" xfId="23315" xr:uid="{00000000-0005-0000-0000-0000145B0000}"/>
    <cellStyle name="Note 2 2 2 2 2 8 2" xfId="23316" xr:uid="{00000000-0005-0000-0000-0000155B0000}"/>
    <cellStyle name="Note 2 2 2 2 2 9" xfId="23317" xr:uid="{00000000-0005-0000-0000-0000165B0000}"/>
    <cellStyle name="Note 2 2 2 2 3" xfId="23318" xr:uid="{00000000-0005-0000-0000-0000175B0000}"/>
    <cellStyle name="Note 2 2 2 2 3 2" xfId="23319" xr:uid="{00000000-0005-0000-0000-0000185B0000}"/>
    <cellStyle name="Note 2 2 2 2 3 3" xfId="23320" xr:uid="{00000000-0005-0000-0000-0000195B0000}"/>
    <cellStyle name="Note 2 2 2 2 3 3 2" xfId="23321" xr:uid="{00000000-0005-0000-0000-00001A5B0000}"/>
    <cellStyle name="Note 2 2 2 2 3 3 3" xfId="23322" xr:uid="{00000000-0005-0000-0000-00001B5B0000}"/>
    <cellStyle name="Note 2 2 2 2 3 4" xfId="23323" xr:uid="{00000000-0005-0000-0000-00001C5B0000}"/>
    <cellStyle name="Note 2 2 2 2 3 4 2" xfId="23324" xr:uid="{00000000-0005-0000-0000-00001D5B0000}"/>
    <cellStyle name="Note 2 2 2 2 3 4 2 2" xfId="23325" xr:uid="{00000000-0005-0000-0000-00001E5B0000}"/>
    <cellStyle name="Note 2 2 2 2 3 4 3" xfId="23326" xr:uid="{00000000-0005-0000-0000-00001F5B0000}"/>
    <cellStyle name="Note 2 2 2 2 3 5" xfId="23327" xr:uid="{00000000-0005-0000-0000-0000205B0000}"/>
    <cellStyle name="Note 2 2 2 2 3 5 2" xfId="23328" xr:uid="{00000000-0005-0000-0000-0000215B0000}"/>
    <cellStyle name="Note 2 2 2 2 3 5 2 2" xfId="23329" xr:uid="{00000000-0005-0000-0000-0000225B0000}"/>
    <cellStyle name="Note 2 2 2 2 3 5 3" xfId="23330" xr:uid="{00000000-0005-0000-0000-0000235B0000}"/>
    <cellStyle name="Note 2 2 2 2 3 6" xfId="23331" xr:uid="{00000000-0005-0000-0000-0000245B0000}"/>
    <cellStyle name="Note 2 2 2 2 3 6 2" xfId="23332" xr:uid="{00000000-0005-0000-0000-0000255B0000}"/>
    <cellStyle name="Note 2 2 2 2 3 6 2 2" xfId="23333" xr:uid="{00000000-0005-0000-0000-0000265B0000}"/>
    <cellStyle name="Note 2 2 2 2 3 6 3" xfId="23334" xr:uid="{00000000-0005-0000-0000-0000275B0000}"/>
    <cellStyle name="Note 2 2 2 2 3 7" xfId="23335" xr:uid="{00000000-0005-0000-0000-0000285B0000}"/>
    <cellStyle name="Note 2 2 2 2 3 7 2" xfId="23336" xr:uid="{00000000-0005-0000-0000-0000295B0000}"/>
    <cellStyle name="Note 2 2 2 2 3 8" xfId="23337" xr:uid="{00000000-0005-0000-0000-00002A5B0000}"/>
    <cellStyle name="Note 2 2 2 2 3 8 2" xfId="23338" xr:uid="{00000000-0005-0000-0000-00002B5B0000}"/>
    <cellStyle name="Note 2 2 2 2 3 9" xfId="23339" xr:uid="{00000000-0005-0000-0000-00002C5B0000}"/>
    <cellStyle name="Note 2 2 2 2 4" xfId="23340" xr:uid="{00000000-0005-0000-0000-00002D5B0000}"/>
    <cellStyle name="Note 2 2 2 2 4 2" xfId="23341" xr:uid="{00000000-0005-0000-0000-00002E5B0000}"/>
    <cellStyle name="Note 2 2 2 2 4 3" xfId="23342" xr:uid="{00000000-0005-0000-0000-00002F5B0000}"/>
    <cellStyle name="Note 2 2 2 2 4 3 2" xfId="23343" xr:uid="{00000000-0005-0000-0000-0000305B0000}"/>
    <cellStyle name="Note 2 2 2 2 4 3 2 2" xfId="23344" xr:uid="{00000000-0005-0000-0000-0000315B0000}"/>
    <cellStyle name="Note 2 2 2 2 4 3 3" xfId="23345" xr:uid="{00000000-0005-0000-0000-0000325B0000}"/>
    <cellStyle name="Note 2 2 2 2 4 4" xfId="23346" xr:uid="{00000000-0005-0000-0000-0000335B0000}"/>
    <cellStyle name="Note 2 2 2 2 4 4 2" xfId="23347" xr:uid="{00000000-0005-0000-0000-0000345B0000}"/>
    <cellStyle name="Note 2 2 2 2 4 4 2 2" xfId="23348" xr:uid="{00000000-0005-0000-0000-0000355B0000}"/>
    <cellStyle name="Note 2 2 2 2 4 4 3" xfId="23349" xr:uid="{00000000-0005-0000-0000-0000365B0000}"/>
    <cellStyle name="Note 2 2 2 2 4 5" xfId="23350" xr:uid="{00000000-0005-0000-0000-0000375B0000}"/>
    <cellStyle name="Note 2 2 2 2 4 5 2" xfId="23351" xr:uid="{00000000-0005-0000-0000-0000385B0000}"/>
    <cellStyle name="Note 2 2 2 2 4 5 2 2" xfId="23352" xr:uid="{00000000-0005-0000-0000-0000395B0000}"/>
    <cellStyle name="Note 2 2 2 2 4 5 3" xfId="23353" xr:uid="{00000000-0005-0000-0000-00003A5B0000}"/>
    <cellStyle name="Note 2 2 2 2 4 6" xfId="23354" xr:uid="{00000000-0005-0000-0000-00003B5B0000}"/>
    <cellStyle name="Note 2 2 2 2 4 6 2" xfId="23355" xr:uid="{00000000-0005-0000-0000-00003C5B0000}"/>
    <cellStyle name="Note 2 2 2 2 4 7" xfId="23356" xr:uid="{00000000-0005-0000-0000-00003D5B0000}"/>
    <cellStyle name="Note 2 2 2 2 4 7 2" xfId="23357" xr:uid="{00000000-0005-0000-0000-00003E5B0000}"/>
    <cellStyle name="Note 2 2 2 2 4 8" xfId="23358" xr:uid="{00000000-0005-0000-0000-00003F5B0000}"/>
    <cellStyle name="Note 2 2 2 2 4 9" xfId="23359" xr:uid="{00000000-0005-0000-0000-0000405B0000}"/>
    <cellStyle name="Note 2 2 2 2 5" xfId="23360" xr:uid="{00000000-0005-0000-0000-0000415B0000}"/>
    <cellStyle name="Note 2 2 2 2 5 2" xfId="23361" xr:uid="{00000000-0005-0000-0000-0000425B0000}"/>
    <cellStyle name="Note 2 2 2 2 5 3" xfId="23362" xr:uid="{00000000-0005-0000-0000-0000435B0000}"/>
    <cellStyle name="Note 2 2 2 2 6" xfId="23363" xr:uid="{00000000-0005-0000-0000-0000445B0000}"/>
    <cellStyle name="Note 2 2 2 2 6 2" xfId="23364" xr:uid="{00000000-0005-0000-0000-0000455B0000}"/>
    <cellStyle name="Note 2 2 2 2 6 2 2" xfId="23365" xr:uid="{00000000-0005-0000-0000-0000465B0000}"/>
    <cellStyle name="Note 2 2 2 2 6 2 2 2" xfId="23366" xr:uid="{00000000-0005-0000-0000-0000475B0000}"/>
    <cellStyle name="Note 2 2 2 2 6 2 3" xfId="23367" xr:uid="{00000000-0005-0000-0000-0000485B0000}"/>
    <cellStyle name="Note 2 2 2 2 6 3" xfId="23368" xr:uid="{00000000-0005-0000-0000-0000495B0000}"/>
    <cellStyle name="Note 2 2 2 2 6 3 2" xfId="23369" xr:uid="{00000000-0005-0000-0000-00004A5B0000}"/>
    <cellStyle name="Note 2 2 2 2 6 3 2 2" xfId="23370" xr:uid="{00000000-0005-0000-0000-00004B5B0000}"/>
    <cellStyle name="Note 2 2 2 2 6 3 3" xfId="23371" xr:uid="{00000000-0005-0000-0000-00004C5B0000}"/>
    <cellStyle name="Note 2 2 2 2 6 4" xfId="23372" xr:uid="{00000000-0005-0000-0000-00004D5B0000}"/>
    <cellStyle name="Note 2 2 2 2 6 4 2" xfId="23373" xr:uid="{00000000-0005-0000-0000-00004E5B0000}"/>
    <cellStyle name="Note 2 2 2 2 6 4 2 2" xfId="23374" xr:uid="{00000000-0005-0000-0000-00004F5B0000}"/>
    <cellStyle name="Note 2 2 2 2 6 4 3" xfId="23375" xr:uid="{00000000-0005-0000-0000-0000505B0000}"/>
    <cellStyle name="Note 2 2 2 2 6 5" xfId="23376" xr:uid="{00000000-0005-0000-0000-0000515B0000}"/>
    <cellStyle name="Note 2 2 2 2 6 5 2" xfId="23377" xr:uid="{00000000-0005-0000-0000-0000525B0000}"/>
    <cellStyle name="Note 2 2 2 2 6 6" xfId="23378" xr:uid="{00000000-0005-0000-0000-0000535B0000}"/>
    <cellStyle name="Note 2 2 2 2 6 6 2" xfId="23379" xr:uid="{00000000-0005-0000-0000-0000545B0000}"/>
    <cellStyle name="Note 2 2 2 2 6 7" xfId="23380" xr:uid="{00000000-0005-0000-0000-0000555B0000}"/>
    <cellStyle name="Note 2 2 2 2 7" xfId="23381" xr:uid="{00000000-0005-0000-0000-0000565B0000}"/>
    <cellStyle name="Note 2 2 2 2 7 2" xfId="23382" xr:uid="{00000000-0005-0000-0000-0000575B0000}"/>
    <cellStyle name="Note 2 2 2 2 7 2 2" xfId="23383" xr:uid="{00000000-0005-0000-0000-0000585B0000}"/>
    <cellStyle name="Note 2 2 2 2 7 3" xfId="23384" xr:uid="{00000000-0005-0000-0000-0000595B0000}"/>
    <cellStyle name="Note 2 2 2 2 8" xfId="23385" xr:uid="{00000000-0005-0000-0000-00005A5B0000}"/>
    <cellStyle name="Note 2 2 2 2 8 2" xfId="23386" xr:uid="{00000000-0005-0000-0000-00005B5B0000}"/>
    <cellStyle name="Note 2 2 2 2 8 2 2" xfId="23387" xr:uid="{00000000-0005-0000-0000-00005C5B0000}"/>
    <cellStyle name="Note 2 2 2 2 8 3" xfId="23388" xr:uid="{00000000-0005-0000-0000-00005D5B0000}"/>
    <cellStyle name="Note 2 2 2 3" xfId="23389" xr:uid="{00000000-0005-0000-0000-00005E5B0000}"/>
    <cellStyle name="Note 2 2 2 3 10" xfId="23390" xr:uid="{00000000-0005-0000-0000-00005F5B0000}"/>
    <cellStyle name="Note 2 2 2 3 2" xfId="23391" xr:uid="{00000000-0005-0000-0000-0000605B0000}"/>
    <cellStyle name="Note 2 2 2 3 2 2" xfId="23392" xr:uid="{00000000-0005-0000-0000-0000615B0000}"/>
    <cellStyle name="Note 2 2 2 3 2 3" xfId="23393" xr:uid="{00000000-0005-0000-0000-0000625B0000}"/>
    <cellStyle name="Note 2 2 2 3 2 3 2" xfId="23394" xr:uid="{00000000-0005-0000-0000-0000635B0000}"/>
    <cellStyle name="Note 2 2 2 3 2 3 3" xfId="23395" xr:uid="{00000000-0005-0000-0000-0000645B0000}"/>
    <cellStyle name="Note 2 2 2 3 2 4" xfId="23396" xr:uid="{00000000-0005-0000-0000-0000655B0000}"/>
    <cellStyle name="Note 2 2 2 3 2 4 2" xfId="23397" xr:uid="{00000000-0005-0000-0000-0000665B0000}"/>
    <cellStyle name="Note 2 2 2 3 2 4 2 2" xfId="23398" xr:uid="{00000000-0005-0000-0000-0000675B0000}"/>
    <cellStyle name="Note 2 2 2 3 2 4 3" xfId="23399" xr:uid="{00000000-0005-0000-0000-0000685B0000}"/>
    <cellStyle name="Note 2 2 2 3 2 5" xfId="23400" xr:uid="{00000000-0005-0000-0000-0000695B0000}"/>
    <cellStyle name="Note 2 2 2 3 2 5 2" xfId="23401" xr:uid="{00000000-0005-0000-0000-00006A5B0000}"/>
    <cellStyle name="Note 2 2 2 3 2 5 2 2" xfId="23402" xr:uid="{00000000-0005-0000-0000-00006B5B0000}"/>
    <cellStyle name="Note 2 2 2 3 2 5 3" xfId="23403" xr:uid="{00000000-0005-0000-0000-00006C5B0000}"/>
    <cellStyle name="Note 2 2 2 3 2 6" xfId="23404" xr:uid="{00000000-0005-0000-0000-00006D5B0000}"/>
    <cellStyle name="Note 2 2 2 3 2 6 2" xfId="23405" xr:uid="{00000000-0005-0000-0000-00006E5B0000}"/>
    <cellStyle name="Note 2 2 2 3 2 6 2 2" xfId="23406" xr:uid="{00000000-0005-0000-0000-00006F5B0000}"/>
    <cellStyle name="Note 2 2 2 3 2 6 3" xfId="23407" xr:uid="{00000000-0005-0000-0000-0000705B0000}"/>
    <cellStyle name="Note 2 2 2 3 2 7" xfId="23408" xr:uid="{00000000-0005-0000-0000-0000715B0000}"/>
    <cellStyle name="Note 2 2 2 3 2 7 2" xfId="23409" xr:uid="{00000000-0005-0000-0000-0000725B0000}"/>
    <cellStyle name="Note 2 2 2 3 2 8" xfId="23410" xr:uid="{00000000-0005-0000-0000-0000735B0000}"/>
    <cellStyle name="Note 2 2 2 3 2 8 2" xfId="23411" xr:uid="{00000000-0005-0000-0000-0000745B0000}"/>
    <cellStyle name="Note 2 2 2 3 2 9" xfId="23412" xr:uid="{00000000-0005-0000-0000-0000755B0000}"/>
    <cellStyle name="Note 2 2 2 3 3" xfId="23413" xr:uid="{00000000-0005-0000-0000-0000765B0000}"/>
    <cellStyle name="Note 2 2 2 3 4" xfId="23414" xr:uid="{00000000-0005-0000-0000-0000775B0000}"/>
    <cellStyle name="Note 2 2 2 3 4 2" xfId="23415" xr:uid="{00000000-0005-0000-0000-0000785B0000}"/>
    <cellStyle name="Note 2 2 2 3 4 3" xfId="23416" xr:uid="{00000000-0005-0000-0000-0000795B0000}"/>
    <cellStyle name="Note 2 2 2 3 5" xfId="23417" xr:uid="{00000000-0005-0000-0000-00007A5B0000}"/>
    <cellStyle name="Note 2 2 2 3 5 2" xfId="23418" xr:uid="{00000000-0005-0000-0000-00007B5B0000}"/>
    <cellStyle name="Note 2 2 2 3 5 2 2" xfId="23419" xr:uid="{00000000-0005-0000-0000-00007C5B0000}"/>
    <cellStyle name="Note 2 2 2 3 5 3" xfId="23420" xr:uid="{00000000-0005-0000-0000-00007D5B0000}"/>
    <cellStyle name="Note 2 2 2 3 6" xfId="23421" xr:uid="{00000000-0005-0000-0000-00007E5B0000}"/>
    <cellStyle name="Note 2 2 2 3 6 2" xfId="23422" xr:uid="{00000000-0005-0000-0000-00007F5B0000}"/>
    <cellStyle name="Note 2 2 2 3 6 2 2" xfId="23423" xr:uid="{00000000-0005-0000-0000-0000805B0000}"/>
    <cellStyle name="Note 2 2 2 3 6 3" xfId="23424" xr:uid="{00000000-0005-0000-0000-0000815B0000}"/>
    <cellStyle name="Note 2 2 2 3 7" xfId="23425" xr:uid="{00000000-0005-0000-0000-0000825B0000}"/>
    <cellStyle name="Note 2 2 2 3 7 2" xfId="23426" xr:uid="{00000000-0005-0000-0000-0000835B0000}"/>
    <cellStyle name="Note 2 2 2 3 7 2 2" xfId="23427" xr:uid="{00000000-0005-0000-0000-0000845B0000}"/>
    <cellStyle name="Note 2 2 2 3 7 3" xfId="23428" xr:uid="{00000000-0005-0000-0000-0000855B0000}"/>
    <cellStyle name="Note 2 2 2 3 8" xfId="23429" xr:uid="{00000000-0005-0000-0000-0000865B0000}"/>
    <cellStyle name="Note 2 2 2 3 8 2" xfId="23430" xr:uid="{00000000-0005-0000-0000-0000875B0000}"/>
    <cellStyle name="Note 2 2 2 3 9" xfId="23431" xr:uid="{00000000-0005-0000-0000-0000885B0000}"/>
    <cellStyle name="Note 2 2 2 3 9 2" xfId="23432" xr:uid="{00000000-0005-0000-0000-0000895B0000}"/>
    <cellStyle name="Note 2 2 2 4" xfId="23433" xr:uid="{00000000-0005-0000-0000-00008A5B0000}"/>
    <cellStyle name="Note 2 2 2 4 2" xfId="23434" xr:uid="{00000000-0005-0000-0000-00008B5B0000}"/>
    <cellStyle name="Note 2 2 2 4 2 10" xfId="23435" xr:uid="{00000000-0005-0000-0000-00008C5B0000}"/>
    <cellStyle name="Note 2 2 2 4 2 2" xfId="23436" xr:uid="{00000000-0005-0000-0000-00008D5B0000}"/>
    <cellStyle name="Note 2 2 2 4 2 3" xfId="23437" xr:uid="{00000000-0005-0000-0000-00008E5B0000}"/>
    <cellStyle name="Note 2 2 2 4 2 4" xfId="23438" xr:uid="{00000000-0005-0000-0000-00008F5B0000}"/>
    <cellStyle name="Note 2 2 2 4 2 4 2" xfId="23439" xr:uid="{00000000-0005-0000-0000-0000905B0000}"/>
    <cellStyle name="Note 2 2 2 4 2 4 2 2" xfId="23440" xr:uid="{00000000-0005-0000-0000-0000915B0000}"/>
    <cellStyle name="Note 2 2 2 4 2 4 3" xfId="23441" xr:uid="{00000000-0005-0000-0000-0000925B0000}"/>
    <cellStyle name="Note 2 2 2 4 2 5" xfId="23442" xr:uid="{00000000-0005-0000-0000-0000935B0000}"/>
    <cellStyle name="Note 2 2 2 4 2 5 2" xfId="23443" xr:uid="{00000000-0005-0000-0000-0000945B0000}"/>
    <cellStyle name="Note 2 2 2 4 2 5 2 2" xfId="23444" xr:uid="{00000000-0005-0000-0000-0000955B0000}"/>
    <cellStyle name="Note 2 2 2 4 2 5 3" xfId="23445" xr:uid="{00000000-0005-0000-0000-0000965B0000}"/>
    <cellStyle name="Note 2 2 2 4 2 6" xfId="23446" xr:uid="{00000000-0005-0000-0000-0000975B0000}"/>
    <cellStyle name="Note 2 2 2 4 2 6 2" xfId="23447" xr:uid="{00000000-0005-0000-0000-0000985B0000}"/>
    <cellStyle name="Note 2 2 2 4 2 6 2 2" xfId="23448" xr:uid="{00000000-0005-0000-0000-0000995B0000}"/>
    <cellStyle name="Note 2 2 2 4 2 6 3" xfId="23449" xr:uid="{00000000-0005-0000-0000-00009A5B0000}"/>
    <cellStyle name="Note 2 2 2 4 2 7" xfId="23450" xr:uid="{00000000-0005-0000-0000-00009B5B0000}"/>
    <cellStyle name="Note 2 2 2 4 2 7 2" xfId="23451" xr:uid="{00000000-0005-0000-0000-00009C5B0000}"/>
    <cellStyle name="Note 2 2 2 4 2 8" xfId="23452" xr:uid="{00000000-0005-0000-0000-00009D5B0000}"/>
    <cellStyle name="Note 2 2 2 4 2 8 2" xfId="23453" xr:uid="{00000000-0005-0000-0000-00009E5B0000}"/>
    <cellStyle name="Note 2 2 2 4 2 9" xfId="23454" xr:uid="{00000000-0005-0000-0000-00009F5B0000}"/>
    <cellStyle name="Note 2 2 2 4 3" xfId="23455" xr:uid="{00000000-0005-0000-0000-0000A05B0000}"/>
    <cellStyle name="Note 2 2 2 4 4" xfId="23456" xr:uid="{00000000-0005-0000-0000-0000A15B0000}"/>
    <cellStyle name="Note 2 2 2 4 4 2" xfId="23457" xr:uid="{00000000-0005-0000-0000-0000A25B0000}"/>
    <cellStyle name="Note 2 2 2 4 4 2 2" xfId="23458" xr:uid="{00000000-0005-0000-0000-0000A35B0000}"/>
    <cellStyle name="Note 2 2 2 4 4 3" xfId="23459" xr:uid="{00000000-0005-0000-0000-0000A45B0000}"/>
    <cellStyle name="Note 2 2 2 4 5" xfId="23460" xr:uid="{00000000-0005-0000-0000-0000A55B0000}"/>
    <cellStyle name="Note 2 2 2 4 5 2" xfId="23461" xr:uid="{00000000-0005-0000-0000-0000A65B0000}"/>
    <cellStyle name="Note 2 2 2 4 5 2 2" xfId="23462" xr:uid="{00000000-0005-0000-0000-0000A75B0000}"/>
    <cellStyle name="Note 2 2 2 4 5 3" xfId="23463" xr:uid="{00000000-0005-0000-0000-0000A85B0000}"/>
    <cellStyle name="Note 2 2 2 5" xfId="23464" xr:uid="{00000000-0005-0000-0000-0000A95B0000}"/>
    <cellStyle name="Note 2 2 2 5 2" xfId="23465" xr:uid="{00000000-0005-0000-0000-0000AA5B0000}"/>
    <cellStyle name="Note 2 2 2 5 3" xfId="23466" xr:uid="{00000000-0005-0000-0000-0000AB5B0000}"/>
    <cellStyle name="Note 2 2 2 5 3 2" xfId="23467" xr:uid="{00000000-0005-0000-0000-0000AC5B0000}"/>
    <cellStyle name="Note 2 2 2 5 3 3" xfId="23468" xr:uid="{00000000-0005-0000-0000-0000AD5B0000}"/>
    <cellStyle name="Note 2 2 2 5 4" xfId="23469" xr:uid="{00000000-0005-0000-0000-0000AE5B0000}"/>
    <cellStyle name="Note 2 2 2 5 4 2" xfId="23470" xr:uid="{00000000-0005-0000-0000-0000AF5B0000}"/>
    <cellStyle name="Note 2 2 2 5 4 2 2" xfId="23471" xr:uid="{00000000-0005-0000-0000-0000B05B0000}"/>
    <cellStyle name="Note 2 2 2 5 4 3" xfId="23472" xr:uid="{00000000-0005-0000-0000-0000B15B0000}"/>
    <cellStyle name="Note 2 2 2 5 5" xfId="23473" xr:uid="{00000000-0005-0000-0000-0000B25B0000}"/>
    <cellStyle name="Note 2 2 2 5 5 2" xfId="23474" xr:uid="{00000000-0005-0000-0000-0000B35B0000}"/>
    <cellStyle name="Note 2 2 2 5 5 2 2" xfId="23475" xr:uid="{00000000-0005-0000-0000-0000B45B0000}"/>
    <cellStyle name="Note 2 2 2 5 5 3" xfId="23476" xr:uid="{00000000-0005-0000-0000-0000B55B0000}"/>
    <cellStyle name="Note 2 2 2 5 6" xfId="23477" xr:uid="{00000000-0005-0000-0000-0000B65B0000}"/>
    <cellStyle name="Note 2 2 2 5 6 2" xfId="23478" xr:uid="{00000000-0005-0000-0000-0000B75B0000}"/>
    <cellStyle name="Note 2 2 2 5 6 2 2" xfId="23479" xr:uid="{00000000-0005-0000-0000-0000B85B0000}"/>
    <cellStyle name="Note 2 2 2 5 6 3" xfId="23480" xr:uid="{00000000-0005-0000-0000-0000B95B0000}"/>
    <cellStyle name="Note 2 2 2 5 7" xfId="23481" xr:uid="{00000000-0005-0000-0000-0000BA5B0000}"/>
    <cellStyle name="Note 2 2 2 5 7 2" xfId="23482" xr:uid="{00000000-0005-0000-0000-0000BB5B0000}"/>
    <cellStyle name="Note 2 2 2 5 8" xfId="23483" xr:uid="{00000000-0005-0000-0000-0000BC5B0000}"/>
    <cellStyle name="Note 2 2 2 5 8 2" xfId="23484" xr:uid="{00000000-0005-0000-0000-0000BD5B0000}"/>
    <cellStyle name="Note 2 2 2 5 9" xfId="23485" xr:uid="{00000000-0005-0000-0000-0000BE5B0000}"/>
    <cellStyle name="Note 2 2 2 6" xfId="23486" xr:uid="{00000000-0005-0000-0000-0000BF5B0000}"/>
    <cellStyle name="Note 2 2 2 6 2" xfId="23487" xr:uid="{00000000-0005-0000-0000-0000C05B0000}"/>
    <cellStyle name="Note 2 2 2 6 3" xfId="23488" xr:uid="{00000000-0005-0000-0000-0000C15B0000}"/>
    <cellStyle name="Note 2 2 2 7" xfId="23489" xr:uid="{00000000-0005-0000-0000-0000C25B0000}"/>
    <cellStyle name="Note 2 2 2 8" xfId="23490" xr:uid="{00000000-0005-0000-0000-0000C35B0000}"/>
    <cellStyle name="Note 2 2 2 8 2" xfId="23491" xr:uid="{00000000-0005-0000-0000-0000C45B0000}"/>
    <cellStyle name="Note 2 2 2 8 2 2" xfId="23492" xr:uid="{00000000-0005-0000-0000-0000C55B0000}"/>
    <cellStyle name="Note 2 2 2 8 3" xfId="23493" xr:uid="{00000000-0005-0000-0000-0000C65B0000}"/>
    <cellStyle name="Note 2 2 2 8 4" xfId="23494" xr:uid="{00000000-0005-0000-0000-0000C75B0000}"/>
    <cellStyle name="Note 2 2 2 8 5" xfId="23495" xr:uid="{00000000-0005-0000-0000-0000C85B0000}"/>
    <cellStyle name="Note 2 2 2 9" xfId="23496" xr:uid="{00000000-0005-0000-0000-0000C95B0000}"/>
    <cellStyle name="Note 2 2 2 9 2" xfId="23497" xr:uid="{00000000-0005-0000-0000-0000CA5B0000}"/>
    <cellStyle name="Note 2 2 2 9 2 2" xfId="23498" xr:uid="{00000000-0005-0000-0000-0000CB5B0000}"/>
    <cellStyle name="Note 2 2 2 9 3" xfId="23499" xr:uid="{00000000-0005-0000-0000-0000CC5B0000}"/>
    <cellStyle name="Note 2 2 3" xfId="23500" xr:uid="{00000000-0005-0000-0000-0000CD5B0000}"/>
    <cellStyle name="Note 2 2 3 10" xfId="23501" xr:uid="{00000000-0005-0000-0000-0000CE5B0000}"/>
    <cellStyle name="Note 2 2 3 10 2" xfId="23502" xr:uid="{00000000-0005-0000-0000-0000CF5B0000}"/>
    <cellStyle name="Note 2 2 3 10 2 2" xfId="23503" xr:uid="{00000000-0005-0000-0000-0000D05B0000}"/>
    <cellStyle name="Note 2 2 3 10 3" xfId="23504" xr:uid="{00000000-0005-0000-0000-0000D15B0000}"/>
    <cellStyle name="Note 2 2 3 11" xfId="23505" xr:uid="{00000000-0005-0000-0000-0000D25B0000}"/>
    <cellStyle name="Note 2 2 3 11 2" xfId="23506" xr:uid="{00000000-0005-0000-0000-0000D35B0000}"/>
    <cellStyle name="Note 2 2 3 12" xfId="23507" xr:uid="{00000000-0005-0000-0000-0000D45B0000}"/>
    <cellStyle name="Note 2 2 3 12 2" xfId="23508" xr:uid="{00000000-0005-0000-0000-0000D55B0000}"/>
    <cellStyle name="Note 2 2 3 13" xfId="23509" xr:uid="{00000000-0005-0000-0000-0000D65B0000}"/>
    <cellStyle name="Note 2 2 3 14" xfId="23510" xr:uid="{00000000-0005-0000-0000-0000D75B0000}"/>
    <cellStyle name="Note 2 2 3 15" xfId="23511" xr:uid="{00000000-0005-0000-0000-0000D85B0000}"/>
    <cellStyle name="Note 2 2 3 2" xfId="23512" xr:uid="{00000000-0005-0000-0000-0000D95B0000}"/>
    <cellStyle name="Note 2 2 3 2 2" xfId="23513" xr:uid="{00000000-0005-0000-0000-0000DA5B0000}"/>
    <cellStyle name="Note 2 2 3 2 2 2" xfId="23514" xr:uid="{00000000-0005-0000-0000-0000DB5B0000}"/>
    <cellStyle name="Note 2 2 3 2 2 3" xfId="23515" xr:uid="{00000000-0005-0000-0000-0000DC5B0000}"/>
    <cellStyle name="Note 2 2 3 2 2 3 2" xfId="23516" xr:uid="{00000000-0005-0000-0000-0000DD5B0000}"/>
    <cellStyle name="Note 2 2 3 2 2 3 3" xfId="23517" xr:uid="{00000000-0005-0000-0000-0000DE5B0000}"/>
    <cellStyle name="Note 2 2 3 2 2 4" xfId="23518" xr:uid="{00000000-0005-0000-0000-0000DF5B0000}"/>
    <cellStyle name="Note 2 2 3 2 2 4 2" xfId="23519" xr:uid="{00000000-0005-0000-0000-0000E05B0000}"/>
    <cellStyle name="Note 2 2 3 2 2 4 2 2" xfId="23520" xr:uid="{00000000-0005-0000-0000-0000E15B0000}"/>
    <cellStyle name="Note 2 2 3 2 2 4 3" xfId="23521" xr:uid="{00000000-0005-0000-0000-0000E25B0000}"/>
    <cellStyle name="Note 2 2 3 2 2 5" xfId="23522" xr:uid="{00000000-0005-0000-0000-0000E35B0000}"/>
    <cellStyle name="Note 2 2 3 2 2 5 2" xfId="23523" xr:uid="{00000000-0005-0000-0000-0000E45B0000}"/>
    <cellStyle name="Note 2 2 3 2 2 5 2 2" xfId="23524" xr:uid="{00000000-0005-0000-0000-0000E55B0000}"/>
    <cellStyle name="Note 2 2 3 2 2 5 3" xfId="23525" xr:uid="{00000000-0005-0000-0000-0000E65B0000}"/>
    <cellStyle name="Note 2 2 3 2 2 6" xfId="23526" xr:uid="{00000000-0005-0000-0000-0000E75B0000}"/>
    <cellStyle name="Note 2 2 3 2 2 6 2" xfId="23527" xr:uid="{00000000-0005-0000-0000-0000E85B0000}"/>
    <cellStyle name="Note 2 2 3 2 2 6 2 2" xfId="23528" xr:uid="{00000000-0005-0000-0000-0000E95B0000}"/>
    <cellStyle name="Note 2 2 3 2 2 6 3" xfId="23529" xr:uid="{00000000-0005-0000-0000-0000EA5B0000}"/>
    <cellStyle name="Note 2 2 3 2 2 7" xfId="23530" xr:uid="{00000000-0005-0000-0000-0000EB5B0000}"/>
    <cellStyle name="Note 2 2 3 2 2 7 2" xfId="23531" xr:uid="{00000000-0005-0000-0000-0000EC5B0000}"/>
    <cellStyle name="Note 2 2 3 2 2 8" xfId="23532" xr:uid="{00000000-0005-0000-0000-0000ED5B0000}"/>
    <cellStyle name="Note 2 2 3 2 2 8 2" xfId="23533" xr:uid="{00000000-0005-0000-0000-0000EE5B0000}"/>
    <cellStyle name="Note 2 2 3 2 2 9" xfId="23534" xr:uid="{00000000-0005-0000-0000-0000EF5B0000}"/>
    <cellStyle name="Note 2 2 3 2 3" xfId="23535" xr:uid="{00000000-0005-0000-0000-0000F05B0000}"/>
    <cellStyle name="Note 2 2 3 2 3 2" xfId="23536" xr:uid="{00000000-0005-0000-0000-0000F15B0000}"/>
    <cellStyle name="Note 2 2 3 2 3 3" xfId="23537" xr:uid="{00000000-0005-0000-0000-0000F25B0000}"/>
    <cellStyle name="Note 2 2 3 2 3 3 2" xfId="23538" xr:uid="{00000000-0005-0000-0000-0000F35B0000}"/>
    <cellStyle name="Note 2 2 3 2 3 3 3" xfId="23539" xr:uid="{00000000-0005-0000-0000-0000F45B0000}"/>
    <cellStyle name="Note 2 2 3 2 3 4" xfId="23540" xr:uid="{00000000-0005-0000-0000-0000F55B0000}"/>
    <cellStyle name="Note 2 2 3 2 3 4 2" xfId="23541" xr:uid="{00000000-0005-0000-0000-0000F65B0000}"/>
    <cellStyle name="Note 2 2 3 2 3 4 2 2" xfId="23542" xr:uid="{00000000-0005-0000-0000-0000F75B0000}"/>
    <cellStyle name="Note 2 2 3 2 3 4 3" xfId="23543" xr:uid="{00000000-0005-0000-0000-0000F85B0000}"/>
    <cellStyle name="Note 2 2 3 2 3 5" xfId="23544" xr:uid="{00000000-0005-0000-0000-0000F95B0000}"/>
    <cellStyle name="Note 2 2 3 2 3 5 2" xfId="23545" xr:uid="{00000000-0005-0000-0000-0000FA5B0000}"/>
    <cellStyle name="Note 2 2 3 2 3 5 2 2" xfId="23546" xr:uid="{00000000-0005-0000-0000-0000FB5B0000}"/>
    <cellStyle name="Note 2 2 3 2 3 5 3" xfId="23547" xr:uid="{00000000-0005-0000-0000-0000FC5B0000}"/>
    <cellStyle name="Note 2 2 3 2 3 6" xfId="23548" xr:uid="{00000000-0005-0000-0000-0000FD5B0000}"/>
    <cellStyle name="Note 2 2 3 2 3 6 2" xfId="23549" xr:uid="{00000000-0005-0000-0000-0000FE5B0000}"/>
    <cellStyle name="Note 2 2 3 2 3 6 2 2" xfId="23550" xr:uid="{00000000-0005-0000-0000-0000FF5B0000}"/>
    <cellStyle name="Note 2 2 3 2 3 6 3" xfId="23551" xr:uid="{00000000-0005-0000-0000-0000005C0000}"/>
    <cellStyle name="Note 2 2 3 2 3 7" xfId="23552" xr:uid="{00000000-0005-0000-0000-0000015C0000}"/>
    <cellStyle name="Note 2 2 3 2 3 7 2" xfId="23553" xr:uid="{00000000-0005-0000-0000-0000025C0000}"/>
    <cellStyle name="Note 2 2 3 2 3 8" xfId="23554" xr:uid="{00000000-0005-0000-0000-0000035C0000}"/>
    <cellStyle name="Note 2 2 3 2 3 8 2" xfId="23555" xr:uid="{00000000-0005-0000-0000-0000045C0000}"/>
    <cellStyle name="Note 2 2 3 2 3 9" xfId="23556" xr:uid="{00000000-0005-0000-0000-0000055C0000}"/>
    <cellStyle name="Note 2 2 3 2 4" xfId="23557" xr:uid="{00000000-0005-0000-0000-0000065C0000}"/>
    <cellStyle name="Note 2 2 3 2 4 2" xfId="23558" xr:uid="{00000000-0005-0000-0000-0000075C0000}"/>
    <cellStyle name="Note 2 2 3 2 4 3" xfId="23559" xr:uid="{00000000-0005-0000-0000-0000085C0000}"/>
    <cellStyle name="Note 2 2 3 2 4 3 2" xfId="23560" xr:uid="{00000000-0005-0000-0000-0000095C0000}"/>
    <cellStyle name="Note 2 2 3 2 4 3 2 2" xfId="23561" xr:uid="{00000000-0005-0000-0000-00000A5C0000}"/>
    <cellStyle name="Note 2 2 3 2 4 3 3" xfId="23562" xr:uid="{00000000-0005-0000-0000-00000B5C0000}"/>
    <cellStyle name="Note 2 2 3 2 4 4" xfId="23563" xr:uid="{00000000-0005-0000-0000-00000C5C0000}"/>
    <cellStyle name="Note 2 2 3 2 4 4 2" xfId="23564" xr:uid="{00000000-0005-0000-0000-00000D5C0000}"/>
    <cellStyle name="Note 2 2 3 2 4 4 2 2" xfId="23565" xr:uid="{00000000-0005-0000-0000-00000E5C0000}"/>
    <cellStyle name="Note 2 2 3 2 4 4 3" xfId="23566" xr:uid="{00000000-0005-0000-0000-00000F5C0000}"/>
    <cellStyle name="Note 2 2 3 2 4 5" xfId="23567" xr:uid="{00000000-0005-0000-0000-0000105C0000}"/>
    <cellStyle name="Note 2 2 3 2 4 5 2" xfId="23568" xr:uid="{00000000-0005-0000-0000-0000115C0000}"/>
    <cellStyle name="Note 2 2 3 2 4 5 2 2" xfId="23569" xr:uid="{00000000-0005-0000-0000-0000125C0000}"/>
    <cellStyle name="Note 2 2 3 2 4 5 3" xfId="23570" xr:uid="{00000000-0005-0000-0000-0000135C0000}"/>
    <cellStyle name="Note 2 2 3 2 4 6" xfId="23571" xr:uid="{00000000-0005-0000-0000-0000145C0000}"/>
    <cellStyle name="Note 2 2 3 2 4 6 2" xfId="23572" xr:uid="{00000000-0005-0000-0000-0000155C0000}"/>
    <cellStyle name="Note 2 2 3 2 4 7" xfId="23573" xr:uid="{00000000-0005-0000-0000-0000165C0000}"/>
    <cellStyle name="Note 2 2 3 2 4 7 2" xfId="23574" xr:uid="{00000000-0005-0000-0000-0000175C0000}"/>
    <cellStyle name="Note 2 2 3 2 4 8" xfId="23575" xr:uid="{00000000-0005-0000-0000-0000185C0000}"/>
    <cellStyle name="Note 2 2 3 2 4 9" xfId="23576" xr:uid="{00000000-0005-0000-0000-0000195C0000}"/>
    <cellStyle name="Note 2 2 3 2 5" xfId="23577" xr:uid="{00000000-0005-0000-0000-00001A5C0000}"/>
    <cellStyle name="Note 2 2 3 2 5 2" xfId="23578" xr:uid="{00000000-0005-0000-0000-00001B5C0000}"/>
    <cellStyle name="Note 2 2 3 2 5 3" xfId="23579" xr:uid="{00000000-0005-0000-0000-00001C5C0000}"/>
    <cellStyle name="Note 2 2 3 2 6" xfId="23580" xr:uid="{00000000-0005-0000-0000-00001D5C0000}"/>
    <cellStyle name="Note 2 2 3 2 6 2" xfId="23581" xr:uid="{00000000-0005-0000-0000-00001E5C0000}"/>
    <cellStyle name="Note 2 2 3 2 6 2 2" xfId="23582" xr:uid="{00000000-0005-0000-0000-00001F5C0000}"/>
    <cellStyle name="Note 2 2 3 2 6 2 2 2" xfId="23583" xr:uid="{00000000-0005-0000-0000-0000205C0000}"/>
    <cellStyle name="Note 2 2 3 2 6 2 3" xfId="23584" xr:uid="{00000000-0005-0000-0000-0000215C0000}"/>
    <cellStyle name="Note 2 2 3 2 6 3" xfId="23585" xr:uid="{00000000-0005-0000-0000-0000225C0000}"/>
    <cellStyle name="Note 2 2 3 2 6 3 2" xfId="23586" xr:uid="{00000000-0005-0000-0000-0000235C0000}"/>
    <cellStyle name="Note 2 2 3 2 6 3 2 2" xfId="23587" xr:uid="{00000000-0005-0000-0000-0000245C0000}"/>
    <cellStyle name="Note 2 2 3 2 6 3 3" xfId="23588" xr:uid="{00000000-0005-0000-0000-0000255C0000}"/>
    <cellStyle name="Note 2 2 3 2 6 4" xfId="23589" xr:uid="{00000000-0005-0000-0000-0000265C0000}"/>
    <cellStyle name="Note 2 2 3 2 6 4 2" xfId="23590" xr:uid="{00000000-0005-0000-0000-0000275C0000}"/>
    <cellStyle name="Note 2 2 3 2 6 4 2 2" xfId="23591" xr:uid="{00000000-0005-0000-0000-0000285C0000}"/>
    <cellStyle name="Note 2 2 3 2 6 4 3" xfId="23592" xr:uid="{00000000-0005-0000-0000-0000295C0000}"/>
    <cellStyle name="Note 2 2 3 2 6 5" xfId="23593" xr:uid="{00000000-0005-0000-0000-00002A5C0000}"/>
    <cellStyle name="Note 2 2 3 2 6 5 2" xfId="23594" xr:uid="{00000000-0005-0000-0000-00002B5C0000}"/>
    <cellStyle name="Note 2 2 3 2 6 6" xfId="23595" xr:uid="{00000000-0005-0000-0000-00002C5C0000}"/>
    <cellStyle name="Note 2 2 3 2 6 6 2" xfId="23596" xr:uid="{00000000-0005-0000-0000-00002D5C0000}"/>
    <cellStyle name="Note 2 2 3 2 6 7" xfId="23597" xr:uid="{00000000-0005-0000-0000-00002E5C0000}"/>
    <cellStyle name="Note 2 2 3 2 7" xfId="23598" xr:uid="{00000000-0005-0000-0000-00002F5C0000}"/>
    <cellStyle name="Note 2 2 3 2 7 2" xfId="23599" xr:uid="{00000000-0005-0000-0000-0000305C0000}"/>
    <cellStyle name="Note 2 2 3 2 7 2 2" xfId="23600" xr:uid="{00000000-0005-0000-0000-0000315C0000}"/>
    <cellStyle name="Note 2 2 3 2 7 3" xfId="23601" xr:uid="{00000000-0005-0000-0000-0000325C0000}"/>
    <cellStyle name="Note 2 2 3 2 8" xfId="23602" xr:uid="{00000000-0005-0000-0000-0000335C0000}"/>
    <cellStyle name="Note 2 2 3 2 8 2" xfId="23603" xr:uid="{00000000-0005-0000-0000-0000345C0000}"/>
    <cellStyle name="Note 2 2 3 2 8 2 2" xfId="23604" xr:uid="{00000000-0005-0000-0000-0000355C0000}"/>
    <cellStyle name="Note 2 2 3 2 8 3" xfId="23605" xr:uid="{00000000-0005-0000-0000-0000365C0000}"/>
    <cellStyle name="Note 2 2 3 3" xfId="23606" xr:uid="{00000000-0005-0000-0000-0000375C0000}"/>
    <cellStyle name="Note 2 2 3 3 10" xfId="23607" xr:uid="{00000000-0005-0000-0000-0000385C0000}"/>
    <cellStyle name="Note 2 2 3 3 2" xfId="23608" xr:uid="{00000000-0005-0000-0000-0000395C0000}"/>
    <cellStyle name="Note 2 2 3 3 2 2" xfId="23609" xr:uid="{00000000-0005-0000-0000-00003A5C0000}"/>
    <cellStyle name="Note 2 2 3 3 2 3" xfId="23610" xr:uid="{00000000-0005-0000-0000-00003B5C0000}"/>
    <cellStyle name="Note 2 2 3 3 2 3 2" xfId="23611" xr:uid="{00000000-0005-0000-0000-00003C5C0000}"/>
    <cellStyle name="Note 2 2 3 3 2 3 3" xfId="23612" xr:uid="{00000000-0005-0000-0000-00003D5C0000}"/>
    <cellStyle name="Note 2 2 3 3 2 4" xfId="23613" xr:uid="{00000000-0005-0000-0000-00003E5C0000}"/>
    <cellStyle name="Note 2 2 3 3 2 4 2" xfId="23614" xr:uid="{00000000-0005-0000-0000-00003F5C0000}"/>
    <cellStyle name="Note 2 2 3 3 2 4 2 2" xfId="23615" xr:uid="{00000000-0005-0000-0000-0000405C0000}"/>
    <cellStyle name="Note 2 2 3 3 2 4 3" xfId="23616" xr:uid="{00000000-0005-0000-0000-0000415C0000}"/>
    <cellStyle name="Note 2 2 3 3 2 5" xfId="23617" xr:uid="{00000000-0005-0000-0000-0000425C0000}"/>
    <cellStyle name="Note 2 2 3 3 2 5 2" xfId="23618" xr:uid="{00000000-0005-0000-0000-0000435C0000}"/>
    <cellStyle name="Note 2 2 3 3 2 5 2 2" xfId="23619" xr:uid="{00000000-0005-0000-0000-0000445C0000}"/>
    <cellStyle name="Note 2 2 3 3 2 5 3" xfId="23620" xr:uid="{00000000-0005-0000-0000-0000455C0000}"/>
    <cellStyle name="Note 2 2 3 3 2 6" xfId="23621" xr:uid="{00000000-0005-0000-0000-0000465C0000}"/>
    <cellStyle name="Note 2 2 3 3 2 6 2" xfId="23622" xr:uid="{00000000-0005-0000-0000-0000475C0000}"/>
    <cellStyle name="Note 2 2 3 3 2 6 2 2" xfId="23623" xr:uid="{00000000-0005-0000-0000-0000485C0000}"/>
    <cellStyle name="Note 2 2 3 3 2 6 3" xfId="23624" xr:uid="{00000000-0005-0000-0000-0000495C0000}"/>
    <cellStyle name="Note 2 2 3 3 2 7" xfId="23625" xr:uid="{00000000-0005-0000-0000-00004A5C0000}"/>
    <cellStyle name="Note 2 2 3 3 2 7 2" xfId="23626" xr:uid="{00000000-0005-0000-0000-00004B5C0000}"/>
    <cellStyle name="Note 2 2 3 3 2 8" xfId="23627" xr:uid="{00000000-0005-0000-0000-00004C5C0000}"/>
    <cellStyle name="Note 2 2 3 3 2 8 2" xfId="23628" xr:uid="{00000000-0005-0000-0000-00004D5C0000}"/>
    <cellStyle name="Note 2 2 3 3 2 9" xfId="23629" xr:uid="{00000000-0005-0000-0000-00004E5C0000}"/>
    <cellStyle name="Note 2 2 3 3 3" xfId="23630" xr:uid="{00000000-0005-0000-0000-00004F5C0000}"/>
    <cellStyle name="Note 2 2 3 3 4" xfId="23631" xr:uid="{00000000-0005-0000-0000-0000505C0000}"/>
    <cellStyle name="Note 2 2 3 3 4 2" xfId="23632" xr:uid="{00000000-0005-0000-0000-0000515C0000}"/>
    <cellStyle name="Note 2 2 3 3 4 3" xfId="23633" xr:uid="{00000000-0005-0000-0000-0000525C0000}"/>
    <cellStyle name="Note 2 2 3 3 5" xfId="23634" xr:uid="{00000000-0005-0000-0000-0000535C0000}"/>
    <cellStyle name="Note 2 2 3 3 5 2" xfId="23635" xr:uid="{00000000-0005-0000-0000-0000545C0000}"/>
    <cellStyle name="Note 2 2 3 3 5 2 2" xfId="23636" xr:uid="{00000000-0005-0000-0000-0000555C0000}"/>
    <cellStyle name="Note 2 2 3 3 5 3" xfId="23637" xr:uid="{00000000-0005-0000-0000-0000565C0000}"/>
    <cellStyle name="Note 2 2 3 3 6" xfId="23638" xr:uid="{00000000-0005-0000-0000-0000575C0000}"/>
    <cellStyle name="Note 2 2 3 3 6 2" xfId="23639" xr:uid="{00000000-0005-0000-0000-0000585C0000}"/>
    <cellStyle name="Note 2 2 3 3 6 2 2" xfId="23640" xr:uid="{00000000-0005-0000-0000-0000595C0000}"/>
    <cellStyle name="Note 2 2 3 3 6 3" xfId="23641" xr:uid="{00000000-0005-0000-0000-00005A5C0000}"/>
    <cellStyle name="Note 2 2 3 3 7" xfId="23642" xr:uid="{00000000-0005-0000-0000-00005B5C0000}"/>
    <cellStyle name="Note 2 2 3 3 7 2" xfId="23643" xr:uid="{00000000-0005-0000-0000-00005C5C0000}"/>
    <cellStyle name="Note 2 2 3 3 7 2 2" xfId="23644" xr:uid="{00000000-0005-0000-0000-00005D5C0000}"/>
    <cellStyle name="Note 2 2 3 3 7 3" xfId="23645" xr:uid="{00000000-0005-0000-0000-00005E5C0000}"/>
    <cellStyle name="Note 2 2 3 3 8" xfId="23646" xr:uid="{00000000-0005-0000-0000-00005F5C0000}"/>
    <cellStyle name="Note 2 2 3 3 8 2" xfId="23647" xr:uid="{00000000-0005-0000-0000-0000605C0000}"/>
    <cellStyle name="Note 2 2 3 3 9" xfId="23648" xr:uid="{00000000-0005-0000-0000-0000615C0000}"/>
    <cellStyle name="Note 2 2 3 3 9 2" xfId="23649" xr:uid="{00000000-0005-0000-0000-0000625C0000}"/>
    <cellStyle name="Note 2 2 3 4" xfId="23650" xr:uid="{00000000-0005-0000-0000-0000635C0000}"/>
    <cellStyle name="Note 2 2 3 4 2" xfId="23651" xr:uid="{00000000-0005-0000-0000-0000645C0000}"/>
    <cellStyle name="Note 2 2 3 4 2 10" xfId="23652" xr:uid="{00000000-0005-0000-0000-0000655C0000}"/>
    <cellStyle name="Note 2 2 3 4 2 2" xfId="23653" xr:uid="{00000000-0005-0000-0000-0000665C0000}"/>
    <cellStyle name="Note 2 2 3 4 2 3" xfId="23654" xr:uid="{00000000-0005-0000-0000-0000675C0000}"/>
    <cellStyle name="Note 2 2 3 4 2 4" xfId="23655" xr:uid="{00000000-0005-0000-0000-0000685C0000}"/>
    <cellStyle name="Note 2 2 3 4 2 4 2" xfId="23656" xr:uid="{00000000-0005-0000-0000-0000695C0000}"/>
    <cellStyle name="Note 2 2 3 4 2 4 2 2" xfId="23657" xr:uid="{00000000-0005-0000-0000-00006A5C0000}"/>
    <cellStyle name="Note 2 2 3 4 2 4 3" xfId="23658" xr:uid="{00000000-0005-0000-0000-00006B5C0000}"/>
    <cellStyle name="Note 2 2 3 4 2 5" xfId="23659" xr:uid="{00000000-0005-0000-0000-00006C5C0000}"/>
    <cellStyle name="Note 2 2 3 4 2 5 2" xfId="23660" xr:uid="{00000000-0005-0000-0000-00006D5C0000}"/>
    <cellStyle name="Note 2 2 3 4 2 5 2 2" xfId="23661" xr:uid="{00000000-0005-0000-0000-00006E5C0000}"/>
    <cellStyle name="Note 2 2 3 4 2 5 3" xfId="23662" xr:uid="{00000000-0005-0000-0000-00006F5C0000}"/>
    <cellStyle name="Note 2 2 3 4 2 6" xfId="23663" xr:uid="{00000000-0005-0000-0000-0000705C0000}"/>
    <cellStyle name="Note 2 2 3 4 2 6 2" xfId="23664" xr:uid="{00000000-0005-0000-0000-0000715C0000}"/>
    <cellStyle name="Note 2 2 3 4 2 6 2 2" xfId="23665" xr:uid="{00000000-0005-0000-0000-0000725C0000}"/>
    <cellStyle name="Note 2 2 3 4 2 6 3" xfId="23666" xr:uid="{00000000-0005-0000-0000-0000735C0000}"/>
    <cellStyle name="Note 2 2 3 4 2 7" xfId="23667" xr:uid="{00000000-0005-0000-0000-0000745C0000}"/>
    <cellStyle name="Note 2 2 3 4 2 7 2" xfId="23668" xr:uid="{00000000-0005-0000-0000-0000755C0000}"/>
    <cellStyle name="Note 2 2 3 4 2 8" xfId="23669" xr:uid="{00000000-0005-0000-0000-0000765C0000}"/>
    <cellStyle name="Note 2 2 3 4 2 8 2" xfId="23670" xr:uid="{00000000-0005-0000-0000-0000775C0000}"/>
    <cellStyle name="Note 2 2 3 4 2 9" xfId="23671" xr:uid="{00000000-0005-0000-0000-0000785C0000}"/>
    <cellStyle name="Note 2 2 3 4 3" xfId="23672" xr:uid="{00000000-0005-0000-0000-0000795C0000}"/>
    <cellStyle name="Note 2 2 3 4 4" xfId="23673" xr:uid="{00000000-0005-0000-0000-00007A5C0000}"/>
    <cellStyle name="Note 2 2 3 4 4 2" xfId="23674" xr:uid="{00000000-0005-0000-0000-00007B5C0000}"/>
    <cellStyle name="Note 2 2 3 4 4 2 2" xfId="23675" xr:uid="{00000000-0005-0000-0000-00007C5C0000}"/>
    <cellStyle name="Note 2 2 3 4 4 3" xfId="23676" xr:uid="{00000000-0005-0000-0000-00007D5C0000}"/>
    <cellStyle name="Note 2 2 3 4 5" xfId="23677" xr:uid="{00000000-0005-0000-0000-00007E5C0000}"/>
    <cellStyle name="Note 2 2 3 4 5 2" xfId="23678" xr:uid="{00000000-0005-0000-0000-00007F5C0000}"/>
    <cellStyle name="Note 2 2 3 4 5 2 2" xfId="23679" xr:uid="{00000000-0005-0000-0000-0000805C0000}"/>
    <cellStyle name="Note 2 2 3 4 5 3" xfId="23680" xr:uid="{00000000-0005-0000-0000-0000815C0000}"/>
    <cellStyle name="Note 2 2 3 5" xfId="23681" xr:uid="{00000000-0005-0000-0000-0000825C0000}"/>
    <cellStyle name="Note 2 2 3 5 2" xfId="23682" xr:uid="{00000000-0005-0000-0000-0000835C0000}"/>
    <cellStyle name="Note 2 2 3 5 3" xfId="23683" xr:uid="{00000000-0005-0000-0000-0000845C0000}"/>
    <cellStyle name="Note 2 2 3 5 3 2" xfId="23684" xr:uid="{00000000-0005-0000-0000-0000855C0000}"/>
    <cellStyle name="Note 2 2 3 5 3 3" xfId="23685" xr:uid="{00000000-0005-0000-0000-0000865C0000}"/>
    <cellStyle name="Note 2 2 3 5 4" xfId="23686" xr:uid="{00000000-0005-0000-0000-0000875C0000}"/>
    <cellStyle name="Note 2 2 3 5 4 2" xfId="23687" xr:uid="{00000000-0005-0000-0000-0000885C0000}"/>
    <cellStyle name="Note 2 2 3 5 4 2 2" xfId="23688" xr:uid="{00000000-0005-0000-0000-0000895C0000}"/>
    <cellStyle name="Note 2 2 3 5 4 3" xfId="23689" xr:uid="{00000000-0005-0000-0000-00008A5C0000}"/>
    <cellStyle name="Note 2 2 3 5 5" xfId="23690" xr:uid="{00000000-0005-0000-0000-00008B5C0000}"/>
    <cellStyle name="Note 2 2 3 5 5 2" xfId="23691" xr:uid="{00000000-0005-0000-0000-00008C5C0000}"/>
    <cellStyle name="Note 2 2 3 5 5 2 2" xfId="23692" xr:uid="{00000000-0005-0000-0000-00008D5C0000}"/>
    <cellStyle name="Note 2 2 3 5 5 3" xfId="23693" xr:uid="{00000000-0005-0000-0000-00008E5C0000}"/>
    <cellStyle name="Note 2 2 3 5 6" xfId="23694" xr:uid="{00000000-0005-0000-0000-00008F5C0000}"/>
    <cellStyle name="Note 2 2 3 5 6 2" xfId="23695" xr:uid="{00000000-0005-0000-0000-0000905C0000}"/>
    <cellStyle name="Note 2 2 3 5 6 2 2" xfId="23696" xr:uid="{00000000-0005-0000-0000-0000915C0000}"/>
    <cellStyle name="Note 2 2 3 5 6 3" xfId="23697" xr:uid="{00000000-0005-0000-0000-0000925C0000}"/>
    <cellStyle name="Note 2 2 3 5 7" xfId="23698" xr:uid="{00000000-0005-0000-0000-0000935C0000}"/>
    <cellStyle name="Note 2 2 3 5 7 2" xfId="23699" xr:uid="{00000000-0005-0000-0000-0000945C0000}"/>
    <cellStyle name="Note 2 2 3 5 8" xfId="23700" xr:uid="{00000000-0005-0000-0000-0000955C0000}"/>
    <cellStyle name="Note 2 2 3 5 8 2" xfId="23701" xr:uid="{00000000-0005-0000-0000-0000965C0000}"/>
    <cellStyle name="Note 2 2 3 5 9" xfId="23702" xr:uid="{00000000-0005-0000-0000-0000975C0000}"/>
    <cellStyle name="Note 2 2 3 6" xfId="23703" xr:uid="{00000000-0005-0000-0000-0000985C0000}"/>
    <cellStyle name="Note 2 2 3 6 2" xfId="23704" xr:uid="{00000000-0005-0000-0000-0000995C0000}"/>
    <cellStyle name="Note 2 2 3 6 3" xfId="23705" xr:uid="{00000000-0005-0000-0000-00009A5C0000}"/>
    <cellStyle name="Note 2 2 3 7" xfId="23706" xr:uid="{00000000-0005-0000-0000-00009B5C0000}"/>
    <cellStyle name="Note 2 2 3 8" xfId="23707" xr:uid="{00000000-0005-0000-0000-00009C5C0000}"/>
    <cellStyle name="Note 2 2 3 8 2" xfId="23708" xr:uid="{00000000-0005-0000-0000-00009D5C0000}"/>
    <cellStyle name="Note 2 2 3 8 2 2" xfId="23709" xr:uid="{00000000-0005-0000-0000-00009E5C0000}"/>
    <cellStyle name="Note 2 2 3 8 3" xfId="23710" xr:uid="{00000000-0005-0000-0000-00009F5C0000}"/>
    <cellStyle name="Note 2 2 3 8 4" xfId="23711" xr:uid="{00000000-0005-0000-0000-0000A05C0000}"/>
    <cellStyle name="Note 2 2 3 8 5" xfId="23712" xr:uid="{00000000-0005-0000-0000-0000A15C0000}"/>
    <cellStyle name="Note 2 2 3 9" xfId="23713" xr:uid="{00000000-0005-0000-0000-0000A25C0000}"/>
    <cellStyle name="Note 2 2 3 9 2" xfId="23714" xr:uid="{00000000-0005-0000-0000-0000A35C0000}"/>
    <cellStyle name="Note 2 2 3 9 2 2" xfId="23715" xr:uid="{00000000-0005-0000-0000-0000A45C0000}"/>
    <cellStyle name="Note 2 2 3 9 3" xfId="23716" xr:uid="{00000000-0005-0000-0000-0000A55C0000}"/>
    <cellStyle name="Note 2 2 4" xfId="23717" xr:uid="{00000000-0005-0000-0000-0000A65C0000}"/>
    <cellStyle name="Note 2 2 4 2" xfId="23718" xr:uid="{00000000-0005-0000-0000-0000A75C0000}"/>
    <cellStyle name="Note 2 2 4 2 2" xfId="23719" xr:uid="{00000000-0005-0000-0000-0000A85C0000}"/>
    <cellStyle name="Note 2 2 4 2 3" xfId="23720" xr:uid="{00000000-0005-0000-0000-0000A95C0000}"/>
    <cellStyle name="Note 2 2 4 2 3 2" xfId="23721" xr:uid="{00000000-0005-0000-0000-0000AA5C0000}"/>
    <cellStyle name="Note 2 2 4 2 3 3" xfId="23722" xr:uid="{00000000-0005-0000-0000-0000AB5C0000}"/>
    <cellStyle name="Note 2 2 4 2 4" xfId="23723" xr:uid="{00000000-0005-0000-0000-0000AC5C0000}"/>
    <cellStyle name="Note 2 2 4 2 4 2" xfId="23724" xr:uid="{00000000-0005-0000-0000-0000AD5C0000}"/>
    <cellStyle name="Note 2 2 4 2 4 2 2" xfId="23725" xr:uid="{00000000-0005-0000-0000-0000AE5C0000}"/>
    <cellStyle name="Note 2 2 4 2 4 3" xfId="23726" xr:uid="{00000000-0005-0000-0000-0000AF5C0000}"/>
    <cellStyle name="Note 2 2 4 2 5" xfId="23727" xr:uid="{00000000-0005-0000-0000-0000B05C0000}"/>
    <cellStyle name="Note 2 2 4 2 5 2" xfId="23728" xr:uid="{00000000-0005-0000-0000-0000B15C0000}"/>
    <cellStyle name="Note 2 2 4 2 5 2 2" xfId="23729" xr:uid="{00000000-0005-0000-0000-0000B25C0000}"/>
    <cellStyle name="Note 2 2 4 2 5 3" xfId="23730" xr:uid="{00000000-0005-0000-0000-0000B35C0000}"/>
    <cellStyle name="Note 2 2 4 2 6" xfId="23731" xr:uid="{00000000-0005-0000-0000-0000B45C0000}"/>
    <cellStyle name="Note 2 2 4 2 6 2" xfId="23732" xr:uid="{00000000-0005-0000-0000-0000B55C0000}"/>
    <cellStyle name="Note 2 2 4 2 6 2 2" xfId="23733" xr:uid="{00000000-0005-0000-0000-0000B65C0000}"/>
    <cellStyle name="Note 2 2 4 2 6 3" xfId="23734" xr:uid="{00000000-0005-0000-0000-0000B75C0000}"/>
    <cellStyle name="Note 2 2 4 2 7" xfId="23735" xr:uid="{00000000-0005-0000-0000-0000B85C0000}"/>
    <cellStyle name="Note 2 2 4 2 7 2" xfId="23736" xr:uid="{00000000-0005-0000-0000-0000B95C0000}"/>
    <cellStyle name="Note 2 2 4 2 8" xfId="23737" xr:uid="{00000000-0005-0000-0000-0000BA5C0000}"/>
    <cellStyle name="Note 2 2 4 2 8 2" xfId="23738" xr:uid="{00000000-0005-0000-0000-0000BB5C0000}"/>
    <cellStyle name="Note 2 2 4 2 9" xfId="23739" xr:uid="{00000000-0005-0000-0000-0000BC5C0000}"/>
    <cellStyle name="Note 2 2 4 3" xfId="23740" xr:uid="{00000000-0005-0000-0000-0000BD5C0000}"/>
    <cellStyle name="Note 2 2 4 3 2" xfId="23741" xr:uid="{00000000-0005-0000-0000-0000BE5C0000}"/>
    <cellStyle name="Note 2 2 4 3 3" xfId="23742" xr:uid="{00000000-0005-0000-0000-0000BF5C0000}"/>
    <cellStyle name="Note 2 2 4 3 3 2" xfId="23743" xr:uid="{00000000-0005-0000-0000-0000C05C0000}"/>
    <cellStyle name="Note 2 2 4 3 3 3" xfId="23744" xr:uid="{00000000-0005-0000-0000-0000C15C0000}"/>
    <cellStyle name="Note 2 2 4 3 4" xfId="23745" xr:uid="{00000000-0005-0000-0000-0000C25C0000}"/>
    <cellStyle name="Note 2 2 4 3 4 2" xfId="23746" xr:uid="{00000000-0005-0000-0000-0000C35C0000}"/>
    <cellStyle name="Note 2 2 4 3 4 2 2" xfId="23747" xr:uid="{00000000-0005-0000-0000-0000C45C0000}"/>
    <cellStyle name="Note 2 2 4 3 4 3" xfId="23748" xr:uid="{00000000-0005-0000-0000-0000C55C0000}"/>
    <cellStyle name="Note 2 2 4 3 5" xfId="23749" xr:uid="{00000000-0005-0000-0000-0000C65C0000}"/>
    <cellStyle name="Note 2 2 4 3 5 2" xfId="23750" xr:uid="{00000000-0005-0000-0000-0000C75C0000}"/>
    <cellStyle name="Note 2 2 4 3 5 2 2" xfId="23751" xr:uid="{00000000-0005-0000-0000-0000C85C0000}"/>
    <cellStyle name="Note 2 2 4 3 5 3" xfId="23752" xr:uid="{00000000-0005-0000-0000-0000C95C0000}"/>
    <cellStyle name="Note 2 2 4 3 6" xfId="23753" xr:uid="{00000000-0005-0000-0000-0000CA5C0000}"/>
    <cellStyle name="Note 2 2 4 3 6 2" xfId="23754" xr:uid="{00000000-0005-0000-0000-0000CB5C0000}"/>
    <cellStyle name="Note 2 2 4 3 6 2 2" xfId="23755" xr:uid="{00000000-0005-0000-0000-0000CC5C0000}"/>
    <cellStyle name="Note 2 2 4 3 6 3" xfId="23756" xr:uid="{00000000-0005-0000-0000-0000CD5C0000}"/>
    <cellStyle name="Note 2 2 4 3 7" xfId="23757" xr:uid="{00000000-0005-0000-0000-0000CE5C0000}"/>
    <cellStyle name="Note 2 2 4 3 7 2" xfId="23758" xr:uid="{00000000-0005-0000-0000-0000CF5C0000}"/>
    <cellStyle name="Note 2 2 4 3 8" xfId="23759" xr:uid="{00000000-0005-0000-0000-0000D05C0000}"/>
    <cellStyle name="Note 2 2 4 3 8 2" xfId="23760" xr:uid="{00000000-0005-0000-0000-0000D15C0000}"/>
    <cellStyle name="Note 2 2 4 3 9" xfId="23761" xr:uid="{00000000-0005-0000-0000-0000D25C0000}"/>
    <cellStyle name="Note 2 2 4 4" xfId="23762" xr:uid="{00000000-0005-0000-0000-0000D35C0000}"/>
    <cellStyle name="Note 2 2 4 4 2" xfId="23763" xr:uid="{00000000-0005-0000-0000-0000D45C0000}"/>
    <cellStyle name="Note 2 2 4 4 3" xfId="23764" xr:uid="{00000000-0005-0000-0000-0000D55C0000}"/>
    <cellStyle name="Note 2 2 4 4 3 2" xfId="23765" xr:uid="{00000000-0005-0000-0000-0000D65C0000}"/>
    <cellStyle name="Note 2 2 4 4 3 2 2" xfId="23766" xr:uid="{00000000-0005-0000-0000-0000D75C0000}"/>
    <cellStyle name="Note 2 2 4 4 3 3" xfId="23767" xr:uid="{00000000-0005-0000-0000-0000D85C0000}"/>
    <cellStyle name="Note 2 2 4 4 4" xfId="23768" xr:uid="{00000000-0005-0000-0000-0000D95C0000}"/>
    <cellStyle name="Note 2 2 4 4 4 2" xfId="23769" xr:uid="{00000000-0005-0000-0000-0000DA5C0000}"/>
    <cellStyle name="Note 2 2 4 4 4 2 2" xfId="23770" xr:uid="{00000000-0005-0000-0000-0000DB5C0000}"/>
    <cellStyle name="Note 2 2 4 4 4 3" xfId="23771" xr:uid="{00000000-0005-0000-0000-0000DC5C0000}"/>
    <cellStyle name="Note 2 2 4 4 5" xfId="23772" xr:uid="{00000000-0005-0000-0000-0000DD5C0000}"/>
    <cellStyle name="Note 2 2 4 4 5 2" xfId="23773" xr:uid="{00000000-0005-0000-0000-0000DE5C0000}"/>
    <cellStyle name="Note 2 2 4 4 5 2 2" xfId="23774" xr:uid="{00000000-0005-0000-0000-0000DF5C0000}"/>
    <cellStyle name="Note 2 2 4 4 5 3" xfId="23775" xr:uid="{00000000-0005-0000-0000-0000E05C0000}"/>
    <cellStyle name="Note 2 2 4 4 6" xfId="23776" xr:uid="{00000000-0005-0000-0000-0000E15C0000}"/>
    <cellStyle name="Note 2 2 4 4 6 2" xfId="23777" xr:uid="{00000000-0005-0000-0000-0000E25C0000}"/>
    <cellStyle name="Note 2 2 4 4 7" xfId="23778" xr:uid="{00000000-0005-0000-0000-0000E35C0000}"/>
    <cellStyle name="Note 2 2 4 4 7 2" xfId="23779" xr:uid="{00000000-0005-0000-0000-0000E45C0000}"/>
    <cellStyle name="Note 2 2 4 4 8" xfId="23780" xr:uid="{00000000-0005-0000-0000-0000E55C0000}"/>
    <cellStyle name="Note 2 2 4 4 9" xfId="23781" xr:uid="{00000000-0005-0000-0000-0000E65C0000}"/>
    <cellStyle name="Note 2 2 4 5" xfId="23782" xr:uid="{00000000-0005-0000-0000-0000E75C0000}"/>
    <cellStyle name="Note 2 2 4 5 2" xfId="23783" xr:uid="{00000000-0005-0000-0000-0000E85C0000}"/>
    <cellStyle name="Note 2 2 4 5 3" xfId="23784" xr:uid="{00000000-0005-0000-0000-0000E95C0000}"/>
    <cellStyle name="Note 2 2 4 6" xfId="23785" xr:uid="{00000000-0005-0000-0000-0000EA5C0000}"/>
    <cellStyle name="Note 2 2 4 6 2" xfId="23786" xr:uid="{00000000-0005-0000-0000-0000EB5C0000}"/>
    <cellStyle name="Note 2 2 4 6 2 2" xfId="23787" xr:uid="{00000000-0005-0000-0000-0000EC5C0000}"/>
    <cellStyle name="Note 2 2 4 6 2 2 2" xfId="23788" xr:uid="{00000000-0005-0000-0000-0000ED5C0000}"/>
    <cellStyle name="Note 2 2 4 6 2 3" xfId="23789" xr:uid="{00000000-0005-0000-0000-0000EE5C0000}"/>
    <cellStyle name="Note 2 2 4 6 3" xfId="23790" xr:uid="{00000000-0005-0000-0000-0000EF5C0000}"/>
    <cellStyle name="Note 2 2 4 6 3 2" xfId="23791" xr:uid="{00000000-0005-0000-0000-0000F05C0000}"/>
    <cellStyle name="Note 2 2 4 6 3 2 2" xfId="23792" xr:uid="{00000000-0005-0000-0000-0000F15C0000}"/>
    <cellStyle name="Note 2 2 4 6 3 3" xfId="23793" xr:uid="{00000000-0005-0000-0000-0000F25C0000}"/>
    <cellStyle name="Note 2 2 4 6 4" xfId="23794" xr:uid="{00000000-0005-0000-0000-0000F35C0000}"/>
    <cellStyle name="Note 2 2 4 6 4 2" xfId="23795" xr:uid="{00000000-0005-0000-0000-0000F45C0000}"/>
    <cellStyle name="Note 2 2 4 6 4 2 2" xfId="23796" xr:uid="{00000000-0005-0000-0000-0000F55C0000}"/>
    <cellStyle name="Note 2 2 4 6 4 3" xfId="23797" xr:uid="{00000000-0005-0000-0000-0000F65C0000}"/>
    <cellStyle name="Note 2 2 4 6 5" xfId="23798" xr:uid="{00000000-0005-0000-0000-0000F75C0000}"/>
    <cellStyle name="Note 2 2 4 6 5 2" xfId="23799" xr:uid="{00000000-0005-0000-0000-0000F85C0000}"/>
    <cellStyle name="Note 2 2 4 6 6" xfId="23800" xr:uid="{00000000-0005-0000-0000-0000F95C0000}"/>
    <cellStyle name="Note 2 2 4 6 6 2" xfId="23801" xr:uid="{00000000-0005-0000-0000-0000FA5C0000}"/>
    <cellStyle name="Note 2 2 4 6 7" xfId="23802" xr:uid="{00000000-0005-0000-0000-0000FB5C0000}"/>
    <cellStyle name="Note 2 2 4 7" xfId="23803" xr:uid="{00000000-0005-0000-0000-0000FC5C0000}"/>
    <cellStyle name="Note 2 2 4 7 2" xfId="23804" xr:uid="{00000000-0005-0000-0000-0000FD5C0000}"/>
    <cellStyle name="Note 2 2 4 7 2 2" xfId="23805" xr:uid="{00000000-0005-0000-0000-0000FE5C0000}"/>
    <cellStyle name="Note 2 2 4 7 3" xfId="23806" xr:uid="{00000000-0005-0000-0000-0000FF5C0000}"/>
    <cellStyle name="Note 2 2 4 8" xfId="23807" xr:uid="{00000000-0005-0000-0000-0000005D0000}"/>
    <cellStyle name="Note 2 2 4 8 2" xfId="23808" xr:uid="{00000000-0005-0000-0000-0000015D0000}"/>
    <cellStyle name="Note 2 2 4 8 2 2" xfId="23809" xr:uid="{00000000-0005-0000-0000-0000025D0000}"/>
    <cellStyle name="Note 2 2 4 8 3" xfId="23810" xr:uid="{00000000-0005-0000-0000-0000035D0000}"/>
    <cellStyle name="Note 2 2 5" xfId="23811" xr:uid="{00000000-0005-0000-0000-0000045D0000}"/>
    <cellStyle name="Note 2 2 5 10" xfId="23812" xr:uid="{00000000-0005-0000-0000-0000055D0000}"/>
    <cellStyle name="Note 2 2 5 2" xfId="23813" xr:uid="{00000000-0005-0000-0000-0000065D0000}"/>
    <cellStyle name="Note 2 2 5 2 2" xfId="23814" xr:uid="{00000000-0005-0000-0000-0000075D0000}"/>
    <cellStyle name="Note 2 2 5 2 3" xfId="23815" xr:uid="{00000000-0005-0000-0000-0000085D0000}"/>
    <cellStyle name="Note 2 2 5 2 3 2" xfId="23816" xr:uid="{00000000-0005-0000-0000-0000095D0000}"/>
    <cellStyle name="Note 2 2 5 2 3 3" xfId="23817" xr:uid="{00000000-0005-0000-0000-00000A5D0000}"/>
    <cellStyle name="Note 2 2 5 2 4" xfId="23818" xr:uid="{00000000-0005-0000-0000-00000B5D0000}"/>
    <cellStyle name="Note 2 2 5 2 4 2" xfId="23819" xr:uid="{00000000-0005-0000-0000-00000C5D0000}"/>
    <cellStyle name="Note 2 2 5 2 4 2 2" xfId="23820" xr:uid="{00000000-0005-0000-0000-00000D5D0000}"/>
    <cellStyle name="Note 2 2 5 2 4 3" xfId="23821" xr:uid="{00000000-0005-0000-0000-00000E5D0000}"/>
    <cellStyle name="Note 2 2 5 2 5" xfId="23822" xr:uid="{00000000-0005-0000-0000-00000F5D0000}"/>
    <cellStyle name="Note 2 2 5 2 5 2" xfId="23823" xr:uid="{00000000-0005-0000-0000-0000105D0000}"/>
    <cellStyle name="Note 2 2 5 2 5 2 2" xfId="23824" xr:uid="{00000000-0005-0000-0000-0000115D0000}"/>
    <cellStyle name="Note 2 2 5 2 5 3" xfId="23825" xr:uid="{00000000-0005-0000-0000-0000125D0000}"/>
    <cellStyle name="Note 2 2 5 2 6" xfId="23826" xr:uid="{00000000-0005-0000-0000-0000135D0000}"/>
    <cellStyle name="Note 2 2 5 2 6 2" xfId="23827" xr:uid="{00000000-0005-0000-0000-0000145D0000}"/>
    <cellStyle name="Note 2 2 5 2 6 2 2" xfId="23828" xr:uid="{00000000-0005-0000-0000-0000155D0000}"/>
    <cellStyle name="Note 2 2 5 2 6 3" xfId="23829" xr:uid="{00000000-0005-0000-0000-0000165D0000}"/>
    <cellStyle name="Note 2 2 5 2 7" xfId="23830" xr:uid="{00000000-0005-0000-0000-0000175D0000}"/>
    <cellStyle name="Note 2 2 5 2 7 2" xfId="23831" xr:uid="{00000000-0005-0000-0000-0000185D0000}"/>
    <cellStyle name="Note 2 2 5 2 8" xfId="23832" xr:uid="{00000000-0005-0000-0000-0000195D0000}"/>
    <cellStyle name="Note 2 2 5 2 8 2" xfId="23833" xr:uid="{00000000-0005-0000-0000-00001A5D0000}"/>
    <cellStyle name="Note 2 2 5 2 9" xfId="23834" xr:uid="{00000000-0005-0000-0000-00001B5D0000}"/>
    <cellStyle name="Note 2 2 5 3" xfId="23835" xr:uid="{00000000-0005-0000-0000-00001C5D0000}"/>
    <cellStyle name="Note 2 2 5 4" xfId="23836" xr:uid="{00000000-0005-0000-0000-00001D5D0000}"/>
    <cellStyle name="Note 2 2 5 4 2" xfId="23837" xr:uid="{00000000-0005-0000-0000-00001E5D0000}"/>
    <cellStyle name="Note 2 2 5 4 3" xfId="23838" xr:uid="{00000000-0005-0000-0000-00001F5D0000}"/>
    <cellStyle name="Note 2 2 5 5" xfId="23839" xr:uid="{00000000-0005-0000-0000-0000205D0000}"/>
    <cellStyle name="Note 2 2 5 5 2" xfId="23840" xr:uid="{00000000-0005-0000-0000-0000215D0000}"/>
    <cellStyle name="Note 2 2 5 5 2 2" xfId="23841" xr:uid="{00000000-0005-0000-0000-0000225D0000}"/>
    <cellStyle name="Note 2 2 5 5 3" xfId="23842" xr:uid="{00000000-0005-0000-0000-0000235D0000}"/>
    <cellStyle name="Note 2 2 5 6" xfId="23843" xr:uid="{00000000-0005-0000-0000-0000245D0000}"/>
    <cellStyle name="Note 2 2 5 6 2" xfId="23844" xr:uid="{00000000-0005-0000-0000-0000255D0000}"/>
    <cellStyle name="Note 2 2 5 6 2 2" xfId="23845" xr:uid="{00000000-0005-0000-0000-0000265D0000}"/>
    <cellStyle name="Note 2 2 5 6 3" xfId="23846" xr:uid="{00000000-0005-0000-0000-0000275D0000}"/>
    <cellStyle name="Note 2 2 5 7" xfId="23847" xr:uid="{00000000-0005-0000-0000-0000285D0000}"/>
    <cellStyle name="Note 2 2 5 7 2" xfId="23848" xr:uid="{00000000-0005-0000-0000-0000295D0000}"/>
    <cellStyle name="Note 2 2 5 7 2 2" xfId="23849" xr:uid="{00000000-0005-0000-0000-00002A5D0000}"/>
    <cellStyle name="Note 2 2 5 7 3" xfId="23850" xr:uid="{00000000-0005-0000-0000-00002B5D0000}"/>
    <cellStyle name="Note 2 2 5 8" xfId="23851" xr:uid="{00000000-0005-0000-0000-00002C5D0000}"/>
    <cellStyle name="Note 2 2 5 8 2" xfId="23852" xr:uid="{00000000-0005-0000-0000-00002D5D0000}"/>
    <cellStyle name="Note 2 2 5 9" xfId="23853" xr:uid="{00000000-0005-0000-0000-00002E5D0000}"/>
    <cellStyle name="Note 2 2 5 9 2" xfId="23854" xr:uid="{00000000-0005-0000-0000-00002F5D0000}"/>
    <cellStyle name="Note 2 2 6" xfId="23855" xr:uid="{00000000-0005-0000-0000-0000305D0000}"/>
    <cellStyle name="Note 2 2 6 2" xfId="23856" xr:uid="{00000000-0005-0000-0000-0000315D0000}"/>
    <cellStyle name="Note 2 2 6 2 10" xfId="23857" xr:uid="{00000000-0005-0000-0000-0000325D0000}"/>
    <cellStyle name="Note 2 2 6 2 2" xfId="23858" xr:uid="{00000000-0005-0000-0000-0000335D0000}"/>
    <cellStyle name="Note 2 2 6 2 3" xfId="23859" xr:uid="{00000000-0005-0000-0000-0000345D0000}"/>
    <cellStyle name="Note 2 2 6 2 4" xfId="23860" xr:uid="{00000000-0005-0000-0000-0000355D0000}"/>
    <cellStyle name="Note 2 2 6 2 4 2" xfId="23861" xr:uid="{00000000-0005-0000-0000-0000365D0000}"/>
    <cellStyle name="Note 2 2 6 2 4 2 2" xfId="23862" xr:uid="{00000000-0005-0000-0000-0000375D0000}"/>
    <cellStyle name="Note 2 2 6 2 4 3" xfId="23863" xr:uid="{00000000-0005-0000-0000-0000385D0000}"/>
    <cellStyle name="Note 2 2 6 2 5" xfId="23864" xr:uid="{00000000-0005-0000-0000-0000395D0000}"/>
    <cellStyle name="Note 2 2 6 2 5 2" xfId="23865" xr:uid="{00000000-0005-0000-0000-00003A5D0000}"/>
    <cellStyle name="Note 2 2 6 2 5 2 2" xfId="23866" xr:uid="{00000000-0005-0000-0000-00003B5D0000}"/>
    <cellStyle name="Note 2 2 6 2 5 3" xfId="23867" xr:uid="{00000000-0005-0000-0000-00003C5D0000}"/>
    <cellStyle name="Note 2 2 6 2 6" xfId="23868" xr:uid="{00000000-0005-0000-0000-00003D5D0000}"/>
    <cellStyle name="Note 2 2 6 2 6 2" xfId="23869" xr:uid="{00000000-0005-0000-0000-00003E5D0000}"/>
    <cellStyle name="Note 2 2 6 2 6 2 2" xfId="23870" xr:uid="{00000000-0005-0000-0000-00003F5D0000}"/>
    <cellStyle name="Note 2 2 6 2 6 3" xfId="23871" xr:uid="{00000000-0005-0000-0000-0000405D0000}"/>
    <cellStyle name="Note 2 2 6 2 7" xfId="23872" xr:uid="{00000000-0005-0000-0000-0000415D0000}"/>
    <cellStyle name="Note 2 2 6 2 7 2" xfId="23873" xr:uid="{00000000-0005-0000-0000-0000425D0000}"/>
    <cellStyle name="Note 2 2 6 2 8" xfId="23874" xr:uid="{00000000-0005-0000-0000-0000435D0000}"/>
    <cellStyle name="Note 2 2 6 2 8 2" xfId="23875" xr:uid="{00000000-0005-0000-0000-0000445D0000}"/>
    <cellStyle name="Note 2 2 6 2 9" xfId="23876" xr:uid="{00000000-0005-0000-0000-0000455D0000}"/>
    <cellStyle name="Note 2 2 6 3" xfId="23877" xr:uid="{00000000-0005-0000-0000-0000465D0000}"/>
    <cellStyle name="Note 2 2 6 4" xfId="23878" xr:uid="{00000000-0005-0000-0000-0000475D0000}"/>
    <cellStyle name="Note 2 2 6 4 2" xfId="23879" xr:uid="{00000000-0005-0000-0000-0000485D0000}"/>
    <cellStyle name="Note 2 2 6 4 2 2" xfId="23880" xr:uid="{00000000-0005-0000-0000-0000495D0000}"/>
    <cellStyle name="Note 2 2 6 4 3" xfId="23881" xr:uid="{00000000-0005-0000-0000-00004A5D0000}"/>
    <cellStyle name="Note 2 2 6 5" xfId="23882" xr:uid="{00000000-0005-0000-0000-00004B5D0000}"/>
    <cellStyle name="Note 2 2 6 5 2" xfId="23883" xr:uid="{00000000-0005-0000-0000-00004C5D0000}"/>
    <cellStyle name="Note 2 2 6 5 2 2" xfId="23884" xr:uid="{00000000-0005-0000-0000-00004D5D0000}"/>
    <cellStyle name="Note 2 2 6 5 3" xfId="23885" xr:uid="{00000000-0005-0000-0000-00004E5D0000}"/>
    <cellStyle name="Note 2 2 7" xfId="23886" xr:uid="{00000000-0005-0000-0000-00004F5D0000}"/>
    <cellStyle name="Note 2 2 7 2" xfId="23887" xr:uid="{00000000-0005-0000-0000-0000505D0000}"/>
    <cellStyle name="Note 2 2 7 3" xfId="23888" xr:uid="{00000000-0005-0000-0000-0000515D0000}"/>
    <cellStyle name="Note 2 2 7 3 2" xfId="23889" xr:uid="{00000000-0005-0000-0000-0000525D0000}"/>
    <cellStyle name="Note 2 2 7 3 3" xfId="23890" xr:uid="{00000000-0005-0000-0000-0000535D0000}"/>
    <cellStyle name="Note 2 2 7 4" xfId="23891" xr:uid="{00000000-0005-0000-0000-0000545D0000}"/>
    <cellStyle name="Note 2 2 7 4 2" xfId="23892" xr:uid="{00000000-0005-0000-0000-0000555D0000}"/>
    <cellStyle name="Note 2 2 7 4 2 2" xfId="23893" xr:uid="{00000000-0005-0000-0000-0000565D0000}"/>
    <cellStyle name="Note 2 2 7 4 3" xfId="23894" xr:uid="{00000000-0005-0000-0000-0000575D0000}"/>
    <cellStyle name="Note 2 2 7 5" xfId="23895" xr:uid="{00000000-0005-0000-0000-0000585D0000}"/>
    <cellStyle name="Note 2 2 7 5 2" xfId="23896" xr:uid="{00000000-0005-0000-0000-0000595D0000}"/>
    <cellStyle name="Note 2 2 7 5 2 2" xfId="23897" xr:uid="{00000000-0005-0000-0000-00005A5D0000}"/>
    <cellStyle name="Note 2 2 7 5 3" xfId="23898" xr:uid="{00000000-0005-0000-0000-00005B5D0000}"/>
    <cellStyle name="Note 2 2 7 6" xfId="23899" xr:uid="{00000000-0005-0000-0000-00005C5D0000}"/>
    <cellStyle name="Note 2 2 7 6 2" xfId="23900" xr:uid="{00000000-0005-0000-0000-00005D5D0000}"/>
    <cellStyle name="Note 2 2 7 6 2 2" xfId="23901" xr:uid="{00000000-0005-0000-0000-00005E5D0000}"/>
    <cellStyle name="Note 2 2 7 6 3" xfId="23902" xr:uid="{00000000-0005-0000-0000-00005F5D0000}"/>
    <cellStyle name="Note 2 2 7 7" xfId="23903" xr:uid="{00000000-0005-0000-0000-0000605D0000}"/>
    <cellStyle name="Note 2 2 7 7 2" xfId="23904" xr:uid="{00000000-0005-0000-0000-0000615D0000}"/>
    <cellStyle name="Note 2 2 7 8" xfId="23905" xr:uid="{00000000-0005-0000-0000-0000625D0000}"/>
    <cellStyle name="Note 2 2 7 8 2" xfId="23906" xr:uid="{00000000-0005-0000-0000-0000635D0000}"/>
    <cellStyle name="Note 2 2 7 9" xfId="23907" xr:uid="{00000000-0005-0000-0000-0000645D0000}"/>
    <cellStyle name="Note 2 2 8" xfId="23908" xr:uid="{00000000-0005-0000-0000-0000655D0000}"/>
    <cellStyle name="Note 2 2 8 2" xfId="23909" xr:uid="{00000000-0005-0000-0000-0000665D0000}"/>
    <cellStyle name="Note 2 2 8 3" xfId="23910" xr:uid="{00000000-0005-0000-0000-0000675D0000}"/>
    <cellStyle name="Note 2 2 8 4" xfId="23911" xr:uid="{00000000-0005-0000-0000-0000685D0000}"/>
    <cellStyle name="Note 2 2 8 5" xfId="23912" xr:uid="{00000000-0005-0000-0000-0000695D0000}"/>
    <cellStyle name="Note 2 2 8 5 2" xfId="23913" xr:uid="{00000000-0005-0000-0000-00006A5D0000}"/>
    <cellStyle name="Note 2 2 8 6" xfId="23914" xr:uid="{00000000-0005-0000-0000-00006B5D0000}"/>
    <cellStyle name="Note 2 2 8 7" xfId="23915" xr:uid="{00000000-0005-0000-0000-00006C5D0000}"/>
    <cellStyle name="Note 2 2 9" xfId="23916" xr:uid="{00000000-0005-0000-0000-00006D5D0000}"/>
    <cellStyle name="Note 2 20" xfId="23917" xr:uid="{00000000-0005-0000-0000-00006E5D0000}"/>
    <cellStyle name="Note 2 21" xfId="23918" xr:uid="{00000000-0005-0000-0000-00006F5D0000}"/>
    <cellStyle name="Note 2 3" xfId="23919" xr:uid="{00000000-0005-0000-0000-0000705D0000}"/>
    <cellStyle name="Note 2 3 10" xfId="23920" xr:uid="{00000000-0005-0000-0000-0000715D0000}"/>
    <cellStyle name="Note 2 3 10 2" xfId="23921" xr:uid="{00000000-0005-0000-0000-0000725D0000}"/>
    <cellStyle name="Note 2 3 10 2 2" xfId="23922" xr:uid="{00000000-0005-0000-0000-0000735D0000}"/>
    <cellStyle name="Note 2 3 10 3" xfId="23923" xr:uid="{00000000-0005-0000-0000-0000745D0000}"/>
    <cellStyle name="Note 2 3 10 4" xfId="23924" xr:uid="{00000000-0005-0000-0000-0000755D0000}"/>
    <cellStyle name="Note 2 3 10 5" xfId="23925" xr:uid="{00000000-0005-0000-0000-0000765D0000}"/>
    <cellStyle name="Note 2 3 11" xfId="23926" xr:uid="{00000000-0005-0000-0000-0000775D0000}"/>
    <cellStyle name="Note 2 3 11 2" xfId="23927" xr:uid="{00000000-0005-0000-0000-0000785D0000}"/>
    <cellStyle name="Note 2 3 11 2 2" xfId="23928" xr:uid="{00000000-0005-0000-0000-0000795D0000}"/>
    <cellStyle name="Note 2 3 11 3" xfId="23929" xr:uid="{00000000-0005-0000-0000-00007A5D0000}"/>
    <cellStyle name="Note 2 3 12" xfId="23930" xr:uid="{00000000-0005-0000-0000-00007B5D0000}"/>
    <cellStyle name="Note 2 3 12 2" xfId="23931" xr:uid="{00000000-0005-0000-0000-00007C5D0000}"/>
    <cellStyle name="Note 2 3 12 2 2" xfId="23932" xr:uid="{00000000-0005-0000-0000-00007D5D0000}"/>
    <cellStyle name="Note 2 3 12 3" xfId="23933" xr:uid="{00000000-0005-0000-0000-00007E5D0000}"/>
    <cellStyle name="Note 2 3 13" xfId="23934" xr:uid="{00000000-0005-0000-0000-00007F5D0000}"/>
    <cellStyle name="Note 2 3 13 2" xfId="23935" xr:uid="{00000000-0005-0000-0000-0000805D0000}"/>
    <cellStyle name="Note 2 3 14" xfId="23936" xr:uid="{00000000-0005-0000-0000-0000815D0000}"/>
    <cellStyle name="Note 2 3 14 2" xfId="23937" xr:uid="{00000000-0005-0000-0000-0000825D0000}"/>
    <cellStyle name="Note 2 3 15" xfId="23938" xr:uid="{00000000-0005-0000-0000-0000835D0000}"/>
    <cellStyle name="Note 2 3 16" xfId="23939" xr:uid="{00000000-0005-0000-0000-0000845D0000}"/>
    <cellStyle name="Note 2 3 17" xfId="23940" xr:uid="{00000000-0005-0000-0000-0000855D0000}"/>
    <cellStyle name="Note 2 3 2" xfId="23941" xr:uid="{00000000-0005-0000-0000-0000865D0000}"/>
    <cellStyle name="Note 2 3 2 10" xfId="23942" xr:uid="{00000000-0005-0000-0000-0000875D0000}"/>
    <cellStyle name="Note 2 3 2 10 2" xfId="23943" xr:uid="{00000000-0005-0000-0000-0000885D0000}"/>
    <cellStyle name="Note 2 3 2 10 2 2" xfId="23944" xr:uid="{00000000-0005-0000-0000-0000895D0000}"/>
    <cellStyle name="Note 2 3 2 10 3" xfId="23945" xr:uid="{00000000-0005-0000-0000-00008A5D0000}"/>
    <cellStyle name="Note 2 3 2 11" xfId="23946" xr:uid="{00000000-0005-0000-0000-00008B5D0000}"/>
    <cellStyle name="Note 2 3 2 11 2" xfId="23947" xr:uid="{00000000-0005-0000-0000-00008C5D0000}"/>
    <cellStyle name="Note 2 3 2 12" xfId="23948" xr:uid="{00000000-0005-0000-0000-00008D5D0000}"/>
    <cellStyle name="Note 2 3 2 12 2" xfId="23949" xr:uid="{00000000-0005-0000-0000-00008E5D0000}"/>
    <cellStyle name="Note 2 3 2 13" xfId="23950" xr:uid="{00000000-0005-0000-0000-00008F5D0000}"/>
    <cellStyle name="Note 2 3 2 14" xfId="23951" xr:uid="{00000000-0005-0000-0000-0000905D0000}"/>
    <cellStyle name="Note 2 3 2 15" xfId="23952" xr:uid="{00000000-0005-0000-0000-0000915D0000}"/>
    <cellStyle name="Note 2 3 2 2" xfId="23953" xr:uid="{00000000-0005-0000-0000-0000925D0000}"/>
    <cellStyle name="Note 2 3 2 2 2" xfId="23954" xr:uid="{00000000-0005-0000-0000-0000935D0000}"/>
    <cellStyle name="Note 2 3 2 2 2 2" xfId="23955" xr:uid="{00000000-0005-0000-0000-0000945D0000}"/>
    <cellStyle name="Note 2 3 2 2 2 3" xfId="23956" xr:uid="{00000000-0005-0000-0000-0000955D0000}"/>
    <cellStyle name="Note 2 3 2 2 2 3 2" xfId="23957" xr:uid="{00000000-0005-0000-0000-0000965D0000}"/>
    <cellStyle name="Note 2 3 2 2 2 3 3" xfId="23958" xr:uid="{00000000-0005-0000-0000-0000975D0000}"/>
    <cellStyle name="Note 2 3 2 2 2 4" xfId="23959" xr:uid="{00000000-0005-0000-0000-0000985D0000}"/>
    <cellStyle name="Note 2 3 2 2 2 4 2" xfId="23960" xr:uid="{00000000-0005-0000-0000-0000995D0000}"/>
    <cellStyle name="Note 2 3 2 2 2 4 2 2" xfId="23961" xr:uid="{00000000-0005-0000-0000-00009A5D0000}"/>
    <cellStyle name="Note 2 3 2 2 2 4 3" xfId="23962" xr:uid="{00000000-0005-0000-0000-00009B5D0000}"/>
    <cellStyle name="Note 2 3 2 2 2 5" xfId="23963" xr:uid="{00000000-0005-0000-0000-00009C5D0000}"/>
    <cellStyle name="Note 2 3 2 2 2 5 2" xfId="23964" xr:uid="{00000000-0005-0000-0000-00009D5D0000}"/>
    <cellStyle name="Note 2 3 2 2 2 5 2 2" xfId="23965" xr:uid="{00000000-0005-0000-0000-00009E5D0000}"/>
    <cellStyle name="Note 2 3 2 2 2 5 3" xfId="23966" xr:uid="{00000000-0005-0000-0000-00009F5D0000}"/>
    <cellStyle name="Note 2 3 2 2 2 6" xfId="23967" xr:uid="{00000000-0005-0000-0000-0000A05D0000}"/>
    <cellStyle name="Note 2 3 2 2 2 6 2" xfId="23968" xr:uid="{00000000-0005-0000-0000-0000A15D0000}"/>
    <cellStyle name="Note 2 3 2 2 2 6 2 2" xfId="23969" xr:uid="{00000000-0005-0000-0000-0000A25D0000}"/>
    <cellStyle name="Note 2 3 2 2 2 6 3" xfId="23970" xr:uid="{00000000-0005-0000-0000-0000A35D0000}"/>
    <cellStyle name="Note 2 3 2 2 2 7" xfId="23971" xr:uid="{00000000-0005-0000-0000-0000A45D0000}"/>
    <cellStyle name="Note 2 3 2 2 2 7 2" xfId="23972" xr:uid="{00000000-0005-0000-0000-0000A55D0000}"/>
    <cellStyle name="Note 2 3 2 2 2 8" xfId="23973" xr:uid="{00000000-0005-0000-0000-0000A65D0000}"/>
    <cellStyle name="Note 2 3 2 2 2 8 2" xfId="23974" xr:uid="{00000000-0005-0000-0000-0000A75D0000}"/>
    <cellStyle name="Note 2 3 2 2 2 9" xfId="23975" xr:uid="{00000000-0005-0000-0000-0000A85D0000}"/>
    <cellStyle name="Note 2 3 2 2 3" xfId="23976" xr:uid="{00000000-0005-0000-0000-0000A95D0000}"/>
    <cellStyle name="Note 2 3 2 2 3 2" xfId="23977" xr:uid="{00000000-0005-0000-0000-0000AA5D0000}"/>
    <cellStyle name="Note 2 3 2 2 3 3" xfId="23978" xr:uid="{00000000-0005-0000-0000-0000AB5D0000}"/>
    <cellStyle name="Note 2 3 2 2 3 3 2" xfId="23979" xr:uid="{00000000-0005-0000-0000-0000AC5D0000}"/>
    <cellStyle name="Note 2 3 2 2 3 3 3" xfId="23980" xr:uid="{00000000-0005-0000-0000-0000AD5D0000}"/>
    <cellStyle name="Note 2 3 2 2 3 4" xfId="23981" xr:uid="{00000000-0005-0000-0000-0000AE5D0000}"/>
    <cellStyle name="Note 2 3 2 2 3 4 2" xfId="23982" xr:uid="{00000000-0005-0000-0000-0000AF5D0000}"/>
    <cellStyle name="Note 2 3 2 2 3 4 2 2" xfId="23983" xr:uid="{00000000-0005-0000-0000-0000B05D0000}"/>
    <cellStyle name="Note 2 3 2 2 3 4 3" xfId="23984" xr:uid="{00000000-0005-0000-0000-0000B15D0000}"/>
    <cellStyle name="Note 2 3 2 2 3 5" xfId="23985" xr:uid="{00000000-0005-0000-0000-0000B25D0000}"/>
    <cellStyle name="Note 2 3 2 2 3 5 2" xfId="23986" xr:uid="{00000000-0005-0000-0000-0000B35D0000}"/>
    <cellStyle name="Note 2 3 2 2 3 5 2 2" xfId="23987" xr:uid="{00000000-0005-0000-0000-0000B45D0000}"/>
    <cellStyle name="Note 2 3 2 2 3 5 3" xfId="23988" xr:uid="{00000000-0005-0000-0000-0000B55D0000}"/>
    <cellStyle name="Note 2 3 2 2 3 6" xfId="23989" xr:uid="{00000000-0005-0000-0000-0000B65D0000}"/>
    <cellStyle name="Note 2 3 2 2 3 6 2" xfId="23990" xr:uid="{00000000-0005-0000-0000-0000B75D0000}"/>
    <cellStyle name="Note 2 3 2 2 3 6 2 2" xfId="23991" xr:uid="{00000000-0005-0000-0000-0000B85D0000}"/>
    <cellStyle name="Note 2 3 2 2 3 6 3" xfId="23992" xr:uid="{00000000-0005-0000-0000-0000B95D0000}"/>
    <cellStyle name="Note 2 3 2 2 3 7" xfId="23993" xr:uid="{00000000-0005-0000-0000-0000BA5D0000}"/>
    <cellStyle name="Note 2 3 2 2 3 7 2" xfId="23994" xr:uid="{00000000-0005-0000-0000-0000BB5D0000}"/>
    <cellStyle name="Note 2 3 2 2 3 8" xfId="23995" xr:uid="{00000000-0005-0000-0000-0000BC5D0000}"/>
    <cellStyle name="Note 2 3 2 2 3 8 2" xfId="23996" xr:uid="{00000000-0005-0000-0000-0000BD5D0000}"/>
    <cellStyle name="Note 2 3 2 2 3 9" xfId="23997" xr:uid="{00000000-0005-0000-0000-0000BE5D0000}"/>
    <cellStyle name="Note 2 3 2 2 4" xfId="23998" xr:uid="{00000000-0005-0000-0000-0000BF5D0000}"/>
    <cellStyle name="Note 2 3 2 2 4 2" xfId="23999" xr:uid="{00000000-0005-0000-0000-0000C05D0000}"/>
    <cellStyle name="Note 2 3 2 2 4 3" xfId="24000" xr:uid="{00000000-0005-0000-0000-0000C15D0000}"/>
    <cellStyle name="Note 2 3 2 2 4 3 2" xfId="24001" xr:uid="{00000000-0005-0000-0000-0000C25D0000}"/>
    <cellStyle name="Note 2 3 2 2 4 3 2 2" xfId="24002" xr:uid="{00000000-0005-0000-0000-0000C35D0000}"/>
    <cellStyle name="Note 2 3 2 2 4 3 3" xfId="24003" xr:uid="{00000000-0005-0000-0000-0000C45D0000}"/>
    <cellStyle name="Note 2 3 2 2 4 4" xfId="24004" xr:uid="{00000000-0005-0000-0000-0000C55D0000}"/>
    <cellStyle name="Note 2 3 2 2 4 4 2" xfId="24005" xr:uid="{00000000-0005-0000-0000-0000C65D0000}"/>
    <cellStyle name="Note 2 3 2 2 4 4 2 2" xfId="24006" xr:uid="{00000000-0005-0000-0000-0000C75D0000}"/>
    <cellStyle name="Note 2 3 2 2 4 4 3" xfId="24007" xr:uid="{00000000-0005-0000-0000-0000C85D0000}"/>
    <cellStyle name="Note 2 3 2 2 4 5" xfId="24008" xr:uid="{00000000-0005-0000-0000-0000C95D0000}"/>
    <cellStyle name="Note 2 3 2 2 4 5 2" xfId="24009" xr:uid="{00000000-0005-0000-0000-0000CA5D0000}"/>
    <cellStyle name="Note 2 3 2 2 4 5 2 2" xfId="24010" xr:uid="{00000000-0005-0000-0000-0000CB5D0000}"/>
    <cellStyle name="Note 2 3 2 2 4 5 3" xfId="24011" xr:uid="{00000000-0005-0000-0000-0000CC5D0000}"/>
    <cellStyle name="Note 2 3 2 2 4 6" xfId="24012" xr:uid="{00000000-0005-0000-0000-0000CD5D0000}"/>
    <cellStyle name="Note 2 3 2 2 4 6 2" xfId="24013" xr:uid="{00000000-0005-0000-0000-0000CE5D0000}"/>
    <cellStyle name="Note 2 3 2 2 4 7" xfId="24014" xr:uid="{00000000-0005-0000-0000-0000CF5D0000}"/>
    <cellStyle name="Note 2 3 2 2 4 7 2" xfId="24015" xr:uid="{00000000-0005-0000-0000-0000D05D0000}"/>
    <cellStyle name="Note 2 3 2 2 4 8" xfId="24016" xr:uid="{00000000-0005-0000-0000-0000D15D0000}"/>
    <cellStyle name="Note 2 3 2 2 4 9" xfId="24017" xr:uid="{00000000-0005-0000-0000-0000D25D0000}"/>
    <cellStyle name="Note 2 3 2 2 5" xfId="24018" xr:uid="{00000000-0005-0000-0000-0000D35D0000}"/>
    <cellStyle name="Note 2 3 2 2 5 2" xfId="24019" xr:uid="{00000000-0005-0000-0000-0000D45D0000}"/>
    <cellStyle name="Note 2 3 2 2 5 3" xfId="24020" xr:uid="{00000000-0005-0000-0000-0000D55D0000}"/>
    <cellStyle name="Note 2 3 2 2 6" xfId="24021" xr:uid="{00000000-0005-0000-0000-0000D65D0000}"/>
    <cellStyle name="Note 2 3 2 2 6 2" xfId="24022" xr:uid="{00000000-0005-0000-0000-0000D75D0000}"/>
    <cellStyle name="Note 2 3 2 2 6 2 2" xfId="24023" xr:uid="{00000000-0005-0000-0000-0000D85D0000}"/>
    <cellStyle name="Note 2 3 2 2 6 2 2 2" xfId="24024" xr:uid="{00000000-0005-0000-0000-0000D95D0000}"/>
    <cellStyle name="Note 2 3 2 2 6 2 3" xfId="24025" xr:uid="{00000000-0005-0000-0000-0000DA5D0000}"/>
    <cellStyle name="Note 2 3 2 2 6 3" xfId="24026" xr:uid="{00000000-0005-0000-0000-0000DB5D0000}"/>
    <cellStyle name="Note 2 3 2 2 6 3 2" xfId="24027" xr:uid="{00000000-0005-0000-0000-0000DC5D0000}"/>
    <cellStyle name="Note 2 3 2 2 6 3 2 2" xfId="24028" xr:uid="{00000000-0005-0000-0000-0000DD5D0000}"/>
    <cellStyle name="Note 2 3 2 2 6 3 3" xfId="24029" xr:uid="{00000000-0005-0000-0000-0000DE5D0000}"/>
    <cellStyle name="Note 2 3 2 2 6 4" xfId="24030" xr:uid="{00000000-0005-0000-0000-0000DF5D0000}"/>
    <cellStyle name="Note 2 3 2 2 6 4 2" xfId="24031" xr:uid="{00000000-0005-0000-0000-0000E05D0000}"/>
    <cellStyle name="Note 2 3 2 2 6 4 2 2" xfId="24032" xr:uid="{00000000-0005-0000-0000-0000E15D0000}"/>
    <cellStyle name="Note 2 3 2 2 6 4 3" xfId="24033" xr:uid="{00000000-0005-0000-0000-0000E25D0000}"/>
    <cellStyle name="Note 2 3 2 2 6 5" xfId="24034" xr:uid="{00000000-0005-0000-0000-0000E35D0000}"/>
    <cellStyle name="Note 2 3 2 2 6 5 2" xfId="24035" xr:uid="{00000000-0005-0000-0000-0000E45D0000}"/>
    <cellStyle name="Note 2 3 2 2 6 6" xfId="24036" xr:uid="{00000000-0005-0000-0000-0000E55D0000}"/>
    <cellStyle name="Note 2 3 2 2 6 6 2" xfId="24037" xr:uid="{00000000-0005-0000-0000-0000E65D0000}"/>
    <cellStyle name="Note 2 3 2 2 6 7" xfId="24038" xr:uid="{00000000-0005-0000-0000-0000E75D0000}"/>
    <cellStyle name="Note 2 3 2 2 7" xfId="24039" xr:uid="{00000000-0005-0000-0000-0000E85D0000}"/>
    <cellStyle name="Note 2 3 2 2 7 2" xfId="24040" xr:uid="{00000000-0005-0000-0000-0000E95D0000}"/>
    <cellStyle name="Note 2 3 2 2 7 2 2" xfId="24041" xr:uid="{00000000-0005-0000-0000-0000EA5D0000}"/>
    <cellStyle name="Note 2 3 2 2 7 3" xfId="24042" xr:uid="{00000000-0005-0000-0000-0000EB5D0000}"/>
    <cellStyle name="Note 2 3 2 2 8" xfId="24043" xr:uid="{00000000-0005-0000-0000-0000EC5D0000}"/>
    <cellStyle name="Note 2 3 2 2 8 2" xfId="24044" xr:uid="{00000000-0005-0000-0000-0000ED5D0000}"/>
    <cellStyle name="Note 2 3 2 2 8 2 2" xfId="24045" xr:uid="{00000000-0005-0000-0000-0000EE5D0000}"/>
    <cellStyle name="Note 2 3 2 2 8 3" xfId="24046" xr:uid="{00000000-0005-0000-0000-0000EF5D0000}"/>
    <cellStyle name="Note 2 3 2 3" xfId="24047" xr:uid="{00000000-0005-0000-0000-0000F05D0000}"/>
    <cellStyle name="Note 2 3 2 3 10" xfId="24048" xr:uid="{00000000-0005-0000-0000-0000F15D0000}"/>
    <cellStyle name="Note 2 3 2 3 2" xfId="24049" xr:uid="{00000000-0005-0000-0000-0000F25D0000}"/>
    <cellStyle name="Note 2 3 2 3 2 2" xfId="24050" xr:uid="{00000000-0005-0000-0000-0000F35D0000}"/>
    <cellStyle name="Note 2 3 2 3 2 3" xfId="24051" xr:uid="{00000000-0005-0000-0000-0000F45D0000}"/>
    <cellStyle name="Note 2 3 2 3 2 3 2" xfId="24052" xr:uid="{00000000-0005-0000-0000-0000F55D0000}"/>
    <cellStyle name="Note 2 3 2 3 2 3 3" xfId="24053" xr:uid="{00000000-0005-0000-0000-0000F65D0000}"/>
    <cellStyle name="Note 2 3 2 3 2 4" xfId="24054" xr:uid="{00000000-0005-0000-0000-0000F75D0000}"/>
    <cellStyle name="Note 2 3 2 3 2 4 2" xfId="24055" xr:uid="{00000000-0005-0000-0000-0000F85D0000}"/>
    <cellStyle name="Note 2 3 2 3 2 4 2 2" xfId="24056" xr:uid="{00000000-0005-0000-0000-0000F95D0000}"/>
    <cellStyle name="Note 2 3 2 3 2 4 3" xfId="24057" xr:uid="{00000000-0005-0000-0000-0000FA5D0000}"/>
    <cellStyle name="Note 2 3 2 3 2 5" xfId="24058" xr:uid="{00000000-0005-0000-0000-0000FB5D0000}"/>
    <cellStyle name="Note 2 3 2 3 2 5 2" xfId="24059" xr:uid="{00000000-0005-0000-0000-0000FC5D0000}"/>
    <cellStyle name="Note 2 3 2 3 2 5 2 2" xfId="24060" xr:uid="{00000000-0005-0000-0000-0000FD5D0000}"/>
    <cellStyle name="Note 2 3 2 3 2 5 3" xfId="24061" xr:uid="{00000000-0005-0000-0000-0000FE5D0000}"/>
    <cellStyle name="Note 2 3 2 3 2 6" xfId="24062" xr:uid="{00000000-0005-0000-0000-0000FF5D0000}"/>
    <cellStyle name="Note 2 3 2 3 2 6 2" xfId="24063" xr:uid="{00000000-0005-0000-0000-0000005E0000}"/>
    <cellStyle name="Note 2 3 2 3 2 6 2 2" xfId="24064" xr:uid="{00000000-0005-0000-0000-0000015E0000}"/>
    <cellStyle name="Note 2 3 2 3 2 6 3" xfId="24065" xr:uid="{00000000-0005-0000-0000-0000025E0000}"/>
    <cellStyle name="Note 2 3 2 3 2 7" xfId="24066" xr:uid="{00000000-0005-0000-0000-0000035E0000}"/>
    <cellStyle name="Note 2 3 2 3 2 7 2" xfId="24067" xr:uid="{00000000-0005-0000-0000-0000045E0000}"/>
    <cellStyle name="Note 2 3 2 3 2 8" xfId="24068" xr:uid="{00000000-0005-0000-0000-0000055E0000}"/>
    <cellStyle name="Note 2 3 2 3 2 8 2" xfId="24069" xr:uid="{00000000-0005-0000-0000-0000065E0000}"/>
    <cellStyle name="Note 2 3 2 3 2 9" xfId="24070" xr:uid="{00000000-0005-0000-0000-0000075E0000}"/>
    <cellStyle name="Note 2 3 2 3 3" xfId="24071" xr:uid="{00000000-0005-0000-0000-0000085E0000}"/>
    <cellStyle name="Note 2 3 2 3 4" xfId="24072" xr:uid="{00000000-0005-0000-0000-0000095E0000}"/>
    <cellStyle name="Note 2 3 2 3 4 2" xfId="24073" xr:uid="{00000000-0005-0000-0000-00000A5E0000}"/>
    <cellStyle name="Note 2 3 2 3 4 3" xfId="24074" xr:uid="{00000000-0005-0000-0000-00000B5E0000}"/>
    <cellStyle name="Note 2 3 2 3 5" xfId="24075" xr:uid="{00000000-0005-0000-0000-00000C5E0000}"/>
    <cellStyle name="Note 2 3 2 3 5 2" xfId="24076" xr:uid="{00000000-0005-0000-0000-00000D5E0000}"/>
    <cellStyle name="Note 2 3 2 3 5 2 2" xfId="24077" xr:uid="{00000000-0005-0000-0000-00000E5E0000}"/>
    <cellStyle name="Note 2 3 2 3 5 3" xfId="24078" xr:uid="{00000000-0005-0000-0000-00000F5E0000}"/>
    <cellStyle name="Note 2 3 2 3 6" xfId="24079" xr:uid="{00000000-0005-0000-0000-0000105E0000}"/>
    <cellStyle name="Note 2 3 2 3 6 2" xfId="24080" xr:uid="{00000000-0005-0000-0000-0000115E0000}"/>
    <cellStyle name="Note 2 3 2 3 6 2 2" xfId="24081" xr:uid="{00000000-0005-0000-0000-0000125E0000}"/>
    <cellStyle name="Note 2 3 2 3 6 3" xfId="24082" xr:uid="{00000000-0005-0000-0000-0000135E0000}"/>
    <cellStyle name="Note 2 3 2 3 7" xfId="24083" xr:uid="{00000000-0005-0000-0000-0000145E0000}"/>
    <cellStyle name="Note 2 3 2 3 7 2" xfId="24084" xr:uid="{00000000-0005-0000-0000-0000155E0000}"/>
    <cellStyle name="Note 2 3 2 3 7 2 2" xfId="24085" xr:uid="{00000000-0005-0000-0000-0000165E0000}"/>
    <cellStyle name="Note 2 3 2 3 7 3" xfId="24086" xr:uid="{00000000-0005-0000-0000-0000175E0000}"/>
    <cellStyle name="Note 2 3 2 3 8" xfId="24087" xr:uid="{00000000-0005-0000-0000-0000185E0000}"/>
    <cellStyle name="Note 2 3 2 3 8 2" xfId="24088" xr:uid="{00000000-0005-0000-0000-0000195E0000}"/>
    <cellStyle name="Note 2 3 2 3 9" xfId="24089" xr:uid="{00000000-0005-0000-0000-00001A5E0000}"/>
    <cellStyle name="Note 2 3 2 3 9 2" xfId="24090" xr:uid="{00000000-0005-0000-0000-00001B5E0000}"/>
    <cellStyle name="Note 2 3 2 4" xfId="24091" xr:uid="{00000000-0005-0000-0000-00001C5E0000}"/>
    <cellStyle name="Note 2 3 2 4 2" xfId="24092" xr:uid="{00000000-0005-0000-0000-00001D5E0000}"/>
    <cellStyle name="Note 2 3 2 4 2 10" xfId="24093" xr:uid="{00000000-0005-0000-0000-00001E5E0000}"/>
    <cellStyle name="Note 2 3 2 4 2 2" xfId="24094" xr:uid="{00000000-0005-0000-0000-00001F5E0000}"/>
    <cellStyle name="Note 2 3 2 4 2 3" xfId="24095" xr:uid="{00000000-0005-0000-0000-0000205E0000}"/>
    <cellStyle name="Note 2 3 2 4 2 4" xfId="24096" xr:uid="{00000000-0005-0000-0000-0000215E0000}"/>
    <cellStyle name="Note 2 3 2 4 2 4 2" xfId="24097" xr:uid="{00000000-0005-0000-0000-0000225E0000}"/>
    <cellStyle name="Note 2 3 2 4 2 4 2 2" xfId="24098" xr:uid="{00000000-0005-0000-0000-0000235E0000}"/>
    <cellStyle name="Note 2 3 2 4 2 4 3" xfId="24099" xr:uid="{00000000-0005-0000-0000-0000245E0000}"/>
    <cellStyle name="Note 2 3 2 4 2 5" xfId="24100" xr:uid="{00000000-0005-0000-0000-0000255E0000}"/>
    <cellStyle name="Note 2 3 2 4 2 5 2" xfId="24101" xr:uid="{00000000-0005-0000-0000-0000265E0000}"/>
    <cellStyle name="Note 2 3 2 4 2 5 2 2" xfId="24102" xr:uid="{00000000-0005-0000-0000-0000275E0000}"/>
    <cellStyle name="Note 2 3 2 4 2 5 3" xfId="24103" xr:uid="{00000000-0005-0000-0000-0000285E0000}"/>
    <cellStyle name="Note 2 3 2 4 2 6" xfId="24104" xr:uid="{00000000-0005-0000-0000-0000295E0000}"/>
    <cellStyle name="Note 2 3 2 4 2 6 2" xfId="24105" xr:uid="{00000000-0005-0000-0000-00002A5E0000}"/>
    <cellStyle name="Note 2 3 2 4 2 6 2 2" xfId="24106" xr:uid="{00000000-0005-0000-0000-00002B5E0000}"/>
    <cellStyle name="Note 2 3 2 4 2 6 3" xfId="24107" xr:uid="{00000000-0005-0000-0000-00002C5E0000}"/>
    <cellStyle name="Note 2 3 2 4 2 7" xfId="24108" xr:uid="{00000000-0005-0000-0000-00002D5E0000}"/>
    <cellStyle name="Note 2 3 2 4 2 7 2" xfId="24109" xr:uid="{00000000-0005-0000-0000-00002E5E0000}"/>
    <cellStyle name="Note 2 3 2 4 2 8" xfId="24110" xr:uid="{00000000-0005-0000-0000-00002F5E0000}"/>
    <cellStyle name="Note 2 3 2 4 2 8 2" xfId="24111" xr:uid="{00000000-0005-0000-0000-0000305E0000}"/>
    <cellStyle name="Note 2 3 2 4 2 9" xfId="24112" xr:uid="{00000000-0005-0000-0000-0000315E0000}"/>
    <cellStyle name="Note 2 3 2 4 3" xfId="24113" xr:uid="{00000000-0005-0000-0000-0000325E0000}"/>
    <cellStyle name="Note 2 3 2 4 4" xfId="24114" xr:uid="{00000000-0005-0000-0000-0000335E0000}"/>
    <cellStyle name="Note 2 3 2 4 4 2" xfId="24115" xr:uid="{00000000-0005-0000-0000-0000345E0000}"/>
    <cellStyle name="Note 2 3 2 4 4 2 2" xfId="24116" xr:uid="{00000000-0005-0000-0000-0000355E0000}"/>
    <cellStyle name="Note 2 3 2 4 4 3" xfId="24117" xr:uid="{00000000-0005-0000-0000-0000365E0000}"/>
    <cellStyle name="Note 2 3 2 4 5" xfId="24118" xr:uid="{00000000-0005-0000-0000-0000375E0000}"/>
    <cellStyle name="Note 2 3 2 4 5 2" xfId="24119" xr:uid="{00000000-0005-0000-0000-0000385E0000}"/>
    <cellStyle name="Note 2 3 2 4 5 2 2" xfId="24120" xr:uid="{00000000-0005-0000-0000-0000395E0000}"/>
    <cellStyle name="Note 2 3 2 4 5 3" xfId="24121" xr:uid="{00000000-0005-0000-0000-00003A5E0000}"/>
    <cellStyle name="Note 2 3 2 5" xfId="24122" xr:uid="{00000000-0005-0000-0000-00003B5E0000}"/>
    <cellStyle name="Note 2 3 2 5 2" xfId="24123" xr:uid="{00000000-0005-0000-0000-00003C5E0000}"/>
    <cellStyle name="Note 2 3 2 5 3" xfId="24124" xr:uid="{00000000-0005-0000-0000-00003D5E0000}"/>
    <cellStyle name="Note 2 3 2 5 3 2" xfId="24125" xr:uid="{00000000-0005-0000-0000-00003E5E0000}"/>
    <cellStyle name="Note 2 3 2 5 3 3" xfId="24126" xr:uid="{00000000-0005-0000-0000-00003F5E0000}"/>
    <cellStyle name="Note 2 3 2 5 4" xfId="24127" xr:uid="{00000000-0005-0000-0000-0000405E0000}"/>
    <cellStyle name="Note 2 3 2 5 4 2" xfId="24128" xr:uid="{00000000-0005-0000-0000-0000415E0000}"/>
    <cellStyle name="Note 2 3 2 5 4 2 2" xfId="24129" xr:uid="{00000000-0005-0000-0000-0000425E0000}"/>
    <cellStyle name="Note 2 3 2 5 4 3" xfId="24130" xr:uid="{00000000-0005-0000-0000-0000435E0000}"/>
    <cellStyle name="Note 2 3 2 5 5" xfId="24131" xr:uid="{00000000-0005-0000-0000-0000445E0000}"/>
    <cellStyle name="Note 2 3 2 5 5 2" xfId="24132" xr:uid="{00000000-0005-0000-0000-0000455E0000}"/>
    <cellStyle name="Note 2 3 2 5 5 2 2" xfId="24133" xr:uid="{00000000-0005-0000-0000-0000465E0000}"/>
    <cellStyle name="Note 2 3 2 5 5 3" xfId="24134" xr:uid="{00000000-0005-0000-0000-0000475E0000}"/>
    <cellStyle name="Note 2 3 2 5 6" xfId="24135" xr:uid="{00000000-0005-0000-0000-0000485E0000}"/>
    <cellStyle name="Note 2 3 2 5 6 2" xfId="24136" xr:uid="{00000000-0005-0000-0000-0000495E0000}"/>
    <cellStyle name="Note 2 3 2 5 6 2 2" xfId="24137" xr:uid="{00000000-0005-0000-0000-00004A5E0000}"/>
    <cellStyle name="Note 2 3 2 5 6 3" xfId="24138" xr:uid="{00000000-0005-0000-0000-00004B5E0000}"/>
    <cellStyle name="Note 2 3 2 5 7" xfId="24139" xr:uid="{00000000-0005-0000-0000-00004C5E0000}"/>
    <cellStyle name="Note 2 3 2 5 7 2" xfId="24140" xr:uid="{00000000-0005-0000-0000-00004D5E0000}"/>
    <cellStyle name="Note 2 3 2 5 8" xfId="24141" xr:uid="{00000000-0005-0000-0000-00004E5E0000}"/>
    <cellStyle name="Note 2 3 2 5 8 2" xfId="24142" xr:uid="{00000000-0005-0000-0000-00004F5E0000}"/>
    <cellStyle name="Note 2 3 2 5 9" xfId="24143" xr:uid="{00000000-0005-0000-0000-0000505E0000}"/>
    <cellStyle name="Note 2 3 2 6" xfId="24144" xr:uid="{00000000-0005-0000-0000-0000515E0000}"/>
    <cellStyle name="Note 2 3 2 6 2" xfId="24145" xr:uid="{00000000-0005-0000-0000-0000525E0000}"/>
    <cellStyle name="Note 2 3 2 6 3" xfId="24146" xr:uid="{00000000-0005-0000-0000-0000535E0000}"/>
    <cellStyle name="Note 2 3 2 7" xfId="24147" xr:uid="{00000000-0005-0000-0000-0000545E0000}"/>
    <cellStyle name="Note 2 3 2 8" xfId="24148" xr:uid="{00000000-0005-0000-0000-0000555E0000}"/>
    <cellStyle name="Note 2 3 2 8 2" xfId="24149" xr:uid="{00000000-0005-0000-0000-0000565E0000}"/>
    <cellStyle name="Note 2 3 2 8 2 2" xfId="24150" xr:uid="{00000000-0005-0000-0000-0000575E0000}"/>
    <cellStyle name="Note 2 3 2 8 3" xfId="24151" xr:uid="{00000000-0005-0000-0000-0000585E0000}"/>
    <cellStyle name="Note 2 3 2 8 4" xfId="24152" xr:uid="{00000000-0005-0000-0000-0000595E0000}"/>
    <cellStyle name="Note 2 3 2 8 5" xfId="24153" xr:uid="{00000000-0005-0000-0000-00005A5E0000}"/>
    <cellStyle name="Note 2 3 2 9" xfId="24154" xr:uid="{00000000-0005-0000-0000-00005B5E0000}"/>
    <cellStyle name="Note 2 3 2 9 2" xfId="24155" xr:uid="{00000000-0005-0000-0000-00005C5E0000}"/>
    <cellStyle name="Note 2 3 2 9 2 2" xfId="24156" xr:uid="{00000000-0005-0000-0000-00005D5E0000}"/>
    <cellStyle name="Note 2 3 2 9 3" xfId="24157" xr:uid="{00000000-0005-0000-0000-00005E5E0000}"/>
    <cellStyle name="Note 2 3 3" xfId="24158" xr:uid="{00000000-0005-0000-0000-00005F5E0000}"/>
    <cellStyle name="Note 2 3 3 10" xfId="24159" xr:uid="{00000000-0005-0000-0000-0000605E0000}"/>
    <cellStyle name="Note 2 3 3 10 2" xfId="24160" xr:uid="{00000000-0005-0000-0000-0000615E0000}"/>
    <cellStyle name="Note 2 3 3 10 2 2" xfId="24161" xr:uid="{00000000-0005-0000-0000-0000625E0000}"/>
    <cellStyle name="Note 2 3 3 10 3" xfId="24162" xr:uid="{00000000-0005-0000-0000-0000635E0000}"/>
    <cellStyle name="Note 2 3 3 11" xfId="24163" xr:uid="{00000000-0005-0000-0000-0000645E0000}"/>
    <cellStyle name="Note 2 3 3 11 2" xfId="24164" xr:uid="{00000000-0005-0000-0000-0000655E0000}"/>
    <cellStyle name="Note 2 3 3 12" xfId="24165" xr:uid="{00000000-0005-0000-0000-0000665E0000}"/>
    <cellStyle name="Note 2 3 3 12 2" xfId="24166" xr:uid="{00000000-0005-0000-0000-0000675E0000}"/>
    <cellStyle name="Note 2 3 3 13" xfId="24167" xr:uid="{00000000-0005-0000-0000-0000685E0000}"/>
    <cellStyle name="Note 2 3 3 14" xfId="24168" xr:uid="{00000000-0005-0000-0000-0000695E0000}"/>
    <cellStyle name="Note 2 3 3 15" xfId="24169" xr:uid="{00000000-0005-0000-0000-00006A5E0000}"/>
    <cellStyle name="Note 2 3 3 2" xfId="24170" xr:uid="{00000000-0005-0000-0000-00006B5E0000}"/>
    <cellStyle name="Note 2 3 3 2 2" xfId="24171" xr:uid="{00000000-0005-0000-0000-00006C5E0000}"/>
    <cellStyle name="Note 2 3 3 2 2 2" xfId="24172" xr:uid="{00000000-0005-0000-0000-00006D5E0000}"/>
    <cellStyle name="Note 2 3 3 2 2 3" xfId="24173" xr:uid="{00000000-0005-0000-0000-00006E5E0000}"/>
    <cellStyle name="Note 2 3 3 2 2 3 2" xfId="24174" xr:uid="{00000000-0005-0000-0000-00006F5E0000}"/>
    <cellStyle name="Note 2 3 3 2 2 3 3" xfId="24175" xr:uid="{00000000-0005-0000-0000-0000705E0000}"/>
    <cellStyle name="Note 2 3 3 2 2 4" xfId="24176" xr:uid="{00000000-0005-0000-0000-0000715E0000}"/>
    <cellStyle name="Note 2 3 3 2 2 4 2" xfId="24177" xr:uid="{00000000-0005-0000-0000-0000725E0000}"/>
    <cellStyle name="Note 2 3 3 2 2 4 2 2" xfId="24178" xr:uid="{00000000-0005-0000-0000-0000735E0000}"/>
    <cellStyle name="Note 2 3 3 2 2 4 3" xfId="24179" xr:uid="{00000000-0005-0000-0000-0000745E0000}"/>
    <cellStyle name="Note 2 3 3 2 2 5" xfId="24180" xr:uid="{00000000-0005-0000-0000-0000755E0000}"/>
    <cellStyle name="Note 2 3 3 2 2 5 2" xfId="24181" xr:uid="{00000000-0005-0000-0000-0000765E0000}"/>
    <cellStyle name="Note 2 3 3 2 2 5 2 2" xfId="24182" xr:uid="{00000000-0005-0000-0000-0000775E0000}"/>
    <cellStyle name="Note 2 3 3 2 2 5 3" xfId="24183" xr:uid="{00000000-0005-0000-0000-0000785E0000}"/>
    <cellStyle name="Note 2 3 3 2 2 6" xfId="24184" xr:uid="{00000000-0005-0000-0000-0000795E0000}"/>
    <cellStyle name="Note 2 3 3 2 2 6 2" xfId="24185" xr:uid="{00000000-0005-0000-0000-00007A5E0000}"/>
    <cellStyle name="Note 2 3 3 2 2 6 2 2" xfId="24186" xr:uid="{00000000-0005-0000-0000-00007B5E0000}"/>
    <cellStyle name="Note 2 3 3 2 2 6 3" xfId="24187" xr:uid="{00000000-0005-0000-0000-00007C5E0000}"/>
    <cellStyle name="Note 2 3 3 2 2 7" xfId="24188" xr:uid="{00000000-0005-0000-0000-00007D5E0000}"/>
    <cellStyle name="Note 2 3 3 2 2 7 2" xfId="24189" xr:uid="{00000000-0005-0000-0000-00007E5E0000}"/>
    <cellStyle name="Note 2 3 3 2 2 8" xfId="24190" xr:uid="{00000000-0005-0000-0000-00007F5E0000}"/>
    <cellStyle name="Note 2 3 3 2 2 8 2" xfId="24191" xr:uid="{00000000-0005-0000-0000-0000805E0000}"/>
    <cellStyle name="Note 2 3 3 2 2 9" xfId="24192" xr:uid="{00000000-0005-0000-0000-0000815E0000}"/>
    <cellStyle name="Note 2 3 3 2 3" xfId="24193" xr:uid="{00000000-0005-0000-0000-0000825E0000}"/>
    <cellStyle name="Note 2 3 3 2 3 2" xfId="24194" xr:uid="{00000000-0005-0000-0000-0000835E0000}"/>
    <cellStyle name="Note 2 3 3 2 3 3" xfId="24195" xr:uid="{00000000-0005-0000-0000-0000845E0000}"/>
    <cellStyle name="Note 2 3 3 2 3 3 2" xfId="24196" xr:uid="{00000000-0005-0000-0000-0000855E0000}"/>
    <cellStyle name="Note 2 3 3 2 3 3 3" xfId="24197" xr:uid="{00000000-0005-0000-0000-0000865E0000}"/>
    <cellStyle name="Note 2 3 3 2 3 4" xfId="24198" xr:uid="{00000000-0005-0000-0000-0000875E0000}"/>
    <cellStyle name="Note 2 3 3 2 3 4 2" xfId="24199" xr:uid="{00000000-0005-0000-0000-0000885E0000}"/>
    <cellStyle name="Note 2 3 3 2 3 4 2 2" xfId="24200" xr:uid="{00000000-0005-0000-0000-0000895E0000}"/>
    <cellStyle name="Note 2 3 3 2 3 4 3" xfId="24201" xr:uid="{00000000-0005-0000-0000-00008A5E0000}"/>
    <cellStyle name="Note 2 3 3 2 3 5" xfId="24202" xr:uid="{00000000-0005-0000-0000-00008B5E0000}"/>
    <cellStyle name="Note 2 3 3 2 3 5 2" xfId="24203" xr:uid="{00000000-0005-0000-0000-00008C5E0000}"/>
    <cellStyle name="Note 2 3 3 2 3 5 2 2" xfId="24204" xr:uid="{00000000-0005-0000-0000-00008D5E0000}"/>
    <cellStyle name="Note 2 3 3 2 3 5 3" xfId="24205" xr:uid="{00000000-0005-0000-0000-00008E5E0000}"/>
    <cellStyle name="Note 2 3 3 2 3 6" xfId="24206" xr:uid="{00000000-0005-0000-0000-00008F5E0000}"/>
    <cellStyle name="Note 2 3 3 2 3 6 2" xfId="24207" xr:uid="{00000000-0005-0000-0000-0000905E0000}"/>
    <cellStyle name="Note 2 3 3 2 3 6 2 2" xfId="24208" xr:uid="{00000000-0005-0000-0000-0000915E0000}"/>
    <cellStyle name="Note 2 3 3 2 3 6 3" xfId="24209" xr:uid="{00000000-0005-0000-0000-0000925E0000}"/>
    <cellStyle name="Note 2 3 3 2 3 7" xfId="24210" xr:uid="{00000000-0005-0000-0000-0000935E0000}"/>
    <cellStyle name="Note 2 3 3 2 3 7 2" xfId="24211" xr:uid="{00000000-0005-0000-0000-0000945E0000}"/>
    <cellStyle name="Note 2 3 3 2 3 8" xfId="24212" xr:uid="{00000000-0005-0000-0000-0000955E0000}"/>
    <cellStyle name="Note 2 3 3 2 3 8 2" xfId="24213" xr:uid="{00000000-0005-0000-0000-0000965E0000}"/>
    <cellStyle name="Note 2 3 3 2 3 9" xfId="24214" xr:uid="{00000000-0005-0000-0000-0000975E0000}"/>
    <cellStyle name="Note 2 3 3 2 4" xfId="24215" xr:uid="{00000000-0005-0000-0000-0000985E0000}"/>
    <cellStyle name="Note 2 3 3 2 4 2" xfId="24216" xr:uid="{00000000-0005-0000-0000-0000995E0000}"/>
    <cellStyle name="Note 2 3 3 2 4 3" xfId="24217" xr:uid="{00000000-0005-0000-0000-00009A5E0000}"/>
    <cellStyle name="Note 2 3 3 2 4 3 2" xfId="24218" xr:uid="{00000000-0005-0000-0000-00009B5E0000}"/>
    <cellStyle name="Note 2 3 3 2 4 3 2 2" xfId="24219" xr:uid="{00000000-0005-0000-0000-00009C5E0000}"/>
    <cellStyle name="Note 2 3 3 2 4 3 3" xfId="24220" xr:uid="{00000000-0005-0000-0000-00009D5E0000}"/>
    <cellStyle name="Note 2 3 3 2 4 4" xfId="24221" xr:uid="{00000000-0005-0000-0000-00009E5E0000}"/>
    <cellStyle name="Note 2 3 3 2 4 4 2" xfId="24222" xr:uid="{00000000-0005-0000-0000-00009F5E0000}"/>
    <cellStyle name="Note 2 3 3 2 4 4 2 2" xfId="24223" xr:uid="{00000000-0005-0000-0000-0000A05E0000}"/>
    <cellStyle name="Note 2 3 3 2 4 4 3" xfId="24224" xr:uid="{00000000-0005-0000-0000-0000A15E0000}"/>
    <cellStyle name="Note 2 3 3 2 4 5" xfId="24225" xr:uid="{00000000-0005-0000-0000-0000A25E0000}"/>
    <cellStyle name="Note 2 3 3 2 4 5 2" xfId="24226" xr:uid="{00000000-0005-0000-0000-0000A35E0000}"/>
    <cellStyle name="Note 2 3 3 2 4 5 2 2" xfId="24227" xr:uid="{00000000-0005-0000-0000-0000A45E0000}"/>
    <cellStyle name="Note 2 3 3 2 4 5 3" xfId="24228" xr:uid="{00000000-0005-0000-0000-0000A55E0000}"/>
    <cellStyle name="Note 2 3 3 2 4 6" xfId="24229" xr:uid="{00000000-0005-0000-0000-0000A65E0000}"/>
    <cellStyle name="Note 2 3 3 2 4 6 2" xfId="24230" xr:uid="{00000000-0005-0000-0000-0000A75E0000}"/>
    <cellStyle name="Note 2 3 3 2 4 7" xfId="24231" xr:uid="{00000000-0005-0000-0000-0000A85E0000}"/>
    <cellStyle name="Note 2 3 3 2 4 7 2" xfId="24232" xr:uid="{00000000-0005-0000-0000-0000A95E0000}"/>
    <cellStyle name="Note 2 3 3 2 4 8" xfId="24233" xr:uid="{00000000-0005-0000-0000-0000AA5E0000}"/>
    <cellStyle name="Note 2 3 3 2 4 9" xfId="24234" xr:uid="{00000000-0005-0000-0000-0000AB5E0000}"/>
    <cellStyle name="Note 2 3 3 2 5" xfId="24235" xr:uid="{00000000-0005-0000-0000-0000AC5E0000}"/>
    <cellStyle name="Note 2 3 3 2 5 2" xfId="24236" xr:uid="{00000000-0005-0000-0000-0000AD5E0000}"/>
    <cellStyle name="Note 2 3 3 2 5 3" xfId="24237" xr:uid="{00000000-0005-0000-0000-0000AE5E0000}"/>
    <cellStyle name="Note 2 3 3 2 6" xfId="24238" xr:uid="{00000000-0005-0000-0000-0000AF5E0000}"/>
    <cellStyle name="Note 2 3 3 2 6 2" xfId="24239" xr:uid="{00000000-0005-0000-0000-0000B05E0000}"/>
    <cellStyle name="Note 2 3 3 2 6 2 2" xfId="24240" xr:uid="{00000000-0005-0000-0000-0000B15E0000}"/>
    <cellStyle name="Note 2 3 3 2 6 2 2 2" xfId="24241" xr:uid="{00000000-0005-0000-0000-0000B25E0000}"/>
    <cellStyle name="Note 2 3 3 2 6 2 3" xfId="24242" xr:uid="{00000000-0005-0000-0000-0000B35E0000}"/>
    <cellStyle name="Note 2 3 3 2 6 3" xfId="24243" xr:uid="{00000000-0005-0000-0000-0000B45E0000}"/>
    <cellStyle name="Note 2 3 3 2 6 3 2" xfId="24244" xr:uid="{00000000-0005-0000-0000-0000B55E0000}"/>
    <cellStyle name="Note 2 3 3 2 6 3 2 2" xfId="24245" xr:uid="{00000000-0005-0000-0000-0000B65E0000}"/>
    <cellStyle name="Note 2 3 3 2 6 3 3" xfId="24246" xr:uid="{00000000-0005-0000-0000-0000B75E0000}"/>
    <cellStyle name="Note 2 3 3 2 6 4" xfId="24247" xr:uid="{00000000-0005-0000-0000-0000B85E0000}"/>
    <cellStyle name="Note 2 3 3 2 6 4 2" xfId="24248" xr:uid="{00000000-0005-0000-0000-0000B95E0000}"/>
    <cellStyle name="Note 2 3 3 2 6 4 2 2" xfId="24249" xr:uid="{00000000-0005-0000-0000-0000BA5E0000}"/>
    <cellStyle name="Note 2 3 3 2 6 4 3" xfId="24250" xr:uid="{00000000-0005-0000-0000-0000BB5E0000}"/>
    <cellStyle name="Note 2 3 3 2 6 5" xfId="24251" xr:uid="{00000000-0005-0000-0000-0000BC5E0000}"/>
    <cellStyle name="Note 2 3 3 2 6 5 2" xfId="24252" xr:uid="{00000000-0005-0000-0000-0000BD5E0000}"/>
    <cellStyle name="Note 2 3 3 2 6 6" xfId="24253" xr:uid="{00000000-0005-0000-0000-0000BE5E0000}"/>
    <cellStyle name="Note 2 3 3 2 6 6 2" xfId="24254" xr:uid="{00000000-0005-0000-0000-0000BF5E0000}"/>
    <cellStyle name="Note 2 3 3 2 6 7" xfId="24255" xr:uid="{00000000-0005-0000-0000-0000C05E0000}"/>
    <cellStyle name="Note 2 3 3 2 7" xfId="24256" xr:uid="{00000000-0005-0000-0000-0000C15E0000}"/>
    <cellStyle name="Note 2 3 3 2 7 2" xfId="24257" xr:uid="{00000000-0005-0000-0000-0000C25E0000}"/>
    <cellStyle name="Note 2 3 3 2 7 2 2" xfId="24258" xr:uid="{00000000-0005-0000-0000-0000C35E0000}"/>
    <cellStyle name="Note 2 3 3 2 7 3" xfId="24259" xr:uid="{00000000-0005-0000-0000-0000C45E0000}"/>
    <cellStyle name="Note 2 3 3 2 8" xfId="24260" xr:uid="{00000000-0005-0000-0000-0000C55E0000}"/>
    <cellStyle name="Note 2 3 3 2 8 2" xfId="24261" xr:uid="{00000000-0005-0000-0000-0000C65E0000}"/>
    <cellStyle name="Note 2 3 3 2 8 2 2" xfId="24262" xr:uid="{00000000-0005-0000-0000-0000C75E0000}"/>
    <cellStyle name="Note 2 3 3 2 8 3" xfId="24263" xr:uid="{00000000-0005-0000-0000-0000C85E0000}"/>
    <cellStyle name="Note 2 3 3 3" xfId="24264" xr:uid="{00000000-0005-0000-0000-0000C95E0000}"/>
    <cellStyle name="Note 2 3 3 3 10" xfId="24265" xr:uid="{00000000-0005-0000-0000-0000CA5E0000}"/>
    <cellStyle name="Note 2 3 3 3 2" xfId="24266" xr:uid="{00000000-0005-0000-0000-0000CB5E0000}"/>
    <cellStyle name="Note 2 3 3 3 2 2" xfId="24267" xr:uid="{00000000-0005-0000-0000-0000CC5E0000}"/>
    <cellStyle name="Note 2 3 3 3 2 3" xfId="24268" xr:uid="{00000000-0005-0000-0000-0000CD5E0000}"/>
    <cellStyle name="Note 2 3 3 3 2 3 2" xfId="24269" xr:uid="{00000000-0005-0000-0000-0000CE5E0000}"/>
    <cellStyle name="Note 2 3 3 3 2 3 3" xfId="24270" xr:uid="{00000000-0005-0000-0000-0000CF5E0000}"/>
    <cellStyle name="Note 2 3 3 3 2 4" xfId="24271" xr:uid="{00000000-0005-0000-0000-0000D05E0000}"/>
    <cellStyle name="Note 2 3 3 3 2 4 2" xfId="24272" xr:uid="{00000000-0005-0000-0000-0000D15E0000}"/>
    <cellStyle name="Note 2 3 3 3 2 4 2 2" xfId="24273" xr:uid="{00000000-0005-0000-0000-0000D25E0000}"/>
    <cellStyle name="Note 2 3 3 3 2 4 3" xfId="24274" xr:uid="{00000000-0005-0000-0000-0000D35E0000}"/>
    <cellStyle name="Note 2 3 3 3 2 5" xfId="24275" xr:uid="{00000000-0005-0000-0000-0000D45E0000}"/>
    <cellStyle name="Note 2 3 3 3 2 5 2" xfId="24276" xr:uid="{00000000-0005-0000-0000-0000D55E0000}"/>
    <cellStyle name="Note 2 3 3 3 2 5 2 2" xfId="24277" xr:uid="{00000000-0005-0000-0000-0000D65E0000}"/>
    <cellStyle name="Note 2 3 3 3 2 5 3" xfId="24278" xr:uid="{00000000-0005-0000-0000-0000D75E0000}"/>
    <cellStyle name="Note 2 3 3 3 2 6" xfId="24279" xr:uid="{00000000-0005-0000-0000-0000D85E0000}"/>
    <cellStyle name="Note 2 3 3 3 2 6 2" xfId="24280" xr:uid="{00000000-0005-0000-0000-0000D95E0000}"/>
    <cellStyle name="Note 2 3 3 3 2 6 2 2" xfId="24281" xr:uid="{00000000-0005-0000-0000-0000DA5E0000}"/>
    <cellStyle name="Note 2 3 3 3 2 6 3" xfId="24282" xr:uid="{00000000-0005-0000-0000-0000DB5E0000}"/>
    <cellStyle name="Note 2 3 3 3 2 7" xfId="24283" xr:uid="{00000000-0005-0000-0000-0000DC5E0000}"/>
    <cellStyle name="Note 2 3 3 3 2 7 2" xfId="24284" xr:uid="{00000000-0005-0000-0000-0000DD5E0000}"/>
    <cellStyle name="Note 2 3 3 3 2 8" xfId="24285" xr:uid="{00000000-0005-0000-0000-0000DE5E0000}"/>
    <cellStyle name="Note 2 3 3 3 2 8 2" xfId="24286" xr:uid="{00000000-0005-0000-0000-0000DF5E0000}"/>
    <cellStyle name="Note 2 3 3 3 2 9" xfId="24287" xr:uid="{00000000-0005-0000-0000-0000E05E0000}"/>
    <cellStyle name="Note 2 3 3 3 3" xfId="24288" xr:uid="{00000000-0005-0000-0000-0000E15E0000}"/>
    <cellStyle name="Note 2 3 3 3 4" xfId="24289" xr:uid="{00000000-0005-0000-0000-0000E25E0000}"/>
    <cellStyle name="Note 2 3 3 3 4 2" xfId="24290" xr:uid="{00000000-0005-0000-0000-0000E35E0000}"/>
    <cellStyle name="Note 2 3 3 3 4 3" xfId="24291" xr:uid="{00000000-0005-0000-0000-0000E45E0000}"/>
    <cellStyle name="Note 2 3 3 3 5" xfId="24292" xr:uid="{00000000-0005-0000-0000-0000E55E0000}"/>
    <cellStyle name="Note 2 3 3 3 5 2" xfId="24293" xr:uid="{00000000-0005-0000-0000-0000E65E0000}"/>
    <cellStyle name="Note 2 3 3 3 5 2 2" xfId="24294" xr:uid="{00000000-0005-0000-0000-0000E75E0000}"/>
    <cellStyle name="Note 2 3 3 3 5 3" xfId="24295" xr:uid="{00000000-0005-0000-0000-0000E85E0000}"/>
    <cellStyle name="Note 2 3 3 3 6" xfId="24296" xr:uid="{00000000-0005-0000-0000-0000E95E0000}"/>
    <cellStyle name="Note 2 3 3 3 6 2" xfId="24297" xr:uid="{00000000-0005-0000-0000-0000EA5E0000}"/>
    <cellStyle name="Note 2 3 3 3 6 2 2" xfId="24298" xr:uid="{00000000-0005-0000-0000-0000EB5E0000}"/>
    <cellStyle name="Note 2 3 3 3 6 3" xfId="24299" xr:uid="{00000000-0005-0000-0000-0000EC5E0000}"/>
    <cellStyle name="Note 2 3 3 3 7" xfId="24300" xr:uid="{00000000-0005-0000-0000-0000ED5E0000}"/>
    <cellStyle name="Note 2 3 3 3 7 2" xfId="24301" xr:uid="{00000000-0005-0000-0000-0000EE5E0000}"/>
    <cellStyle name="Note 2 3 3 3 7 2 2" xfId="24302" xr:uid="{00000000-0005-0000-0000-0000EF5E0000}"/>
    <cellStyle name="Note 2 3 3 3 7 3" xfId="24303" xr:uid="{00000000-0005-0000-0000-0000F05E0000}"/>
    <cellStyle name="Note 2 3 3 3 8" xfId="24304" xr:uid="{00000000-0005-0000-0000-0000F15E0000}"/>
    <cellStyle name="Note 2 3 3 3 8 2" xfId="24305" xr:uid="{00000000-0005-0000-0000-0000F25E0000}"/>
    <cellStyle name="Note 2 3 3 3 9" xfId="24306" xr:uid="{00000000-0005-0000-0000-0000F35E0000}"/>
    <cellStyle name="Note 2 3 3 3 9 2" xfId="24307" xr:uid="{00000000-0005-0000-0000-0000F45E0000}"/>
    <cellStyle name="Note 2 3 3 4" xfId="24308" xr:uid="{00000000-0005-0000-0000-0000F55E0000}"/>
    <cellStyle name="Note 2 3 3 4 2" xfId="24309" xr:uid="{00000000-0005-0000-0000-0000F65E0000}"/>
    <cellStyle name="Note 2 3 3 4 2 10" xfId="24310" xr:uid="{00000000-0005-0000-0000-0000F75E0000}"/>
    <cellStyle name="Note 2 3 3 4 2 2" xfId="24311" xr:uid="{00000000-0005-0000-0000-0000F85E0000}"/>
    <cellStyle name="Note 2 3 3 4 2 3" xfId="24312" xr:uid="{00000000-0005-0000-0000-0000F95E0000}"/>
    <cellStyle name="Note 2 3 3 4 2 4" xfId="24313" xr:uid="{00000000-0005-0000-0000-0000FA5E0000}"/>
    <cellStyle name="Note 2 3 3 4 2 4 2" xfId="24314" xr:uid="{00000000-0005-0000-0000-0000FB5E0000}"/>
    <cellStyle name="Note 2 3 3 4 2 4 2 2" xfId="24315" xr:uid="{00000000-0005-0000-0000-0000FC5E0000}"/>
    <cellStyle name="Note 2 3 3 4 2 4 3" xfId="24316" xr:uid="{00000000-0005-0000-0000-0000FD5E0000}"/>
    <cellStyle name="Note 2 3 3 4 2 5" xfId="24317" xr:uid="{00000000-0005-0000-0000-0000FE5E0000}"/>
    <cellStyle name="Note 2 3 3 4 2 5 2" xfId="24318" xr:uid="{00000000-0005-0000-0000-0000FF5E0000}"/>
    <cellStyle name="Note 2 3 3 4 2 5 2 2" xfId="24319" xr:uid="{00000000-0005-0000-0000-0000005F0000}"/>
    <cellStyle name="Note 2 3 3 4 2 5 3" xfId="24320" xr:uid="{00000000-0005-0000-0000-0000015F0000}"/>
    <cellStyle name="Note 2 3 3 4 2 6" xfId="24321" xr:uid="{00000000-0005-0000-0000-0000025F0000}"/>
    <cellStyle name="Note 2 3 3 4 2 6 2" xfId="24322" xr:uid="{00000000-0005-0000-0000-0000035F0000}"/>
    <cellStyle name="Note 2 3 3 4 2 6 2 2" xfId="24323" xr:uid="{00000000-0005-0000-0000-0000045F0000}"/>
    <cellStyle name="Note 2 3 3 4 2 6 3" xfId="24324" xr:uid="{00000000-0005-0000-0000-0000055F0000}"/>
    <cellStyle name="Note 2 3 3 4 2 7" xfId="24325" xr:uid="{00000000-0005-0000-0000-0000065F0000}"/>
    <cellStyle name="Note 2 3 3 4 2 7 2" xfId="24326" xr:uid="{00000000-0005-0000-0000-0000075F0000}"/>
    <cellStyle name="Note 2 3 3 4 2 8" xfId="24327" xr:uid="{00000000-0005-0000-0000-0000085F0000}"/>
    <cellStyle name="Note 2 3 3 4 2 8 2" xfId="24328" xr:uid="{00000000-0005-0000-0000-0000095F0000}"/>
    <cellStyle name="Note 2 3 3 4 2 9" xfId="24329" xr:uid="{00000000-0005-0000-0000-00000A5F0000}"/>
    <cellStyle name="Note 2 3 3 4 3" xfId="24330" xr:uid="{00000000-0005-0000-0000-00000B5F0000}"/>
    <cellStyle name="Note 2 3 3 4 4" xfId="24331" xr:uid="{00000000-0005-0000-0000-00000C5F0000}"/>
    <cellStyle name="Note 2 3 3 4 4 2" xfId="24332" xr:uid="{00000000-0005-0000-0000-00000D5F0000}"/>
    <cellStyle name="Note 2 3 3 4 4 2 2" xfId="24333" xr:uid="{00000000-0005-0000-0000-00000E5F0000}"/>
    <cellStyle name="Note 2 3 3 4 4 3" xfId="24334" xr:uid="{00000000-0005-0000-0000-00000F5F0000}"/>
    <cellStyle name="Note 2 3 3 4 5" xfId="24335" xr:uid="{00000000-0005-0000-0000-0000105F0000}"/>
    <cellStyle name="Note 2 3 3 4 5 2" xfId="24336" xr:uid="{00000000-0005-0000-0000-0000115F0000}"/>
    <cellStyle name="Note 2 3 3 4 5 2 2" xfId="24337" xr:uid="{00000000-0005-0000-0000-0000125F0000}"/>
    <cellStyle name="Note 2 3 3 4 5 3" xfId="24338" xr:uid="{00000000-0005-0000-0000-0000135F0000}"/>
    <cellStyle name="Note 2 3 3 5" xfId="24339" xr:uid="{00000000-0005-0000-0000-0000145F0000}"/>
    <cellStyle name="Note 2 3 3 5 2" xfId="24340" xr:uid="{00000000-0005-0000-0000-0000155F0000}"/>
    <cellStyle name="Note 2 3 3 5 3" xfId="24341" xr:uid="{00000000-0005-0000-0000-0000165F0000}"/>
    <cellStyle name="Note 2 3 3 5 3 2" xfId="24342" xr:uid="{00000000-0005-0000-0000-0000175F0000}"/>
    <cellStyle name="Note 2 3 3 5 3 3" xfId="24343" xr:uid="{00000000-0005-0000-0000-0000185F0000}"/>
    <cellStyle name="Note 2 3 3 5 4" xfId="24344" xr:uid="{00000000-0005-0000-0000-0000195F0000}"/>
    <cellStyle name="Note 2 3 3 5 4 2" xfId="24345" xr:uid="{00000000-0005-0000-0000-00001A5F0000}"/>
    <cellStyle name="Note 2 3 3 5 4 2 2" xfId="24346" xr:uid="{00000000-0005-0000-0000-00001B5F0000}"/>
    <cellStyle name="Note 2 3 3 5 4 3" xfId="24347" xr:uid="{00000000-0005-0000-0000-00001C5F0000}"/>
    <cellStyle name="Note 2 3 3 5 5" xfId="24348" xr:uid="{00000000-0005-0000-0000-00001D5F0000}"/>
    <cellStyle name="Note 2 3 3 5 5 2" xfId="24349" xr:uid="{00000000-0005-0000-0000-00001E5F0000}"/>
    <cellStyle name="Note 2 3 3 5 5 2 2" xfId="24350" xr:uid="{00000000-0005-0000-0000-00001F5F0000}"/>
    <cellStyle name="Note 2 3 3 5 5 3" xfId="24351" xr:uid="{00000000-0005-0000-0000-0000205F0000}"/>
    <cellStyle name="Note 2 3 3 5 6" xfId="24352" xr:uid="{00000000-0005-0000-0000-0000215F0000}"/>
    <cellStyle name="Note 2 3 3 5 6 2" xfId="24353" xr:uid="{00000000-0005-0000-0000-0000225F0000}"/>
    <cellStyle name="Note 2 3 3 5 6 2 2" xfId="24354" xr:uid="{00000000-0005-0000-0000-0000235F0000}"/>
    <cellStyle name="Note 2 3 3 5 6 3" xfId="24355" xr:uid="{00000000-0005-0000-0000-0000245F0000}"/>
    <cellStyle name="Note 2 3 3 5 7" xfId="24356" xr:uid="{00000000-0005-0000-0000-0000255F0000}"/>
    <cellStyle name="Note 2 3 3 5 7 2" xfId="24357" xr:uid="{00000000-0005-0000-0000-0000265F0000}"/>
    <cellStyle name="Note 2 3 3 5 8" xfId="24358" xr:uid="{00000000-0005-0000-0000-0000275F0000}"/>
    <cellStyle name="Note 2 3 3 5 8 2" xfId="24359" xr:uid="{00000000-0005-0000-0000-0000285F0000}"/>
    <cellStyle name="Note 2 3 3 5 9" xfId="24360" xr:uid="{00000000-0005-0000-0000-0000295F0000}"/>
    <cellStyle name="Note 2 3 3 6" xfId="24361" xr:uid="{00000000-0005-0000-0000-00002A5F0000}"/>
    <cellStyle name="Note 2 3 3 6 2" xfId="24362" xr:uid="{00000000-0005-0000-0000-00002B5F0000}"/>
    <cellStyle name="Note 2 3 3 6 3" xfId="24363" xr:uid="{00000000-0005-0000-0000-00002C5F0000}"/>
    <cellStyle name="Note 2 3 3 7" xfId="24364" xr:uid="{00000000-0005-0000-0000-00002D5F0000}"/>
    <cellStyle name="Note 2 3 3 8" xfId="24365" xr:uid="{00000000-0005-0000-0000-00002E5F0000}"/>
    <cellStyle name="Note 2 3 3 8 2" xfId="24366" xr:uid="{00000000-0005-0000-0000-00002F5F0000}"/>
    <cellStyle name="Note 2 3 3 8 2 2" xfId="24367" xr:uid="{00000000-0005-0000-0000-0000305F0000}"/>
    <cellStyle name="Note 2 3 3 8 3" xfId="24368" xr:uid="{00000000-0005-0000-0000-0000315F0000}"/>
    <cellStyle name="Note 2 3 3 8 4" xfId="24369" xr:uid="{00000000-0005-0000-0000-0000325F0000}"/>
    <cellStyle name="Note 2 3 3 8 5" xfId="24370" xr:uid="{00000000-0005-0000-0000-0000335F0000}"/>
    <cellStyle name="Note 2 3 3 9" xfId="24371" xr:uid="{00000000-0005-0000-0000-0000345F0000}"/>
    <cellStyle name="Note 2 3 3 9 2" xfId="24372" xr:uid="{00000000-0005-0000-0000-0000355F0000}"/>
    <cellStyle name="Note 2 3 3 9 2 2" xfId="24373" xr:uid="{00000000-0005-0000-0000-0000365F0000}"/>
    <cellStyle name="Note 2 3 3 9 3" xfId="24374" xr:uid="{00000000-0005-0000-0000-0000375F0000}"/>
    <cellStyle name="Note 2 3 4" xfId="24375" xr:uid="{00000000-0005-0000-0000-0000385F0000}"/>
    <cellStyle name="Note 2 3 4 2" xfId="24376" xr:uid="{00000000-0005-0000-0000-0000395F0000}"/>
    <cellStyle name="Note 2 3 4 2 2" xfId="24377" xr:uid="{00000000-0005-0000-0000-00003A5F0000}"/>
    <cellStyle name="Note 2 3 4 2 3" xfId="24378" xr:uid="{00000000-0005-0000-0000-00003B5F0000}"/>
    <cellStyle name="Note 2 3 4 2 3 2" xfId="24379" xr:uid="{00000000-0005-0000-0000-00003C5F0000}"/>
    <cellStyle name="Note 2 3 4 2 3 3" xfId="24380" xr:uid="{00000000-0005-0000-0000-00003D5F0000}"/>
    <cellStyle name="Note 2 3 4 2 4" xfId="24381" xr:uid="{00000000-0005-0000-0000-00003E5F0000}"/>
    <cellStyle name="Note 2 3 4 2 4 2" xfId="24382" xr:uid="{00000000-0005-0000-0000-00003F5F0000}"/>
    <cellStyle name="Note 2 3 4 2 4 2 2" xfId="24383" xr:uid="{00000000-0005-0000-0000-0000405F0000}"/>
    <cellStyle name="Note 2 3 4 2 4 3" xfId="24384" xr:uid="{00000000-0005-0000-0000-0000415F0000}"/>
    <cellStyle name="Note 2 3 4 2 5" xfId="24385" xr:uid="{00000000-0005-0000-0000-0000425F0000}"/>
    <cellStyle name="Note 2 3 4 2 5 2" xfId="24386" xr:uid="{00000000-0005-0000-0000-0000435F0000}"/>
    <cellStyle name="Note 2 3 4 2 5 2 2" xfId="24387" xr:uid="{00000000-0005-0000-0000-0000445F0000}"/>
    <cellStyle name="Note 2 3 4 2 5 3" xfId="24388" xr:uid="{00000000-0005-0000-0000-0000455F0000}"/>
    <cellStyle name="Note 2 3 4 2 6" xfId="24389" xr:uid="{00000000-0005-0000-0000-0000465F0000}"/>
    <cellStyle name="Note 2 3 4 2 6 2" xfId="24390" xr:uid="{00000000-0005-0000-0000-0000475F0000}"/>
    <cellStyle name="Note 2 3 4 2 6 2 2" xfId="24391" xr:uid="{00000000-0005-0000-0000-0000485F0000}"/>
    <cellStyle name="Note 2 3 4 2 6 3" xfId="24392" xr:uid="{00000000-0005-0000-0000-0000495F0000}"/>
    <cellStyle name="Note 2 3 4 2 7" xfId="24393" xr:uid="{00000000-0005-0000-0000-00004A5F0000}"/>
    <cellStyle name="Note 2 3 4 2 7 2" xfId="24394" xr:uid="{00000000-0005-0000-0000-00004B5F0000}"/>
    <cellStyle name="Note 2 3 4 2 8" xfId="24395" xr:uid="{00000000-0005-0000-0000-00004C5F0000}"/>
    <cellStyle name="Note 2 3 4 2 8 2" xfId="24396" xr:uid="{00000000-0005-0000-0000-00004D5F0000}"/>
    <cellStyle name="Note 2 3 4 2 9" xfId="24397" xr:uid="{00000000-0005-0000-0000-00004E5F0000}"/>
    <cellStyle name="Note 2 3 4 3" xfId="24398" xr:uid="{00000000-0005-0000-0000-00004F5F0000}"/>
    <cellStyle name="Note 2 3 4 3 2" xfId="24399" xr:uid="{00000000-0005-0000-0000-0000505F0000}"/>
    <cellStyle name="Note 2 3 4 3 3" xfId="24400" xr:uid="{00000000-0005-0000-0000-0000515F0000}"/>
    <cellStyle name="Note 2 3 4 3 3 2" xfId="24401" xr:uid="{00000000-0005-0000-0000-0000525F0000}"/>
    <cellStyle name="Note 2 3 4 3 3 3" xfId="24402" xr:uid="{00000000-0005-0000-0000-0000535F0000}"/>
    <cellStyle name="Note 2 3 4 3 4" xfId="24403" xr:uid="{00000000-0005-0000-0000-0000545F0000}"/>
    <cellStyle name="Note 2 3 4 3 4 2" xfId="24404" xr:uid="{00000000-0005-0000-0000-0000555F0000}"/>
    <cellStyle name="Note 2 3 4 3 4 2 2" xfId="24405" xr:uid="{00000000-0005-0000-0000-0000565F0000}"/>
    <cellStyle name="Note 2 3 4 3 4 3" xfId="24406" xr:uid="{00000000-0005-0000-0000-0000575F0000}"/>
    <cellStyle name="Note 2 3 4 3 5" xfId="24407" xr:uid="{00000000-0005-0000-0000-0000585F0000}"/>
    <cellStyle name="Note 2 3 4 3 5 2" xfId="24408" xr:uid="{00000000-0005-0000-0000-0000595F0000}"/>
    <cellStyle name="Note 2 3 4 3 5 2 2" xfId="24409" xr:uid="{00000000-0005-0000-0000-00005A5F0000}"/>
    <cellStyle name="Note 2 3 4 3 5 3" xfId="24410" xr:uid="{00000000-0005-0000-0000-00005B5F0000}"/>
    <cellStyle name="Note 2 3 4 3 6" xfId="24411" xr:uid="{00000000-0005-0000-0000-00005C5F0000}"/>
    <cellStyle name="Note 2 3 4 3 6 2" xfId="24412" xr:uid="{00000000-0005-0000-0000-00005D5F0000}"/>
    <cellStyle name="Note 2 3 4 3 6 2 2" xfId="24413" xr:uid="{00000000-0005-0000-0000-00005E5F0000}"/>
    <cellStyle name="Note 2 3 4 3 6 3" xfId="24414" xr:uid="{00000000-0005-0000-0000-00005F5F0000}"/>
    <cellStyle name="Note 2 3 4 3 7" xfId="24415" xr:uid="{00000000-0005-0000-0000-0000605F0000}"/>
    <cellStyle name="Note 2 3 4 3 7 2" xfId="24416" xr:uid="{00000000-0005-0000-0000-0000615F0000}"/>
    <cellStyle name="Note 2 3 4 3 8" xfId="24417" xr:uid="{00000000-0005-0000-0000-0000625F0000}"/>
    <cellStyle name="Note 2 3 4 3 8 2" xfId="24418" xr:uid="{00000000-0005-0000-0000-0000635F0000}"/>
    <cellStyle name="Note 2 3 4 3 9" xfId="24419" xr:uid="{00000000-0005-0000-0000-0000645F0000}"/>
    <cellStyle name="Note 2 3 4 4" xfId="24420" xr:uid="{00000000-0005-0000-0000-0000655F0000}"/>
    <cellStyle name="Note 2 3 4 4 2" xfId="24421" xr:uid="{00000000-0005-0000-0000-0000665F0000}"/>
    <cellStyle name="Note 2 3 4 4 3" xfId="24422" xr:uid="{00000000-0005-0000-0000-0000675F0000}"/>
    <cellStyle name="Note 2 3 4 4 3 2" xfId="24423" xr:uid="{00000000-0005-0000-0000-0000685F0000}"/>
    <cellStyle name="Note 2 3 4 4 3 2 2" xfId="24424" xr:uid="{00000000-0005-0000-0000-0000695F0000}"/>
    <cellStyle name="Note 2 3 4 4 3 3" xfId="24425" xr:uid="{00000000-0005-0000-0000-00006A5F0000}"/>
    <cellStyle name="Note 2 3 4 4 4" xfId="24426" xr:uid="{00000000-0005-0000-0000-00006B5F0000}"/>
    <cellStyle name="Note 2 3 4 4 4 2" xfId="24427" xr:uid="{00000000-0005-0000-0000-00006C5F0000}"/>
    <cellStyle name="Note 2 3 4 4 4 2 2" xfId="24428" xr:uid="{00000000-0005-0000-0000-00006D5F0000}"/>
    <cellStyle name="Note 2 3 4 4 4 3" xfId="24429" xr:uid="{00000000-0005-0000-0000-00006E5F0000}"/>
    <cellStyle name="Note 2 3 4 4 5" xfId="24430" xr:uid="{00000000-0005-0000-0000-00006F5F0000}"/>
    <cellStyle name="Note 2 3 4 4 5 2" xfId="24431" xr:uid="{00000000-0005-0000-0000-0000705F0000}"/>
    <cellStyle name="Note 2 3 4 4 5 2 2" xfId="24432" xr:uid="{00000000-0005-0000-0000-0000715F0000}"/>
    <cellStyle name="Note 2 3 4 4 5 3" xfId="24433" xr:uid="{00000000-0005-0000-0000-0000725F0000}"/>
    <cellStyle name="Note 2 3 4 4 6" xfId="24434" xr:uid="{00000000-0005-0000-0000-0000735F0000}"/>
    <cellStyle name="Note 2 3 4 4 6 2" xfId="24435" xr:uid="{00000000-0005-0000-0000-0000745F0000}"/>
    <cellStyle name="Note 2 3 4 4 7" xfId="24436" xr:uid="{00000000-0005-0000-0000-0000755F0000}"/>
    <cellStyle name="Note 2 3 4 4 7 2" xfId="24437" xr:uid="{00000000-0005-0000-0000-0000765F0000}"/>
    <cellStyle name="Note 2 3 4 4 8" xfId="24438" xr:uid="{00000000-0005-0000-0000-0000775F0000}"/>
    <cellStyle name="Note 2 3 4 4 9" xfId="24439" xr:uid="{00000000-0005-0000-0000-0000785F0000}"/>
    <cellStyle name="Note 2 3 4 5" xfId="24440" xr:uid="{00000000-0005-0000-0000-0000795F0000}"/>
    <cellStyle name="Note 2 3 4 5 2" xfId="24441" xr:uid="{00000000-0005-0000-0000-00007A5F0000}"/>
    <cellStyle name="Note 2 3 4 5 3" xfId="24442" xr:uid="{00000000-0005-0000-0000-00007B5F0000}"/>
    <cellStyle name="Note 2 3 4 6" xfId="24443" xr:uid="{00000000-0005-0000-0000-00007C5F0000}"/>
    <cellStyle name="Note 2 3 4 6 2" xfId="24444" xr:uid="{00000000-0005-0000-0000-00007D5F0000}"/>
    <cellStyle name="Note 2 3 4 6 2 2" xfId="24445" xr:uid="{00000000-0005-0000-0000-00007E5F0000}"/>
    <cellStyle name="Note 2 3 4 6 2 2 2" xfId="24446" xr:uid="{00000000-0005-0000-0000-00007F5F0000}"/>
    <cellStyle name="Note 2 3 4 6 2 3" xfId="24447" xr:uid="{00000000-0005-0000-0000-0000805F0000}"/>
    <cellStyle name="Note 2 3 4 6 3" xfId="24448" xr:uid="{00000000-0005-0000-0000-0000815F0000}"/>
    <cellStyle name="Note 2 3 4 6 3 2" xfId="24449" xr:uid="{00000000-0005-0000-0000-0000825F0000}"/>
    <cellStyle name="Note 2 3 4 6 3 2 2" xfId="24450" xr:uid="{00000000-0005-0000-0000-0000835F0000}"/>
    <cellStyle name="Note 2 3 4 6 3 3" xfId="24451" xr:uid="{00000000-0005-0000-0000-0000845F0000}"/>
    <cellStyle name="Note 2 3 4 6 4" xfId="24452" xr:uid="{00000000-0005-0000-0000-0000855F0000}"/>
    <cellStyle name="Note 2 3 4 6 4 2" xfId="24453" xr:uid="{00000000-0005-0000-0000-0000865F0000}"/>
    <cellStyle name="Note 2 3 4 6 4 2 2" xfId="24454" xr:uid="{00000000-0005-0000-0000-0000875F0000}"/>
    <cellStyle name="Note 2 3 4 6 4 3" xfId="24455" xr:uid="{00000000-0005-0000-0000-0000885F0000}"/>
    <cellStyle name="Note 2 3 4 6 5" xfId="24456" xr:uid="{00000000-0005-0000-0000-0000895F0000}"/>
    <cellStyle name="Note 2 3 4 6 5 2" xfId="24457" xr:uid="{00000000-0005-0000-0000-00008A5F0000}"/>
    <cellStyle name="Note 2 3 4 6 6" xfId="24458" xr:uid="{00000000-0005-0000-0000-00008B5F0000}"/>
    <cellStyle name="Note 2 3 4 6 6 2" xfId="24459" xr:uid="{00000000-0005-0000-0000-00008C5F0000}"/>
    <cellStyle name="Note 2 3 4 6 7" xfId="24460" xr:uid="{00000000-0005-0000-0000-00008D5F0000}"/>
    <cellStyle name="Note 2 3 4 7" xfId="24461" xr:uid="{00000000-0005-0000-0000-00008E5F0000}"/>
    <cellStyle name="Note 2 3 4 7 2" xfId="24462" xr:uid="{00000000-0005-0000-0000-00008F5F0000}"/>
    <cellStyle name="Note 2 3 4 7 2 2" xfId="24463" xr:uid="{00000000-0005-0000-0000-0000905F0000}"/>
    <cellStyle name="Note 2 3 4 7 3" xfId="24464" xr:uid="{00000000-0005-0000-0000-0000915F0000}"/>
    <cellStyle name="Note 2 3 4 8" xfId="24465" xr:uid="{00000000-0005-0000-0000-0000925F0000}"/>
    <cellStyle name="Note 2 3 4 8 2" xfId="24466" xr:uid="{00000000-0005-0000-0000-0000935F0000}"/>
    <cellStyle name="Note 2 3 4 8 2 2" xfId="24467" xr:uid="{00000000-0005-0000-0000-0000945F0000}"/>
    <cellStyle name="Note 2 3 4 8 3" xfId="24468" xr:uid="{00000000-0005-0000-0000-0000955F0000}"/>
    <cellStyle name="Note 2 3 5" xfId="24469" xr:uid="{00000000-0005-0000-0000-0000965F0000}"/>
    <cellStyle name="Note 2 3 5 10" xfId="24470" xr:uid="{00000000-0005-0000-0000-0000975F0000}"/>
    <cellStyle name="Note 2 3 5 2" xfId="24471" xr:uid="{00000000-0005-0000-0000-0000985F0000}"/>
    <cellStyle name="Note 2 3 5 2 2" xfId="24472" xr:uid="{00000000-0005-0000-0000-0000995F0000}"/>
    <cellStyle name="Note 2 3 5 2 3" xfId="24473" xr:uid="{00000000-0005-0000-0000-00009A5F0000}"/>
    <cellStyle name="Note 2 3 5 2 3 2" xfId="24474" xr:uid="{00000000-0005-0000-0000-00009B5F0000}"/>
    <cellStyle name="Note 2 3 5 2 3 3" xfId="24475" xr:uid="{00000000-0005-0000-0000-00009C5F0000}"/>
    <cellStyle name="Note 2 3 5 2 4" xfId="24476" xr:uid="{00000000-0005-0000-0000-00009D5F0000}"/>
    <cellStyle name="Note 2 3 5 2 4 2" xfId="24477" xr:uid="{00000000-0005-0000-0000-00009E5F0000}"/>
    <cellStyle name="Note 2 3 5 2 4 2 2" xfId="24478" xr:uid="{00000000-0005-0000-0000-00009F5F0000}"/>
    <cellStyle name="Note 2 3 5 2 4 3" xfId="24479" xr:uid="{00000000-0005-0000-0000-0000A05F0000}"/>
    <cellStyle name="Note 2 3 5 2 5" xfId="24480" xr:uid="{00000000-0005-0000-0000-0000A15F0000}"/>
    <cellStyle name="Note 2 3 5 2 5 2" xfId="24481" xr:uid="{00000000-0005-0000-0000-0000A25F0000}"/>
    <cellStyle name="Note 2 3 5 2 5 2 2" xfId="24482" xr:uid="{00000000-0005-0000-0000-0000A35F0000}"/>
    <cellStyle name="Note 2 3 5 2 5 3" xfId="24483" xr:uid="{00000000-0005-0000-0000-0000A45F0000}"/>
    <cellStyle name="Note 2 3 5 2 6" xfId="24484" xr:uid="{00000000-0005-0000-0000-0000A55F0000}"/>
    <cellStyle name="Note 2 3 5 2 6 2" xfId="24485" xr:uid="{00000000-0005-0000-0000-0000A65F0000}"/>
    <cellStyle name="Note 2 3 5 2 6 2 2" xfId="24486" xr:uid="{00000000-0005-0000-0000-0000A75F0000}"/>
    <cellStyle name="Note 2 3 5 2 6 3" xfId="24487" xr:uid="{00000000-0005-0000-0000-0000A85F0000}"/>
    <cellStyle name="Note 2 3 5 2 7" xfId="24488" xr:uid="{00000000-0005-0000-0000-0000A95F0000}"/>
    <cellStyle name="Note 2 3 5 2 7 2" xfId="24489" xr:uid="{00000000-0005-0000-0000-0000AA5F0000}"/>
    <cellStyle name="Note 2 3 5 2 8" xfId="24490" xr:uid="{00000000-0005-0000-0000-0000AB5F0000}"/>
    <cellStyle name="Note 2 3 5 2 8 2" xfId="24491" xr:uid="{00000000-0005-0000-0000-0000AC5F0000}"/>
    <cellStyle name="Note 2 3 5 2 9" xfId="24492" xr:uid="{00000000-0005-0000-0000-0000AD5F0000}"/>
    <cellStyle name="Note 2 3 5 3" xfId="24493" xr:uid="{00000000-0005-0000-0000-0000AE5F0000}"/>
    <cellStyle name="Note 2 3 5 4" xfId="24494" xr:uid="{00000000-0005-0000-0000-0000AF5F0000}"/>
    <cellStyle name="Note 2 3 5 4 2" xfId="24495" xr:uid="{00000000-0005-0000-0000-0000B05F0000}"/>
    <cellStyle name="Note 2 3 5 4 3" xfId="24496" xr:uid="{00000000-0005-0000-0000-0000B15F0000}"/>
    <cellStyle name="Note 2 3 5 5" xfId="24497" xr:uid="{00000000-0005-0000-0000-0000B25F0000}"/>
    <cellStyle name="Note 2 3 5 5 2" xfId="24498" xr:uid="{00000000-0005-0000-0000-0000B35F0000}"/>
    <cellStyle name="Note 2 3 5 5 2 2" xfId="24499" xr:uid="{00000000-0005-0000-0000-0000B45F0000}"/>
    <cellStyle name="Note 2 3 5 5 3" xfId="24500" xr:uid="{00000000-0005-0000-0000-0000B55F0000}"/>
    <cellStyle name="Note 2 3 5 6" xfId="24501" xr:uid="{00000000-0005-0000-0000-0000B65F0000}"/>
    <cellStyle name="Note 2 3 5 6 2" xfId="24502" xr:uid="{00000000-0005-0000-0000-0000B75F0000}"/>
    <cellStyle name="Note 2 3 5 6 2 2" xfId="24503" xr:uid="{00000000-0005-0000-0000-0000B85F0000}"/>
    <cellStyle name="Note 2 3 5 6 3" xfId="24504" xr:uid="{00000000-0005-0000-0000-0000B95F0000}"/>
    <cellStyle name="Note 2 3 5 7" xfId="24505" xr:uid="{00000000-0005-0000-0000-0000BA5F0000}"/>
    <cellStyle name="Note 2 3 5 7 2" xfId="24506" xr:uid="{00000000-0005-0000-0000-0000BB5F0000}"/>
    <cellStyle name="Note 2 3 5 7 2 2" xfId="24507" xr:uid="{00000000-0005-0000-0000-0000BC5F0000}"/>
    <cellStyle name="Note 2 3 5 7 3" xfId="24508" xr:uid="{00000000-0005-0000-0000-0000BD5F0000}"/>
    <cellStyle name="Note 2 3 5 8" xfId="24509" xr:uid="{00000000-0005-0000-0000-0000BE5F0000}"/>
    <cellStyle name="Note 2 3 5 8 2" xfId="24510" xr:uid="{00000000-0005-0000-0000-0000BF5F0000}"/>
    <cellStyle name="Note 2 3 5 9" xfId="24511" xr:uid="{00000000-0005-0000-0000-0000C05F0000}"/>
    <cellStyle name="Note 2 3 5 9 2" xfId="24512" xr:uid="{00000000-0005-0000-0000-0000C15F0000}"/>
    <cellStyle name="Note 2 3 6" xfId="24513" xr:uid="{00000000-0005-0000-0000-0000C25F0000}"/>
    <cellStyle name="Note 2 3 6 2" xfId="24514" xr:uid="{00000000-0005-0000-0000-0000C35F0000}"/>
    <cellStyle name="Note 2 3 6 2 10" xfId="24515" xr:uid="{00000000-0005-0000-0000-0000C45F0000}"/>
    <cellStyle name="Note 2 3 6 2 2" xfId="24516" xr:uid="{00000000-0005-0000-0000-0000C55F0000}"/>
    <cellStyle name="Note 2 3 6 2 3" xfId="24517" xr:uid="{00000000-0005-0000-0000-0000C65F0000}"/>
    <cellStyle name="Note 2 3 6 2 4" xfId="24518" xr:uid="{00000000-0005-0000-0000-0000C75F0000}"/>
    <cellStyle name="Note 2 3 6 2 4 2" xfId="24519" xr:uid="{00000000-0005-0000-0000-0000C85F0000}"/>
    <cellStyle name="Note 2 3 6 2 4 2 2" xfId="24520" xr:uid="{00000000-0005-0000-0000-0000C95F0000}"/>
    <cellStyle name="Note 2 3 6 2 4 3" xfId="24521" xr:uid="{00000000-0005-0000-0000-0000CA5F0000}"/>
    <cellStyle name="Note 2 3 6 2 5" xfId="24522" xr:uid="{00000000-0005-0000-0000-0000CB5F0000}"/>
    <cellStyle name="Note 2 3 6 2 5 2" xfId="24523" xr:uid="{00000000-0005-0000-0000-0000CC5F0000}"/>
    <cellStyle name="Note 2 3 6 2 5 2 2" xfId="24524" xr:uid="{00000000-0005-0000-0000-0000CD5F0000}"/>
    <cellStyle name="Note 2 3 6 2 5 3" xfId="24525" xr:uid="{00000000-0005-0000-0000-0000CE5F0000}"/>
    <cellStyle name="Note 2 3 6 2 6" xfId="24526" xr:uid="{00000000-0005-0000-0000-0000CF5F0000}"/>
    <cellStyle name="Note 2 3 6 2 6 2" xfId="24527" xr:uid="{00000000-0005-0000-0000-0000D05F0000}"/>
    <cellStyle name="Note 2 3 6 2 6 2 2" xfId="24528" xr:uid="{00000000-0005-0000-0000-0000D15F0000}"/>
    <cellStyle name="Note 2 3 6 2 6 3" xfId="24529" xr:uid="{00000000-0005-0000-0000-0000D25F0000}"/>
    <cellStyle name="Note 2 3 6 2 7" xfId="24530" xr:uid="{00000000-0005-0000-0000-0000D35F0000}"/>
    <cellStyle name="Note 2 3 6 2 7 2" xfId="24531" xr:uid="{00000000-0005-0000-0000-0000D45F0000}"/>
    <cellStyle name="Note 2 3 6 2 8" xfId="24532" xr:uid="{00000000-0005-0000-0000-0000D55F0000}"/>
    <cellStyle name="Note 2 3 6 2 8 2" xfId="24533" xr:uid="{00000000-0005-0000-0000-0000D65F0000}"/>
    <cellStyle name="Note 2 3 6 2 9" xfId="24534" xr:uid="{00000000-0005-0000-0000-0000D75F0000}"/>
    <cellStyle name="Note 2 3 6 3" xfId="24535" xr:uid="{00000000-0005-0000-0000-0000D85F0000}"/>
    <cellStyle name="Note 2 3 6 4" xfId="24536" xr:uid="{00000000-0005-0000-0000-0000D95F0000}"/>
    <cellStyle name="Note 2 3 6 4 2" xfId="24537" xr:uid="{00000000-0005-0000-0000-0000DA5F0000}"/>
    <cellStyle name="Note 2 3 6 4 2 2" xfId="24538" xr:uid="{00000000-0005-0000-0000-0000DB5F0000}"/>
    <cellStyle name="Note 2 3 6 4 3" xfId="24539" xr:uid="{00000000-0005-0000-0000-0000DC5F0000}"/>
    <cellStyle name="Note 2 3 6 5" xfId="24540" xr:uid="{00000000-0005-0000-0000-0000DD5F0000}"/>
    <cellStyle name="Note 2 3 6 5 2" xfId="24541" xr:uid="{00000000-0005-0000-0000-0000DE5F0000}"/>
    <cellStyle name="Note 2 3 6 5 2 2" xfId="24542" xr:uid="{00000000-0005-0000-0000-0000DF5F0000}"/>
    <cellStyle name="Note 2 3 6 5 3" xfId="24543" xr:uid="{00000000-0005-0000-0000-0000E05F0000}"/>
    <cellStyle name="Note 2 3 7" xfId="24544" xr:uid="{00000000-0005-0000-0000-0000E15F0000}"/>
    <cellStyle name="Note 2 3 7 2" xfId="24545" xr:uid="{00000000-0005-0000-0000-0000E25F0000}"/>
    <cellStyle name="Note 2 3 7 3" xfId="24546" xr:uid="{00000000-0005-0000-0000-0000E35F0000}"/>
    <cellStyle name="Note 2 3 7 3 2" xfId="24547" xr:uid="{00000000-0005-0000-0000-0000E45F0000}"/>
    <cellStyle name="Note 2 3 7 3 3" xfId="24548" xr:uid="{00000000-0005-0000-0000-0000E55F0000}"/>
    <cellStyle name="Note 2 3 7 4" xfId="24549" xr:uid="{00000000-0005-0000-0000-0000E65F0000}"/>
    <cellStyle name="Note 2 3 7 4 2" xfId="24550" xr:uid="{00000000-0005-0000-0000-0000E75F0000}"/>
    <cellStyle name="Note 2 3 7 4 2 2" xfId="24551" xr:uid="{00000000-0005-0000-0000-0000E85F0000}"/>
    <cellStyle name="Note 2 3 7 4 3" xfId="24552" xr:uid="{00000000-0005-0000-0000-0000E95F0000}"/>
    <cellStyle name="Note 2 3 7 5" xfId="24553" xr:uid="{00000000-0005-0000-0000-0000EA5F0000}"/>
    <cellStyle name="Note 2 3 7 5 2" xfId="24554" xr:uid="{00000000-0005-0000-0000-0000EB5F0000}"/>
    <cellStyle name="Note 2 3 7 5 2 2" xfId="24555" xr:uid="{00000000-0005-0000-0000-0000EC5F0000}"/>
    <cellStyle name="Note 2 3 7 5 3" xfId="24556" xr:uid="{00000000-0005-0000-0000-0000ED5F0000}"/>
    <cellStyle name="Note 2 3 7 6" xfId="24557" xr:uid="{00000000-0005-0000-0000-0000EE5F0000}"/>
    <cellStyle name="Note 2 3 7 6 2" xfId="24558" xr:uid="{00000000-0005-0000-0000-0000EF5F0000}"/>
    <cellStyle name="Note 2 3 7 6 2 2" xfId="24559" xr:uid="{00000000-0005-0000-0000-0000F05F0000}"/>
    <cellStyle name="Note 2 3 7 6 3" xfId="24560" xr:uid="{00000000-0005-0000-0000-0000F15F0000}"/>
    <cellStyle name="Note 2 3 7 7" xfId="24561" xr:uid="{00000000-0005-0000-0000-0000F25F0000}"/>
    <cellStyle name="Note 2 3 7 7 2" xfId="24562" xr:uid="{00000000-0005-0000-0000-0000F35F0000}"/>
    <cellStyle name="Note 2 3 7 8" xfId="24563" xr:uid="{00000000-0005-0000-0000-0000F45F0000}"/>
    <cellStyle name="Note 2 3 7 8 2" xfId="24564" xr:uid="{00000000-0005-0000-0000-0000F55F0000}"/>
    <cellStyle name="Note 2 3 7 9" xfId="24565" xr:uid="{00000000-0005-0000-0000-0000F65F0000}"/>
    <cellStyle name="Note 2 3 8" xfId="24566" xr:uid="{00000000-0005-0000-0000-0000F75F0000}"/>
    <cellStyle name="Note 2 3 8 2" xfId="24567" xr:uid="{00000000-0005-0000-0000-0000F85F0000}"/>
    <cellStyle name="Note 2 3 8 3" xfId="24568" xr:uid="{00000000-0005-0000-0000-0000F95F0000}"/>
    <cellStyle name="Note 2 3 9" xfId="24569" xr:uid="{00000000-0005-0000-0000-0000FA5F0000}"/>
    <cellStyle name="Note 2 4" xfId="24570" xr:uid="{00000000-0005-0000-0000-0000FB5F0000}"/>
    <cellStyle name="Note 2 4 10" xfId="24571" xr:uid="{00000000-0005-0000-0000-0000FC5F0000}"/>
    <cellStyle name="Note 2 4 10 2" xfId="24572" xr:uid="{00000000-0005-0000-0000-0000FD5F0000}"/>
    <cellStyle name="Note 2 4 10 2 2" xfId="24573" xr:uid="{00000000-0005-0000-0000-0000FE5F0000}"/>
    <cellStyle name="Note 2 4 10 3" xfId="24574" xr:uid="{00000000-0005-0000-0000-0000FF5F0000}"/>
    <cellStyle name="Note 2 4 11" xfId="24575" xr:uid="{00000000-0005-0000-0000-000000600000}"/>
    <cellStyle name="Note 2 4 11 2" xfId="24576" xr:uid="{00000000-0005-0000-0000-000001600000}"/>
    <cellStyle name="Note 2 4 12" xfId="24577" xr:uid="{00000000-0005-0000-0000-000002600000}"/>
    <cellStyle name="Note 2 4 12 2" xfId="24578" xr:uid="{00000000-0005-0000-0000-000003600000}"/>
    <cellStyle name="Note 2 4 13" xfId="24579" xr:uid="{00000000-0005-0000-0000-000004600000}"/>
    <cellStyle name="Note 2 4 14" xfId="24580" xr:uid="{00000000-0005-0000-0000-000005600000}"/>
    <cellStyle name="Note 2 4 15" xfId="24581" xr:uid="{00000000-0005-0000-0000-000006600000}"/>
    <cellStyle name="Note 2 4 2" xfId="24582" xr:uid="{00000000-0005-0000-0000-000007600000}"/>
    <cellStyle name="Note 2 4 2 2" xfId="24583" xr:uid="{00000000-0005-0000-0000-000008600000}"/>
    <cellStyle name="Note 2 4 2 2 2" xfId="24584" xr:uid="{00000000-0005-0000-0000-000009600000}"/>
    <cellStyle name="Note 2 4 2 2 3" xfId="24585" xr:uid="{00000000-0005-0000-0000-00000A600000}"/>
    <cellStyle name="Note 2 4 2 2 3 2" xfId="24586" xr:uid="{00000000-0005-0000-0000-00000B600000}"/>
    <cellStyle name="Note 2 4 2 2 3 3" xfId="24587" xr:uid="{00000000-0005-0000-0000-00000C600000}"/>
    <cellStyle name="Note 2 4 2 2 4" xfId="24588" xr:uid="{00000000-0005-0000-0000-00000D600000}"/>
    <cellStyle name="Note 2 4 2 2 4 2" xfId="24589" xr:uid="{00000000-0005-0000-0000-00000E600000}"/>
    <cellStyle name="Note 2 4 2 2 4 2 2" xfId="24590" xr:uid="{00000000-0005-0000-0000-00000F600000}"/>
    <cellStyle name="Note 2 4 2 2 4 3" xfId="24591" xr:uid="{00000000-0005-0000-0000-000010600000}"/>
    <cellStyle name="Note 2 4 2 2 5" xfId="24592" xr:uid="{00000000-0005-0000-0000-000011600000}"/>
    <cellStyle name="Note 2 4 2 2 5 2" xfId="24593" xr:uid="{00000000-0005-0000-0000-000012600000}"/>
    <cellStyle name="Note 2 4 2 2 5 2 2" xfId="24594" xr:uid="{00000000-0005-0000-0000-000013600000}"/>
    <cellStyle name="Note 2 4 2 2 5 3" xfId="24595" xr:uid="{00000000-0005-0000-0000-000014600000}"/>
    <cellStyle name="Note 2 4 2 2 6" xfId="24596" xr:uid="{00000000-0005-0000-0000-000015600000}"/>
    <cellStyle name="Note 2 4 2 2 6 2" xfId="24597" xr:uid="{00000000-0005-0000-0000-000016600000}"/>
    <cellStyle name="Note 2 4 2 2 6 2 2" xfId="24598" xr:uid="{00000000-0005-0000-0000-000017600000}"/>
    <cellStyle name="Note 2 4 2 2 6 3" xfId="24599" xr:uid="{00000000-0005-0000-0000-000018600000}"/>
    <cellStyle name="Note 2 4 2 2 7" xfId="24600" xr:uid="{00000000-0005-0000-0000-000019600000}"/>
    <cellStyle name="Note 2 4 2 2 7 2" xfId="24601" xr:uid="{00000000-0005-0000-0000-00001A600000}"/>
    <cellStyle name="Note 2 4 2 2 8" xfId="24602" xr:uid="{00000000-0005-0000-0000-00001B600000}"/>
    <cellStyle name="Note 2 4 2 2 8 2" xfId="24603" xr:uid="{00000000-0005-0000-0000-00001C600000}"/>
    <cellStyle name="Note 2 4 2 2 9" xfId="24604" xr:uid="{00000000-0005-0000-0000-00001D600000}"/>
    <cellStyle name="Note 2 4 2 3" xfId="24605" xr:uid="{00000000-0005-0000-0000-00001E600000}"/>
    <cellStyle name="Note 2 4 2 3 2" xfId="24606" xr:uid="{00000000-0005-0000-0000-00001F600000}"/>
    <cellStyle name="Note 2 4 2 3 3" xfId="24607" xr:uid="{00000000-0005-0000-0000-000020600000}"/>
    <cellStyle name="Note 2 4 2 3 3 2" xfId="24608" xr:uid="{00000000-0005-0000-0000-000021600000}"/>
    <cellStyle name="Note 2 4 2 3 3 3" xfId="24609" xr:uid="{00000000-0005-0000-0000-000022600000}"/>
    <cellStyle name="Note 2 4 2 3 4" xfId="24610" xr:uid="{00000000-0005-0000-0000-000023600000}"/>
    <cellStyle name="Note 2 4 2 3 4 2" xfId="24611" xr:uid="{00000000-0005-0000-0000-000024600000}"/>
    <cellStyle name="Note 2 4 2 3 4 2 2" xfId="24612" xr:uid="{00000000-0005-0000-0000-000025600000}"/>
    <cellStyle name="Note 2 4 2 3 4 3" xfId="24613" xr:uid="{00000000-0005-0000-0000-000026600000}"/>
    <cellStyle name="Note 2 4 2 3 5" xfId="24614" xr:uid="{00000000-0005-0000-0000-000027600000}"/>
    <cellStyle name="Note 2 4 2 3 5 2" xfId="24615" xr:uid="{00000000-0005-0000-0000-000028600000}"/>
    <cellStyle name="Note 2 4 2 3 5 2 2" xfId="24616" xr:uid="{00000000-0005-0000-0000-000029600000}"/>
    <cellStyle name="Note 2 4 2 3 5 3" xfId="24617" xr:uid="{00000000-0005-0000-0000-00002A600000}"/>
    <cellStyle name="Note 2 4 2 3 6" xfId="24618" xr:uid="{00000000-0005-0000-0000-00002B600000}"/>
    <cellStyle name="Note 2 4 2 3 6 2" xfId="24619" xr:uid="{00000000-0005-0000-0000-00002C600000}"/>
    <cellStyle name="Note 2 4 2 3 6 2 2" xfId="24620" xr:uid="{00000000-0005-0000-0000-00002D600000}"/>
    <cellStyle name="Note 2 4 2 3 6 3" xfId="24621" xr:uid="{00000000-0005-0000-0000-00002E600000}"/>
    <cellStyle name="Note 2 4 2 3 7" xfId="24622" xr:uid="{00000000-0005-0000-0000-00002F600000}"/>
    <cellStyle name="Note 2 4 2 3 7 2" xfId="24623" xr:uid="{00000000-0005-0000-0000-000030600000}"/>
    <cellStyle name="Note 2 4 2 3 8" xfId="24624" xr:uid="{00000000-0005-0000-0000-000031600000}"/>
    <cellStyle name="Note 2 4 2 3 8 2" xfId="24625" xr:uid="{00000000-0005-0000-0000-000032600000}"/>
    <cellStyle name="Note 2 4 2 3 9" xfId="24626" xr:uid="{00000000-0005-0000-0000-000033600000}"/>
    <cellStyle name="Note 2 4 2 4" xfId="24627" xr:uid="{00000000-0005-0000-0000-000034600000}"/>
    <cellStyle name="Note 2 4 2 4 2" xfId="24628" xr:uid="{00000000-0005-0000-0000-000035600000}"/>
    <cellStyle name="Note 2 4 2 4 3" xfId="24629" xr:uid="{00000000-0005-0000-0000-000036600000}"/>
    <cellStyle name="Note 2 4 2 4 3 2" xfId="24630" xr:uid="{00000000-0005-0000-0000-000037600000}"/>
    <cellStyle name="Note 2 4 2 4 3 2 2" xfId="24631" xr:uid="{00000000-0005-0000-0000-000038600000}"/>
    <cellStyle name="Note 2 4 2 4 3 3" xfId="24632" xr:uid="{00000000-0005-0000-0000-000039600000}"/>
    <cellStyle name="Note 2 4 2 4 4" xfId="24633" xr:uid="{00000000-0005-0000-0000-00003A600000}"/>
    <cellStyle name="Note 2 4 2 4 4 2" xfId="24634" xr:uid="{00000000-0005-0000-0000-00003B600000}"/>
    <cellStyle name="Note 2 4 2 4 4 2 2" xfId="24635" xr:uid="{00000000-0005-0000-0000-00003C600000}"/>
    <cellStyle name="Note 2 4 2 4 4 3" xfId="24636" xr:uid="{00000000-0005-0000-0000-00003D600000}"/>
    <cellStyle name="Note 2 4 2 4 5" xfId="24637" xr:uid="{00000000-0005-0000-0000-00003E600000}"/>
    <cellStyle name="Note 2 4 2 4 5 2" xfId="24638" xr:uid="{00000000-0005-0000-0000-00003F600000}"/>
    <cellStyle name="Note 2 4 2 4 5 2 2" xfId="24639" xr:uid="{00000000-0005-0000-0000-000040600000}"/>
    <cellStyle name="Note 2 4 2 4 5 3" xfId="24640" xr:uid="{00000000-0005-0000-0000-000041600000}"/>
    <cellStyle name="Note 2 4 2 4 6" xfId="24641" xr:uid="{00000000-0005-0000-0000-000042600000}"/>
    <cellStyle name="Note 2 4 2 4 6 2" xfId="24642" xr:uid="{00000000-0005-0000-0000-000043600000}"/>
    <cellStyle name="Note 2 4 2 4 7" xfId="24643" xr:uid="{00000000-0005-0000-0000-000044600000}"/>
    <cellStyle name="Note 2 4 2 4 7 2" xfId="24644" xr:uid="{00000000-0005-0000-0000-000045600000}"/>
    <cellStyle name="Note 2 4 2 4 8" xfId="24645" xr:uid="{00000000-0005-0000-0000-000046600000}"/>
    <cellStyle name="Note 2 4 2 4 9" xfId="24646" xr:uid="{00000000-0005-0000-0000-000047600000}"/>
    <cellStyle name="Note 2 4 2 5" xfId="24647" xr:uid="{00000000-0005-0000-0000-000048600000}"/>
    <cellStyle name="Note 2 4 2 5 2" xfId="24648" xr:uid="{00000000-0005-0000-0000-000049600000}"/>
    <cellStyle name="Note 2 4 2 5 3" xfId="24649" xr:uid="{00000000-0005-0000-0000-00004A600000}"/>
    <cellStyle name="Note 2 4 2 6" xfId="24650" xr:uid="{00000000-0005-0000-0000-00004B600000}"/>
    <cellStyle name="Note 2 4 2 6 2" xfId="24651" xr:uid="{00000000-0005-0000-0000-00004C600000}"/>
    <cellStyle name="Note 2 4 2 6 2 2" xfId="24652" xr:uid="{00000000-0005-0000-0000-00004D600000}"/>
    <cellStyle name="Note 2 4 2 6 2 2 2" xfId="24653" xr:uid="{00000000-0005-0000-0000-00004E600000}"/>
    <cellStyle name="Note 2 4 2 6 2 3" xfId="24654" xr:uid="{00000000-0005-0000-0000-00004F600000}"/>
    <cellStyle name="Note 2 4 2 6 3" xfId="24655" xr:uid="{00000000-0005-0000-0000-000050600000}"/>
    <cellStyle name="Note 2 4 2 6 3 2" xfId="24656" xr:uid="{00000000-0005-0000-0000-000051600000}"/>
    <cellStyle name="Note 2 4 2 6 3 2 2" xfId="24657" xr:uid="{00000000-0005-0000-0000-000052600000}"/>
    <cellStyle name="Note 2 4 2 6 3 3" xfId="24658" xr:uid="{00000000-0005-0000-0000-000053600000}"/>
    <cellStyle name="Note 2 4 2 6 4" xfId="24659" xr:uid="{00000000-0005-0000-0000-000054600000}"/>
    <cellStyle name="Note 2 4 2 6 4 2" xfId="24660" xr:uid="{00000000-0005-0000-0000-000055600000}"/>
    <cellStyle name="Note 2 4 2 6 4 2 2" xfId="24661" xr:uid="{00000000-0005-0000-0000-000056600000}"/>
    <cellStyle name="Note 2 4 2 6 4 3" xfId="24662" xr:uid="{00000000-0005-0000-0000-000057600000}"/>
    <cellStyle name="Note 2 4 2 6 5" xfId="24663" xr:uid="{00000000-0005-0000-0000-000058600000}"/>
    <cellStyle name="Note 2 4 2 6 5 2" xfId="24664" xr:uid="{00000000-0005-0000-0000-000059600000}"/>
    <cellStyle name="Note 2 4 2 6 6" xfId="24665" xr:uid="{00000000-0005-0000-0000-00005A600000}"/>
    <cellStyle name="Note 2 4 2 6 6 2" xfId="24666" xr:uid="{00000000-0005-0000-0000-00005B600000}"/>
    <cellStyle name="Note 2 4 2 6 7" xfId="24667" xr:uid="{00000000-0005-0000-0000-00005C600000}"/>
    <cellStyle name="Note 2 4 2 7" xfId="24668" xr:uid="{00000000-0005-0000-0000-00005D600000}"/>
    <cellStyle name="Note 2 4 2 7 2" xfId="24669" xr:uid="{00000000-0005-0000-0000-00005E600000}"/>
    <cellStyle name="Note 2 4 2 7 2 2" xfId="24670" xr:uid="{00000000-0005-0000-0000-00005F600000}"/>
    <cellStyle name="Note 2 4 2 7 3" xfId="24671" xr:uid="{00000000-0005-0000-0000-000060600000}"/>
    <cellStyle name="Note 2 4 2 8" xfId="24672" xr:uid="{00000000-0005-0000-0000-000061600000}"/>
    <cellStyle name="Note 2 4 2 8 2" xfId="24673" xr:uid="{00000000-0005-0000-0000-000062600000}"/>
    <cellStyle name="Note 2 4 2 8 2 2" xfId="24674" xr:uid="{00000000-0005-0000-0000-000063600000}"/>
    <cellStyle name="Note 2 4 2 8 3" xfId="24675" xr:uid="{00000000-0005-0000-0000-000064600000}"/>
    <cellStyle name="Note 2 4 3" xfId="24676" xr:uid="{00000000-0005-0000-0000-000065600000}"/>
    <cellStyle name="Note 2 4 3 10" xfId="24677" xr:uid="{00000000-0005-0000-0000-000066600000}"/>
    <cellStyle name="Note 2 4 3 2" xfId="24678" xr:uid="{00000000-0005-0000-0000-000067600000}"/>
    <cellStyle name="Note 2 4 3 2 2" xfId="24679" xr:uid="{00000000-0005-0000-0000-000068600000}"/>
    <cellStyle name="Note 2 4 3 2 3" xfId="24680" xr:uid="{00000000-0005-0000-0000-000069600000}"/>
    <cellStyle name="Note 2 4 3 2 3 2" xfId="24681" xr:uid="{00000000-0005-0000-0000-00006A600000}"/>
    <cellStyle name="Note 2 4 3 2 3 3" xfId="24682" xr:uid="{00000000-0005-0000-0000-00006B600000}"/>
    <cellStyle name="Note 2 4 3 2 4" xfId="24683" xr:uid="{00000000-0005-0000-0000-00006C600000}"/>
    <cellStyle name="Note 2 4 3 2 4 2" xfId="24684" xr:uid="{00000000-0005-0000-0000-00006D600000}"/>
    <cellStyle name="Note 2 4 3 2 4 2 2" xfId="24685" xr:uid="{00000000-0005-0000-0000-00006E600000}"/>
    <cellStyle name="Note 2 4 3 2 4 3" xfId="24686" xr:uid="{00000000-0005-0000-0000-00006F600000}"/>
    <cellStyle name="Note 2 4 3 2 5" xfId="24687" xr:uid="{00000000-0005-0000-0000-000070600000}"/>
    <cellStyle name="Note 2 4 3 2 5 2" xfId="24688" xr:uid="{00000000-0005-0000-0000-000071600000}"/>
    <cellStyle name="Note 2 4 3 2 5 2 2" xfId="24689" xr:uid="{00000000-0005-0000-0000-000072600000}"/>
    <cellStyle name="Note 2 4 3 2 5 3" xfId="24690" xr:uid="{00000000-0005-0000-0000-000073600000}"/>
    <cellStyle name="Note 2 4 3 2 6" xfId="24691" xr:uid="{00000000-0005-0000-0000-000074600000}"/>
    <cellStyle name="Note 2 4 3 2 6 2" xfId="24692" xr:uid="{00000000-0005-0000-0000-000075600000}"/>
    <cellStyle name="Note 2 4 3 2 6 2 2" xfId="24693" xr:uid="{00000000-0005-0000-0000-000076600000}"/>
    <cellStyle name="Note 2 4 3 2 6 3" xfId="24694" xr:uid="{00000000-0005-0000-0000-000077600000}"/>
    <cellStyle name="Note 2 4 3 2 7" xfId="24695" xr:uid="{00000000-0005-0000-0000-000078600000}"/>
    <cellStyle name="Note 2 4 3 2 7 2" xfId="24696" xr:uid="{00000000-0005-0000-0000-000079600000}"/>
    <cellStyle name="Note 2 4 3 2 8" xfId="24697" xr:uid="{00000000-0005-0000-0000-00007A600000}"/>
    <cellStyle name="Note 2 4 3 2 8 2" xfId="24698" xr:uid="{00000000-0005-0000-0000-00007B600000}"/>
    <cellStyle name="Note 2 4 3 2 9" xfId="24699" xr:uid="{00000000-0005-0000-0000-00007C600000}"/>
    <cellStyle name="Note 2 4 3 3" xfId="24700" xr:uid="{00000000-0005-0000-0000-00007D600000}"/>
    <cellStyle name="Note 2 4 3 4" xfId="24701" xr:uid="{00000000-0005-0000-0000-00007E600000}"/>
    <cellStyle name="Note 2 4 3 4 2" xfId="24702" xr:uid="{00000000-0005-0000-0000-00007F600000}"/>
    <cellStyle name="Note 2 4 3 4 3" xfId="24703" xr:uid="{00000000-0005-0000-0000-000080600000}"/>
    <cellStyle name="Note 2 4 3 5" xfId="24704" xr:uid="{00000000-0005-0000-0000-000081600000}"/>
    <cellStyle name="Note 2 4 3 5 2" xfId="24705" xr:uid="{00000000-0005-0000-0000-000082600000}"/>
    <cellStyle name="Note 2 4 3 5 2 2" xfId="24706" xr:uid="{00000000-0005-0000-0000-000083600000}"/>
    <cellStyle name="Note 2 4 3 5 3" xfId="24707" xr:uid="{00000000-0005-0000-0000-000084600000}"/>
    <cellStyle name="Note 2 4 3 6" xfId="24708" xr:uid="{00000000-0005-0000-0000-000085600000}"/>
    <cellStyle name="Note 2 4 3 6 2" xfId="24709" xr:uid="{00000000-0005-0000-0000-000086600000}"/>
    <cellStyle name="Note 2 4 3 6 2 2" xfId="24710" xr:uid="{00000000-0005-0000-0000-000087600000}"/>
    <cellStyle name="Note 2 4 3 6 3" xfId="24711" xr:uid="{00000000-0005-0000-0000-000088600000}"/>
    <cellStyle name="Note 2 4 3 7" xfId="24712" xr:uid="{00000000-0005-0000-0000-000089600000}"/>
    <cellStyle name="Note 2 4 3 7 2" xfId="24713" xr:uid="{00000000-0005-0000-0000-00008A600000}"/>
    <cellStyle name="Note 2 4 3 7 2 2" xfId="24714" xr:uid="{00000000-0005-0000-0000-00008B600000}"/>
    <cellStyle name="Note 2 4 3 7 3" xfId="24715" xr:uid="{00000000-0005-0000-0000-00008C600000}"/>
    <cellStyle name="Note 2 4 3 8" xfId="24716" xr:uid="{00000000-0005-0000-0000-00008D600000}"/>
    <cellStyle name="Note 2 4 3 8 2" xfId="24717" xr:uid="{00000000-0005-0000-0000-00008E600000}"/>
    <cellStyle name="Note 2 4 3 9" xfId="24718" xr:uid="{00000000-0005-0000-0000-00008F600000}"/>
    <cellStyle name="Note 2 4 3 9 2" xfId="24719" xr:uid="{00000000-0005-0000-0000-000090600000}"/>
    <cellStyle name="Note 2 4 4" xfId="24720" xr:uid="{00000000-0005-0000-0000-000091600000}"/>
    <cellStyle name="Note 2 4 4 2" xfId="24721" xr:uid="{00000000-0005-0000-0000-000092600000}"/>
    <cellStyle name="Note 2 4 4 2 10" xfId="24722" xr:uid="{00000000-0005-0000-0000-000093600000}"/>
    <cellStyle name="Note 2 4 4 2 2" xfId="24723" xr:uid="{00000000-0005-0000-0000-000094600000}"/>
    <cellStyle name="Note 2 4 4 2 3" xfId="24724" xr:uid="{00000000-0005-0000-0000-000095600000}"/>
    <cellStyle name="Note 2 4 4 2 4" xfId="24725" xr:uid="{00000000-0005-0000-0000-000096600000}"/>
    <cellStyle name="Note 2 4 4 2 4 2" xfId="24726" xr:uid="{00000000-0005-0000-0000-000097600000}"/>
    <cellStyle name="Note 2 4 4 2 4 2 2" xfId="24727" xr:uid="{00000000-0005-0000-0000-000098600000}"/>
    <cellStyle name="Note 2 4 4 2 4 3" xfId="24728" xr:uid="{00000000-0005-0000-0000-000099600000}"/>
    <cellStyle name="Note 2 4 4 2 5" xfId="24729" xr:uid="{00000000-0005-0000-0000-00009A600000}"/>
    <cellStyle name="Note 2 4 4 2 5 2" xfId="24730" xr:uid="{00000000-0005-0000-0000-00009B600000}"/>
    <cellStyle name="Note 2 4 4 2 5 2 2" xfId="24731" xr:uid="{00000000-0005-0000-0000-00009C600000}"/>
    <cellStyle name="Note 2 4 4 2 5 3" xfId="24732" xr:uid="{00000000-0005-0000-0000-00009D600000}"/>
    <cellStyle name="Note 2 4 4 2 6" xfId="24733" xr:uid="{00000000-0005-0000-0000-00009E600000}"/>
    <cellStyle name="Note 2 4 4 2 6 2" xfId="24734" xr:uid="{00000000-0005-0000-0000-00009F600000}"/>
    <cellStyle name="Note 2 4 4 2 6 2 2" xfId="24735" xr:uid="{00000000-0005-0000-0000-0000A0600000}"/>
    <cellStyle name="Note 2 4 4 2 6 3" xfId="24736" xr:uid="{00000000-0005-0000-0000-0000A1600000}"/>
    <cellStyle name="Note 2 4 4 2 7" xfId="24737" xr:uid="{00000000-0005-0000-0000-0000A2600000}"/>
    <cellStyle name="Note 2 4 4 2 7 2" xfId="24738" xr:uid="{00000000-0005-0000-0000-0000A3600000}"/>
    <cellStyle name="Note 2 4 4 2 8" xfId="24739" xr:uid="{00000000-0005-0000-0000-0000A4600000}"/>
    <cellStyle name="Note 2 4 4 2 8 2" xfId="24740" xr:uid="{00000000-0005-0000-0000-0000A5600000}"/>
    <cellStyle name="Note 2 4 4 2 9" xfId="24741" xr:uid="{00000000-0005-0000-0000-0000A6600000}"/>
    <cellStyle name="Note 2 4 4 3" xfId="24742" xr:uid="{00000000-0005-0000-0000-0000A7600000}"/>
    <cellStyle name="Note 2 4 4 4" xfId="24743" xr:uid="{00000000-0005-0000-0000-0000A8600000}"/>
    <cellStyle name="Note 2 4 4 4 2" xfId="24744" xr:uid="{00000000-0005-0000-0000-0000A9600000}"/>
    <cellStyle name="Note 2 4 4 4 2 2" xfId="24745" xr:uid="{00000000-0005-0000-0000-0000AA600000}"/>
    <cellStyle name="Note 2 4 4 4 3" xfId="24746" xr:uid="{00000000-0005-0000-0000-0000AB600000}"/>
    <cellStyle name="Note 2 4 4 5" xfId="24747" xr:uid="{00000000-0005-0000-0000-0000AC600000}"/>
    <cellStyle name="Note 2 4 4 5 2" xfId="24748" xr:uid="{00000000-0005-0000-0000-0000AD600000}"/>
    <cellStyle name="Note 2 4 4 5 2 2" xfId="24749" xr:uid="{00000000-0005-0000-0000-0000AE600000}"/>
    <cellStyle name="Note 2 4 4 5 3" xfId="24750" xr:uid="{00000000-0005-0000-0000-0000AF600000}"/>
    <cellStyle name="Note 2 4 5" xfId="24751" xr:uid="{00000000-0005-0000-0000-0000B0600000}"/>
    <cellStyle name="Note 2 4 5 2" xfId="24752" xr:uid="{00000000-0005-0000-0000-0000B1600000}"/>
    <cellStyle name="Note 2 4 5 3" xfId="24753" xr:uid="{00000000-0005-0000-0000-0000B2600000}"/>
    <cellStyle name="Note 2 4 5 3 2" xfId="24754" xr:uid="{00000000-0005-0000-0000-0000B3600000}"/>
    <cellStyle name="Note 2 4 5 3 3" xfId="24755" xr:uid="{00000000-0005-0000-0000-0000B4600000}"/>
    <cellStyle name="Note 2 4 5 4" xfId="24756" xr:uid="{00000000-0005-0000-0000-0000B5600000}"/>
    <cellStyle name="Note 2 4 5 4 2" xfId="24757" xr:uid="{00000000-0005-0000-0000-0000B6600000}"/>
    <cellStyle name="Note 2 4 5 4 2 2" xfId="24758" xr:uid="{00000000-0005-0000-0000-0000B7600000}"/>
    <cellStyle name="Note 2 4 5 4 3" xfId="24759" xr:uid="{00000000-0005-0000-0000-0000B8600000}"/>
    <cellStyle name="Note 2 4 5 5" xfId="24760" xr:uid="{00000000-0005-0000-0000-0000B9600000}"/>
    <cellStyle name="Note 2 4 5 5 2" xfId="24761" xr:uid="{00000000-0005-0000-0000-0000BA600000}"/>
    <cellStyle name="Note 2 4 5 5 2 2" xfId="24762" xr:uid="{00000000-0005-0000-0000-0000BB600000}"/>
    <cellStyle name="Note 2 4 5 5 3" xfId="24763" xr:uid="{00000000-0005-0000-0000-0000BC600000}"/>
    <cellStyle name="Note 2 4 5 6" xfId="24764" xr:uid="{00000000-0005-0000-0000-0000BD600000}"/>
    <cellStyle name="Note 2 4 5 6 2" xfId="24765" xr:uid="{00000000-0005-0000-0000-0000BE600000}"/>
    <cellStyle name="Note 2 4 5 6 2 2" xfId="24766" xr:uid="{00000000-0005-0000-0000-0000BF600000}"/>
    <cellStyle name="Note 2 4 5 6 3" xfId="24767" xr:uid="{00000000-0005-0000-0000-0000C0600000}"/>
    <cellStyle name="Note 2 4 5 7" xfId="24768" xr:uid="{00000000-0005-0000-0000-0000C1600000}"/>
    <cellStyle name="Note 2 4 5 7 2" xfId="24769" xr:uid="{00000000-0005-0000-0000-0000C2600000}"/>
    <cellStyle name="Note 2 4 5 8" xfId="24770" xr:uid="{00000000-0005-0000-0000-0000C3600000}"/>
    <cellStyle name="Note 2 4 5 8 2" xfId="24771" xr:uid="{00000000-0005-0000-0000-0000C4600000}"/>
    <cellStyle name="Note 2 4 5 9" xfId="24772" xr:uid="{00000000-0005-0000-0000-0000C5600000}"/>
    <cellStyle name="Note 2 4 6" xfId="24773" xr:uid="{00000000-0005-0000-0000-0000C6600000}"/>
    <cellStyle name="Note 2 4 6 2" xfId="24774" xr:uid="{00000000-0005-0000-0000-0000C7600000}"/>
    <cellStyle name="Note 2 4 6 3" xfId="24775" xr:uid="{00000000-0005-0000-0000-0000C8600000}"/>
    <cellStyle name="Note 2 4 7" xfId="24776" xr:uid="{00000000-0005-0000-0000-0000C9600000}"/>
    <cellStyle name="Note 2 4 8" xfId="24777" xr:uid="{00000000-0005-0000-0000-0000CA600000}"/>
    <cellStyle name="Note 2 4 8 2" xfId="24778" xr:uid="{00000000-0005-0000-0000-0000CB600000}"/>
    <cellStyle name="Note 2 4 8 2 2" xfId="24779" xr:uid="{00000000-0005-0000-0000-0000CC600000}"/>
    <cellStyle name="Note 2 4 8 3" xfId="24780" xr:uid="{00000000-0005-0000-0000-0000CD600000}"/>
    <cellStyle name="Note 2 4 8 4" xfId="24781" xr:uid="{00000000-0005-0000-0000-0000CE600000}"/>
    <cellStyle name="Note 2 4 8 5" xfId="24782" xr:uid="{00000000-0005-0000-0000-0000CF600000}"/>
    <cellStyle name="Note 2 4 9" xfId="24783" xr:uid="{00000000-0005-0000-0000-0000D0600000}"/>
    <cellStyle name="Note 2 4 9 2" xfId="24784" xr:uid="{00000000-0005-0000-0000-0000D1600000}"/>
    <cellStyle name="Note 2 4 9 2 2" xfId="24785" xr:uid="{00000000-0005-0000-0000-0000D2600000}"/>
    <cellStyle name="Note 2 4 9 3" xfId="24786" xr:uid="{00000000-0005-0000-0000-0000D3600000}"/>
    <cellStyle name="Note 2 5" xfId="24787" xr:uid="{00000000-0005-0000-0000-0000D4600000}"/>
    <cellStyle name="Note 2 5 10" xfId="24788" xr:uid="{00000000-0005-0000-0000-0000D5600000}"/>
    <cellStyle name="Note 2 5 10 2" xfId="24789" xr:uid="{00000000-0005-0000-0000-0000D6600000}"/>
    <cellStyle name="Note 2 5 10 2 2" xfId="24790" xr:uid="{00000000-0005-0000-0000-0000D7600000}"/>
    <cellStyle name="Note 2 5 10 3" xfId="24791" xr:uid="{00000000-0005-0000-0000-0000D8600000}"/>
    <cellStyle name="Note 2 5 11" xfId="24792" xr:uid="{00000000-0005-0000-0000-0000D9600000}"/>
    <cellStyle name="Note 2 5 11 2" xfId="24793" xr:uid="{00000000-0005-0000-0000-0000DA600000}"/>
    <cellStyle name="Note 2 5 12" xfId="24794" xr:uid="{00000000-0005-0000-0000-0000DB600000}"/>
    <cellStyle name="Note 2 5 12 2" xfId="24795" xr:uid="{00000000-0005-0000-0000-0000DC600000}"/>
    <cellStyle name="Note 2 5 13" xfId="24796" xr:uid="{00000000-0005-0000-0000-0000DD600000}"/>
    <cellStyle name="Note 2 5 14" xfId="24797" xr:uid="{00000000-0005-0000-0000-0000DE600000}"/>
    <cellStyle name="Note 2 5 15" xfId="24798" xr:uid="{00000000-0005-0000-0000-0000DF600000}"/>
    <cellStyle name="Note 2 5 2" xfId="24799" xr:uid="{00000000-0005-0000-0000-0000E0600000}"/>
    <cellStyle name="Note 2 5 2 2" xfId="24800" xr:uid="{00000000-0005-0000-0000-0000E1600000}"/>
    <cellStyle name="Note 2 5 2 2 2" xfId="24801" xr:uid="{00000000-0005-0000-0000-0000E2600000}"/>
    <cellStyle name="Note 2 5 2 2 3" xfId="24802" xr:uid="{00000000-0005-0000-0000-0000E3600000}"/>
    <cellStyle name="Note 2 5 2 2 3 2" xfId="24803" xr:uid="{00000000-0005-0000-0000-0000E4600000}"/>
    <cellStyle name="Note 2 5 2 2 3 3" xfId="24804" xr:uid="{00000000-0005-0000-0000-0000E5600000}"/>
    <cellStyle name="Note 2 5 2 2 4" xfId="24805" xr:uid="{00000000-0005-0000-0000-0000E6600000}"/>
    <cellStyle name="Note 2 5 2 2 4 2" xfId="24806" xr:uid="{00000000-0005-0000-0000-0000E7600000}"/>
    <cellStyle name="Note 2 5 2 2 4 2 2" xfId="24807" xr:uid="{00000000-0005-0000-0000-0000E8600000}"/>
    <cellStyle name="Note 2 5 2 2 4 3" xfId="24808" xr:uid="{00000000-0005-0000-0000-0000E9600000}"/>
    <cellStyle name="Note 2 5 2 2 5" xfId="24809" xr:uid="{00000000-0005-0000-0000-0000EA600000}"/>
    <cellStyle name="Note 2 5 2 2 5 2" xfId="24810" xr:uid="{00000000-0005-0000-0000-0000EB600000}"/>
    <cellStyle name="Note 2 5 2 2 5 2 2" xfId="24811" xr:uid="{00000000-0005-0000-0000-0000EC600000}"/>
    <cellStyle name="Note 2 5 2 2 5 3" xfId="24812" xr:uid="{00000000-0005-0000-0000-0000ED600000}"/>
    <cellStyle name="Note 2 5 2 2 6" xfId="24813" xr:uid="{00000000-0005-0000-0000-0000EE600000}"/>
    <cellStyle name="Note 2 5 2 2 6 2" xfId="24814" xr:uid="{00000000-0005-0000-0000-0000EF600000}"/>
    <cellStyle name="Note 2 5 2 2 6 2 2" xfId="24815" xr:uid="{00000000-0005-0000-0000-0000F0600000}"/>
    <cellStyle name="Note 2 5 2 2 6 3" xfId="24816" xr:uid="{00000000-0005-0000-0000-0000F1600000}"/>
    <cellStyle name="Note 2 5 2 2 7" xfId="24817" xr:uid="{00000000-0005-0000-0000-0000F2600000}"/>
    <cellStyle name="Note 2 5 2 2 7 2" xfId="24818" xr:uid="{00000000-0005-0000-0000-0000F3600000}"/>
    <cellStyle name="Note 2 5 2 2 8" xfId="24819" xr:uid="{00000000-0005-0000-0000-0000F4600000}"/>
    <cellStyle name="Note 2 5 2 2 8 2" xfId="24820" xr:uid="{00000000-0005-0000-0000-0000F5600000}"/>
    <cellStyle name="Note 2 5 2 2 9" xfId="24821" xr:uid="{00000000-0005-0000-0000-0000F6600000}"/>
    <cellStyle name="Note 2 5 2 3" xfId="24822" xr:uid="{00000000-0005-0000-0000-0000F7600000}"/>
    <cellStyle name="Note 2 5 2 3 2" xfId="24823" xr:uid="{00000000-0005-0000-0000-0000F8600000}"/>
    <cellStyle name="Note 2 5 2 3 3" xfId="24824" xr:uid="{00000000-0005-0000-0000-0000F9600000}"/>
    <cellStyle name="Note 2 5 2 3 3 2" xfId="24825" xr:uid="{00000000-0005-0000-0000-0000FA600000}"/>
    <cellStyle name="Note 2 5 2 3 3 3" xfId="24826" xr:uid="{00000000-0005-0000-0000-0000FB600000}"/>
    <cellStyle name="Note 2 5 2 3 4" xfId="24827" xr:uid="{00000000-0005-0000-0000-0000FC600000}"/>
    <cellStyle name="Note 2 5 2 3 4 2" xfId="24828" xr:uid="{00000000-0005-0000-0000-0000FD600000}"/>
    <cellStyle name="Note 2 5 2 3 4 2 2" xfId="24829" xr:uid="{00000000-0005-0000-0000-0000FE600000}"/>
    <cellStyle name="Note 2 5 2 3 4 3" xfId="24830" xr:uid="{00000000-0005-0000-0000-0000FF600000}"/>
    <cellStyle name="Note 2 5 2 3 5" xfId="24831" xr:uid="{00000000-0005-0000-0000-000000610000}"/>
    <cellStyle name="Note 2 5 2 3 5 2" xfId="24832" xr:uid="{00000000-0005-0000-0000-000001610000}"/>
    <cellStyle name="Note 2 5 2 3 5 2 2" xfId="24833" xr:uid="{00000000-0005-0000-0000-000002610000}"/>
    <cellStyle name="Note 2 5 2 3 5 3" xfId="24834" xr:uid="{00000000-0005-0000-0000-000003610000}"/>
    <cellStyle name="Note 2 5 2 3 6" xfId="24835" xr:uid="{00000000-0005-0000-0000-000004610000}"/>
    <cellStyle name="Note 2 5 2 3 6 2" xfId="24836" xr:uid="{00000000-0005-0000-0000-000005610000}"/>
    <cellStyle name="Note 2 5 2 3 6 2 2" xfId="24837" xr:uid="{00000000-0005-0000-0000-000006610000}"/>
    <cellStyle name="Note 2 5 2 3 6 3" xfId="24838" xr:uid="{00000000-0005-0000-0000-000007610000}"/>
    <cellStyle name="Note 2 5 2 3 7" xfId="24839" xr:uid="{00000000-0005-0000-0000-000008610000}"/>
    <cellStyle name="Note 2 5 2 3 7 2" xfId="24840" xr:uid="{00000000-0005-0000-0000-000009610000}"/>
    <cellStyle name="Note 2 5 2 3 8" xfId="24841" xr:uid="{00000000-0005-0000-0000-00000A610000}"/>
    <cellStyle name="Note 2 5 2 3 8 2" xfId="24842" xr:uid="{00000000-0005-0000-0000-00000B610000}"/>
    <cellStyle name="Note 2 5 2 3 9" xfId="24843" xr:uid="{00000000-0005-0000-0000-00000C610000}"/>
    <cellStyle name="Note 2 5 2 4" xfId="24844" xr:uid="{00000000-0005-0000-0000-00000D610000}"/>
    <cellStyle name="Note 2 5 2 4 2" xfId="24845" xr:uid="{00000000-0005-0000-0000-00000E610000}"/>
    <cellStyle name="Note 2 5 2 4 3" xfId="24846" xr:uid="{00000000-0005-0000-0000-00000F610000}"/>
    <cellStyle name="Note 2 5 2 4 3 2" xfId="24847" xr:uid="{00000000-0005-0000-0000-000010610000}"/>
    <cellStyle name="Note 2 5 2 4 3 2 2" xfId="24848" xr:uid="{00000000-0005-0000-0000-000011610000}"/>
    <cellStyle name="Note 2 5 2 4 3 3" xfId="24849" xr:uid="{00000000-0005-0000-0000-000012610000}"/>
    <cellStyle name="Note 2 5 2 4 4" xfId="24850" xr:uid="{00000000-0005-0000-0000-000013610000}"/>
    <cellStyle name="Note 2 5 2 4 4 2" xfId="24851" xr:uid="{00000000-0005-0000-0000-000014610000}"/>
    <cellStyle name="Note 2 5 2 4 4 2 2" xfId="24852" xr:uid="{00000000-0005-0000-0000-000015610000}"/>
    <cellStyle name="Note 2 5 2 4 4 3" xfId="24853" xr:uid="{00000000-0005-0000-0000-000016610000}"/>
    <cellStyle name="Note 2 5 2 4 5" xfId="24854" xr:uid="{00000000-0005-0000-0000-000017610000}"/>
    <cellStyle name="Note 2 5 2 4 5 2" xfId="24855" xr:uid="{00000000-0005-0000-0000-000018610000}"/>
    <cellStyle name="Note 2 5 2 4 5 2 2" xfId="24856" xr:uid="{00000000-0005-0000-0000-000019610000}"/>
    <cellStyle name="Note 2 5 2 4 5 3" xfId="24857" xr:uid="{00000000-0005-0000-0000-00001A610000}"/>
    <cellStyle name="Note 2 5 2 4 6" xfId="24858" xr:uid="{00000000-0005-0000-0000-00001B610000}"/>
    <cellStyle name="Note 2 5 2 4 6 2" xfId="24859" xr:uid="{00000000-0005-0000-0000-00001C610000}"/>
    <cellStyle name="Note 2 5 2 4 7" xfId="24860" xr:uid="{00000000-0005-0000-0000-00001D610000}"/>
    <cellStyle name="Note 2 5 2 4 7 2" xfId="24861" xr:uid="{00000000-0005-0000-0000-00001E610000}"/>
    <cellStyle name="Note 2 5 2 4 8" xfId="24862" xr:uid="{00000000-0005-0000-0000-00001F610000}"/>
    <cellStyle name="Note 2 5 2 4 9" xfId="24863" xr:uid="{00000000-0005-0000-0000-000020610000}"/>
    <cellStyle name="Note 2 5 2 5" xfId="24864" xr:uid="{00000000-0005-0000-0000-000021610000}"/>
    <cellStyle name="Note 2 5 2 5 2" xfId="24865" xr:uid="{00000000-0005-0000-0000-000022610000}"/>
    <cellStyle name="Note 2 5 2 5 3" xfId="24866" xr:uid="{00000000-0005-0000-0000-000023610000}"/>
    <cellStyle name="Note 2 5 2 6" xfId="24867" xr:uid="{00000000-0005-0000-0000-000024610000}"/>
    <cellStyle name="Note 2 5 2 6 2" xfId="24868" xr:uid="{00000000-0005-0000-0000-000025610000}"/>
    <cellStyle name="Note 2 5 2 6 2 2" xfId="24869" xr:uid="{00000000-0005-0000-0000-000026610000}"/>
    <cellStyle name="Note 2 5 2 6 2 2 2" xfId="24870" xr:uid="{00000000-0005-0000-0000-000027610000}"/>
    <cellStyle name="Note 2 5 2 6 2 3" xfId="24871" xr:uid="{00000000-0005-0000-0000-000028610000}"/>
    <cellStyle name="Note 2 5 2 6 3" xfId="24872" xr:uid="{00000000-0005-0000-0000-000029610000}"/>
    <cellStyle name="Note 2 5 2 6 3 2" xfId="24873" xr:uid="{00000000-0005-0000-0000-00002A610000}"/>
    <cellStyle name="Note 2 5 2 6 3 2 2" xfId="24874" xr:uid="{00000000-0005-0000-0000-00002B610000}"/>
    <cellStyle name="Note 2 5 2 6 3 3" xfId="24875" xr:uid="{00000000-0005-0000-0000-00002C610000}"/>
    <cellStyle name="Note 2 5 2 6 4" xfId="24876" xr:uid="{00000000-0005-0000-0000-00002D610000}"/>
    <cellStyle name="Note 2 5 2 6 4 2" xfId="24877" xr:uid="{00000000-0005-0000-0000-00002E610000}"/>
    <cellStyle name="Note 2 5 2 6 4 2 2" xfId="24878" xr:uid="{00000000-0005-0000-0000-00002F610000}"/>
    <cellStyle name="Note 2 5 2 6 4 3" xfId="24879" xr:uid="{00000000-0005-0000-0000-000030610000}"/>
    <cellStyle name="Note 2 5 2 6 5" xfId="24880" xr:uid="{00000000-0005-0000-0000-000031610000}"/>
    <cellStyle name="Note 2 5 2 6 5 2" xfId="24881" xr:uid="{00000000-0005-0000-0000-000032610000}"/>
    <cellStyle name="Note 2 5 2 6 6" xfId="24882" xr:uid="{00000000-0005-0000-0000-000033610000}"/>
    <cellStyle name="Note 2 5 2 6 6 2" xfId="24883" xr:uid="{00000000-0005-0000-0000-000034610000}"/>
    <cellStyle name="Note 2 5 2 6 7" xfId="24884" xr:uid="{00000000-0005-0000-0000-000035610000}"/>
    <cellStyle name="Note 2 5 2 7" xfId="24885" xr:uid="{00000000-0005-0000-0000-000036610000}"/>
    <cellStyle name="Note 2 5 2 7 2" xfId="24886" xr:uid="{00000000-0005-0000-0000-000037610000}"/>
    <cellStyle name="Note 2 5 2 7 2 2" xfId="24887" xr:uid="{00000000-0005-0000-0000-000038610000}"/>
    <cellStyle name="Note 2 5 2 7 3" xfId="24888" xr:uid="{00000000-0005-0000-0000-000039610000}"/>
    <cellStyle name="Note 2 5 2 8" xfId="24889" xr:uid="{00000000-0005-0000-0000-00003A610000}"/>
    <cellStyle name="Note 2 5 2 8 2" xfId="24890" xr:uid="{00000000-0005-0000-0000-00003B610000}"/>
    <cellStyle name="Note 2 5 2 8 2 2" xfId="24891" xr:uid="{00000000-0005-0000-0000-00003C610000}"/>
    <cellStyle name="Note 2 5 2 8 3" xfId="24892" xr:uid="{00000000-0005-0000-0000-00003D610000}"/>
    <cellStyle name="Note 2 5 3" xfId="24893" xr:uid="{00000000-0005-0000-0000-00003E610000}"/>
    <cellStyle name="Note 2 5 3 10" xfId="24894" xr:uid="{00000000-0005-0000-0000-00003F610000}"/>
    <cellStyle name="Note 2 5 3 2" xfId="24895" xr:uid="{00000000-0005-0000-0000-000040610000}"/>
    <cellStyle name="Note 2 5 3 2 2" xfId="24896" xr:uid="{00000000-0005-0000-0000-000041610000}"/>
    <cellStyle name="Note 2 5 3 2 3" xfId="24897" xr:uid="{00000000-0005-0000-0000-000042610000}"/>
    <cellStyle name="Note 2 5 3 2 3 2" xfId="24898" xr:uid="{00000000-0005-0000-0000-000043610000}"/>
    <cellStyle name="Note 2 5 3 2 3 3" xfId="24899" xr:uid="{00000000-0005-0000-0000-000044610000}"/>
    <cellStyle name="Note 2 5 3 2 4" xfId="24900" xr:uid="{00000000-0005-0000-0000-000045610000}"/>
    <cellStyle name="Note 2 5 3 2 4 2" xfId="24901" xr:uid="{00000000-0005-0000-0000-000046610000}"/>
    <cellStyle name="Note 2 5 3 2 4 2 2" xfId="24902" xr:uid="{00000000-0005-0000-0000-000047610000}"/>
    <cellStyle name="Note 2 5 3 2 4 3" xfId="24903" xr:uid="{00000000-0005-0000-0000-000048610000}"/>
    <cellStyle name="Note 2 5 3 2 5" xfId="24904" xr:uid="{00000000-0005-0000-0000-000049610000}"/>
    <cellStyle name="Note 2 5 3 2 5 2" xfId="24905" xr:uid="{00000000-0005-0000-0000-00004A610000}"/>
    <cellStyle name="Note 2 5 3 2 5 2 2" xfId="24906" xr:uid="{00000000-0005-0000-0000-00004B610000}"/>
    <cellStyle name="Note 2 5 3 2 5 3" xfId="24907" xr:uid="{00000000-0005-0000-0000-00004C610000}"/>
    <cellStyle name="Note 2 5 3 2 6" xfId="24908" xr:uid="{00000000-0005-0000-0000-00004D610000}"/>
    <cellStyle name="Note 2 5 3 2 6 2" xfId="24909" xr:uid="{00000000-0005-0000-0000-00004E610000}"/>
    <cellStyle name="Note 2 5 3 2 6 2 2" xfId="24910" xr:uid="{00000000-0005-0000-0000-00004F610000}"/>
    <cellStyle name="Note 2 5 3 2 6 3" xfId="24911" xr:uid="{00000000-0005-0000-0000-000050610000}"/>
    <cellStyle name="Note 2 5 3 2 7" xfId="24912" xr:uid="{00000000-0005-0000-0000-000051610000}"/>
    <cellStyle name="Note 2 5 3 2 7 2" xfId="24913" xr:uid="{00000000-0005-0000-0000-000052610000}"/>
    <cellStyle name="Note 2 5 3 2 8" xfId="24914" xr:uid="{00000000-0005-0000-0000-000053610000}"/>
    <cellStyle name="Note 2 5 3 2 8 2" xfId="24915" xr:uid="{00000000-0005-0000-0000-000054610000}"/>
    <cellStyle name="Note 2 5 3 2 9" xfId="24916" xr:uid="{00000000-0005-0000-0000-000055610000}"/>
    <cellStyle name="Note 2 5 3 3" xfId="24917" xr:uid="{00000000-0005-0000-0000-000056610000}"/>
    <cellStyle name="Note 2 5 3 4" xfId="24918" xr:uid="{00000000-0005-0000-0000-000057610000}"/>
    <cellStyle name="Note 2 5 3 4 2" xfId="24919" xr:uid="{00000000-0005-0000-0000-000058610000}"/>
    <cellStyle name="Note 2 5 3 4 3" xfId="24920" xr:uid="{00000000-0005-0000-0000-000059610000}"/>
    <cellStyle name="Note 2 5 3 5" xfId="24921" xr:uid="{00000000-0005-0000-0000-00005A610000}"/>
    <cellStyle name="Note 2 5 3 5 2" xfId="24922" xr:uid="{00000000-0005-0000-0000-00005B610000}"/>
    <cellStyle name="Note 2 5 3 5 2 2" xfId="24923" xr:uid="{00000000-0005-0000-0000-00005C610000}"/>
    <cellStyle name="Note 2 5 3 5 3" xfId="24924" xr:uid="{00000000-0005-0000-0000-00005D610000}"/>
    <cellStyle name="Note 2 5 3 6" xfId="24925" xr:uid="{00000000-0005-0000-0000-00005E610000}"/>
    <cellStyle name="Note 2 5 3 6 2" xfId="24926" xr:uid="{00000000-0005-0000-0000-00005F610000}"/>
    <cellStyle name="Note 2 5 3 6 2 2" xfId="24927" xr:uid="{00000000-0005-0000-0000-000060610000}"/>
    <cellStyle name="Note 2 5 3 6 3" xfId="24928" xr:uid="{00000000-0005-0000-0000-000061610000}"/>
    <cellStyle name="Note 2 5 3 7" xfId="24929" xr:uid="{00000000-0005-0000-0000-000062610000}"/>
    <cellStyle name="Note 2 5 3 7 2" xfId="24930" xr:uid="{00000000-0005-0000-0000-000063610000}"/>
    <cellStyle name="Note 2 5 3 7 2 2" xfId="24931" xr:uid="{00000000-0005-0000-0000-000064610000}"/>
    <cellStyle name="Note 2 5 3 7 3" xfId="24932" xr:uid="{00000000-0005-0000-0000-000065610000}"/>
    <cellStyle name="Note 2 5 3 8" xfId="24933" xr:uid="{00000000-0005-0000-0000-000066610000}"/>
    <cellStyle name="Note 2 5 3 8 2" xfId="24934" xr:uid="{00000000-0005-0000-0000-000067610000}"/>
    <cellStyle name="Note 2 5 3 9" xfId="24935" xr:uid="{00000000-0005-0000-0000-000068610000}"/>
    <cellStyle name="Note 2 5 3 9 2" xfId="24936" xr:uid="{00000000-0005-0000-0000-000069610000}"/>
    <cellStyle name="Note 2 5 4" xfId="24937" xr:uid="{00000000-0005-0000-0000-00006A610000}"/>
    <cellStyle name="Note 2 5 4 2" xfId="24938" xr:uid="{00000000-0005-0000-0000-00006B610000}"/>
    <cellStyle name="Note 2 5 4 2 10" xfId="24939" xr:uid="{00000000-0005-0000-0000-00006C610000}"/>
    <cellStyle name="Note 2 5 4 2 2" xfId="24940" xr:uid="{00000000-0005-0000-0000-00006D610000}"/>
    <cellStyle name="Note 2 5 4 2 3" xfId="24941" xr:uid="{00000000-0005-0000-0000-00006E610000}"/>
    <cellStyle name="Note 2 5 4 2 4" xfId="24942" xr:uid="{00000000-0005-0000-0000-00006F610000}"/>
    <cellStyle name="Note 2 5 4 2 4 2" xfId="24943" xr:uid="{00000000-0005-0000-0000-000070610000}"/>
    <cellStyle name="Note 2 5 4 2 4 2 2" xfId="24944" xr:uid="{00000000-0005-0000-0000-000071610000}"/>
    <cellStyle name="Note 2 5 4 2 4 3" xfId="24945" xr:uid="{00000000-0005-0000-0000-000072610000}"/>
    <cellStyle name="Note 2 5 4 2 5" xfId="24946" xr:uid="{00000000-0005-0000-0000-000073610000}"/>
    <cellStyle name="Note 2 5 4 2 5 2" xfId="24947" xr:uid="{00000000-0005-0000-0000-000074610000}"/>
    <cellStyle name="Note 2 5 4 2 5 2 2" xfId="24948" xr:uid="{00000000-0005-0000-0000-000075610000}"/>
    <cellStyle name="Note 2 5 4 2 5 3" xfId="24949" xr:uid="{00000000-0005-0000-0000-000076610000}"/>
    <cellStyle name="Note 2 5 4 2 6" xfId="24950" xr:uid="{00000000-0005-0000-0000-000077610000}"/>
    <cellStyle name="Note 2 5 4 2 6 2" xfId="24951" xr:uid="{00000000-0005-0000-0000-000078610000}"/>
    <cellStyle name="Note 2 5 4 2 6 2 2" xfId="24952" xr:uid="{00000000-0005-0000-0000-000079610000}"/>
    <cellStyle name="Note 2 5 4 2 6 3" xfId="24953" xr:uid="{00000000-0005-0000-0000-00007A610000}"/>
    <cellStyle name="Note 2 5 4 2 7" xfId="24954" xr:uid="{00000000-0005-0000-0000-00007B610000}"/>
    <cellStyle name="Note 2 5 4 2 7 2" xfId="24955" xr:uid="{00000000-0005-0000-0000-00007C610000}"/>
    <cellStyle name="Note 2 5 4 2 8" xfId="24956" xr:uid="{00000000-0005-0000-0000-00007D610000}"/>
    <cellStyle name="Note 2 5 4 2 8 2" xfId="24957" xr:uid="{00000000-0005-0000-0000-00007E610000}"/>
    <cellStyle name="Note 2 5 4 2 9" xfId="24958" xr:uid="{00000000-0005-0000-0000-00007F610000}"/>
    <cellStyle name="Note 2 5 4 3" xfId="24959" xr:uid="{00000000-0005-0000-0000-000080610000}"/>
    <cellStyle name="Note 2 5 4 4" xfId="24960" xr:uid="{00000000-0005-0000-0000-000081610000}"/>
    <cellStyle name="Note 2 5 4 4 2" xfId="24961" xr:uid="{00000000-0005-0000-0000-000082610000}"/>
    <cellStyle name="Note 2 5 4 4 2 2" xfId="24962" xr:uid="{00000000-0005-0000-0000-000083610000}"/>
    <cellStyle name="Note 2 5 4 4 3" xfId="24963" xr:uid="{00000000-0005-0000-0000-000084610000}"/>
    <cellStyle name="Note 2 5 4 5" xfId="24964" xr:uid="{00000000-0005-0000-0000-000085610000}"/>
    <cellStyle name="Note 2 5 4 5 2" xfId="24965" xr:uid="{00000000-0005-0000-0000-000086610000}"/>
    <cellStyle name="Note 2 5 4 5 2 2" xfId="24966" xr:uid="{00000000-0005-0000-0000-000087610000}"/>
    <cellStyle name="Note 2 5 4 5 3" xfId="24967" xr:uid="{00000000-0005-0000-0000-000088610000}"/>
    <cellStyle name="Note 2 5 5" xfId="24968" xr:uid="{00000000-0005-0000-0000-000089610000}"/>
    <cellStyle name="Note 2 5 5 2" xfId="24969" xr:uid="{00000000-0005-0000-0000-00008A610000}"/>
    <cellStyle name="Note 2 5 5 3" xfId="24970" xr:uid="{00000000-0005-0000-0000-00008B610000}"/>
    <cellStyle name="Note 2 5 5 3 2" xfId="24971" xr:uid="{00000000-0005-0000-0000-00008C610000}"/>
    <cellStyle name="Note 2 5 5 3 3" xfId="24972" xr:uid="{00000000-0005-0000-0000-00008D610000}"/>
    <cellStyle name="Note 2 5 5 4" xfId="24973" xr:uid="{00000000-0005-0000-0000-00008E610000}"/>
    <cellStyle name="Note 2 5 5 4 2" xfId="24974" xr:uid="{00000000-0005-0000-0000-00008F610000}"/>
    <cellStyle name="Note 2 5 5 4 2 2" xfId="24975" xr:uid="{00000000-0005-0000-0000-000090610000}"/>
    <cellStyle name="Note 2 5 5 4 3" xfId="24976" xr:uid="{00000000-0005-0000-0000-000091610000}"/>
    <cellStyle name="Note 2 5 5 5" xfId="24977" xr:uid="{00000000-0005-0000-0000-000092610000}"/>
    <cellStyle name="Note 2 5 5 5 2" xfId="24978" xr:uid="{00000000-0005-0000-0000-000093610000}"/>
    <cellStyle name="Note 2 5 5 5 2 2" xfId="24979" xr:uid="{00000000-0005-0000-0000-000094610000}"/>
    <cellStyle name="Note 2 5 5 5 3" xfId="24980" xr:uid="{00000000-0005-0000-0000-000095610000}"/>
    <cellStyle name="Note 2 5 5 6" xfId="24981" xr:uid="{00000000-0005-0000-0000-000096610000}"/>
    <cellStyle name="Note 2 5 5 6 2" xfId="24982" xr:uid="{00000000-0005-0000-0000-000097610000}"/>
    <cellStyle name="Note 2 5 5 6 2 2" xfId="24983" xr:uid="{00000000-0005-0000-0000-000098610000}"/>
    <cellStyle name="Note 2 5 5 6 3" xfId="24984" xr:uid="{00000000-0005-0000-0000-000099610000}"/>
    <cellStyle name="Note 2 5 5 7" xfId="24985" xr:uid="{00000000-0005-0000-0000-00009A610000}"/>
    <cellStyle name="Note 2 5 5 7 2" xfId="24986" xr:uid="{00000000-0005-0000-0000-00009B610000}"/>
    <cellStyle name="Note 2 5 5 8" xfId="24987" xr:uid="{00000000-0005-0000-0000-00009C610000}"/>
    <cellStyle name="Note 2 5 5 8 2" xfId="24988" xr:uid="{00000000-0005-0000-0000-00009D610000}"/>
    <cellStyle name="Note 2 5 5 9" xfId="24989" xr:uid="{00000000-0005-0000-0000-00009E610000}"/>
    <cellStyle name="Note 2 5 6" xfId="24990" xr:uid="{00000000-0005-0000-0000-00009F610000}"/>
    <cellStyle name="Note 2 5 6 2" xfId="24991" xr:uid="{00000000-0005-0000-0000-0000A0610000}"/>
    <cellStyle name="Note 2 5 6 3" xfId="24992" xr:uid="{00000000-0005-0000-0000-0000A1610000}"/>
    <cellStyle name="Note 2 5 7" xfId="24993" xr:uid="{00000000-0005-0000-0000-0000A2610000}"/>
    <cellStyle name="Note 2 5 8" xfId="24994" xr:uid="{00000000-0005-0000-0000-0000A3610000}"/>
    <cellStyle name="Note 2 5 8 2" xfId="24995" xr:uid="{00000000-0005-0000-0000-0000A4610000}"/>
    <cellStyle name="Note 2 5 8 2 2" xfId="24996" xr:uid="{00000000-0005-0000-0000-0000A5610000}"/>
    <cellStyle name="Note 2 5 8 3" xfId="24997" xr:uid="{00000000-0005-0000-0000-0000A6610000}"/>
    <cellStyle name="Note 2 5 8 4" xfId="24998" xr:uid="{00000000-0005-0000-0000-0000A7610000}"/>
    <cellStyle name="Note 2 5 8 5" xfId="24999" xr:uid="{00000000-0005-0000-0000-0000A8610000}"/>
    <cellStyle name="Note 2 5 9" xfId="25000" xr:uid="{00000000-0005-0000-0000-0000A9610000}"/>
    <cellStyle name="Note 2 5 9 2" xfId="25001" xr:uid="{00000000-0005-0000-0000-0000AA610000}"/>
    <cellStyle name="Note 2 5 9 2 2" xfId="25002" xr:uid="{00000000-0005-0000-0000-0000AB610000}"/>
    <cellStyle name="Note 2 5 9 3" xfId="25003" xr:uid="{00000000-0005-0000-0000-0000AC610000}"/>
    <cellStyle name="Note 2 6" xfId="25004" xr:uid="{00000000-0005-0000-0000-0000AD610000}"/>
    <cellStyle name="Note 2 6 2" xfId="25005" xr:uid="{00000000-0005-0000-0000-0000AE610000}"/>
    <cellStyle name="Note 2 6 2 2" xfId="25006" xr:uid="{00000000-0005-0000-0000-0000AF610000}"/>
    <cellStyle name="Note 2 6 2 3" xfId="25007" xr:uid="{00000000-0005-0000-0000-0000B0610000}"/>
    <cellStyle name="Note 2 6 2 3 2" xfId="25008" xr:uid="{00000000-0005-0000-0000-0000B1610000}"/>
    <cellStyle name="Note 2 6 2 3 3" xfId="25009" xr:uid="{00000000-0005-0000-0000-0000B2610000}"/>
    <cellStyle name="Note 2 6 2 4" xfId="25010" xr:uid="{00000000-0005-0000-0000-0000B3610000}"/>
    <cellStyle name="Note 2 6 2 4 2" xfId="25011" xr:uid="{00000000-0005-0000-0000-0000B4610000}"/>
    <cellStyle name="Note 2 6 2 4 2 2" xfId="25012" xr:uid="{00000000-0005-0000-0000-0000B5610000}"/>
    <cellStyle name="Note 2 6 2 4 3" xfId="25013" xr:uid="{00000000-0005-0000-0000-0000B6610000}"/>
    <cellStyle name="Note 2 6 2 5" xfId="25014" xr:uid="{00000000-0005-0000-0000-0000B7610000}"/>
    <cellStyle name="Note 2 6 2 5 2" xfId="25015" xr:uid="{00000000-0005-0000-0000-0000B8610000}"/>
    <cellStyle name="Note 2 6 2 5 2 2" xfId="25016" xr:uid="{00000000-0005-0000-0000-0000B9610000}"/>
    <cellStyle name="Note 2 6 2 5 3" xfId="25017" xr:uid="{00000000-0005-0000-0000-0000BA610000}"/>
    <cellStyle name="Note 2 6 2 6" xfId="25018" xr:uid="{00000000-0005-0000-0000-0000BB610000}"/>
    <cellStyle name="Note 2 6 2 6 2" xfId="25019" xr:uid="{00000000-0005-0000-0000-0000BC610000}"/>
    <cellStyle name="Note 2 6 2 6 2 2" xfId="25020" xr:uid="{00000000-0005-0000-0000-0000BD610000}"/>
    <cellStyle name="Note 2 6 2 6 3" xfId="25021" xr:uid="{00000000-0005-0000-0000-0000BE610000}"/>
    <cellStyle name="Note 2 6 2 7" xfId="25022" xr:uid="{00000000-0005-0000-0000-0000BF610000}"/>
    <cellStyle name="Note 2 6 2 7 2" xfId="25023" xr:uid="{00000000-0005-0000-0000-0000C0610000}"/>
    <cellStyle name="Note 2 6 2 8" xfId="25024" xr:uid="{00000000-0005-0000-0000-0000C1610000}"/>
    <cellStyle name="Note 2 6 2 8 2" xfId="25025" xr:uid="{00000000-0005-0000-0000-0000C2610000}"/>
    <cellStyle name="Note 2 6 2 9" xfId="25026" xr:uid="{00000000-0005-0000-0000-0000C3610000}"/>
    <cellStyle name="Note 2 6 3" xfId="25027" xr:uid="{00000000-0005-0000-0000-0000C4610000}"/>
    <cellStyle name="Note 2 6 3 2" xfId="25028" xr:uid="{00000000-0005-0000-0000-0000C5610000}"/>
    <cellStyle name="Note 2 6 3 3" xfId="25029" xr:uid="{00000000-0005-0000-0000-0000C6610000}"/>
    <cellStyle name="Note 2 6 3 3 2" xfId="25030" xr:uid="{00000000-0005-0000-0000-0000C7610000}"/>
    <cellStyle name="Note 2 6 3 3 3" xfId="25031" xr:uid="{00000000-0005-0000-0000-0000C8610000}"/>
    <cellStyle name="Note 2 6 3 4" xfId="25032" xr:uid="{00000000-0005-0000-0000-0000C9610000}"/>
    <cellStyle name="Note 2 6 3 4 2" xfId="25033" xr:uid="{00000000-0005-0000-0000-0000CA610000}"/>
    <cellStyle name="Note 2 6 3 4 2 2" xfId="25034" xr:uid="{00000000-0005-0000-0000-0000CB610000}"/>
    <cellStyle name="Note 2 6 3 4 3" xfId="25035" xr:uid="{00000000-0005-0000-0000-0000CC610000}"/>
    <cellStyle name="Note 2 6 3 5" xfId="25036" xr:uid="{00000000-0005-0000-0000-0000CD610000}"/>
    <cellStyle name="Note 2 6 3 5 2" xfId="25037" xr:uid="{00000000-0005-0000-0000-0000CE610000}"/>
    <cellStyle name="Note 2 6 3 5 2 2" xfId="25038" xr:uid="{00000000-0005-0000-0000-0000CF610000}"/>
    <cellStyle name="Note 2 6 3 5 3" xfId="25039" xr:uid="{00000000-0005-0000-0000-0000D0610000}"/>
    <cellStyle name="Note 2 6 3 6" xfId="25040" xr:uid="{00000000-0005-0000-0000-0000D1610000}"/>
    <cellStyle name="Note 2 6 3 6 2" xfId="25041" xr:uid="{00000000-0005-0000-0000-0000D2610000}"/>
    <cellStyle name="Note 2 6 3 6 2 2" xfId="25042" xr:uid="{00000000-0005-0000-0000-0000D3610000}"/>
    <cellStyle name="Note 2 6 3 6 3" xfId="25043" xr:uid="{00000000-0005-0000-0000-0000D4610000}"/>
    <cellStyle name="Note 2 6 3 7" xfId="25044" xr:uid="{00000000-0005-0000-0000-0000D5610000}"/>
    <cellStyle name="Note 2 6 3 7 2" xfId="25045" xr:uid="{00000000-0005-0000-0000-0000D6610000}"/>
    <cellStyle name="Note 2 6 3 8" xfId="25046" xr:uid="{00000000-0005-0000-0000-0000D7610000}"/>
    <cellStyle name="Note 2 6 3 8 2" xfId="25047" xr:uid="{00000000-0005-0000-0000-0000D8610000}"/>
    <cellStyle name="Note 2 6 3 9" xfId="25048" xr:uid="{00000000-0005-0000-0000-0000D9610000}"/>
    <cellStyle name="Note 2 6 4" xfId="25049" xr:uid="{00000000-0005-0000-0000-0000DA610000}"/>
    <cellStyle name="Note 2 6 4 2" xfId="25050" xr:uid="{00000000-0005-0000-0000-0000DB610000}"/>
    <cellStyle name="Note 2 6 4 3" xfId="25051" xr:uid="{00000000-0005-0000-0000-0000DC610000}"/>
    <cellStyle name="Note 2 6 4 3 2" xfId="25052" xr:uid="{00000000-0005-0000-0000-0000DD610000}"/>
    <cellStyle name="Note 2 6 4 3 2 2" xfId="25053" xr:uid="{00000000-0005-0000-0000-0000DE610000}"/>
    <cellStyle name="Note 2 6 4 3 3" xfId="25054" xr:uid="{00000000-0005-0000-0000-0000DF610000}"/>
    <cellStyle name="Note 2 6 4 4" xfId="25055" xr:uid="{00000000-0005-0000-0000-0000E0610000}"/>
    <cellStyle name="Note 2 6 4 4 2" xfId="25056" xr:uid="{00000000-0005-0000-0000-0000E1610000}"/>
    <cellStyle name="Note 2 6 4 4 2 2" xfId="25057" xr:uid="{00000000-0005-0000-0000-0000E2610000}"/>
    <cellStyle name="Note 2 6 4 4 3" xfId="25058" xr:uid="{00000000-0005-0000-0000-0000E3610000}"/>
    <cellStyle name="Note 2 6 4 5" xfId="25059" xr:uid="{00000000-0005-0000-0000-0000E4610000}"/>
    <cellStyle name="Note 2 6 4 5 2" xfId="25060" xr:uid="{00000000-0005-0000-0000-0000E5610000}"/>
    <cellStyle name="Note 2 6 4 5 2 2" xfId="25061" xr:uid="{00000000-0005-0000-0000-0000E6610000}"/>
    <cellStyle name="Note 2 6 4 5 3" xfId="25062" xr:uid="{00000000-0005-0000-0000-0000E7610000}"/>
    <cellStyle name="Note 2 6 4 6" xfId="25063" xr:uid="{00000000-0005-0000-0000-0000E8610000}"/>
    <cellStyle name="Note 2 6 4 6 2" xfId="25064" xr:uid="{00000000-0005-0000-0000-0000E9610000}"/>
    <cellStyle name="Note 2 6 4 7" xfId="25065" xr:uid="{00000000-0005-0000-0000-0000EA610000}"/>
    <cellStyle name="Note 2 6 4 7 2" xfId="25066" xr:uid="{00000000-0005-0000-0000-0000EB610000}"/>
    <cellStyle name="Note 2 6 4 8" xfId="25067" xr:uid="{00000000-0005-0000-0000-0000EC610000}"/>
    <cellStyle name="Note 2 6 4 9" xfId="25068" xr:uid="{00000000-0005-0000-0000-0000ED610000}"/>
    <cellStyle name="Note 2 6 5" xfId="25069" xr:uid="{00000000-0005-0000-0000-0000EE610000}"/>
    <cellStyle name="Note 2 6 5 2" xfId="25070" xr:uid="{00000000-0005-0000-0000-0000EF610000}"/>
    <cellStyle name="Note 2 6 5 3" xfId="25071" xr:uid="{00000000-0005-0000-0000-0000F0610000}"/>
    <cellStyle name="Note 2 6 6" xfId="25072" xr:uid="{00000000-0005-0000-0000-0000F1610000}"/>
    <cellStyle name="Note 2 6 6 2" xfId="25073" xr:uid="{00000000-0005-0000-0000-0000F2610000}"/>
    <cellStyle name="Note 2 6 6 2 2" xfId="25074" xr:uid="{00000000-0005-0000-0000-0000F3610000}"/>
    <cellStyle name="Note 2 6 6 2 2 2" xfId="25075" xr:uid="{00000000-0005-0000-0000-0000F4610000}"/>
    <cellStyle name="Note 2 6 6 2 3" xfId="25076" xr:uid="{00000000-0005-0000-0000-0000F5610000}"/>
    <cellStyle name="Note 2 6 6 3" xfId="25077" xr:uid="{00000000-0005-0000-0000-0000F6610000}"/>
    <cellStyle name="Note 2 6 6 3 2" xfId="25078" xr:uid="{00000000-0005-0000-0000-0000F7610000}"/>
    <cellStyle name="Note 2 6 6 3 2 2" xfId="25079" xr:uid="{00000000-0005-0000-0000-0000F8610000}"/>
    <cellStyle name="Note 2 6 6 3 3" xfId="25080" xr:uid="{00000000-0005-0000-0000-0000F9610000}"/>
    <cellStyle name="Note 2 6 6 4" xfId="25081" xr:uid="{00000000-0005-0000-0000-0000FA610000}"/>
    <cellStyle name="Note 2 6 6 4 2" xfId="25082" xr:uid="{00000000-0005-0000-0000-0000FB610000}"/>
    <cellStyle name="Note 2 6 6 4 2 2" xfId="25083" xr:uid="{00000000-0005-0000-0000-0000FC610000}"/>
    <cellStyle name="Note 2 6 6 4 3" xfId="25084" xr:uid="{00000000-0005-0000-0000-0000FD610000}"/>
    <cellStyle name="Note 2 6 6 5" xfId="25085" xr:uid="{00000000-0005-0000-0000-0000FE610000}"/>
    <cellStyle name="Note 2 6 6 5 2" xfId="25086" xr:uid="{00000000-0005-0000-0000-0000FF610000}"/>
    <cellStyle name="Note 2 6 6 6" xfId="25087" xr:uid="{00000000-0005-0000-0000-000000620000}"/>
    <cellStyle name="Note 2 6 6 6 2" xfId="25088" xr:uid="{00000000-0005-0000-0000-000001620000}"/>
    <cellStyle name="Note 2 6 6 7" xfId="25089" xr:uid="{00000000-0005-0000-0000-000002620000}"/>
    <cellStyle name="Note 2 6 7" xfId="25090" xr:uid="{00000000-0005-0000-0000-000003620000}"/>
    <cellStyle name="Note 2 6 7 2" xfId="25091" xr:uid="{00000000-0005-0000-0000-000004620000}"/>
    <cellStyle name="Note 2 6 7 2 2" xfId="25092" xr:uid="{00000000-0005-0000-0000-000005620000}"/>
    <cellStyle name="Note 2 6 7 3" xfId="25093" xr:uid="{00000000-0005-0000-0000-000006620000}"/>
    <cellStyle name="Note 2 6 8" xfId="25094" xr:uid="{00000000-0005-0000-0000-000007620000}"/>
    <cellStyle name="Note 2 6 8 2" xfId="25095" xr:uid="{00000000-0005-0000-0000-000008620000}"/>
    <cellStyle name="Note 2 6 8 2 2" xfId="25096" xr:uid="{00000000-0005-0000-0000-000009620000}"/>
    <cellStyle name="Note 2 6 8 3" xfId="25097" xr:uid="{00000000-0005-0000-0000-00000A620000}"/>
    <cellStyle name="Note 2 7" xfId="25098" xr:uid="{00000000-0005-0000-0000-00000B620000}"/>
    <cellStyle name="Note 2 7 10" xfId="25099" xr:uid="{00000000-0005-0000-0000-00000C620000}"/>
    <cellStyle name="Note 2 7 2" xfId="25100" xr:uid="{00000000-0005-0000-0000-00000D620000}"/>
    <cellStyle name="Note 2 7 2 2" xfId="25101" xr:uid="{00000000-0005-0000-0000-00000E620000}"/>
    <cellStyle name="Note 2 7 2 3" xfId="25102" xr:uid="{00000000-0005-0000-0000-00000F620000}"/>
    <cellStyle name="Note 2 7 2 3 2" xfId="25103" xr:uid="{00000000-0005-0000-0000-000010620000}"/>
    <cellStyle name="Note 2 7 2 3 3" xfId="25104" xr:uid="{00000000-0005-0000-0000-000011620000}"/>
    <cellStyle name="Note 2 7 2 4" xfId="25105" xr:uid="{00000000-0005-0000-0000-000012620000}"/>
    <cellStyle name="Note 2 7 2 4 2" xfId="25106" xr:uid="{00000000-0005-0000-0000-000013620000}"/>
    <cellStyle name="Note 2 7 2 4 2 2" xfId="25107" xr:uid="{00000000-0005-0000-0000-000014620000}"/>
    <cellStyle name="Note 2 7 2 4 3" xfId="25108" xr:uid="{00000000-0005-0000-0000-000015620000}"/>
    <cellStyle name="Note 2 7 2 5" xfId="25109" xr:uid="{00000000-0005-0000-0000-000016620000}"/>
    <cellStyle name="Note 2 7 2 5 2" xfId="25110" xr:uid="{00000000-0005-0000-0000-000017620000}"/>
    <cellStyle name="Note 2 7 2 5 2 2" xfId="25111" xr:uid="{00000000-0005-0000-0000-000018620000}"/>
    <cellStyle name="Note 2 7 2 5 3" xfId="25112" xr:uid="{00000000-0005-0000-0000-000019620000}"/>
    <cellStyle name="Note 2 7 2 6" xfId="25113" xr:uid="{00000000-0005-0000-0000-00001A620000}"/>
    <cellStyle name="Note 2 7 2 6 2" xfId="25114" xr:uid="{00000000-0005-0000-0000-00001B620000}"/>
    <cellStyle name="Note 2 7 2 6 2 2" xfId="25115" xr:uid="{00000000-0005-0000-0000-00001C620000}"/>
    <cellStyle name="Note 2 7 2 6 3" xfId="25116" xr:uid="{00000000-0005-0000-0000-00001D620000}"/>
    <cellStyle name="Note 2 7 2 7" xfId="25117" xr:uid="{00000000-0005-0000-0000-00001E620000}"/>
    <cellStyle name="Note 2 7 2 7 2" xfId="25118" xr:uid="{00000000-0005-0000-0000-00001F620000}"/>
    <cellStyle name="Note 2 7 2 8" xfId="25119" xr:uid="{00000000-0005-0000-0000-000020620000}"/>
    <cellStyle name="Note 2 7 2 8 2" xfId="25120" xr:uid="{00000000-0005-0000-0000-000021620000}"/>
    <cellStyle name="Note 2 7 2 9" xfId="25121" xr:uid="{00000000-0005-0000-0000-000022620000}"/>
    <cellStyle name="Note 2 7 3" xfId="25122" xr:uid="{00000000-0005-0000-0000-000023620000}"/>
    <cellStyle name="Note 2 7 4" xfId="25123" xr:uid="{00000000-0005-0000-0000-000024620000}"/>
    <cellStyle name="Note 2 7 4 2" xfId="25124" xr:uid="{00000000-0005-0000-0000-000025620000}"/>
    <cellStyle name="Note 2 7 4 3" xfId="25125" xr:uid="{00000000-0005-0000-0000-000026620000}"/>
    <cellStyle name="Note 2 7 5" xfId="25126" xr:uid="{00000000-0005-0000-0000-000027620000}"/>
    <cellStyle name="Note 2 7 5 2" xfId="25127" xr:uid="{00000000-0005-0000-0000-000028620000}"/>
    <cellStyle name="Note 2 7 5 2 2" xfId="25128" xr:uid="{00000000-0005-0000-0000-000029620000}"/>
    <cellStyle name="Note 2 7 5 3" xfId="25129" xr:uid="{00000000-0005-0000-0000-00002A620000}"/>
    <cellStyle name="Note 2 7 6" xfId="25130" xr:uid="{00000000-0005-0000-0000-00002B620000}"/>
    <cellStyle name="Note 2 7 6 2" xfId="25131" xr:uid="{00000000-0005-0000-0000-00002C620000}"/>
    <cellStyle name="Note 2 7 6 2 2" xfId="25132" xr:uid="{00000000-0005-0000-0000-00002D620000}"/>
    <cellStyle name="Note 2 7 6 3" xfId="25133" xr:uid="{00000000-0005-0000-0000-00002E620000}"/>
    <cellStyle name="Note 2 7 7" xfId="25134" xr:uid="{00000000-0005-0000-0000-00002F620000}"/>
    <cellStyle name="Note 2 7 7 2" xfId="25135" xr:uid="{00000000-0005-0000-0000-000030620000}"/>
    <cellStyle name="Note 2 7 7 2 2" xfId="25136" xr:uid="{00000000-0005-0000-0000-000031620000}"/>
    <cellStyle name="Note 2 7 7 3" xfId="25137" xr:uid="{00000000-0005-0000-0000-000032620000}"/>
    <cellStyle name="Note 2 7 8" xfId="25138" xr:uid="{00000000-0005-0000-0000-000033620000}"/>
    <cellStyle name="Note 2 7 8 2" xfId="25139" xr:uid="{00000000-0005-0000-0000-000034620000}"/>
    <cellStyle name="Note 2 7 9" xfId="25140" xr:uid="{00000000-0005-0000-0000-000035620000}"/>
    <cellStyle name="Note 2 7 9 2" xfId="25141" xr:uid="{00000000-0005-0000-0000-000036620000}"/>
    <cellStyle name="Note 2 8" xfId="25142" xr:uid="{00000000-0005-0000-0000-000037620000}"/>
    <cellStyle name="Note 2 8 2" xfId="25143" xr:uid="{00000000-0005-0000-0000-000038620000}"/>
    <cellStyle name="Note 2 8 2 10" xfId="25144" xr:uid="{00000000-0005-0000-0000-000039620000}"/>
    <cellStyle name="Note 2 8 2 2" xfId="25145" xr:uid="{00000000-0005-0000-0000-00003A620000}"/>
    <cellStyle name="Note 2 8 2 3" xfId="25146" xr:uid="{00000000-0005-0000-0000-00003B620000}"/>
    <cellStyle name="Note 2 8 2 4" xfId="25147" xr:uid="{00000000-0005-0000-0000-00003C620000}"/>
    <cellStyle name="Note 2 8 2 4 2" xfId="25148" xr:uid="{00000000-0005-0000-0000-00003D620000}"/>
    <cellStyle name="Note 2 8 2 4 2 2" xfId="25149" xr:uid="{00000000-0005-0000-0000-00003E620000}"/>
    <cellStyle name="Note 2 8 2 4 3" xfId="25150" xr:uid="{00000000-0005-0000-0000-00003F620000}"/>
    <cellStyle name="Note 2 8 2 5" xfId="25151" xr:uid="{00000000-0005-0000-0000-000040620000}"/>
    <cellStyle name="Note 2 8 2 5 2" xfId="25152" xr:uid="{00000000-0005-0000-0000-000041620000}"/>
    <cellStyle name="Note 2 8 2 5 2 2" xfId="25153" xr:uid="{00000000-0005-0000-0000-000042620000}"/>
    <cellStyle name="Note 2 8 2 5 3" xfId="25154" xr:uid="{00000000-0005-0000-0000-000043620000}"/>
    <cellStyle name="Note 2 8 2 6" xfId="25155" xr:uid="{00000000-0005-0000-0000-000044620000}"/>
    <cellStyle name="Note 2 8 2 6 2" xfId="25156" xr:uid="{00000000-0005-0000-0000-000045620000}"/>
    <cellStyle name="Note 2 8 2 6 2 2" xfId="25157" xr:uid="{00000000-0005-0000-0000-000046620000}"/>
    <cellStyle name="Note 2 8 2 6 3" xfId="25158" xr:uid="{00000000-0005-0000-0000-000047620000}"/>
    <cellStyle name="Note 2 8 2 7" xfId="25159" xr:uid="{00000000-0005-0000-0000-000048620000}"/>
    <cellStyle name="Note 2 8 2 7 2" xfId="25160" xr:uid="{00000000-0005-0000-0000-000049620000}"/>
    <cellStyle name="Note 2 8 2 8" xfId="25161" xr:uid="{00000000-0005-0000-0000-00004A620000}"/>
    <cellStyle name="Note 2 8 2 8 2" xfId="25162" xr:uid="{00000000-0005-0000-0000-00004B620000}"/>
    <cellStyle name="Note 2 8 2 9" xfId="25163" xr:uid="{00000000-0005-0000-0000-00004C620000}"/>
    <cellStyle name="Note 2 8 3" xfId="25164" xr:uid="{00000000-0005-0000-0000-00004D620000}"/>
    <cellStyle name="Note 2 8 4" xfId="25165" xr:uid="{00000000-0005-0000-0000-00004E620000}"/>
    <cellStyle name="Note 2 8 4 2" xfId="25166" xr:uid="{00000000-0005-0000-0000-00004F620000}"/>
    <cellStyle name="Note 2 8 4 2 2" xfId="25167" xr:uid="{00000000-0005-0000-0000-000050620000}"/>
    <cellStyle name="Note 2 8 4 3" xfId="25168" xr:uid="{00000000-0005-0000-0000-000051620000}"/>
    <cellStyle name="Note 2 8 5" xfId="25169" xr:uid="{00000000-0005-0000-0000-000052620000}"/>
    <cellStyle name="Note 2 8 5 2" xfId="25170" xr:uid="{00000000-0005-0000-0000-000053620000}"/>
    <cellStyle name="Note 2 8 5 2 2" xfId="25171" xr:uid="{00000000-0005-0000-0000-000054620000}"/>
    <cellStyle name="Note 2 8 5 3" xfId="25172" xr:uid="{00000000-0005-0000-0000-000055620000}"/>
    <cellStyle name="Note 2 9" xfId="25173" xr:uid="{00000000-0005-0000-0000-000056620000}"/>
    <cellStyle name="Note 2 9 2" xfId="25174" xr:uid="{00000000-0005-0000-0000-000057620000}"/>
    <cellStyle name="Note 2 9 3" xfId="25175" xr:uid="{00000000-0005-0000-0000-000058620000}"/>
    <cellStyle name="Note 2 9 3 2" xfId="25176" xr:uid="{00000000-0005-0000-0000-000059620000}"/>
    <cellStyle name="Note 2 9 3 3" xfId="25177" xr:uid="{00000000-0005-0000-0000-00005A620000}"/>
    <cellStyle name="Note 2 9 4" xfId="25178" xr:uid="{00000000-0005-0000-0000-00005B620000}"/>
    <cellStyle name="Note 2 9 4 2" xfId="25179" xr:uid="{00000000-0005-0000-0000-00005C620000}"/>
    <cellStyle name="Note 2 9 4 2 2" xfId="25180" xr:uid="{00000000-0005-0000-0000-00005D620000}"/>
    <cellStyle name="Note 2 9 4 3" xfId="25181" xr:uid="{00000000-0005-0000-0000-00005E620000}"/>
    <cellStyle name="Note 2 9 5" xfId="25182" xr:uid="{00000000-0005-0000-0000-00005F620000}"/>
    <cellStyle name="Note 2 9 5 2" xfId="25183" xr:uid="{00000000-0005-0000-0000-000060620000}"/>
    <cellStyle name="Note 2 9 5 2 2" xfId="25184" xr:uid="{00000000-0005-0000-0000-000061620000}"/>
    <cellStyle name="Note 2 9 5 3" xfId="25185" xr:uid="{00000000-0005-0000-0000-000062620000}"/>
    <cellStyle name="Note 2 9 6" xfId="25186" xr:uid="{00000000-0005-0000-0000-000063620000}"/>
    <cellStyle name="Note 2 9 6 2" xfId="25187" xr:uid="{00000000-0005-0000-0000-000064620000}"/>
    <cellStyle name="Note 2 9 6 2 2" xfId="25188" xr:uid="{00000000-0005-0000-0000-000065620000}"/>
    <cellStyle name="Note 2 9 6 3" xfId="25189" xr:uid="{00000000-0005-0000-0000-000066620000}"/>
    <cellStyle name="Note 2 9 7" xfId="25190" xr:uid="{00000000-0005-0000-0000-000067620000}"/>
    <cellStyle name="Note 2 9 7 2" xfId="25191" xr:uid="{00000000-0005-0000-0000-000068620000}"/>
    <cellStyle name="Note 2 9 8" xfId="25192" xr:uid="{00000000-0005-0000-0000-000069620000}"/>
    <cellStyle name="Note 2 9 8 2" xfId="25193" xr:uid="{00000000-0005-0000-0000-00006A620000}"/>
    <cellStyle name="Note 2 9 9" xfId="25194" xr:uid="{00000000-0005-0000-0000-00006B620000}"/>
    <cellStyle name="Note 3" xfId="25195" xr:uid="{00000000-0005-0000-0000-00006C620000}"/>
    <cellStyle name="Output 2" xfId="25196" xr:uid="{00000000-0005-0000-0000-00006D620000}"/>
    <cellStyle name="Percent" xfId="25687" builtinId="5"/>
    <cellStyle name="Percent 10" xfId="25197" xr:uid="{00000000-0005-0000-0000-00006E620000}"/>
    <cellStyle name="Percent 10 2" xfId="25198" xr:uid="{00000000-0005-0000-0000-00006F620000}"/>
    <cellStyle name="Percent 10 2 2" xfId="25199" xr:uid="{00000000-0005-0000-0000-000070620000}"/>
    <cellStyle name="Percent 10 2 2 2" xfId="25200" xr:uid="{00000000-0005-0000-0000-000071620000}"/>
    <cellStyle name="Percent 10 2 3" xfId="25201" xr:uid="{00000000-0005-0000-0000-000072620000}"/>
    <cellStyle name="Percent 10 2 4" xfId="25202" xr:uid="{00000000-0005-0000-0000-000073620000}"/>
    <cellStyle name="Percent 10 3" xfId="25203" xr:uid="{00000000-0005-0000-0000-000074620000}"/>
    <cellStyle name="Percent 10 3 2" xfId="25204" xr:uid="{00000000-0005-0000-0000-000075620000}"/>
    <cellStyle name="Percent 10 3 2 2" xfId="25205" xr:uid="{00000000-0005-0000-0000-000076620000}"/>
    <cellStyle name="Percent 10 3 3" xfId="25206" xr:uid="{00000000-0005-0000-0000-000077620000}"/>
    <cellStyle name="Percent 10 3 3 2" xfId="25207" xr:uid="{00000000-0005-0000-0000-000078620000}"/>
    <cellStyle name="Percent 10 3 4" xfId="25208" xr:uid="{00000000-0005-0000-0000-000079620000}"/>
    <cellStyle name="Percent 10 3 5" xfId="25209" xr:uid="{00000000-0005-0000-0000-00007A620000}"/>
    <cellStyle name="Percent 10 3 6" xfId="25210" xr:uid="{00000000-0005-0000-0000-00007B620000}"/>
    <cellStyle name="Percent 10 4" xfId="25211" xr:uid="{00000000-0005-0000-0000-00007C620000}"/>
    <cellStyle name="Percent 10 4 2" xfId="25212" xr:uid="{00000000-0005-0000-0000-00007D620000}"/>
    <cellStyle name="Percent 10 4 2 2" xfId="25213" xr:uid="{00000000-0005-0000-0000-00007E620000}"/>
    <cellStyle name="Percent 10 4 2 3" xfId="25214" xr:uid="{00000000-0005-0000-0000-00007F620000}"/>
    <cellStyle name="Percent 10 4 3" xfId="25215" xr:uid="{00000000-0005-0000-0000-000080620000}"/>
    <cellStyle name="Percent 10 4 4" xfId="25216" xr:uid="{00000000-0005-0000-0000-000081620000}"/>
    <cellStyle name="Percent 10 5" xfId="25217" xr:uid="{00000000-0005-0000-0000-000082620000}"/>
    <cellStyle name="Percent 10 6" xfId="25218" xr:uid="{00000000-0005-0000-0000-000083620000}"/>
    <cellStyle name="Percent 11" xfId="25219" xr:uid="{00000000-0005-0000-0000-000084620000}"/>
    <cellStyle name="Percent 11 2" xfId="25220" xr:uid="{00000000-0005-0000-0000-000085620000}"/>
    <cellStyle name="Percent 11 2 2" xfId="25221" xr:uid="{00000000-0005-0000-0000-000086620000}"/>
    <cellStyle name="Percent 11 2 2 2" xfId="25222" xr:uid="{00000000-0005-0000-0000-000087620000}"/>
    <cellStyle name="Percent 11 2 3" xfId="25223" xr:uid="{00000000-0005-0000-0000-000088620000}"/>
    <cellStyle name="Percent 11 2 4" xfId="25224" xr:uid="{00000000-0005-0000-0000-000089620000}"/>
    <cellStyle name="Percent 11 3" xfId="25225" xr:uid="{00000000-0005-0000-0000-00008A620000}"/>
    <cellStyle name="Percent 11 3 2" xfId="25226" xr:uid="{00000000-0005-0000-0000-00008B620000}"/>
    <cellStyle name="Percent 11 3 2 2" xfId="25227" xr:uid="{00000000-0005-0000-0000-00008C620000}"/>
    <cellStyle name="Percent 11 3 3" xfId="25228" xr:uid="{00000000-0005-0000-0000-00008D620000}"/>
    <cellStyle name="Percent 11 3 3 2" xfId="25229" xr:uid="{00000000-0005-0000-0000-00008E620000}"/>
    <cellStyle name="Percent 11 3 4" xfId="25230" xr:uid="{00000000-0005-0000-0000-00008F620000}"/>
    <cellStyle name="Percent 11 3 5" xfId="25231" xr:uid="{00000000-0005-0000-0000-000090620000}"/>
    <cellStyle name="Percent 11 3 6" xfId="25232" xr:uid="{00000000-0005-0000-0000-000091620000}"/>
    <cellStyle name="Percent 11 4" xfId="25233" xr:uid="{00000000-0005-0000-0000-000092620000}"/>
    <cellStyle name="Percent 11 4 2" xfId="25234" xr:uid="{00000000-0005-0000-0000-000093620000}"/>
    <cellStyle name="Percent 11 4 2 2" xfId="25235" xr:uid="{00000000-0005-0000-0000-000094620000}"/>
    <cellStyle name="Percent 11 4 2 3" xfId="25236" xr:uid="{00000000-0005-0000-0000-000095620000}"/>
    <cellStyle name="Percent 11 4 3" xfId="25237" xr:uid="{00000000-0005-0000-0000-000096620000}"/>
    <cellStyle name="Percent 11 4 4" xfId="25238" xr:uid="{00000000-0005-0000-0000-000097620000}"/>
    <cellStyle name="Percent 11 5" xfId="25239" xr:uid="{00000000-0005-0000-0000-000098620000}"/>
    <cellStyle name="Percent 11 6" xfId="25240" xr:uid="{00000000-0005-0000-0000-000099620000}"/>
    <cellStyle name="Percent 12" xfId="25241" xr:uid="{00000000-0005-0000-0000-00009A620000}"/>
    <cellStyle name="Percent 12 10" xfId="25242" xr:uid="{00000000-0005-0000-0000-00009B620000}"/>
    <cellStyle name="Percent 12 10 2" xfId="25243" xr:uid="{00000000-0005-0000-0000-00009C620000}"/>
    <cellStyle name="Percent 12 10 2 2" xfId="25244" xr:uid="{00000000-0005-0000-0000-00009D620000}"/>
    <cellStyle name="Percent 12 10 3" xfId="25245" xr:uid="{00000000-0005-0000-0000-00009E620000}"/>
    <cellStyle name="Percent 12 11" xfId="25246" xr:uid="{00000000-0005-0000-0000-00009F620000}"/>
    <cellStyle name="Percent 12 11 2" xfId="25247" xr:uid="{00000000-0005-0000-0000-0000A0620000}"/>
    <cellStyle name="Percent 12 11 2 2" xfId="25248" xr:uid="{00000000-0005-0000-0000-0000A1620000}"/>
    <cellStyle name="Percent 12 11 3" xfId="25249" xr:uid="{00000000-0005-0000-0000-0000A2620000}"/>
    <cellStyle name="Percent 12 2" xfId="25250" xr:uid="{00000000-0005-0000-0000-0000A3620000}"/>
    <cellStyle name="Percent 12 2 2" xfId="25251" xr:uid="{00000000-0005-0000-0000-0000A4620000}"/>
    <cellStyle name="Percent 12 2 2 2" xfId="25252" xr:uid="{00000000-0005-0000-0000-0000A5620000}"/>
    <cellStyle name="Percent 12 2 2 3" xfId="25253" xr:uid="{00000000-0005-0000-0000-0000A6620000}"/>
    <cellStyle name="Percent 12 2 2 3 2" xfId="25254" xr:uid="{00000000-0005-0000-0000-0000A7620000}"/>
    <cellStyle name="Percent 12 2 2 3 3" xfId="25255" xr:uid="{00000000-0005-0000-0000-0000A8620000}"/>
    <cellStyle name="Percent 12 2 2 4" xfId="25256" xr:uid="{00000000-0005-0000-0000-0000A9620000}"/>
    <cellStyle name="Percent 12 2 2 4 2" xfId="25257" xr:uid="{00000000-0005-0000-0000-0000AA620000}"/>
    <cellStyle name="Percent 12 2 2 4 2 2" xfId="25258" xr:uid="{00000000-0005-0000-0000-0000AB620000}"/>
    <cellStyle name="Percent 12 2 2 4 3" xfId="25259" xr:uid="{00000000-0005-0000-0000-0000AC620000}"/>
    <cellStyle name="Percent 12 2 2 5" xfId="25260" xr:uid="{00000000-0005-0000-0000-0000AD620000}"/>
    <cellStyle name="Percent 12 2 2 5 2" xfId="25261" xr:uid="{00000000-0005-0000-0000-0000AE620000}"/>
    <cellStyle name="Percent 12 2 2 5 2 2" xfId="25262" xr:uid="{00000000-0005-0000-0000-0000AF620000}"/>
    <cellStyle name="Percent 12 2 2 5 3" xfId="25263" xr:uid="{00000000-0005-0000-0000-0000B0620000}"/>
    <cellStyle name="Percent 12 2 2 6" xfId="25264" xr:uid="{00000000-0005-0000-0000-0000B1620000}"/>
    <cellStyle name="Percent 12 2 2 6 2" xfId="25265" xr:uid="{00000000-0005-0000-0000-0000B2620000}"/>
    <cellStyle name="Percent 12 2 2 6 2 2" xfId="25266" xr:uid="{00000000-0005-0000-0000-0000B3620000}"/>
    <cellStyle name="Percent 12 2 2 6 3" xfId="25267" xr:uid="{00000000-0005-0000-0000-0000B4620000}"/>
    <cellStyle name="Percent 12 2 2 7" xfId="25268" xr:uid="{00000000-0005-0000-0000-0000B5620000}"/>
    <cellStyle name="Percent 12 2 2 7 2" xfId="25269" xr:uid="{00000000-0005-0000-0000-0000B6620000}"/>
    <cellStyle name="Percent 12 2 2 8" xfId="25270" xr:uid="{00000000-0005-0000-0000-0000B7620000}"/>
    <cellStyle name="Percent 12 2 2 8 2" xfId="25271" xr:uid="{00000000-0005-0000-0000-0000B8620000}"/>
    <cellStyle name="Percent 12 2 2 9" xfId="25272" xr:uid="{00000000-0005-0000-0000-0000B9620000}"/>
    <cellStyle name="Percent 12 2 3" xfId="25273" xr:uid="{00000000-0005-0000-0000-0000BA620000}"/>
    <cellStyle name="Percent 12 2 3 2" xfId="25274" xr:uid="{00000000-0005-0000-0000-0000BB620000}"/>
    <cellStyle name="Percent 12 2 3 3" xfId="25275" xr:uid="{00000000-0005-0000-0000-0000BC620000}"/>
    <cellStyle name="Percent 12 2 3 3 2" xfId="25276" xr:uid="{00000000-0005-0000-0000-0000BD620000}"/>
    <cellStyle name="Percent 12 2 3 3 3" xfId="25277" xr:uid="{00000000-0005-0000-0000-0000BE620000}"/>
    <cellStyle name="Percent 12 2 3 4" xfId="25278" xr:uid="{00000000-0005-0000-0000-0000BF620000}"/>
    <cellStyle name="Percent 12 2 3 4 2" xfId="25279" xr:uid="{00000000-0005-0000-0000-0000C0620000}"/>
    <cellStyle name="Percent 12 2 3 4 2 2" xfId="25280" xr:uid="{00000000-0005-0000-0000-0000C1620000}"/>
    <cellStyle name="Percent 12 2 3 4 3" xfId="25281" xr:uid="{00000000-0005-0000-0000-0000C2620000}"/>
    <cellStyle name="Percent 12 2 3 5" xfId="25282" xr:uid="{00000000-0005-0000-0000-0000C3620000}"/>
    <cellStyle name="Percent 12 2 3 5 2" xfId="25283" xr:uid="{00000000-0005-0000-0000-0000C4620000}"/>
    <cellStyle name="Percent 12 2 3 5 2 2" xfId="25284" xr:uid="{00000000-0005-0000-0000-0000C5620000}"/>
    <cellStyle name="Percent 12 2 3 5 3" xfId="25285" xr:uid="{00000000-0005-0000-0000-0000C6620000}"/>
    <cellStyle name="Percent 12 2 3 6" xfId="25286" xr:uid="{00000000-0005-0000-0000-0000C7620000}"/>
    <cellStyle name="Percent 12 2 3 6 2" xfId="25287" xr:uid="{00000000-0005-0000-0000-0000C8620000}"/>
    <cellStyle name="Percent 12 2 3 6 2 2" xfId="25288" xr:uid="{00000000-0005-0000-0000-0000C9620000}"/>
    <cellStyle name="Percent 12 2 3 6 3" xfId="25289" xr:uid="{00000000-0005-0000-0000-0000CA620000}"/>
    <cellStyle name="Percent 12 2 3 7" xfId="25290" xr:uid="{00000000-0005-0000-0000-0000CB620000}"/>
    <cellStyle name="Percent 12 2 3 7 2" xfId="25291" xr:uid="{00000000-0005-0000-0000-0000CC620000}"/>
    <cellStyle name="Percent 12 2 3 8" xfId="25292" xr:uid="{00000000-0005-0000-0000-0000CD620000}"/>
    <cellStyle name="Percent 12 2 3 8 2" xfId="25293" xr:uid="{00000000-0005-0000-0000-0000CE620000}"/>
    <cellStyle name="Percent 12 2 3 9" xfId="25294" xr:uid="{00000000-0005-0000-0000-0000CF620000}"/>
    <cellStyle name="Percent 12 2 4" xfId="25295" xr:uid="{00000000-0005-0000-0000-0000D0620000}"/>
    <cellStyle name="Percent 12 2 4 2" xfId="25296" xr:uid="{00000000-0005-0000-0000-0000D1620000}"/>
    <cellStyle name="Percent 12 2 4 3" xfId="25297" xr:uid="{00000000-0005-0000-0000-0000D2620000}"/>
    <cellStyle name="Percent 12 2 4 3 2" xfId="25298" xr:uid="{00000000-0005-0000-0000-0000D3620000}"/>
    <cellStyle name="Percent 12 2 4 3 2 2" xfId="25299" xr:uid="{00000000-0005-0000-0000-0000D4620000}"/>
    <cellStyle name="Percent 12 2 4 3 3" xfId="25300" xr:uid="{00000000-0005-0000-0000-0000D5620000}"/>
    <cellStyle name="Percent 12 2 4 4" xfId="25301" xr:uid="{00000000-0005-0000-0000-0000D6620000}"/>
    <cellStyle name="Percent 12 2 4 4 2" xfId="25302" xr:uid="{00000000-0005-0000-0000-0000D7620000}"/>
    <cellStyle name="Percent 12 2 4 4 2 2" xfId="25303" xr:uid="{00000000-0005-0000-0000-0000D8620000}"/>
    <cellStyle name="Percent 12 2 4 4 3" xfId="25304" xr:uid="{00000000-0005-0000-0000-0000D9620000}"/>
    <cellStyle name="Percent 12 2 4 5" xfId="25305" xr:uid="{00000000-0005-0000-0000-0000DA620000}"/>
    <cellStyle name="Percent 12 2 4 5 2" xfId="25306" xr:uid="{00000000-0005-0000-0000-0000DB620000}"/>
    <cellStyle name="Percent 12 2 4 5 2 2" xfId="25307" xr:uid="{00000000-0005-0000-0000-0000DC620000}"/>
    <cellStyle name="Percent 12 2 4 5 3" xfId="25308" xr:uid="{00000000-0005-0000-0000-0000DD620000}"/>
    <cellStyle name="Percent 12 2 4 6" xfId="25309" xr:uid="{00000000-0005-0000-0000-0000DE620000}"/>
    <cellStyle name="Percent 12 2 4 6 2" xfId="25310" xr:uid="{00000000-0005-0000-0000-0000DF620000}"/>
    <cellStyle name="Percent 12 2 4 7" xfId="25311" xr:uid="{00000000-0005-0000-0000-0000E0620000}"/>
    <cellStyle name="Percent 12 2 4 7 2" xfId="25312" xr:uid="{00000000-0005-0000-0000-0000E1620000}"/>
    <cellStyle name="Percent 12 2 4 8" xfId="25313" xr:uid="{00000000-0005-0000-0000-0000E2620000}"/>
    <cellStyle name="Percent 12 2 4 9" xfId="25314" xr:uid="{00000000-0005-0000-0000-0000E3620000}"/>
    <cellStyle name="Percent 12 2 5" xfId="25315" xr:uid="{00000000-0005-0000-0000-0000E4620000}"/>
    <cellStyle name="Percent 12 2 5 2" xfId="25316" xr:uid="{00000000-0005-0000-0000-0000E5620000}"/>
    <cellStyle name="Percent 12 2 5 3" xfId="25317" xr:uid="{00000000-0005-0000-0000-0000E6620000}"/>
    <cellStyle name="Percent 12 2 6" xfId="25318" xr:uid="{00000000-0005-0000-0000-0000E7620000}"/>
    <cellStyle name="Percent 12 2 6 2" xfId="25319" xr:uid="{00000000-0005-0000-0000-0000E8620000}"/>
    <cellStyle name="Percent 12 2 6 2 2" xfId="25320" xr:uid="{00000000-0005-0000-0000-0000E9620000}"/>
    <cellStyle name="Percent 12 2 6 2 2 2" xfId="25321" xr:uid="{00000000-0005-0000-0000-0000EA620000}"/>
    <cellStyle name="Percent 12 2 6 2 3" xfId="25322" xr:uid="{00000000-0005-0000-0000-0000EB620000}"/>
    <cellStyle name="Percent 12 2 6 3" xfId="25323" xr:uid="{00000000-0005-0000-0000-0000EC620000}"/>
    <cellStyle name="Percent 12 2 6 3 2" xfId="25324" xr:uid="{00000000-0005-0000-0000-0000ED620000}"/>
    <cellStyle name="Percent 12 2 6 3 2 2" xfId="25325" xr:uid="{00000000-0005-0000-0000-0000EE620000}"/>
    <cellStyle name="Percent 12 2 6 3 3" xfId="25326" xr:uid="{00000000-0005-0000-0000-0000EF620000}"/>
    <cellStyle name="Percent 12 2 6 4" xfId="25327" xr:uid="{00000000-0005-0000-0000-0000F0620000}"/>
    <cellStyle name="Percent 12 2 6 4 2" xfId="25328" xr:uid="{00000000-0005-0000-0000-0000F1620000}"/>
    <cellStyle name="Percent 12 2 6 4 2 2" xfId="25329" xr:uid="{00000000-0005-0000-0000-0000F2620000}"/>
    <cellStyle name="Percent 12 2 6 4 3" xfId="25330" xr:uid="{00000000-0005-0000-0000-0000F3620000}"/>
    <cellStyle name="Percent 12 2 6 5" xfId="25331" xr:uid="{00000000-0005-0000-0000-0000F4620000}"/>
    <cellStyle name="Percent 12 2 6 5 2" xfId="25332" xr:uid="{00000000-0005-0000-0000-0000F5620000}"/>
    <cellStyle name="Percent 12 2 6 6" xfId="25333" xr:uid="{00000000-0005-0000-0000-0000F6620000}"/>
    <cellStyle name="Percent 12 2 6 6 2" xfId="25334" xr:uid="{00000000-0005-0000-0000-0000F7620000}"/>
    <cellStyle name="Percent 12 2 6 7" xfId="25335" xr:uid="{00000000-0005-0000-0000-0000F8620000}"/>
    <cellStyle name="Percent 12 2 7" xfId="25336" xr:uid="{00000000-0005-0000-0000-0000F9620000}"/>
    <cellStyle name="Percent 12 2 7 2" xfId="25337" xr:uid="{00000000-0005-0000-0000-0000FA620000}"/>
    <cellStyle name="Percent 12 2 7 2 2" xfId="25338" xr:uid="{00000000-0005-0000-0000-0000FB620000}"/>
    <cellStyle name="Percent 12 2 7 3" xfId="25339" xr:uid="{00000000-0005-0000-0000-0000FC620000}"/>
    <cellStyle name="Percent 12 2 8" xfId="25340" xr:uid="{00000000-0005-0000-0000-0000FD620000}"/>
    <cellStyle name="Percent 12 2 8 2" xfId="25341" xr:uid="{00000000-0005-0000-0000-0000FE620000}"/>
    <cellStyle name="Percent 12 2 8 2 2" xfId="25342" xr:uid="{00000000-0005-0000-0000-0000FF620000}"/>
    <cellStyle name="Percent 12 2 8 3" xfId="25343" xr:uid="{00000000-0005-0000-0000-000000630000}"/>
    <cellStyle name="Percent 12 3" xfId="25344" xr:uid="{00000000-0005-0000-0000-000001630000}"/>
    <cellStyle name="Percent 12 3 10" xfId="25345" xr:uid="{00000000-0005-0000-0000-000002630000}"/>
    <cellStyle name="Percent 12 3 2" xfId="25346" xr:uid="{00000000-0005-0000-0000-000003630000}"/>
    <cellStyle name="Percent 12 3 2 2" xfId="25347" xr:uid="{00000000-0005-0000-0000-000004630000}"/>
    <cellStyle name="Percent 12 3 2 3" xfId="25348" xr:uid="{00000000-0005-0000-0000-000005630000}"/>
    <cellStyle name="Percent 12 3 2 3 2" xfId="25349" xr:uid="{00000000-0005-0000-0000-000006630000}"/>
    <cellStyle name="Percent 12 3 2 3 3" xfId="25350" xr:uid="{00000000-0005-0000-0000-000007630000}"/>
    <cellStyle name="Percent 12 3 2 4" xfId="25351" xr:uid="{00000000-0005-0000-0000-000008630000}"/>
    <cellStyle name="Percent 12 3 2 4 2" xfId="25352" xr:uid="{00000000-0005-0000-0000-000009630000}"/>
    <cellStyle name="Percent 12 3 2 4 2 2" xfId="25353" xr:uid="{00000000-0005-0000-0000-00000A630000}"/>
    <cellStyle name="Percent 12 3 2 4 3" xfId="25354" xr:uid="{00000000-0005-0000-0000-00000B630000}"/>
    <cellStyle name="Percent 12 3 2 5" xfId="25355" xr:uid="{00000000-0005-0000-0000-00000C630000}"/>
    <cellStyle name="Percent 12 3 2 5 2" xfId="25356" xr:uid="{00000000-0005-0000-0000-00000D630000}"/>
    <cellStyle name="Percent 12 3 2 5 2 2" xfId="25357" xr:uid="{00000000-0005-0000-0000-00000E630000}"/>
    <cellStyle name="Percent 12 3 2 5 3" xfId="25358" xr:uid="{00000000-0005-0000-0000-00000F630000}"/>
    <cellStyle name="Percent 12 3 2 6" xfId="25359" xr:uid="{00000000-0005-0000-0000-000010630000}"/>
    <cellStyle name="Percent 12 3 2 6 2" xfId="25360" xr:uid="{00000000-0005-0000-0000-000011630000}"/>
    <cellStyle name="Percent 12 3 2 6 2 2" xfId="25361" xr:uid="{00000000-0005-0000-0000-000012630000}"/>
    <cellStyle name="Percent 12 3 2 6 3" xfId="25362" xr:uid="{00000000-0005-0000-0000-000013630000}"/>
    <cellStyle name="Percent 12 3 2 7" xfId="25363" xr:uid="{00000000-0005-0000-0000-000014630000}"/>
    <cellStyle name="Percent 12 3 2 7 2" xfId="25364" xr:uid="{00000000-0005-0000-0000-000015630000}"/>
    <cellStyle name="Percent 12 3 2 8" xfId="25365" xr:uid="{00000000-0005-0000-0000-000016630000}"/>
    <cellStyle name="Percent 12 3 2 8 2" xfId="25366" xr:uid="{00000000-0005-0000-0000-000017630000}"/>
    <cellStyle name="Percent 12 3 2 9" xfId="25367" xr:uid="{00000000-0005-0000-0000-000018630000}"/>
    <cellStyle name="Percent 12 3 3" xfId="25368" xr:uid="{00000000-0005-0000-0000-000019630000}"/>
    <cellStyle name="Percent 12 3 4" xfId="25369" xr:uid="{00000000-0005-0000-0000-00001A630000}"/>
    <cellStyle name="Percent 12 3 4 2" xfId="25370" xr:uid="{00000000-0005-0000-0000-00001B630000}"/>
    <cellStyle name="Percent 12 3 4 3" xfId="25371" xr:uid="{00000000-0005-0000-0000-00001C630000}"/>
    <cellStyle name="Percent 12 3 5" xfId="25372" xr:uid="{00000000-0005-0000-0000-00001D630000}"/>
    <cellStyle name="Percent 12 3 5 2" xfId="25373" xr:uid="{00000000-0005-0000-0000-00001E630000}"/>
    <cellStyle name="Percent 12 3 5 2 2" xfId="25374" xr:uid="{00000000-0005-0000-0000-00001F630000}"/>
    <cellStyle name="Percent 12 3 5 3" xfId="25375" xr:uid="{00000000-0005-0000-0000-000020630000}"/>
    <cellStyle name="Percent 12 3 6" xfId="25376" xr:uid="{00000000-0005-0000-0000-000021630000}"/>
    <cellStyle name="Percent 12 3 6 2" xfId="25377" xr:uid="{00000000-0005-0000-0000-000022630000}"/>
    <cellStyle name="Percent 12 3 6 2 2" xfId="25378" xr:uid="{00000000-0005-0000-0000-000023630000}"/>
    <cellStyle name="Percent 12 3 6 3" xfId="25379" xr:uid="{00000000-0005-0000-0000-000024630000}"/>
    <cellStyle name="Percent 12 3 7" xfId="25380" xr:uid="{00000000-0005-0000-0000-000025630000}"/>
    <cellStyle name="Percent 12 3 7 2" xfId="25381" xr:uid="{00000000-0005-0000-0000-000026630000}"/>
    <cellStyle name="Percent 12 3 7 2 2" xfId="25382" xr:uid="{00000000-0005-0000-0000-000027630000}"/>
    <cellStyle name="Percent 12 3 7 3" xfId="25383" xr:uid="{00000000-0005-0000-0000-000028630000}"/>
    <cellStyle name="Percent 12 3 8" xfId="25384" xr:uid="{00000000-0005-0000-0000-000029630000}"/>
    <cellStyle name="Percent 12 3 8 2" xfId="25385" xr:uid="{00000000-0005-0000-0000-00002A630000}"/>
    <cellStyle name="Percent 12 3 9" xfId="25386" xr:uid="{00000000-0005-0000-0000-00002B630000}"/>
    <cellStyle name="Percent 12 3 9 2" xfId="25387" xr:uid="{00000000-0005-0000-0000-00002C630000}"/>
    <cellStyle name="Percent 12 4" xfId="25388" xr:uid="{00000000-0005-0000-0000-00002D630000}"/>
    <cellStyle name="Percent 12 4 2" xfId="25389" xr:uid="{00000000-0005-0000-0000-00002E630000}"/>
    <cellStyle name="Percent 12 4 3" xfId="25390" xr:uid="{00000000-0005-0000-0000-00002F630000}"/>
    <cellStyle name="Percent 12 4 3 2" xfId="25391" xr:uid="{00000000-0005-0000-0000-000030630000}"/>
    <cellStyle name="Percent 12 4 3 3" xfId="25392" xr:uid="{00000000-0005-0000-0000-000031630000}"/>
    <cellStyle name="Percent 12 4 4" xfId="25393" xr:uid="{00000000-0005-0000-0000-000032630000}"/>
    <cellStyle name="Percent 12 4 4 2" xfId="25394" xr:uid="{00000000-0005-0000-0000-000033630000}"/>
    <cellStyle name="Percent 12 4 4 2 2" xfId="25395" xr:uid="{00000000-0005-0000-0000-000034630000}"/>
    <cellStyle name="Percent 12 4 4 3" xfId="25396" xr:uid="{00000000-0005-0000-0000-000035630000}"/>
    <cellStyle name="Percent 12 4 5" xfId="25397" xr:uid="{00000000-0005-0000-0000-000036630000}"/>
    <cellStyle name="Percent 12 4 5 2" xfId="25398" xr:uid="{00000000-0005-0000-0000-000037630000}"/>
    <cellStyle name="Percent 12 4 5 2 2" xfId="25399" xr:uid="{00000000-0005-0000-0000-000038630000}"/>
    <cellStyle name="Percent 12 4 5 3" xfId="25400" xr:uid="{00000000-0005-0000-0000-000039630000}"/>
    <cellStyle name="Percent 12 4 6" xfId="25401" xr:uid="{00000000-0005-0000-0000-00003A630000}"/>
    <cellStyle name="Percent 12 4 6 2" xfId="25402" xr:uid="{00000000-0005-0000-0000-00003B630000}"/>
    <cellStyle name="Percent 12 4 6 2 2" xfId="25403" xr:uid="{00000000-0005-0000-0000-00003C630000}"/>
    <cellStyle name="Percent 12 4 6 3" xfId="25404" xr:uid="{00000000-0005-0000-0000-00003D630000}"/>
    <cellStyle name="Percent 12 4 7" xfId="25405" xr:uid="{00000000-0005-0000-0000-00003E630000}"/>
    <cellStyle name="Percent 12 4 7 2" xfId="25406" xr:uid="{00000000-0005-0000-0000-00003F630000}"/>
    <cellStyle name="Percent 12 4 8" xfId="25407" xr:uid="{00000000-0005-0000-0000-000040630000}"/>
    <cellStyle name="Percent 12 4 8 2" xfId="25408" xr:uid="{00000000-0005-0000-0000-000041630000}"/>
    <cellStyle name="Percent 12 4 9" xfId="25409" xr:uid="{00000000-0005-0000-0000-000042630000}"/>
    <cellStyle name="Percent 12 5" xfId="25410" xr:uid="{00000000-0005-0000-0000-000043630000}"/>
    <cellStyle name="Percent 12 5 2" xfId="25411" xr:uid="{00000000-0005-0000-0000-000044630000}"/>
    <cellStyle name="Percent 12 5 3" xfId="25412" xr:uid="{00000000-0005-0000-0000-000045630000}"/>
    <cellStyle name="Percent 12 5 3 2" xfId="25413" xr:uid="{00000000-0005-0000-0000-000046630000}"/>
    <cellStyle name="Percent 12 5 3 3" xfId="25414" xr:uid="{00000000-0005-0000-0000-000047630000}"/>
    <cellStyle name="Percent 12 5 4" xfId="25415" xr:uid="{00000000-0005-0000-0000-000048630000}"/>
    <cellStyle name="Percent 12 5 4 2" xfId="25416" xr:uid="{00000000-0005-0000-0000-000049630000}"/>
    <cellStyle name="Percent 12 5 4 2 2" xfId="25417" xr:uid="{00000000-0005-0000-0000-00004A630000}"/>
    <cellStyle name="Percent 12 5 4 3" xfId="25418" xr:uid="{00000000-0005-0000-0000-00004B630000}"/>
    <cellStyle name="Percent 12 5 5" xfId="25419" xr:uid="{00000000-0005-0000-0000-00004C630000}"/>
    <cellStyle name="Percent 12 5 5 2" xfId="25420" xr:uid="{00000000-0005-0000-0000-00004D630000}"/>
    <cellStyle name="Percent 12 5 5 2 2" xfId="25421" xr:uid="{00000000-0005-0000-0000-00004E630000}"/>
    <cellStyle name="Percent 12 5 5 3" xfId="25422" xr:uid="{00000000-0005-0000-0000-00004F630000}"/>
    <cellStyle name="Percent 12 5 6" xfId="25423" xr:uid="{00000000-0005-0000-0000-000050630000}"/>
    <cellStyle name="Percent 12 5 6 2" xfId="25424" xr:uid="{00000000-0005-0000-0000-000051630000}"/>
    <cellStyle name="Percent 12 5 6 2 2" xfId="25425" xr:uid="{00000000-0005-0000-0000-000052630000}"/>
    <cellStyle name="Percent 12 5 6 3" xfId="25426" xr:uid="{00000000-0005-0000-0000-000053630000}"/>
    <cellStyle name="Percent 12 5 7" xfId="25427" xr:uid="{00000000-0005-0000-0000-000054630000}"/>
    <cellStyle name="Percent 12 5 7 2" xfId="25428" xr:uid="{00000000-0005-0000-0000-000055630000}"/>
    <cellStyle name="Percent 12 5 8" xfId="25429" xr:uid="{00000000-0005-0000-0000-000056630000}"/>
    <cellStyle name="Percent 12 5 8 2" xfId="25430" xr:uid="{00000000-0005-0000-0000-000057630000}"/>
    <cellStyle name="Percent 12 5 9" xfId="25431" xr:uid="{00000000-0005-0000-0000-000058630000}"/>
    <cellStyle name="Percent 12 6" xfId="25432" xr:uid="{00000000-0005-0000-0000-000059630000}"/>
    <cellStyle name="Percent 12 6 2" xfId="25433" xr:uid="{00000000-0005-0000-0000-00005A630000}"/>
    <cellStyle name="Percent 12 6 3" xfId="25434" xr:uid="{00000000-0005-0000-0000-00005B630000}"/>
    <cellStyle name="Percent 12 6 3 2" xfId="25435" xr:uid="{00000000-0005-0000-0000-00005C630000}"/>
    <cellStyle name="Percent 12 6 3 3" xfId="25436" xr:uid="{00000000-0005-0000-0000-00005D630000}"/>
    <cellStyle name="Percent 12 6 4" xfId="25437" xr:uid="{00000000-0005-0000-0000-00005E630000}"/>
    <cellStyle name="Percent 12 6 4 2" xfId="25438" xr:uid="{00000000-0005-0000-0000-00005F630000}"/>
    <cellStyle name="Percent 12 6 4 2 2" xfId="25439" xr:uid="{00000000-0005-0000-0000-000060630000}"/>
    <cellStyle name="Percent 12 6 4 3" xfId="25440" xr:uid="{00000000-0005-0000-0000-000061630000}"/>
    <cellStyle name="Percent 12 6 5" xfId="25441" xr:uid="{00000000-0005-0000-0000-000062630000}"/>
    <cellStyle name="Percent 12 6 5 2" xfId="25442" xr:uid="{00000000-0005-0000-0000-000063630000}"/>
    <cellStyle name="Percent 12 6 5 2 2" xfId="25443" xr:uid="{00000000-0005-0000-0000-000064630000}"/>
    <cellStyle name="Percent 12 6 5 3" xfId="25444" xr:uid="{00000000-0005-0000-0000-000065630000}"/>
    <cellStyle name="Percent 12 6 6" xfId="25445" xr:uid="{00000000-0005-0000-0000-000066630000}"/>
    <cellStyle name="Percent 12 6 6 2" xfId="25446" xr:uid="{00000000-0005-0000-0000-000067630000}"/>
    <cellStyle name="Percent 12 6 6 2 2" xfId="25447" xr:uid="{00000000-0005-0000-0000-000068630000}"/>
    <cellStyle name="Percent 12 6 6 3" xfId="25448" xr:uid="{00000000-0005-0000-0000-000069630000}"/>
    <cellStyle name="Percent 12 6 7" xfId="25449" xr:uid="{00000000-0005-0000-0000-00006A630000}"/>
    <cellStyle name="Percent 12 6 7 2" xfId="25450" xr:uid="{00000000-0005-0000-0000-00006B630000}"/>
    <cellStyle name="Percent 12 6 8" xfId="25451" xr:uid="{00000000-0005-0000-0000-00006C630000}"/>
    <cellStyle name="Percent 12 6 8 2" xfId="25452" xr:uid="{00000000-0005-0000-0000-00006D630000}"/>
    <cellStyle name="Percent 12 6 9" xfId="25453" xr:uid="{00000000-0005-0000-0000-00006E630000}"/>
    <cellStyle name="Percent 12 7" xfId="25454" xr:uid="{00000000-0005-0000-0000-00006F630000}"/>
    <cellStyle name="Percent 12 7 2" xfId="25455" xr:uid="{00000000-0005-0000-0000-000070630000}"/>
    <cellStyle name="Percent 12 7 3" xfId="25456" xr:uid="{00000000-0005-0000-0000-000071630000}"/>
    <cellStyle name="Percent 12 8" xfId="25457" xr:uid="{00000000-0005-0000-0000-000072630000}"/>
    <cellStyle name="Percent 12 8 2" xfId="25458" xr:uid="{00000000-0005-0000-0000-000073630000}"/>
    <cellStyle name="Percent 12 8 3" xfId="25459" xr:uid="{00000000-0005-0000-0000-000074630000}"/>
    <cellStyle name="Percent 12 8 3 2" xfId="25460" xr:uid="{00000000-0005-0000-0000-000075630000}"/>
    <cellStyle name="Percent 12 8 3 2 2" xfId="25461" xr:uid="{00000000-0005-0000-0000-000076630000}"/>
    <cellStyle name="Percent 12 8 3 3" xfId="25462" xr:uid="{00000000-0005-0000-0000-000077630000}"/>
    <cellStyle name="Percent 12 8 4" xfId="25463" xr:uid="{00000000-0005-0000-0000-000078630000}"/>
    <cellStyle name="Percent 12 8 4 2" xfId="25464" xr:uid="{00000000-0005-0000-0000-000079630000}"/>
    <cellStyle name="Percent 12 8 4 2 2" xfId="25465" xr:uid="{00000000-0005-0000-0000-00007A630000}"/>
    <cellStyle name="Percent 12 8 4 3" xfId="25466" xr:uid="{00000000-0005-0000-0000-00007B630000}"/>
    <cellStyle name="Percent 12 8 5" xfId="25467" xr:uid="{00000000-0005-0000-0000-00007C630000}"/>
    <cellStyle name="Percent 12 8 5 2" xfId="25468" xr:uid="{00000000-0005-0000-0000-00007D630000}"/>
    <cellStyle name="Percent 12 8 5 2 2" xfId="25469" xr:uid="{00000000-0005-0000-0000-00007E630000}"/>
    <cellStyle name="Percent 12 8 5 3" xfId="25470" xr:uid="{00000000-0005-0000-0000-00007F630000}"/>
    <cellStyle name="Percent 12 8 6" xfId="25471" xr:uid="{00000000-0005-0000-0000-000080630000}"/>
    <cellStyle name="Percent 12 8 6 2" xfId="25472" xr:uid="{00000000-0005-0000-0000-000081630000}"/>
    <cellStyle name="Percent 12 8 7" xfId="25473" xr:uid="{00000000-0005-0000-0000-000082630000}"/>
    <cellStyle name="Percent 12 8 7 2" xfId="25474" xr:uid="{00000000-0005-0000-0000-000083630000}"/>
    <cellStyle name="Percent 12 8 8" xfId="25475" xr:uid="{00000000-0005-0000-0000-000084630000}"/>
    <cellStyle name="Percent 12 8 9" xfId="25476" xr:uid="{00000000-0005-0000-0000-000085630000}"/>
    <cellStyle name="Percent 12 9" xfId="25477" xr:uid="{00000000-0005-0000-0000-000086630000}"/>
    <cellStyle name="Percent 13" xfId="25478" xr:uid="{00000000-0005-0000-0000-000087630000}"/>
    <cellStyle name="Percent 13 10" xfId="25479" xr:uid="{00000000-0005-0000-0000-000088630000}"/>
    <cellStyle name="Percent 13 2" xfId="25480" xr:uid="{00000000-0005-0000-0000-000089630000}"/>
    <cellStyle name="Percent 13 2 2" xfId="25481" xr:uid="{00000000-0005-0000-0000-00008A630000}"/>
    <cellStyle name="Percent 13 3" xfId="25482" xr:uid="{00000000-0005-0000-0000-00008B630000}"/>
    <cellStyle name="Percent 13 4" xfId="25483" xr:uid="{00000000-0005-0000-0000-00008C630000}"/>
    <cellStyle name="Percent 13 4 2" xfId="25484" xr:uid="{00000000-0005-0000-0000-00008D630000}"/>
    <cellStyle name="Percent 13 4 2 2" xfId="25485" xr:uid="{00000000-0005-0000-0000-00008E630000}"/>
    <cellStyle name="Percent 13 4 3" xfId="25486" xr:uid="{00000000-0005-0000-0000-00008F630000}"/>
    <cellStyle name="Percent 13 5" xfId="25487" xr:uid="{00000000-0005-0000-0000-000090630000}"/>
    <cellStyle name="Percent 13 5 2" xfId="25488" xr:uid="{00000000-0005-0000-0000-000091630000}"/>
    <cellStyle name="Percent 13 5 2 2" xfId="25489" xr:uid="{00000000-0005-0000-0000-000092630000}"/>
    <cellStyle name="Percent 13 5 3" xfId="25490" xr:uid="{00000000-0005-0000-0000-000093630000}"/>
    <cellStyle name="Percent 13 6" xfId="25491" xr:uid="{00000000-0005-0000-0000-000094630000}"/>
    <cellStyle name="Percent 13 6 2" xfId="25492" xr:uid="{00000000-0005-0000-0000-000095630000}"/>
    <cellStyle name="Percent 13 6 2 2" xfId="25493" xr:uid="{00000000-0005-0000-0000-000096630000}"/>
    <cellStyle name="Percent 13 6 3" xfId="25494" xr:uid="{00000000-0005-0000-0000-000097630000}"/>
    <cellStyle name="Percent 13 7" xfId="25495" xr:uid="{00000000-0005-0000-0000-000098630000}"/>
    <cellStyle name="Percent 13 7 2" xfId="25496" xr:uid="{00000000-0005-0000-0000-000099630000}"/>
    <cellStyle name="Percent 13 8" xfId="25497" xr:uid="{00000000-0005-0000-0000-00009A630000}"/>
    <cellStyle name="Percent 13 8 2" xfId="25498" xr:uid="{00000000-0005-0000-0000-00009B630000}"/>
    <cellStyle name="Percent 13 9" xfId="25499" xr:uid="{00000000-0005-0000-0000-00009C630000}"/>
    <cellStyle name="Percent 14" xfId="25500" xr:uid="{00000000-0005-0000-0000-00009D630000}"/>
    <cellStyle name="Percent 14 2" xfId="25501" xr:uid="{00000000-0005-0000-0000-00009E630000}"/>
    <cellStyle name="Percent 14 2 2" xfId="25502" xr:uid="{00000000-0005-0000-0000-00009F630000}"/>
    <cellStyle name="Percent 14 2 2 2" xfId="25503" xr:uid="{00000000-0005-0000-0000-0000A0630000}"/>
    <cellStyle name="Percent 14 2 3" xfId="25504" xr:uid="{00000000-0005-0000-0000-0000A1630000}"/>
    <cellStyle name="Percent 14 3" xfId="25505" xr:uid="{00000000-0005-0000-0000-0000A2630000}"/>
    <cellStyle name="Percent 14 3 2" xfId="25506" xr:uid="{00000000-0005-0000-0000-0000A3630000}"/>
    <cellStyle name="Percent 14 4" xfId="25507" xr:uid="{00000000-0005-0000-0000-0000A4630000}"/>
    <cellStyle name="Percent 15" xfId="25508" xr:uid="{00000000-0005-0000-0000-0000A5630000}"/>
    <cellStyle name="Percent 15 2" xfId="25509" xr:uid="{00000000-0005-0000-0000-0000A6630000}"/>
    <cellStyle name="Percent 15 2 2" xfId="25510" xr:uid="{00000000-0005-0000-0000-0000A7630000}"/>
    <cellStyle name="Percent 15 3" xfId="25511" xr:uid="{00000000-0005-0000-0000-0000A8630000}"/>
    <cellStyle name="Percent 16" xfId="25512" xr:uid="{00000000-0005-0000-0000-0000A9630000}"/>
    <cellStyle name="Percent 16 2" xfId="25513" xr:uid="{00000000-0005-0000-0000-0000AA630000}"/>
    <cellStyle name="Percent 16 2 2" xfId="25514" xr:uid="{00000000-0005-0000-0000-0000AB630000}"/>
    <cellStyle name="Percent 16 3" xfId="25515" xr:uid="{00000000-0005-0000-0000-0000AC630000}"/>
    <cellStyle name="Percent 17" xfId="25516" xr:uid="{00000000-0005-0000-0000-0000AD630000}"/>
    <cellStyle name="Percent 17 2" xfId="25517" xr:uid="{00000000-0005-0000-0000-0000AE630000}"/>
    <cellStyle name="Percent 17 2 2" xfId="25518" xr:uid="{00000000-0005-0000-0000-0000AF630000}"/>
    <cellStyle name="Percent 17 3" xfId="25519" xr:uid="{00000000-0005-0000-0000-0000B0630000}"/>
    <cellStyle name="Percent 18" xfId="25520" xr:uid="{00000000-0005-0000-0000-0000B1630000}"/>
    <cellStyle name="Percent 18 2" xfId="25521" xr:uid="{00000000-0005-0000-0000-0000B2630000}"/>
    <cellStyle name="Percent 19" xfId="25522" xr:uid="{00000000-0005-0000-0000-0000B3630000}"/>
    <cellStyle name="Percent 19 2" xfId="25523" xr:uid="{00000000-0005-0000-0000-0000B4630000}"/>
    <cellStyle name="Percent 2" xfId="25524" xr:uid="{00000000-0005-0000-0000-0000B5630000}"/>
    <cellStyle name="Percent 2 10" xfId="25525" xr:uid="{00000000-0005-0000-0000-0000B6630000}"/>
    <cellStyle name="Percent 2 10 2" xfId="25526" xr:uid="{00000000-0005-0000-0000-0000B7630000}"/>
    <cellStyle name="Percent 2 10 3" xfId="25527" xr:uid="{00000000-0005-0000-0000-0000B8630000}"/>
    <cellStyle name="Percent 2 11" xfId="25528" xr:uid="{00000000-0005-0000-0000-0000B9630000}"/>
    <cellStyle name="Percent 2 11 2" xfId="25529" xr:uid="{00000000-0005-0000-0000-0000BA630000}"/>
    <cellStyle name="Percent 2 12" xfId="25530" xr:uid="{00000000-0005-0000-0000-0000BB630000}"/>
    <cellStyle name="Percent 2 12 2" xfId="25531" xr:uid="{00000000-0005-0000-0000-0000BC630000}"/>
    <cellStyle name="Percent 2 13" xfId="25532" xr:uid="{00000000-0005-0000-0000-0000BD630000}"/>
    <cellStyle name="Percent 2 14" xfId="25533" xr:uid="{00000000-0005-0000-0000-0000BE630000}"/>
    <cellStyle name="Percent 2 15" xfId="25534" xr:uid="{00000000-0005-0000-0000-0000BF630000}"/>
    <cellStyle name="Percent 2 16" xfId="25535" xr:uid="{00000000-0005-0000-0000-0000C0630000}"/>
    <cellStyle name="Percent 2 2" xfId="25536" xr:uid="{00000000-0005-0000-0000-0000C1630000}"/>
    <cellStyle name="Percent 2 2 2" xfId="25537" xr:uid="{00000000-0005-0000-0000-0000C2630000}"/>
    <cellStyle name="Percent 2 3" xfId="25538" xr:uid="{00000000-0005-0000-0000-0000C3630000}"/>
    <cellStyle name="Percent 2 3 2" xfId="25539" xr:uid="{00000000-0005-0000-0000-0000C4630000}"/>
    <cellStyle name="Percent 2 4" xfId="25540" xr:uid="{00000000-0005-0000-0000-0000C5630000}"/>
    <cellStyle name="Percent 2 5" xfId="25541" xr:uid="{00000000-0005-0000-0000-0000C6630000}"/>
    <cellStyle name="Percent 2 5 2" xfId="25542" xr:uid="{00000000-0005-0000-0000-0000C7630000}"/>
    <cellStyle name="Percent 2 5 2 2" xfId="25543" xr:uid="{00000000-0005-0000-0000-0000C8630000}"/>
    <cellStyle name="Percent 2 5 2 2 2" xfId="25544" xr:uid="{00000000-0005-0000-0000-0000C9630000}"/>
    <cellStyle name="Percent 2 5 2 3" xfId="25545" xr:uid="{00000000-0005-0000-0000-0000CA630000}"/>
    <cellStyle name="Percent 2 5 2 4" xfId="25546" xr:uid="{00000000-0005-0000-0000-0000CB630000}"/>
    <cellStyle name="Percent 2 5 3" xfId="25547" xr:uid="{00000000-0005-0000-0000-0000CC630000}"/>
    <cellStyle name="Percent 2 5 3 2" xfId="25548" xr:uid="{00000000-0005-0000-0000-0000CD630000}"/>
    <cellStyle name="Percent 2 5 3 2 2" xfId="25549" xr:uid="{00000000-0005-0000-0000-0000CE630000}"/>
    <cellStyle name="Percent 2 5 3 3" xfId="25550" xr:uid="{00000000-0005-0000-0000-0000CF630000}"/>
    <cellStyle name="Percent 2 5 3 3 2" xfId="25551" xr:uid="{00000000-0005-0000-0000-0000D0630000}"/>
    <cellStyle name="Percent 2 5 3 4" xfId="25552" xr:uid="{00000000-0005-0000-0000-0000D1630000}"/>
    <cellStyle name="Percent 2 5 3 5" xfId="25553" xr:uid="{00000000-0005-0000-0000-0000D2630000}"/>
    <cellStyle name="Percent 2 5 3 6" xfId="25554" xr:uid="{00000000-0005-0000-0000-0000D3630000}"/>
    <cellStyle name="Percent 2 5 4" xfId="25555" xr:uid="{00000000-0005-0000-0000-0000D4630000}"/>
    <cellStyle name="Percent 2 5 4 2" xfId="25556" xr:uid="{00000000-0005-0000-0000-0000D5630000}"/>
    <cellStyle name="Percent 2 5 4 2 2" xfId="25557" xr:uid="{00000000-0005-0000-0000-0000D6630000}"/>
    <cellStyle name="Percent 2 5 4 2 3" xfId="25558" xr:uid="{00000000-0005-0000-0000-0000D7630000}"/>
    <cellStyle name="Percent 2 5 4 3" xfId="25559" xr:uid="{00000000-0005-0000-0000-0000D8630000}"/>
    <cellStyle name="Percent 2 5 4 4" xfId="25560" xr:uid="{00000000-0005-0000-0000-0000D9630000}"/>
    <cellStyle name="Percent 2 5 5" xfId="25561" xr:uid="{00000000-0005-0000-0000-0000DA630000}"/>
    <cellStyle name="Percent 2 5 6" xfId="25562" xr:uid="{00000000-0005-0000-0000-0000DB630000}"/>
    <cellStyle name="Percent 2 6" xfId="25563" xr:uid="{00000000-0005-0000-0000-0000DC630000}"/>
    <cellStyle name="Percent 2 6 2" xfId="25564" xr:uid="{00000000-0005-0000-0000-0000DD630000}"/>
    <cellStyle name="Percent 2 6 2 2" xfId="25565" xr:uid="{00000000-0005-0000-0000-0000DE630000}"/>
    <cellStyle name="Percent 2 6 2 2 2" xfId="25566" xr:uid="{00000000-0005-0000-0000-0000DF630000}"/>
    <cellStyle name="Percent 2 6 2 3" xfId="25567" xr:uid="{00000000-0005-0000-0000-0000E0630000}"/>
    <cellStyle name="Percent 2 6 2 4" xfId="25568" xr:uid="{00000000-0005-0000-0000-0000E1630000}"/>
    <cellStyle name="Percent 2 6 3" xfId="25569" xr:uid="{00000000-0005-0000-0000-0000E2630000}"/>
    <cellStyle name="Percent 2 6 3 2" xfId="25570" xr:uid="{00000000-0005-0000-0000-0000E3630000}"/>
    <cellStyle name="Percent 2 6 3 2 2" xfId="25571" xr:uid="{00000000-0005-0000-0000-0000E4630000}"/>
    <cellStyle name="Percent 2 6 3 3" xfId="25572" xr:uid="{00000000-0005-0000-0000-0000E5630000}"/>
    <cellStyle name="Percent 2 6 3 3 2" xfId="25573" xr:uid="{00000000-0005-0000-0000-0000E6630000}"/>
    <cellStyle name="Percent 2 6 3 4" xfId="25574" xr:uid="{00000000-0005-0000-0000-0000E7630000}"/>
    <cellStyle name="Percent 2 6 3 5" xfId="25575" xr:uid="{00000000-0005-0000-0000-0000E8630000}"/>
    <cellStyle name="Percent 2 6 4" xfId="25576" xr:uid="{00000000-0005-0000-0000-0000E9630000}"/>
    <cellStyle name="Percent 2 6 4 2" xfId="25577" xr:uid="{00000000-0005-0000-0000-0000EA630000}"/>
    <cellStyle name="Percent 2 6 4 3" xfId="25578" xr:uid="{00000000-0005-0000-0000-0000EB630000}"/>
    <cellStyle name="Percent 2 6 5" xfId="25579" xr:uid="{00000000-0005-0000-0000-0000EC630000}"/>
    <cellStyle name="Percent 2 6 6" xfId="25580" xr:uid="{00000000-0005-0000-0000-0000ED630000}"/>
    <cellStyle name="Percent 2 7" xfId="25581" xr:uid="{00000000-0005-0000-0000-0000EE630000}"/>
    <cellStyle name="Percent 2 7 2" xfId="25582" xr:uid="{00000000-0005-0000-0000-0000EF630000}"/>
    <cellStyle name="Percent 2 7 2 2" xfId="25583" xr:uid="{00000000-0005-0000-0000-0000F0630000}"/>
    <cellStyle name="Percent 2 7 3" xfId="25584" xr:uid="{00000000-0005-0000-0000-0000F1630000}"/>
    <cellStyle name="Percent 2 7 4" xfId="25585" xr:uid="{00000000-0005-0000-0000-0000F2630000}"/>
    <cellStyle name="Percent 2 8" xfId="25586" xr:uid="{00000000-0005-0000-0000-0000F3630000}"/>
    <cellStyle name="Percent 2 8 2" xfId="25587" xr:uid="{00000000-0005-0000-0000-0000F4630000}"/>
    <cellStyle name="Percent 2 8 2 2" xfId="25588" xr:uid="{00000000-0005-0000-0000-0000F5630000}"/>
    <cellStyle name="Percent 2 8 3" xfId="25589" xr:uid="{00000000-0005-0000-0000-0000F6630000}"/>
    <cellStyle name="Percent 2 8 3 2" xfId="25590" xr:uid="{00000000-0005-0000-0000-0000F7630000}"/>
    <cellStyle name="Percent 2 8 4" xfId="25591" xr:uid="{00000000-0005-0000-0000-0000F8630000}"/>
    <cellStyle name="Percent 2 8 5" xfId="25592" xr:uid="{00000000-0005-0000-0000-0000F9630000}"/>
    <cellStyle name="Percent 2 8 6" xfId="25593" xr:uid="{00000000-0005-0000-0000-0000FA630000}"/>
    <cellStyle name="Percent 2 9" xfId="25594" xr:uid="{00000000-0005-0000-0000-0000FB630000}"/>
    <cellStyle name="Percent 2 9 2" xfId="25595" xr:uid="{00000000-0005-0000-0000-0000FC630000}"/>
    <cellStyle name="Percent 2 9 2 2" xfId="25596" xr:uid="{00000000-0005-0000-0000-0000FD630000}"/>
    <cellStyle name="Percent 2 9 2 3" xfId="25597" xr:uid="{00000000-0005-0000-0000-0000FE630000}"/>
    <cellStyle name="Percent 2 9 3" xfId="25598" xr:uid="{00000000-0005-0000-0000-0000FF630000}"/>
    <cellStyle name="Percent 2 9 4" xfId="25599" xr:uid="{00000000-0005-0000-0000-000000640000}"/>
    <cellStyle name="Percent 3" xfId="25600" xr:uid="{00000000-0005-0000-0000-000001640000}"/>
    <cellStyle name="Percent 3 2" xfId="25601" xr:uid="{00000000-0005-0000-0000-000002640000}"/>
    <cellStyle name="Percent 3 3" xfId="25602" xr:uid="{00000000-0005-0000-0000-000003640000}"/>
    <cellStyle name="Percent 3 3 2" xfId="25603" xr:uid="{00000000-0005-0000-0000-000004640000}"/>
    <cellStyle name="Percent 3 3 2 2" xfId="25604" xr:uid="{00000000-0005-0000-0000-000005640000}"/>
    <cellStyle name="Percent 3 3 2 2 2" xfId="25605" xr:uid="{00000000-0005-0000-0000-000006640000}"/>
    <cellStyle name="Percent 3 3 2 3" xfId="25606" xr:uid="{00000000-0005-0000-0000-000007640000}"/>
    <cellStyle name="Percent 3 3 2 4" xfId="25607" xr:uid="{00000000-0005-0000-0000-000008640000}"/>
    <cellStyle name="Percent 3 3 3" xfId="25608" xr:uid="{00000000-0005-0000-0000-000009640000}"/>
    <cellStyle name="Percent 3 3 3 2" xfId="25609" xr:uid="{00000000-0005-0000-0000-00000A640000}"/>
    <cellStyle name="Percent 3 3 3 2 2" xfId="25610" xr:uid="{00000000-0005-0000-0000-00000B640000}"/>
    <cellStyle name="Percent 3 3 3 3" xfId="25611" xr:uid="{00000000-0005-0000-0000-00000C640000}"/>
    <cellStyle name="Percent 3 3 3 3 2" xfId="25612" xr:uid="{00000000-0005-0000-0000-00000D640000}"/>
    <cellStyle name="Percent 3 3 3 4" xfId="25613" xr:uid="{00000000-0005-0000-0000-00000E640000}"/>
    <cellStyle name="Percent 3 3 3 5" xfId="25614" xr:uid="{00000000-0005-0000-0000-00000F640000}"/>
    <cellStyle name="Percent 3 3 4" xfId="25615" xr:uid="{00000000-0005-0000-0000-000010640000}"/>
    <cellStyle name="Percent 3 3 4 2" xfId="25616" xr:uid="{00000000-0005-0000-0000-000011640000}"/>
    <cellStyle name="Percent 3 3 4 3" xfId="25617" xr:uid="{00000000-0005-0000-0000-000012640000}"/>
    <cellStyle name="Percent 3 3 5" xfId="25618" xr:uid="{00000000-0005-0000-0000-000013640000}"/>
    <cellStyle name="Percent 3 3 6" xfId="25619" xr:uid="{00000000-0005-0000-0000-000014640000}"/>
    <cellStyle name="Percent 4" xfId="25620" xr:uid="{00000000-0005-0000-0000-000015640000}"/>
    <cellStyle name="Percent 4 2" xfId="25621" xr:uid="{00000000-0005-0000-0000-000016640000}"/>
    <cellStyle name="Percent 5" xfId="25622" xr:uid="{00000000-0005-0000-0000-000017640000}"/>
    <cellStyle name="Percent 5 2" xfId="25623" xr:uid="{00000000-0005-0000-0000-000018640000}"/>
    <cellStyle name="Percent 5 2 2" xfId="25624" xr:uid="{00000000-0005-0000-0000-000019640000}"/>
    <cellStyle name="Percent 5 3" xfId="25625" xr:uid="{00000000-0005-0000-0000-00001A640000}"/>
    <cellStyle name="Percent 6" xfId="25626" xr:uid="{00000000-0005-0000-0000-00001B640000}"/>
    <cellStyle name="Percent 7" xfId="25627" xr:uid="{00000000-0005-0000-0000-00001C640000}"/>
    <cellStyle name="Percent 7 2" xfId="25628" xr:uid="{00000000-0005-0000-0000-00001D640000}"/>
    <cellStyle name="Percent 7 2 2" xfId="25629" xr:uid="{00000000-0005-0000-0000-00001E640000}"/>
    <cellStyle name="Percent 7 2 2 2" xfId="25630" xr:uid="{00000000-0005-0000-0000-00001F640000}"/>
    <cellStyle name="Percent 7 2 3" xfId="25631" xr:uid="{00000000-0005-0000-0000-000020640000}"/>
    <cellStyle name="Percent 7 2 4" xfId="25632" xr:uid="{00000000-0005-0000-0000-000021640000}"/>
    <cellStyle name="Percent 7 3" xfId="25633" xr:uid="{00000000-0005-0000-0000-000022640000}"/>
    <cellStyle name="Percent 7 3 2" xfId="25634" xr:uid="{00000000-0005-0000-0000-000023640000}"/>
    <cellStyle name="Percent 7 3 2 2" xfId="25635" xr:uid="{00000000-0005-0000-0000-000024640000}"/>
    <cellStyle name="Percent 7 3 3" xfId="25636" xr:uid="{00000000-0005-0000-0000-000025640000}"/>
    <cellStyle name="Percent 7 3 3 2" xfId="25637" xr:uid="{00000000-0005-0000-0000-000026640000}"/>
    <cellStyle name="Percent 7 3 4" xfId="25638" xr:uid="{00000000-0005-0000-0000-000027640000}"/>
    <cellStyle name="Percent 7 3 5" xfId="25639" xr:uid="{00000000-0005-0000-0000-000028640000}"/>
    <cellStyle name="Percent 7 3 6" xfId="25640" xr:uid="{00000000-0005-0000-0000-000029640000}"/>
    <cellStyle name="Percent 7 4" xfId="25641" xr:uid="{00000000-0005-0000-0000-00002A640000}"/>
    <cellStyle name="Percent 7 4 2" xfId="25642" xr:uid="{00000000-0005-0000-0000-00002B640000}"/>
    <cellStyle name="Percent 7 4 2 2" xfId="25643" xr:uid="{00000000-0005-0000-0000-00002C640000}"/>
    <cellStyle name="Percent 7 4 2 3" xfId="25644" xr:uid="{00000000-0005-0000-0000-00002D640000}"/>
    <cellStyle name="Percent 7 4 3" xfId="25645" xr:uid="{00000000-0005-0000-0000-00002E640000}"/>
    <cellStyle name="Percent 7 4 4" xfId="25646" xr:uid="{00000000-0005-0000-0000-00002F640000}"/>
    <cellStyle name="Percent 7 5" xfId="25647" xr:uid="{00000000-0005-0000-0000-000030640000}"/>
    <cellStyle name="Percent 7 6" xfId="25648" xr:uid="{00000000-0005-0000-0000-000031640000}"/>
    <cellStyle name="Percent 8" xfId="25649" xr:uid="{00000000-0005-0000-0000-000032640000}"/>
    <cellStyle name="Percent 8 2" xfId="25650" xr:uid="{00000000-0005-0000-0000-000033640000}"/>
    <cellStyle name="Percent 8 2 2" xfId="25651" xr:uid="{00000000-0005-0000-0000-000034640000}"/>
    <cellStyle name="Percent 8 2 2 2" xfId="25652" xr:uid="{00000000-0005-0000-0000-000035640000}"/>
    <cellStyle name="Percent 8 2 3" xfId="25653" xr:uid="{00000000-0005-0000-0000-000036640000}"/>
    <cellStyle name="Percent 8 2 4" xfId="25654" xr:uid="{00000000-0005-0000-0000-000037640000}"/>
    <cellStyle name="Percent 8 3" xfId="25655" xr:uid="{00000000-0005-0000-0000-000038640000}"/>
    <cellStyle name="Percent 8 3 2" xfId="25656" xr:uid="{00000000-0005-0000-0000-000039640000}"/>
    <cellStyle name="Percent 8 3 2 2" xfId="25657" xr:uid="{00000000-0005-0000-0000-00003A640000}"/>
    <cellStyle name="Percent 8 3 3" xfId="25658" xr:uid="{00000000-0005-0000-0000-00003B640000}"/>
    <cellStyle name="Percent 8 3 3 2" xfId="25659" xr:uid="{00000000-0005-0000-0000-00003C640000}"/>
    <cellStyle name="Percent 8 3 4" xfId="25660" xr:uid="{00000000-0005-0000-0000-00003D640000}"/>
    <cellStyle name="Percent 8 3 5" xfId="25661" xr:uid="{00000000-0005-0000-0000-00003E640000}"/>
    <cellStyle name="Percent 8 4" xfId="25662" xr:uid="{00000000-0005-0000-0000-00003F640000}"/>
    <cellStyle name="Percent 8 4 2" xfId="25663" xr:uid="{00000000-0005-0000-0000-000040640000}"/>
    <cellStyle name="Percent 8 4 3" xfId="25664" xr:uid="{00000000-0005-0000-0000-000041640000}"/>
    <cellStyle name="Percent 8 5" xfId="25665" xr:uid="{00000000-0005-0000-0000-000042640000}"/>
    <cellStyle name="Percent 8 6" xfId="25666" xr:uid="{00000000-0005-0000-0000-000043640000}"/>
    <cellStyle name="Percent 9" xfId="25667" xr:uid="{00000000-0005-0000-0000-000044640000}"/>
    <cellStyle name="Percent 9 2" xfId="25668" xr:uid="{00000000-0005-0000-0000-000045640000}"/>
    <cellStyle name="Percent 9 2 2" xfId="25669" xr:uid="{00000000-0005-0000-0000-000046640000}"/>
    <cellStyle name="Percent 9 2 3" xfId="25670" xr:uid="{00000000-0005-0000-0000-000047640000}"/>
    <cellStyle name="Percent 9 3" xfId="25671" xr:uid="{00000000-0005-0000-0000-000048640000}"/>
    <cellStyle name="Percent 9 3 2" xfId="25672" xr:uid="{00000000-0005-0000-0000-000049640000}"/>
    <cellStyle name="Percent 9 3 3" xfId="25673" xr:uid="{00000000-0005-0000-0000-00004A640000}"/>
    <cellStyle name="Percent 9 4" xfId="25674" xr:uid="{00000000-0005-0000-0000-00004B640000}"/>
    <cellStyle name="Percent 9 4 2" xfId="25675" xr:uid="{00000000-0005-0000-0000-00004C640000}"/>
    <cellStyle name="Percent 9 4 3" xfId="25676" xr:uid="{00000000-0005-0000-0000-00004D640000}"/>
    <cellStyle name="Percent 9 5" xfId="25677" xr:uid="{00000000-0005-0000-0000-00004E640000}"/>
    <cellStyle name="Percent 9 6" xfId="25678" xr:uid="{00000000-0005-0000-0000-00004F640000}"/>
    <cellStyle name="statement" xfId="25679" xr:uid="{00000000-0005-0000-0000-000050640000}"/>
    <cellStyle name="Statement heading" xfId="25680" xr:uid="{00000000-0005-0000-0000-000051640000}"/>
    <cellStyle name="Statement heading 2" xfId="25681" xr:uid="{00000000-0005-0000-0000-000052640000}"/>
    <cellStyle name="Total 2" xfId="25682" xr:uid="{00000000-0005-0000-0000-000053640000}"/>
    <cellStyle name="Warning Text 2" xfId="25683" xr:uid="{00000000-0005-0000-0000-000054640000}"/>
    <cellStyle name="Years" xfId="25684" xr:uid="{00000000-0005-0000-0000-000055640000}"/>
    <cellStyle name="Years 2" xfId="25685" xr:uid="{00000000-0005-0000-0000-000056640000}"/>
  </cellStyles>
  <dxfs count="54">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ont>
        <color rgb="FF00B050"/>
      </font>
      <fill>
        <patternFill>
          <fgColor auto="1"/>
          <bgColor theme="6" tint="0.79998168889431442"/>
        </patternFill>
      </fill>
    </dxf>
    <dxf>
      <font>
        <color rgb="FFFF0000"/>
      </font>
      <fill>
        <patternFill>
          <bgColor rgb="FFFF9B9B"/>
        </patternFill>
      </fill>
    </dxf>
    <dxf>
      <font>
        <color rgb="FF00B050"/>
      </font>
      <fill>
        <patternFill>
          <fgColor auto="1"/>
          <bgColor theme="6" tint="0.79998168889431442"/>
        </patternFill>
      </fill>
    </dxf>
    <dxf>
      <font>
        <color rgb="FFFF0000"/>
      </font>
      <fill>
        <patternFill>
          <bgColor rgb="FFFF9B9B"/>
        </patternFill>
      </fill>
    </dxf>
    <dxf>
      <fill>
        <patternFill>
          <bgColor rgb="FF92D050"/>
        </patternFill>
      </fill>
    </dxf>
    <dxf>
      <fill>
        <patternFill>
          <bgColor rgb="FFFFFF00"/>
        </patternFill>
      </fill>
    </dxf>
    <dxf>
      <font>
        <color rgb="FF00B050"/>
      </font>
      <fill>
        <patternFill>
          <fgColor auto="1"/>
          <bgColor theme="6" tint="0.79998168889431442"/>
        </patternFill>
      </fill>
    </dxf>
    <dxf>
      <font>
        <color rgb="FFFF0000"/>
      </font>
      <fill>
        <patternFill>
          <bgColor rgb="FFFF9B9B"/>
        </patternFill>
      </fill>
    </dxf>
    <dxf>
      <fill>
        <patternFill>
          <bgColor rgb="FF92D050"/>
        </patternFill>
      </fill>
    </dxf>
    <dxf>
      <fill>
        <patternFill>
          <bgColor rgb="FFFFFF00"/>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s>
  <tableStyles count="0" defaultTableStyle="TableStyleMedium2" defaultPivotStyle="PivotStyleLight16"/>
  <colors>
    <mruColors>
      <color rgb="FF0000FF"/>
      <color rgb="FFFFE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10</xdr:col>
      <xdr:colOff>396875</xdr:colOff>
      <xdr:row>0</xdr:row>
      <xdr:rowOff>0</xdr:rowOff>
    </xdr:from>
    <xdr:to>
      <xdr:col>12</xdr:col>
      <xdr:colOff>0</xdr:colOff>
      <xdr:row>2</xdr:row>
      <xdr:rowOff>111126</xdr:rowOff>
    </xdr:to>
    <xdr:pic>
      <xdr:nvPicPr>
        <xdr:cNvPr id="4" name="Picture 3">
          <a:extLst>
            <a:ext uri="{FF2B5EF4-FFF2-40B4-BE49-F238E27FC236}">
              <a16:creationId xmlns:a16="http://schemas.microsoft.com/office/drawing/2014/main" id="{CCE8F300-6340-4F09-A2EF-30F7B4626B3C}"/>
            </a:ext>
          </a:extLst>
        </xdr:cNvPr>
        <xdr:cNvPicPr>
          <a:picLocks noChangeAspect="1"/>
        </xdr:cNvPicPr>
      </xdr:nvPicPr>
      <xdr:blipFill rotWithShape="1">
        <a:blip xmlns:r="http://schemas.openxmlformats.org/officeDocument/2006/relationships" r:embed="rId1"/>
        <a:srcRect l="2122" t="11760" r="2122" b="10205"/>
        <a:stretch/>
      </xdr:blipFill>
      <xdr:spPr>
        <a:xfrm>
          <a:off x="9661525" y="0"/>
          <a:ext cx="1590675" cy="466726"/>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FA43E803-A059-454F-9D0C-4547D5EAF9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10875"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113F4E8E-5F35-4CE5-B265-60C4D6BB30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10875"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2384FE2C-DF66-454F-8DA5-18616C283E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E6605CBF-178F-4222-9C48-CD7F2185B8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BFBEEE34-E6B1-4ECE-910C-7F0554111A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025B6E28-0038-4AEF-A2D9-64D22D92DF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02CF89A3-45C2-480C-827A-91A94B4BCE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10875"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B4A8F790-45D7-4B45-9199-1AA26E2A06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10875"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BB96C6D9-0B51-4FF2-9A8F-B995138880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A74712CF-D9BA-4E15-8C8C-A264BAD3CA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8F3705CC-5497-4B56-955A-A403BCC49A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A8349951-2950-40AF-BE9E-661FE55BD8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39D2135D-5E1B-4DD7-86B7-BE5EC21815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9C86C682-5EFB-43F2-91D4-D55EBAFD1B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5F1CB829-D58D-4886-B581-15071DA6A0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F0A85673-F6CA-4FD0-BF8C-334C7CBDA7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D8AAA91D-A1B8-46C2-A8E1-D9E9CD44AE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B9DD83BC-1C79-4DCC-8022-C9BF90A220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C3062EC4-7D20-49DC-8F5E-260BB24B70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394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9386E3BE-57DA-43FF-93EA-83E7ACA866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394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BA395541-13D2-48F6-9B73-91B8CBBE4A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49025" y="1085850"/>
          <a:ext cx="0" cy="1809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34C36CDC-D8EC-489A-93F6-C4998B5834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394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35E80479-DAD9-4133-8A83-9287A41303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394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DA529780-18AC-4249-939D-27DE4DEFB1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49025" y="1085850"/>
          <a:ext cx="0" cy="18097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5BC868F7-C97E-4719-AF0C-31813D0554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10875"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6B837C9A-EBD6-44EA-A4BB-454766AD3A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10875"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9931398B-36AD-4E33-B2F5-47C1A03C69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B1EE32B2-C799-4475-9F28-CD903AAA9A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10875"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07BF67A0-50C7-4513-ADC2-B2ECD36A13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10875"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4032B55B-E39C-4252-B662-7FBE0F59FA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65861802-8A0A-48CD-9B12-0FB784BE58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10875"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72C14F98-5CE9-4DE6-9F11-F77EBAD043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10875"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18225C57-78B2-44AE-87D4-EEDDC73B9A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Arboleda, Jameyn" id="{9511D01A-9748-48D8-9681-CEDE6E6DC653}" userId="S::Jameyn.Arboleda@tribunal.gc.ca::914a611a-fd6b-460a-90bd-5bd9dc82c70e"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O1" dT="2025-12-08T19:38:33.15" personId="{9511D01A-9748-48D8-9681-CEDE6E6DC653}" id="{32958E7C-C115-44D2-8ECA-B8DB96EAAE61}">
    <text>Hide EN and FR columns
TRIB &gt; Hide R/C</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270834-ABC7-41E8-9E42-10913FD30AB1}">
  <sheetPr codeName="Sheet1">
    <tabColor rgb="FFFFC000"/>
  </sheetPr>
  <dimension ref="A1:L84"/>
  <sheetViews>
    <sheetView showGridLines="0" topLeftCell="A12" zoomScaleNormal="100" workbookViewId="0">
      <selection activeCell="C38" sqref="C38"/>
    </sheetView>
  </sheetViews>
  <sheetFormatPr defaultColWidth="8.85546875" defaultRowHeight="14.25" x14ac:dyDescent="0.25"/>
  <cols>
    <col min="1" max="1" width="24.42578125" style="86" bestFit="1" customWidth="1"/>
    <col min="2" max="2" width="58" style="10" customWidth="1"/>
    <col min="3" max="3" width="32.140625" style="10" bestFit="1" customWidth="1"/>
    <col min="4" max="4" width="18.85546875" style="10" bestFit="1" customWidth="1"/>
    <col min="5" max="5" width="8.85546875" style="10"/>
    <col min="6" max="6" width="11.85546875" style="10" customWidth="1"/>
    <col min="7" max="7" width="10.85546875" style="10" customWidth="1"/>
    <col min="8" max="10" width="8.85546875" style="10"/>
    <col min="11" max="11" width="12" style="10" bestFit="1" customWidth="1"/>
    <col min="12" max="16384" width="8.85546875" style="10"/>
  </cols>
  <sheetData>
    <row r="1" spans="1:12" s="101" customFormat="1" x14ac:dyDescent="0.25">
      <c r="A1" s="101" t="s">
        <v>92</v>
      </c>
      <c r="B1" s="101" t="s">
        <v>93</v>
      </c>
      <c r="C1" s="101" t="s">
        <v>94</v>
      </c>
      <c r="F1" s="101" t="s">
        <v>95</v>
      </c>
    </row>
    <row r="2" spans="1:12" x14ac:dyDescent="0.25">
      <c r="A2" s="86" t="s">
        <v>96</v>
      </c>
      <c r="B2" s="38" t="s">
        <v>524</v>
      </c>
      <c r="C2" s="38" t="str">
        <f>B2</f>
        <v>NQ-2026-001</v>
      </c>
      <c r="F2" s="10" t="s">
        <v>219</v>
      </c>
    </row>
    <row r="3" spans="1:12" x14ac:dyDescent="0.25">
      <c r="A3" s="86" t="s">
        <v>97</v>
      </c>
      <c r="B3" s="10" t="s">
        <v>511</v>
      </c>
      <c r="C3" s="10" t="s">
        <v>512</v>
      </c>
      <c r="F3" s="10" t="s">
        <v>218</v>
      </c>
    </row>
    <row r="4" spans="1:12" x14ac:dyDescent="0.25">
      <c r="A4" s="86" t="s">
        <v>167</v>
      </c>
      <c r="B4" s="38" t="s">
        <v>411</v>
      </c>
      <c r="C4" s="38" t="s">
        <v>412</v>
      </c>
      <c r="F4" s="10" t="s">
        <v>217</v>
      </c>
    </row>
    <row r="5" spans="1:12" ht="28.5" x14ac:dyDescent="0.25">
      <c r="A5" s="100" t="s">
        <v>297</v>
      </c>
      <c r="B5" s="38" t="s">
        <v>469</v>
      </c>
      <c r="C5" s="38" t="s">
        <v>470</v>
      </c>
      <c r="D5" s="99" t="s">
        <v>389</v>
      </c>
    </row>
    <row r="6" spans="1:12" x14ac:dyDescent="0.25">
      <c r="A6" s="86" t="s">
        <v>251</v>
      </c>
      <c r="B6" s="73">
        <v>2023</v>
      </c>
      <c r="C6" s="73">
        <f>B6</f>
        <v>2023</v>
      </c>
      <c r="F6" s="98" t="s">
        <v>295</v>
      </c>
    </row>
    <row r="7" spans="1:12" x14ac:dyDescent="0.25">
      <c r="A7" s="86" t="s">
        <v>268</v>
      </c>
      <c r="B7" s="87" t="s">
        <v>475</v>
      </c>
      <c r="C7" s="148" t="s">
        <v>510</v>
      </c>
      <c r="F7" s="38" t="s">
        <v>414</v>
      </c>
    </row>
    <row r="8" spans="1:12" x14ac:dyDescent="0.25">
      <c r="A8" s="86" t="s">
        <v>250</v>
      </c>
      <c r="B8" s="200">
        <v>2026</v>
      </c>
      <c r="C8" s="200">
        <f>B8</f>
        <v>2026</v>
      </c>
      <c r="F8" s="38" t="s">
        <v>413</v>
      </c>
    </row>
    <row r="9" spans="1:12" x14ac:dyDescent="0.25">
      <c r="A9" s="86" t="s">
        <v>231</v>
      </c>
      <c r="B9" s="10" t="s">
        <v>471</v>
      </c>
      <c r="C9" s="10" t="s">
        <v>472</v>
      </c>
      <c r="F9" s="99" t="s">
        <v>296</v>
      </c>
    </row>
    <row r="10" spans="1:12" x14ac:dyDescent="0.25">
      <c r="A10" s="86" t="s">
        <v>232</v>
      </c>
      <c r="B10" s="10" t="s">
        <v>473</v>
      </c>
      <c r="C10" s="10" t="s">
        <v>474</v>
      </c>
    </row>
    <row r="11" spans="1:12" x14ac:dyDescent="0.25">
      <c r="A11" s="86" t="s">
        <v>98</v>
      </c>
      <c r="B11" s="209" t="s">
        <v>547</v>
      </c>
      <c r="C11" s="209" t="s">
        <v>548</v>
      </c>
    </row>
    <row r="12" spans="1:12" x14ac:dyDescent="0.25">
      <c r="B12" s="78"/>
      <c r="F12" s="101"/>
      <c r="G12" s="86"/>
      <c r="H12" s="86"/>
      <c r="I12" s="86"/>
      <c r="J12" s="86"/>
      <c r="K12" s="86"/>
      <c r="L12" s="86"/>
    </row>
    <row r="13" spans="1:12" x14ac:dyDescent="0.25">
      <c r="A13" s="97" t="s">
        <v>286</v>
      </c>
      <c r="B13" s="38" t="s">
        <v>476</v>
      </c>
      <c r="C13" s="38" t="s">
        <v>477</v>
      </c>
      <c r="D13" s="38" t="s">
        <v>478</v>
      </c>
      <c r="F13" s="170"/>
      <c r="G13" s="170"/>
      <c r="H13" s="523"/>
      <c r="I13" s="523"/>
      <c r="J13" s="170"/>
      <c r="K13" s="101"/>
      <c r="L13" s="170"/>
    </row>
    <row r="14" spans="1:12" x14ac:dyDescent="0.25">
      <c r="A14" s="97" t="s">
        <v>287</v>
      </c>
      <c r="B14" s="38" t="s">
        <v>479</v>
      </c>
      <c r="C14" s="38" t="s">
        <v>480</v>
      </c>
      <c r="D14" s="38" t="s">
        <v>481</v>
      </c>
      <c r="F14" s="86"/>
      <c r="G14" s="86"/>
      <c r="H14" s="86"/>
      <c r="I14" s="86"/>
      <c r="J14" s="86"/>
      <c r="K14" s="86"/>
      <c r="L14" s="86"/>
    </row>
    <row r="15" spans="1:12" x14ac:dyDescent="0.25">
      <c r="F15" s="86"/>
      <c r="G15" s="86"/>
      <c r="H15" s="86"/>
      <c r="I15" s="86"/>
      <c r="J15" s="86"/>
      <c r="K15" s="86"/>
      <c r="L15" s="86"/>
    </row>
    <row r="16" spans="1:12" x14ac:dyDescent="0.25">
      <c r="A16" s="86" t="s">
        <v>105</v>
      </c>
      <c r="B16" s="38" t="s">
        <v>482</v>
      </c>
      <c r="C16" s="38" t="s">
        <v>483</v>
      </c>
      <c r="F16" s="86"/>
      <c r="G16" s="86"/>
      <c r="H16" s="86"/>
      <c r="I16" s="86"/>
      <c r="J16" s="86"/>
      <c r="K16" s="86"/>
      <c r="L16" s="86"/>
    </row>
    <row r="17" spans="1:12" s="38" customFormat="1" x14ac:dyDescent="0.25">
      <c r="A17" s="96" t="s">
        <v>285</v>
      </c>
      <c r="B17" s="10"/>
      <c r="C17" s="10"/>
      <c r="F17" s="86"/>
      <c r="G17" s="97"/>
      <c r="H17" s="97"/>
      <c r="I17" s="97"/>
      <c r="J17" s="86"/>
      <c r="K17" s="86"/>
      <c r="L17" s="97"/>
    </row>
    <row r="18" spans="1:12" s="38" customFormat="1" x14ac:dyDescent="0.25">
      <c r="A18" s="96"/>
      <c r="B18" s="10"/>
      <c r="F18" s="86"/>
      <c r="G18" s="97"/>
      <c r="H18" s="97"/>
      <c r="I18" s="97"/>
      <c r="J18" s="86"/>
      <c r="K18" s="86"/>
      <c r="L18" s="97"/>
    </row>
    <row r="19" spans="1:12" x14ac:dyDescent="0.25">
      <c r="A19" s="86" t="s">
        <v>106</v>
      </c>
      <c r="B19" s="40" t="s">
        <v>245</v>
      </c>
      <c r="C19" s="40" t="s">
        <v>245</v>
      </c>
      <c r="F19" s="86"/>
      <c r="G19" s="86"/>
      <c r="H19" s="86"/>
      <c r="I19" s="86"/>
      <c r="J19" s="86"/>
      <c r="K19" s="86"/>
      <c r="L19" s="97"/>
    </row>
    <row r="20" spans="1:12" x14ac:dyDescent="0.25">
      <c r="A20" s="86" t="s">
        <v>107</v>
      </c>
      <c r="B20" s="210" t="s">
        <v>484</v>
      </c>
      <c r="C20" s="40" t="s">
        <v>383</v>
      </c>
      <c r="F20" s="86"/>
      <c r="G20" s="86"/>
      <c r="H20" s="86"/>
      <c r="I20" s="86"/>
      <c r="J20" s="86"/>
      <c r="K20" s="86"/>
      <c r="L20" s="86"/>
    </row>
    <row r="21" spans="1:12" x14ac:dyDescent="0.25">
      <c r="A21" s="86" t="s">
        <v>108</v>
      </c>
      <c r="B21" s="40" t="s">
        <v>244</v>
      </c>
      <c r="C21" s="40" t="s">
        <v>383</v>
      </c>
      <c r="F21" s="86"/>
      <c r="G21" s="86"/>
      <c r="H21" s="86"/>
      <c r="I21" s="86"/>
      <c r="J21" s="86"/>
      <c r="K21" s="86"/>
      <c r="L21" s="86"/>
    </row>
    <row r="22" spans="1:12" x14ac:dyDescent="0.25">
      <c r="F22" s="86"/>
      <c r="G22" s="86"/>
      <c r="H22" s="86"/>
      <c r="I22" s="86"/>
      <c r="J22" s="86"/>
      <c r="K22" s="86"/>
      <c r="L22" s="86"/>
    </row>
    <row r="23" spans="1:12" x14ac:dyDescent="0.25">
      <c r="A23" s="97" t="s">
        <v>288</v>
      </c>
      <c r="B23" s="10" t="s">
        <v>289</v>
      </c>
      <c r="C23" s="10" t="s">
        <v>289</v>
      </c>
      <c r="F23" s="86"/>
      <c r="G23" s="86"/>
      <c r="H23" s="86"/>
      <c r="I23" s="86"/>
      <c r="J23" s="86"/>
      <c r="K23" s="86"/>
      <c r="L23" s="86"/>
    </row>
    <row r="24" spans="1:12" x14ac:dyDescent="0.25">
      <c r="A24" s="97" t="s">
        <v>290</v>
      </c>
      <c r="B24" s="10" t="s">
        <v>291</v>
      </c>
      <c r="C24" s="10" t="s">
        <v>291</v>
      </c>
      <c r="F24" s="86"/>
      <c r="G24" s="86"/>
      <c r="H24" s="86"/>
      <c r="I24" s="86"/>
      <c r="J24" s="86"/>
      <c r="K24" s="86"/>
      <c r="L24" s="86"/>
    </row>
    <row r="25" spans="1:12" x14ac:dyDescent="0.25">
      <c r="F25" s="86"/>
      <c r="G25" s="86"/>
      <c r="H25" s="86"/>
      <c r="I25" s="86"/>
      <c r="J25" s="86"/>
      <c r="K25" s="86"/>
      <c r="L25" s="86"/>
    </row>
    <row r="26" spans="1:12" x14ac:dyDescent="0.25">
      <c r="A26" s="86" t="s">
        <v>99</v>
      </c>
      <c r="B26" s="10" t="s">
        <v>292</v>
      </c>
      <c r="C26" s="10" t="s">
        <v>293</v>
      </c>
    </row>
    <row r="27" spans="1:12" x14ac:dyDescent="0.25">
      <c r="A27" s="86" t="s">
        <v>243</v>
      </c>
      <c r="B27" s="10" t="s">
        <v>294</v>
      </c>
      <c r="C27" s="10" t="s">
        <v>396</v>
      </c>
    </row>
    <row r="29" spans="1:12" x14ac:dyDescent="0.25">
      <c r="A29" s="86" t="s">
        <v>249</v>
      </c>
      <c r="B29" s="38" t="s">
        <v>377</v>
      </c>
      <c r="C29" s="38" t="s">
        <v>378</v>
      </c>
    </row>
    <row r="30" spans="1:12" x14ac:dyDescent="0.25">
      <c r="A30" s="86" t="s">
        <v>100</v>
      </c>
      <c r="B30" s="10" t="s">
        <v>533</v>
      </c>
      <c r="C30" s="38" t="s">
        <v>686</v>
      </c>
    </row>
    <row r="31" spans="1:12" x14ac:dyDescent="0.25">
      <c r="A31" s="86" t="s">
        <v>101</v>
      </c>
      <c r="B31" s="10" t="s">
        <v>534</v>
      </c>
      <c r="C31" s="206" t="s">
        <v>687</v>
      </c>
    </row>
    <row r="32" spans="1:12" x14ac:dyDescent="0.25">
      <c r="A32" s="86" t="s">
        <v>102</v>
      </c>
      <c r="B32" s="10" t="s">
        <v>536</v>
      </c>
      <c r="C32" s="206" t="s">
        <v>688</v>
      </c>
    </row>
    <row r="33" spans="1:6" x14ac:dyDescent="0.25">
      <c r="A33" s="86" t="s">
        <v>103</v>
      </c>
      <c r="B33" s="10" t="s">
        <v>535</v>
      </c>
      <c r="C33" s="206" t="s">
        <v>689</v>
      </c>
    </row>
    <row r="34" spans="1:6" x14ac:dyDescent="0.25">
      <c r="A34" s="86" t="s">
        <v>104</v>
      </c>
      <c r="B34" s="10" t="s">
        <v>537</v>
      </c>
      <c r="C34" s="206" t="s">
        <v>690</v>
      </c>
    </row>
    <row r="35" spans="1:6" x14ac:dyDescent="0.25">
      <c r="A35" s="86" t="s">
        <v>201</v>
      </c>
      <c r="B35" s="10" t="s">
        <v>538</v>
      </c>
      <c r="C35" s="206" t="s">
        <v>691</v>
      </c>
    </row>
    <row r="36" spans="1:6" x14ac:dyDescent="0.25">
      <c r="A36" s="86" t="s">
        <v>227</v>
      </c>
      <c r="B36" s="10" t="s">
        <v>539</v>
      </c>
      <c r="C36" s="206" t="s">
        <v>692</v>
      </c>
    </row>
    <row r="37" spans="1:6" x14ac:dyDescent="0.25">
      <c r="A37" s="86" t="s">
        <v>228</v>
      </c>
      <c r="B37" s="10" t="s">
        <v>540</v>
      </c>
      <c r="C37" s="206" t="s">
        <v>693</v>
      </c>
    </row>
    <row r="38" spans="1:6" x14ac:dyDescent="0.25">
      <c r="A38" s="86" t="s">
        <v>530</v>
      </c>
      <c r="B38" s="10" t="s">
        <v>541</v>
      </c>
      <c r="C38" s="206" t="s">
        <v>694</v>
      </c>
      <c r="F38" s="10" t="s">
        <v>543</v>
      </c>
    </row>
    <row r="39" spans="1:6" x14ac:dyDescent="0.25">
      <c r="A39" s="86" t="s">
        <v>531</v>
      </c>
      <c r="B39" s="10" t="s">
        <v>542</v>
      </c>
      <c r="C39" s="206" t="s">
        <v>695</v>
      </c>
    </row>
    <row r="41" spans="1:6" x14ac:dyDescent="0.25">
      <c r="A41" s="86" t="s">
        <v>255</v>
      </c>
      <c r="B41" s="166" t="s">
        <v>517</v>
      </c>
      <c r="C41" s="166" t="s">
        <v>518</v>
      </c>
    </row>
    <row r="42" spans="1:6" x14ac:dyDescent="0.25">
      <c r="A42" s="86" t="s">
        <v>384</v>
      </c>
      <c r="B42" s="166">
        <v>46146</v>
      </c>
      <c r="C42" s="166"/>
    </row>
    <row r="43" spans="1:6" x14ac:dyDescent="0.25">
      <c r="A43" s="86" t="s">
        <v>385</v>
      </c>
      <c r="B43" s="167">
        <f>B42-90</f>
        <v>46056</v>
      </c>
      <c r="C43" s="168"/>
    </row>
    <row r="44" spans="1:6" x14ac:dyDescent="0.25">
      <c r="A44" s="86" t="s">
        <v>386</v>
      </c>
      <c r="B44" s="168" t="e">
        <f>VLOOKUP(TEXT(B43,"mmm"),F14:L25,7,FALSE)</f>
        <v>#N/A</v>
      </c>
      <c r="C44" s="167"/>
    </row>
    <row r="45" spans="1:6" x14ac:dyDescent="0.25">
      <c r="A45" s="86" t="s">
        <v>381</v>
      </c>
      <c r="B45" s="169" t="str">
        <f>TEXT(((DATEVALUE(B11))-21),"mmm")</f>
        <v>May</v>
      </c>
      <c r="C45" s="169" t="s">
        <v>383</v>
      </c>
      <c r="D45" s="147"/>
    </row>
    <row r="46" spans="1:6" x14ac:dyDescent="0.25">
      <c r="A46" s="86" t="s">
        <v>382</v>
      </c>
      <c r="B46" s="167" t="e">
        <f>VLOOKUP(B45,F14:K25,6,FALSE)</f>
        <v>#N/A</v>
      </c>
      <c r="C46" s="167" t="s">
        <v>383</v>
      </c>
    </row>
    <row r="47" spans="1:6" x14ac:dyDescent="0.25">
      <c r="B47" s="78"/>
    </row>
    <row r="48" spans="1:6" x14ac:dyDescent="0.25">
      <c r="A48" s="522" t="s">
        <v>351</v>
      </c>
      <c r="B48" s="522"/>
      <c r="C48" s="522"/>
      <c r="D48" s="522"/>
    </row>
    <row r="49" spans="1:4" x14ac:dyDescent="0.25">
      <c r="A49" s="96" t="s">
        <v>352</v>
      </c>
      <c r="B49" s="10" t="s">
        <v>469</v>
      </c>
      <c r="C49" s="10" t="s">
        <v>487</v>
      </c>
      <c r="D49" s="86" t="str">
        <f>IF(Intro!$G$20="English",B49,C49)</f>
        <v>Austria</v>
      </c>
    </row>
    <row r="50" spans="1:4" x14ac:dyDescent="0.25">
      <c r="B50" s="10" t="s">
        <v>252</v>
      </c>
      <c r="C50" s="10" t="s">
        <v>253</v>
      </c>
      <c r="D50" s="86" t="str">
        <f>IF(Intro!$G$20="English",B50,C50)</f>
        <v>United States of America</v>
      </c>
    </row>
    <row r="51" spans="1:4" x14ac:dyDescent="0.25">
      <c r="A51" s="96"/>
      <c r="B51" s="10" t="s">
        <v>685</v>
      </c>
      <c r="C51" s="10" t="s">
        <v>682</v>
      </c>
      <c r="D51" s="86" t="str">
        <f>IF(Intro!$G$20="English",B51,C51)</f>
        <v>Other Countries (including goods exported from South Korea by Hyundai Steel Company, and goods exported from Türkiye by Borusan Mannesmann Boru Sanayi ve Ticaret A.Ş.)</v>
      </c>
    </row>
    <row r="52" spans="1:4" x14ac:dyDescent="0.25">
      <c r="A52" s="96"/>
      <c r="B52" s="10" t="s">
        <v>529</v>
      </c>
      <c r="C52" s="10" t="s">
        <v>683</v>
      </c>
      <c r="D52" s="86" t="str">
        <f>IF(Intro!$G$20="English",B52,C52)</f>
        <v>China, Chinese Taipei, India, Indonesia, South Korea, Thailand, Türkiye, Ukraine and Vietnam (excluding goods exported from South Korea by Hyundai Steel Company, and goods exported from Türkiye by Borusan Mannesmann Boru Sanayi ve Ticaret A.Ş.)</v>
      </c>
    </row>
    <row r="53" spans="1:4" x14ac:dyDescent="0.25">
      <c r="A53" s="96"/>
      <c r="B53" s="10" t="s">
        <v>514</v>
      </c>
      <c r="C53" s="10" t="s">
        <v>684</v>
      </c>
      <c r="D53" s="86" t="str">
        <f>IF(Intro!$G$20="English",B53,C53)</f>
        <v>Chinese Taipei, India, Indonesia, South Korea, Thailand, Türkiye, Ukraine and Vietnam (excluding goods exported from South Korea by Hyundai Steel Company, and goods exported from Türkiye by Borusan Mannesmann Boru Sanayi ve Ticaret A.Ş.)</v>
      </c>
    </row>
    <row r="54" spans="1:4" x14ac:dyDescent="0.25">
      <c r="A54" s="96"/>
      <c r="B54" s="10" t="s">
        <v>522</v>
      </c>
      <c r="C54" s="10" t="s">
        <v>523</v>
      </c>
      <c r="D54" s="86" t="str">
        <f>IF(Intro!$G$20="English",B54,C54)</f>
        <v>Mexico</v>
      </c>
    </row>
    <row r="56" spans="1:4" x14ac:dyDescent="0.25">
      <c r="A56" s="521" t="s">
        <v>358</v>
      </c>
      <c r="B56" s="521"/>
      <c r="C56" s="521"/>
      <c r="D56" s="521"/>
    </row>
    <row r="57" spans="1:4" x14ac:dyDescent="0.25">
      <c r="D57" s="108"/>
    </row>
    <row r="58" spans="1:4" x14ac:dyDescent="0.25">
      <c r="A58" s="86" t="s">
        <v>368</v>
      </c>
      <c r="B58" s="10" t="s">
        <v>369</v>
      </c>
      <c r="C58" s="10" t="s">
        <v>371</v>
      </c>
      <c r="D58" s="86" t="str">
        <f>IF(Intro!$G$20="English",B58,C58)</f>
        <v>Yes</v>
      </c>
    </row>
    <row r="59" spans="1:4" x14ac:dyDescent="0.25">
      <c r="B59" s="10" t="s">
        <v>370</v>
      </c>
      <c r="C59" s="10" t="s">
        <v>372</v>
      </c>
      <c r="D59" s="86" t="str">
        <f>IF(Intro!$G$20="English",B59,C59)</f>
        <v>No</v>
      </c>
    </row>
    <row r="60" spans="1:4" x14ac:dyDescent="0.25">
      <c r="D60" s="108"/>
    </row>
    <row r="61" spans="1:4" x14ac:dyDescent="0.25">
      <c r="A61" s="86" t="s">
        <v>350</v>
      </c>
      <c r="B61" s="10" t="s">
        <v>355</v>
      </c>
      <c r="C61" s="10" t="s">
        <v>356</v>
      </c>
      <c r="D61" s="86" t="str">
        <f>IF(Intro!$G$20="English",B61,C61)</f>
        <v>Distributor</v>
      </c>
    </row>
    <row r="62" spans="1:4" x14ac:dyDescent="0.25">
      <c r="B62" s="10" t="s">
        <v>73</v>
      </c>
      <c r="C62" s="10" t="s">
        <v>63</v>
      </c>
      <c r="D62" s="86" t="str">
        <f>IF(Intro!$G$20="English",B62,C62)</f>
        <v>End user</v>
      </c>
    </row>
    <row r="63" spans="1:4" x14ac:dyDescent="0.25">
      <c r="B63" s="10" t="s">
        <v>220</v>
      </c>
      <c r="C63" s="10" t="s">
        <v>221</v>
      </c>
      <c r="D63" s="86" t="str">
        <f>IF(Intro!$G$20="English",B63,C63)</f>
        <v>Broker or trader</v>
      </c>
    </row>
    <row r="64" spans="1:4" x14ac:dyDescent="0.25">
      <c r="B64" s="38" t="s">
        <v>328</v>
      </c>
      <c r="C64" s="38" t="s">
        <v>329</v>
      </c>
      <c r="D64" s="86" t="str">
        <f>IF(Intro!$G$20="English",B64,C64)</f>
        <v>Other</v>
      </c>
    </row>
    <row r="66" spans="1:4" x14ac:dyDescent="0.25">
      <c r="A66" s="86" t="s">
        <v>353</v>
      </c>
      <c r="B66" s="10" t="s">
        <v>427</v>
      </c>
      <c r="C66" s="10" t="s">
        <v>428</v>
      </c>
      <c r="D66" s="86" t="str">
        <f>IF(Intro!$G$20="English",B66,C66)</f>
        <v>Verification - volume</v>
      </c>
    </row>
    <row r="67" spans="1:4" x14ac:dyDescent="0.25">
      <c r="A67" s="86" t="s">
        <v>417</v>
      </c>
      <c r="B67" s="10" t="s">
        <v>189</v>
      </c>
      <c r="C67" s="10" t="s">
        <v>190</v>
      </c>
      <c r="D67" s="86" t="str">
        <f>IF(Intro!$G$20="English",B67,C67)</f>
        <v>Error</v>
      </c>
    </row>
    <row r="68" spans="1:4" x14ac:dyDescent="0.25">
      <c r="B68" s="10" t="s">
        <v>191</v>
      </c>
      <c r="C68" s="10" t="s">
        <v>254</v>
      </c>
      <c r="D68" s="86" t="str">
        <f>IF(Intro!$G$20="English",B68,C68)</f>
        <v>Okay</v>
      </c>
    </row>
    <row r="70" spans="1:4" x14ac:dyDescent="0.25">
      <c r="B70" s="10" t="s">
        <v>429</v>
      </c>
      <c r="C70" s="10" t="s">
        <v>430</v>
      </c>
      <c r="D70" s="86" t="str">
        <f>IF(Intro!$G$20="English",B70,C70)</f>
        <v>Verification - value</v>
      </c>
    </row>
    <row r="71" spans="1:4" x14ac:dyDescent="0.25">
      <c r="B71" s="10" t="s">
        <v>189</v>
      </c>
      <c r="C71" s="10" t="s">
        <v>190</v>
      </c>
      <c r="D71" s="86" t="str">
        <f>IF(Intro!$G$20="English",B71,C71)</f>
        <v>Error</v>
      </c>
    </row>
    <row r="72" spans="1:4" x14ac:dyDescent="0.25">
      <c r="B72" s="10" t="s">
        <v>191</v>
      </c>
      <c r="C72" s="10" t="s">
        <v>254</v>
      </c>
      <c r="D72" s="86" t="str">
        <f>IF(Intro!$G$20="English",B72,C72)</f>
        <v>Okay</v>
      </c>
    </row>
    <row r="74" spans="1:4" x14ac:dyDescent="0.25">
      <c r="A74" s="86" t="s">
        <v>490</v>
      </c>
      <c r="B74" s="10" t="s">
        <v>491</v>
      </c>
      <c r="C74" s="10" t="s">
        <v>500</v>
      </c>
    </row>
    <row r="75" spans="1:4" x14ac:dyDescent="0.25">
      <c r="B75" s="10" t="s">
        <v>492</v>
      </c>
      <c r="C75" s="10" t="s">
        <v>501</v>
      </c>
    </row>
    <row r="76" spans="1:4" x14ac:dyDescent="0.25">
      <c r="B76" s="10" t="s">
        <v>494</v>
      </c>
      <c r="C76" s="10" t="s">
        <v>502</v>
      </c>
    </row>
    <row r="77" spans="1:4" x14ac:dyDescent="0.25">
      <c r="B77" s="10" t="s">
        <v>495</v>
      </c>
      <c r="C77" s="10" t="s">
        <v>503</v>
      </c>
    </row>
    <row r="78" spans="1:4" x14ac:dyDescent="0.25">
      <c r="B78" s="10" t="s">
        <v>496</v>
      </c>
      <c r="C78" s="10" t="s">
        <v>504</v>
      </c>
    </row>
    <row r="79" spans="1:4" x14ac:dyDescent="0.25">
      <c r="B79" s="10" t="s">
        <v>497</v>
      </c>
      <c r="C79" s="10" t="s">
        <v>519</v>
      </c>
    </row>
    <row r="80" spans="1:4" x14ac:dyDescent="0.25">
      <c r="B80" s="242" t="s">
        <v>493</v>
      </c>
      <c r="C80" s="10" t="s">
        <v>505</v>
      </c>
    </row>
    <row r="81" spans="2:3" x14ac:dyDescent="0.25">
      <c r="B81" s="148" t="s">
        <v>499</v>
      </c>
      <c r="C81" s="148" t="s">
        <v>507</v>
      </c>
    </row>
    <row r="82" spans="2:3" x14ac:dyDescent="0.25">
      <c r="B82" s="148" t="s">
        <v>498</v>
      </c>
      <c r="C82" s="10" t="s">
        <v>506</v>
      </c>
    </row>
    <row r="83" spans="2:3" x14ac:dyDescent="0.25">
      <c r="B83" s="10" t="s">
        <v>525</v>
      </c>
      <c r="C83" s="10" t="s">
        <v>526</v>
      </c>
    </row>
    <row r="84" spans="2:3" x14ac:dyDescent="0.25">
      <c r="B84" s="10" t="s">
        <v>527</v>
      </c>
      <c r="C84" s="10" t="s">
        <v>528</v>
      </c>
    </row>
  </sheetData>
  <sheetProtection algorithmName="SHA-512" hashValue="PQBZgRkQPbxUwKLPS3px4qYdq47GEDY/tcU4K/Rtr22TXZlzCi6GUZdBFv/5QgbfwY0ZoD+T8BIGgy2+PUBTIA==" saltValue="TvY3iZyklr5B+049eCHGjA==" spinCount="100000" sheet="1" objects="1" scenarios="1" selectLockedCells="1"/>
  <mergeCells count="3">
    <mergeCell ref="A56:D56"/>
    <mergeCell ref="A48:D48"/>
    <mergeCell ref="H13:I13"/>
  </mergeCells>
  <phoneticPr fontId="42" type="noConversion"/>
  <dataValidations count="2">
    <dataValidation type="list" allowBlank="1" showInputMessage="1" showErrorMessage="1" sqref="C4" xr:uid="{BC647F3E-121C-4516-BA76-C43E155F6A2F}">
      <formula1>"le dumping, le dumping et le subventionnement"</formula1>
    </dataValidation>
    <dataValidation type="list" allowBlank="1" showInputMessage="1" showErrorMessage="1" sqref="B4" xr:uid="{839E3129-6ED5-4045-AA92-3D342FD19477}">
      <formula1>"dumping, dumping and the subsidizing"</formula1>
    </dataValidation>
  </dataValidations>
  <pageMargins left="0.7" right="0.7" top="0.75" bottom="0.75" header="0.3" footer="0.3"/>
  <pageSetup orientation="portrait"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4FAA86-4D5E-4853-9F46-B2DB6CC374B1}">
  <sheetPr>
    <tabColor rgb="FF92D050"/>
    <pageSetUpPr fitToPage="1"/>
  </sheetPr>
  <dimension ref="A1:S270"/>
  <sheetViews>
    <sheetView showGridLines="0" zoomScaleNormal="100" zoomScaleSheetLayoutView="55" workbookViewId="0">
      <selection activeCell="O1" sqref="O1:P1048576"/>
    </sheetView>
  </sheetViews>
  <sheetFormatPr defaultColWidth="9.140625" defaultRowHeight="14.25" x14ac:dyDescent="0.25"/>
  <cols>
    <col min="1" max="1" width="1.85546875" style="7" customWidth="1"/>
    <col min="2" max="9" width="14.5703125" style="1" customWidth="1"/>
    <col min="10" max="10" width="15" style="1" customWidth="1"/>
    <col min="11" max="12" width="14.5703125" style="1" customWidth="1"/>
    <col min="13" max="13" width="6.140625" style="9" customWidth="1"/>
    <col min="14" max="14" width="9.140625" style="10" customWidth="1"/>
    <col min="15" max="15" width="10.85546875" style="10" hidden="1" customWidth="1"/>
    <col min="16" max="16" width="8.85546875" style="10" hidden="1" customWidth="1"/>
    <col min="17" max="17" width="9.140625" style="10" customWidth="1"/>
    <col min="18" max="16384" width="9.140625" style="10"/>
  </cols>
  <sheetData>
    <row r="1" spans="1:16" x14ac:dyDescent="0.25">
      <c r="O1" s="10" t="s">
        <v>419</v>
      </c>
      <c r="P1" s="10" t="s">
        <v>419</v>
      </c>
    </row>
    <row r="2" spans="1:16" x14ac:dyDescent="0.25">
      <c r="B2" s="12" t="str">
        <f>Pro!B2</f>
        <v>PROTECTED</v>
      </c>
      <c r="C2" s="12"/>
      <c r="D2" s="12"/>
      <c r="O2" s="207" t="s">
        <v>93</v>
      </c>
      <c r="P2" s="207" t="s">
        <v>109</v>
      </c>
    </row>
    <row r="3" spans="1:16" x14ac:dyDescent="0.25">
      <c r="B3" s="13"/>
      <c r="C3" s="13"/>
      <c r="D3" s="13"/>
      <c r="O3" s="2"/>
      <c r="P3" s="2"/>
    </row>
    <row r="4" spans="1:16" s="2" customFormat="1" x14ac:dyDescent="0.25">
      <c r="A4" s="33"/>
      <c r="B4" s="543" t="str">
        <f>Info!B4</f>
        <v>IMPORTERS' QUESTIONNAIRE</v>
      </c>
      <c r="C4" s="544"/>
      <c r="D4" s="544"/>
      <c r="E4" s="544"/>
      <c r="F4" s="544"/>
      <c r="G4" s="544"/>
      <c r="H4" s="544"/>
      <c r="I4" s="544"/>
      <c r="J4" s="544"/>
      <c r="K4" s="544"/>
      <c r="L4" s="545"/>
      <c r="M4" s="25"/>
      <c r="N4" s="25"/>
      <c r="O4" s="19"/>
      <c r="P4" s="19"/>
    </row>
    <row r="5" spans="1:16" s="2" customFormat="1" x14ac:dyDescent="0.25">
      <c r="A5" s="33"/>
      <c r="B5" s="688" t="str">
        <f>Info!B5</f>
        <v>NQ-2026-001</v>
      </c>
      <c r="C5" s="689"/>
      <c r="D5" s="689"/>
      <c r="E5" s="689"/>
      <c r="F5" s="689"/>
      <c r="G5" s="689"/>
      <c r="H5" s="689"/>
      <c r="I5" s="689"/>
      <c r="J5" s="689"/>
      <c r="K5" s="689"/>
      <c r="L5" s="690"/>
      <c r="M5" s="25"/>
      <c r="N5" s="25"/>
      <c r="O5" s="19"/>
      <c r="P5" s="19"/>
    </row>
    <row r="6" spans="1:16" s="6" customFormat="1" x14ac:dyDescent="0.25">
      <c r="A6" s="33"/>
      <c r="B6" s="688" t="str">
        <f>Info!B6</f>
        <v>OIL AND GAS WELL CASING</v>
      </c>
      <c r="C6" s="689"/>
      <c r="D6" s="689"/>
      <c r="E6" s="689"/>
      <c r="F6" s="689"/>
      <c r="G6" s="689"/>
      <c r="H6" s="689"/>
      <c r="I6" s="689"/>
      <c r="J6" s="689"/>
      <c r="K6" s="689"/>
      <c r="L6" s="690"/>
      <c r="M6" s="19"/>
      <c r="N6" s="19"/>
      <c r="O6" s="15"/>
      <c r="P6" s="15"/>
    </row>
    <row r="7" spans="1:16" s="6" customFormat="1" x14ac:dyDescent="0.25">
      <c r="A7" s="33"/>
      <c r="B7" s="154"/>
      <c r="C7" s="155"/>
      <c r="D7" s="155"/>
      <c r="E7" s="155"/>
      <c r="F7" s="155"/>
      <c r="G7" s="155"/>
      <c r="H7" s="155"/>
      <c r="I7" s="155"/>
      <c r="J7" s="155"/>
      <c r="K7" s="155"/>
      <c r="L7" s="156"/>
      <c r="M7" s="19"/>
      <c r="N7" s="19"/>
      <c r="O7" s="20"/>
    </row>
    <row r="8" spans="1:16" s="6" customFormat="1" x14ac:dyDescent="0.25">
      <c r="A8" s="33"/>
      <c r="B8" s="691" t="str">
        <f>Public!B8</f>
        <v>The following questions refer to the goods as defined in the product description on the Intro tab.</v>
      </c>
      <c r="C8" s="692"/>
      <c r="D8" s="692"/>
      <c r="E8" s="692"/>
      <c r="F8" s="692"/>
      <c r="G8" s="692"/>
      <c r="H8" s="692"/>
      <c r="I8" s="692"/>
      <c r="J8" s="692"/>
      <c r="K8" s="692"/>
      <c r="L8" s="693"/>
      <c r="M8" s="19"/>
      <c r="N8" s="19"/>
      <c r="O8" s="15"/>
      <c r="P8" s="15"/>
    </row>
    <row r="9" spans="1:16" s="6" customFormat="1" x14ac:dyDescent="0.25">
      <c r="A9" s="33"/>
      <c r="B9" s="691" t="str">
        <f>Public!B9</f>
        <v xml:space="preserve">Product information and a glossary of terms can be found in the Info tab.
</v>
      </c>
      <c r="C9" s="692"/>
      <c r="D9" s="692"/>
      <c r="E9" s="692"/>
      <c r="F9" s="692"/>
      <c r="G9" s="692"/>
      <c r="H9" s="692"/>
      <c r="I9" s="692"/>
      <c r="J9" s="692"/>
      <c r="K9" s="692"/>
      <c r="L9" s="693"/>
      <c r="M9" s="19"/>
      <c r="N9" s="19"/>
      <c r="O9" s="15"/>
    </row>
    <row r="10" spans="1:16" s="6" customFormat="1" ht="28.5" customHeight="1" x14ac:dyDescent="0.25">
      <c r="A10" s="33"/>
      <c r="B10" s="691" t="str">
        <f>IF(Intro!$G$20="English",O10,P10)</f>
        <v>Use one numbered "Imp-Aus" tab for each exporter your firm imported from. To acquire additional "Imp-Aus" tabs, contact a case analyst identified on the "Intro" tab.</v>
      </c>
      <c r="C10" s="692"/>
      <c r="D10" s="692"/>
      <c r="E10" s="692"/>
      <c r="F10" s="692"/>
      <c r="G10" s="692"/>
      <c r="H10" s="692"/>
      <c r="I10" s="692"/>
      <c r="J10" s="692"/>
      <c r="K10" s="692"/>
      <c r="L10" s="693"/>
      <c r="M10" s="19"/>
      <c r="N10" s="19"/>
      <c r="O10" s="10" t="s">
        <v>680</v>
      </c>
      <c r="P10" s="10" t="s">
        <v>681</v>
      </c>
    </row>
    <row r="11" spans="1:16" s="6" customFormat="1" x14ac:dyDescent="0.25">
      <c r="A11" s="33"/>
      <c r="B11" s="691" t="str">
        <f>Pro!B12</f>
        <v>For the questions in this tab, note the following:</v>
      </c>
      <c r="C11" s="692"/>
      <c r="D11" s="692"/>
      <c r="E11" s="692"/>
      <c r="F11" s="692"/>
      <c r="G11" s="692"/>
      <c r="H11" s="692"/>
      <c r="I11" s="692"/>
      <c r="J11" s="692"/>
      <c r="K11" s="692"/>
      <c r="L11" s="693"/>
      <c r="M11" s="19"/>
      <c r="N11" s="19"/>
      <c r="O11" s="15"/>
      <c r="P11" s="15"/>
    </row>
    <row r="12" spans="1:16" s="6" customFormat="1" ht="25.5" customHeight="1" x14ac:dyDescent="0.25">
      <c r="A12" s="33"/>
      <c r="B12" s="723" t="str">
        <f>Pro!B13</f>
        <v>• Report only sales from your firm’s imports. Sales of goods purchased from Canadian producers must be excluded.</v>
      </c>
      <c r="C12" s="724"/>
      <c r="D12" s="724"/>
      <c r="E12" s="724"/>
      <c r="F12" s="724"/>
      <c r="G12" s="724"/>
      <c r="H12" s="724"/>
      <c r="I12" s="724"/>
      <c r="J12" s="724"/>
      <c r="K12" s="724"/>
      <c r="L12" s="725"/>
      <c r="M12" s="19"/>
      <c r="N12" s="19"/>
      <c r="O12" s="15"/>
      <c r="P12" s="15"/>
    </row>
    <row r="13" spans="1:16" s="6" customFormat="1" x14ac:dyDescent="0.25">
      <c r="A13" s="33"/>
      <c r="B13" s="691" t="str">
        <f>Pro!B14</f>
        <v>• Report all sales to Canadian and foreign associated firms.</v>
      </c>
      <c r="C13" s="692"/>
      <c r="D13" s="692"/>
      <c r="E13" s="692"/>
      <c r="F13" s="692"/>
      <c r="G13" s="692"/>
      <c r="H13" s="692"/>
      <c r="I13" s="692"/>
      <c r="J13" s="692"/>
      <c r="K13" s="692"/>
      <c r="L13" s="693"/>
      <c r="M13" s="19"/>
      <c r="N13" s="19"/>
      <c r="O13" s="15"/>
      <c r="P13" s="15"/>
    </row>
    <row r="14" spans="1:16" s="6" customFormat="1" x14ac:dyDescent="0.25">
      <c r="A14" s="33"/>
      <c r="B14" s="691" t="str">
        <f>Pro!B15</f>
        <v>• Report all sales as of the date of shipment to the customer or the customer’s warehouse.</v>
      </c>
      <c r="C14" s="692"/>
      <c r="D14" s="692"/>
      <c r="E14" s="692"/>
      <c r="F14" s="692"/>
      <c r="G14" s="692"/>
      <c r="H14" s="692"/>
      <c r="I14" s="692"/>
      <c r="J14" s="692"/>
      <c r="K14" s="692"/>
      <c r="L14" s="693"/>
      <c r="M14" s="19"/>
      <c r="N14" s="19"/>
      <c r="O14" s="15"/>
      <c r="P14" s="15"/>
    </row>
    <row r="15" spans="1:16" s="6" customFormat="1" x14ac:dyDescent="0.25">
      <c r="A15" s="33"/>
      <c r="B15" s="691" t="str">
        <f>Pro!B16</f>
        <v>• Report all values in Canadian dollars.</v>
      </c>
      <c r="C15" s="692"/>
      <c r="D15" s="692"/>
      <c r="E15" s="692"/>
      <c r="F15" s="692"/>
      <c r="G15" s="692"/>
      <c r="H15" s="692"/>
      <c r="I15" s="692"/>
      <c r="J15" s="692"/>
      <c r="K15" s="692"/>
      <c r="L15" s="693"/>
      <c r="M15" s="19"/>
      <c r="N15" s="19"/>
      <c r="O15" s="15"/>
      <c r="P15" s="15"/>
    </row>
    <row r="16" spans="1:16" s="6" customFormat="1" x14ac:dyDescent="0.25">
      <c r="A16" s="33"/>
      <c r="B16" s="694" t="str">
        <f>IF(Intro!$G$20="English",O16,P16)</f>
        <v>• If your firm is an end user or a retailer, your firm does not need to report sales of imports or inventories of imports.</v>
      </c>
      <c r="C16" s="695"/>
      <c r="D16" s="695"/>
      <c r="E16" s="695"/>
      <c r="F16" s="695"/>
      <c r="G16" s="695"/>
      <c r="H16" s="695"/>
      <c r="I16" s="695"/>
      <c r="J16" s="695"/>
      <c r="K16" s="695"/>
      <c r="L16" s="696"/>
      <c r="M16" s="19"/>
      <c r="N16" s="19"/>
      <c r="O16" s="15" t="s">
        <v>263</v>
      </c>
      <c r="P16" s="15" t="s">
        <v>264</v>
      </c>
    </row>
    <row r="17" spans="1:16" s="6" customFormat="1" x14ac:dyDescent="0.25">
      <c r="A17" s="33"/>
      <c r="B17" s="14"/>
      <c r="C17" s="14"/>
      <c r="D17" s="14"/>
      <c r="E17" s="3"/>
      <c r="F17" s="3"/>
      <c r="G17" s="3"/>
      <c r="H17" s="3"/>
      <c r="I17" s="3"/>
      <c r="J17" s="3"/>
      <c r="K17" s="3"/>
      <c r="L17" s="3"/>
      <c r="O17" s="15"/>
      <c r="P17" s="15"/>
    </row>
    <row r="18" spans="1:16" x14ac:dyDescent="0.25">
      <c r="B18" s="540" t="str">
        <f>IF(Intro!$G$20="English",O18,P18)</f>
        <v>IMPORTS AND SALES</v>
      </c>
      <c r="C18" s="541"/>
      <c r="D18" s="541"/>
      <c r="E18" s="541"/>
      <c r="F18" s="541"/>
      <c r="G18" s="541"/>
      <c r="H18" s="541"/>
      <c r="I18" s="541"/>
      <c r="J18" s="541"/>
      <c r="K18" s="541"/>
      <c r="L18" s="542"/>
      <c r="M18" s="10"/>
      <c r="O18" s="105" t="s">
        <v>333</v>
      </c>
      <c r="P18" s="105" t="s">
        <v>334</v>
      </c>
    </row>
    <row r="19" spans="1:16" x14ac:dyDescent="0.25">
      <c r="B19" s="672" t="s">
        <v>12</v>
      </c>
      <c r="C19" s="673"/>
      <c r="D19" s="673"/>
      <c r="E19" s="673"/>
      <c r="F19" s="673"/>
      <c r="G19" s="673"/>
      <c r="H19" s="673"/>
      <c r="I19" s="673"/>
      <c r="J19" s="673"/>
      <c r="K19" s="673"/>
      <c r="L19" s="674"/>
      <c r="M19" s="10"/>
    </row>
    <row r="20" spans="1:16" x14ac:dyDescent="0.25">
      <c r="B20" s="16"/>
      <c r="C20" s="35"/>
      <c r="D20" s="35"/>
      <c r="E20" s="36"/>
      <c r="F20" s="36"/>
      <c r="G20" s="36"/>
      <c r="H20" s="36"/>
      <c r="I20" s="36"/>
      <c r="J20" s="36"/>
      <c r="K20" s="36"/>
      <c r="L20" s="17"/>
      <c r="M20" s="10"/>
    </row>
    <row r="21" spans="1:16" ht="15.75" x14ac:dyDescent="0.25">
      <c r="B21" s="726" t="str">
        <f>IF(Intro!$G$20="English",O21,P21)</f>
        <v xml:space="preserve">Provide your firm's imports and sales of imports of the goods from: </v>
      </c>
      <c r="C21" s="728"/>
      <c r="D21" s="728"/>
      <c r="E21" s="728"/>
      <c r="F21" s="728"/>
      <c r="G21" s="788" t="str">
        <f>IF(Intro!$G$20="English",Variables!B49,Variables!C49)</f>
        <v>Austria</v>
      </c>
      <c r="H21" s="788"/>
      <c r="I21" s="788"/>
      <c r="J21" s="788"/>
      <c r="K21" s="788"/>
      <c r="L21" s="318"/>
      <c r="M21" s="10"/>
      <c r="O21" s="10" t="s">
        <v>283</v>
      </c>
      <c r="P21" s="10" t="s">
        <v>284</v>
      </c>
    </row>
    <row r="22" spans="1:16" ht="15.75" x14ac:dyDescent="0.25">
      <c r="B22" s="790" t="str">
        <f>IF(Intro!$G$20="English",O22,P22)</f>
        <v xml:space="preserve">Exporter name: </v>
      </c>
      <c r="C22" s="791"/>
      <c r="D22" s="791"/>
      <c r="E22" s="791"/>
      <c r="F22" s="791"/>
      <c r="G22" s="789"/>
      <c r="H22" s="789"/>
      <c r="I22" s="789"/>
      <c r="J22" s="789"/>
      <c r="K22" s="789"/>
      <c r="L22" s="318"/>
      <c r="M22" s="10"/>
      <c r="O22" s="10" t="s">
        <v>168</v>
      </c>
      <c r="P22" s="10" t="s">
        <v>169</v>
      </c>
    </row>
    <row r="23" spans="1:16" x14ac:dyDescent="0.25">
      <c r="B23" s="131"/>
      <c r="C23" s="132"/>
      <c r="D23" s="132"/>
      <c r="E23" s="132"/>
      <c r="F23" s="132"/>
      <c r="G23" s="36"/>
      <c r="H23" s="36"/>
      <c r="I23" s="36"/>
      <c r="J23" s="36"/>
      <c r="K23" s="36"/>
      <c r="L23" s="17"/>
      <c r="M23" s="10"/>
    </row>
    <row r="24" spans="1:16" x14ac:dyDescent="0.25">
      <c r="B24" s="131"/>
      <c r="C24" s="132"/>
      <c r="D24" s="132"/>
      <c r="E24" s="132"/>
      <c r="F24" s="132"/>
      <c r="G24" s="322">
        <f>Variables!$B$6</f>
        <v>2023</v>
      </c>
      <c r="H24" s="322">
        <f>G24+1</f>
        <v>2024</v>
      </c>
      <c r="I24" s="322">
        <f>H24+1</f>
        <v>2025</v>
      </c>
      <c r="J24" s="322" t="str">
        <f>IF(Intro!$G$20="English",Variables!B9,Variables!C9)</f>
        <v>Jan-March 2025</v>
      </c>
      <c r="K24" s="322" t="str">
        <f>IF(Intro!$G$20="English",Variables!B10,Variables!C10)</f>
        <v>Jan-March 2026</v>
      </c>
      <c r="L24" s="71"/>
      <c r="M24" s="10"/>
      <c r="O24" s="18"/>
    </row>
    <row r="25" spans="1:16" s="207" customFormat="1" x14ac:dyDescent="0.25">
      <c r="A25" s="32"/>
      <c r="B25" s="784" t="str">
        <f>IF(Intro!$G$20="English",O25,P25)</f>
        <v>Imports in Canada</v>
      </c>
      <c r="C25" s="785"/>
      <c r="D25" s="785"/>
      <c r="E25" s="785"/>
      <c r="F25" s="785"/>
      <c r="G25" s="785"/>
      <c r="H25" s="785"/>
      <c r="I25" s="785"/>
      <c r="J25" s="785"/>
      <c r="K25" s="785"/>
      <c r="L25" s="71"/>
      <c r="O25" s="26" t="s">
        <v>234</v>
      </c>
      <c r="P25" s="207" t="s">
        <v>235</v>
      </c>
    </row>
    <row r="26" spans="1:16" x14ac:dyDescent="0.25">
      <c r="B26" s="786" t="str">
        <f>IF(Intro!$G$20="English",O26,P26)</f>
        <v>Imports</v>
      </c>
      <c r="C26" s="787"/>
      <c r="D26" s="739" t="str">
        <f>IF(Intro!$G$20="English",Variables!$B$23,Variables!$C$23)</f>
        <v>tonnes</v>
      </c>
      <c r="E26" s="739"/>
      <c r="F26" s="739"/>
      <c r="G26" s="133"/>
      <c r="H26" s="133"/>
      <c r="I26" s="133"/>
      <c r="J26" s="133"/>
      <c r="K26" s="127"/>
      <c r="L26" s="71"/>
      <c r="M26" s="10"/>
      <c r="O26" s="10" t="s">
        <v>91</v>
      </c>
      <c r="P26" s="10" t="s">
        <v>170</v>
      </c>
    </row>
    <row r="27" spans="1:16" x14ac:dyDescent="0.25">
      <c r="B27" s="786"/>
      <c r="C27" s="787"/>
      <c r="D27" s="739" t="str">
        <f>IF(Intro!$G$20="English",O27,P27)</f>
        <v>net delivered purchase value (CAD)</v>
      </c>
      <c r="E27" s="739"/>
      <c r="F27" s="739"/>
      <c r="G27" s="133"/>
      <c r="H27" s="133"/>
      <c r="I27" s="133"/>
      <c r="J27" s="133"/>
      <c r="K27" s="127"/>
      <c r="L27" s="71"/>
      <c r="M27" s="10"/>
      <c r="O27" s="10" t="s">
        <v>341</v>
      </c>
      <c r="P27" s="10" t="s">
        <v>340</v>
      </c>
    </row>
    <row r="28" spans="1:16" x14ac:dyDescent="0.25">
      <c r="B28" s="786"/>
      <c r="C28" s="787"/>
      <c r="D28" s="739" t="str">
        <f>"$ / "&amp;IF(Intro!$G$20="English",Variables!$B$24,Variables!$C$24)</f>
        <v>$ / tonne</v>
      </c>
      <c r="E28" s="739"/>
      <c r="F28" s="739"/>
      <c r="G28" s="150" t="str">
        <f>IF(G26=0,"-",G27/G26)</f>
        <v>-</v>
      </c>
      <c r="H28" s="150" t="str">
        <f>IF(H26=0,"-",H27/H26)</f>
        <v>-</v>
      </c>
      <c r="I28" s="150" t="str">
        <f t="shared" ref="I28:K28" si="0">IF(I26=0,"-",I27/I26)</f>
        <v>-</v>
      </c>
      <c r="J28" s="150" t="str">
        <f t="shared" si="0"/>
        <v>-</v>
      </c>
      <c r="K28" s="150" t="str">
        <f t="shared" si="0"/>
        <v>-</v>
      </c>
      <c r="L28" s="71"/>
      <c r="M28" s="10"/>
    </row>
    <row r="29" spans="1:16" s="207" customFormat="1" x14ac:dyDescent="0.25">
      <c r="A29" s="32"/>
      <c r="B29" s="735" t="str">
        <f>IF(Intro!$G$20="English",O29,P29)</f>
        <v>Sales in Canada</v>
      </c>
      <c r="C29" s="736"/>
      <c r="D29" s="736"/>
      <c r="E29" s="736"/>
      <c r="F29" s="736"/>
      <c r="G29" s="736"/>
      <c r="H29" s="736"/>
      <c r="I29" s="736"/>
      <c r="J29" s="736"/>
      <c r="K29" s="736"/>
      <c r="L29" s="71"/>
      <c r="O29" s="26" t="s">
        <v>236</v>
      </c>
      <c r="P29" s="207" t="s">
        <v>237</v>
      </c>
    </row>
    <row r="30" spans="1:16" s="207" customFormat="1" x14ac:dyDescent="0.25">
      <c r="A30" s="32"/>
      <c r="B30" s="735" t="str">
        <f>IF(Intro!$G$20="English",O30,P30)</f>
        <v>Seamless</v>
      </c>
      <c r="C30" s="736"/>
      <c r="D30" s="736"/>
      <c r="E30" s="736"/>
      <c r="F30" s="736"/>
      <c r="G30" s="736"/>
      <c r="H30" s="736"/>
      <c r="I30" s="736"/>
      <c r="J30" s="736"/>
      <c r="K30" s="736"/>
      <c r="L30" s="71"/>
      <c r="O30" s="26" t="s">
        <v>485</v>
      </c>
      <c r="P30" s="207" t="s">
        <v>508</v>
      </c>
    </row>
    <row r="31" spans="1:16" x14ac:dyDescent="0.25">
      <c r="B31" s="532" t="str">
        <f>IF(Intro!$G$20="English",O31,P31)</f>
        <v>Sales to distributors in Canada</v>
      </c>
      <c r="C31" s="533"/>
      <c r="D31" s="739" t="str">
        <f>D26</f>
        <v>tonnes</v>
      </c>
      <c r="E31" s="739"/>
      <c r="F31" s="739"/>
      <c r="G31" s="133"/>
      <c r="H31" s="133"/>
      <c r="I31" s="133"/>
      <c r="J31" s="133"/>
      <c r="K31" s="127"/>
      <c r="L31" s="71"/>
      <c r="M31" s="10"/>
      <c r="O31" s="10" t="str">
        <f>"Sales to "&amp;Variables!$B$26&amp;" in Canada"</f>
        <v>Sales to distributors in Canada</v>
      </c>
      <c r="P31" s="10" t="str">
        <f>"Ventes aux "&amp;Variables!$C$26&amp;" au Canada"</f>
        <v>Ventes aux distributeurs au Canada</v>
      </c>
    </row>
    <row r="32" spans="1:16" x14ac:dyDescent="0.25">
      <c r="B32" s="532"/>
      <c r="C32" s="533"/>
      <c r="D32" s="739" t="str">
        <f>IF(Intro!$G$20="English",O32,P32)</f>
        <v>net delivered selling value (CAD)</v>
      </c>
      <c r="E32" s="739"/>
      <c r="F32" s="739"/>
      <c r="G32" s="133"/>
      <c r="H32" s="133"/>
      <c r="I32" s="133"/>
      <c r="J32" s="133"/>
      <c r="K32" s="127"/>
      <c r="L32" s="71"/>
      <c r="M32" s="10"/>
      <c r="O32" s="10" t="s">
        <v>343</v>
      </c>
      <c r="P32" s="10" t="s">
        <v>342</v>
      </c>
    </row>
    <row r="33" spans="1:16" ht="15" thickBot="1" x14ac:dyDescent="0.3">
      <c r="B33" s="737"/>
      <c r="C33" s="738"/>
      <c r="D33" s="740" t="str">
        <f>D28</f>
        <v>$ / tonne</v>
      </c>
      <c r="E33" s="740"/>
      <c r="F33" s="740"/>
      <c r="G33" s="150" t="str">
        <f>IF(G31=0,"-",G32/G31)</f>
        <v>-</v>
      </c>
      <c r="H33" s="150" t="str">
        <f>IF(H31=0,"-",H32/H31)</f>
        <v>-</v>
      </c>
      <c r="I33" s="150" t="str">
        <f t="shared" ref="I33:K33" si="1">IF(I31=0,"-",I32/I31)</f>
        <v>-</v>
      </c>
      <c r="J33" s="150" t="str">
        <f t="shared" si="1"/>
        <v>-</v>
      </c>
      <c r="K33" s="150" t="str">
        <f t="shared" si="1"/>
        <v>-</v>
      </c>
      <c r="L33" s="71"/>
      <c r="M33" s="10"/>
    </row>
    <row r="34" spans="1:16" x14ac:dyDescent="0.25">
      <c r="B34" s="741" t="str">
        <f>IF(Intro!$G$20="English",O34,P34)</f>
        <v>Sales to end users in Canada</v>
      </c>
      <c r="C34" s="742"/>
      <c r="D34" s="743" t="str">
        <f t="shared" ref="D34:D35" si="2">D31</f>
        <v>tonnes</v>
      </c>
      <c r="E34" s="743"/>
      <c r="F34" s="743"/>
      <c r="G34" s="133"/>
      <c r="H34" s="133"/>
      <c r="I34" s="133"/>
      <c r="J34" s="133"/>
      <c r="K34" s="127"/>
      <c r="L34" s="71"/>
      <c r="M34" s="10"/>
      <c r="O34" s="10" t="str">
        <f>"Sales to "&amp;Variables!$B$27&amp;" in Canada"</f>
        <v>Sales to end users in Canada</v>
      </c>
      <c r="P34" s="10" t="str">
        <f>"Ventes aux "&amp;Variables!$C$27&amp;" au Canada"</f>
        <v>Ventes aux utilisateurs finals au Canada</v>
      </c>
    </row>
    <row r="35" spans="1:16" x14ac:dyDescent="0.25">
      <c r="B35" s="532"/>
      <c r="C35" s="533"/>
      <c r="D35" s="739" t="str">
        <f t="shared" si="2"/>
        <v>net delivered selling value (CAD)</v>
      </c>
      <c r="E35" s="739"/>
      <c r="F35" s="739"/>
      <c r="G35" s="133"/>
      <c r="H35" s="133"/>
      <c r="I35" s="133"/>
      <c r="J35" s="133"/>
      <c r="K35" s="127"/>
      <c r="L35" s="71"/>
      <c r="M35" s="10"/>
    </row>
    <row r="36" spans="1:16" ht="15" thickBot="1" x14ac:dyDescent="0.3">
      <c r="B36" s="737"/>
      <c r="C36" s="738"/>
      <c r="D36" s="740" t="str">
        <f>D33</f>
        <v>$ / tonne</v>
      </c>
      <c r="E36" s="740"/>
      <c r="F36" s="740"/>
      <c r="G36" s="150" t="str">
        <f>IF(G34=0,"-",G35/G34)</f>
        <v>-</v>
      </c>
      <c r="H36" s="150" t="str">
        <f>IF(H34=0,"-",H35/H34)</f>
        <v>-</v>
      </c>
      <c r="I36" s="150" t="str">
        <f>IF(I34=0,"-",I35/I34)</f>
        <v>-</v>
      </c>
      <c r="J36" s="150" t="str">
        <f>IF(J34=0,"-",J35/J34)</f>
        <v>-</v>
      </c>
      <c r="K36" s="150" t="str">
        <f>IF(K34=0,"-",K35/K34)</f>
        <v>-</v>
      </c>
      <c r="L36" s="71"/>
      <c r="M36" s="10"/>
    </row>
    <row r="37" spans="1:16" x14ac:dyDescent="0.25">
      <c r="B37" s="735" t="str">
        <f>IF(Intro!$G$20="English",O37,P37)</f>
        <v>Welded</v>
      </c>
      <c r="C37" s="736"/>
      <c r="D37" s="736"/>
      <c r="E37" s="736"/>
      <c r="F37" s="736"/>
      <c r="G37" s="736"/>
      <c r="H37" s="736"/>
      <c r="I37" s="736"/>
      <c r="J37" s="736"/>
      <c r="K37" s="736"/>
      <c r="L37" s="71"/>
      <c r="M37" s="10"/>
      <c r="O37" s="26" t="s">
        <v>486</v>
      </c>
      <c r="P37" s="207" t="s">
        <v>509</v>
      </c>
    </row>
    <row r="38" spans="1:16" x14ac:dyDescent="0.25">
      <c r="B38" s="532" t="str">
        <f>IF(Intro!$G$20="English",O31,P31)</f>
        <v>Sales to distributors in Canada</v>
      </c>
      <c r="C38" s="533"/>
      <c r="D38" s="739" t="str">
        <f>D34</f>
        <v>tonnes</v>
      </c>
      <c r="E38" s="739"/>
      <c r="F38" s="739"/>
      <c r="G38" s="133"/>
      <c r="H38" s="133"/>
      <c r="I38" s="133"/>
      <c r="J38" s="133"/>
      <c r="K38" s="127"/>
      <c r="L38" s="71"/>
      <c r="M38" s="10"/>
      <c r="O38" s="10" t="s">
        <v>343</v>
      </c>
      <c r="P38" s="10" t="s">
        <v>342</v>
      </c>
    </row>
    <row r="39" spans="1:16" x14ac:dyDescent="0.25">
      <c r="B39" s="532"/>
      <c r="C39" s="533"/>
      <c r="D39" s="739" t="str">
        <f>IF(Intro!$G$20="English",O38,P38)</f>
        <v>net delivered selling value (CAD)</v>
      </c>
      <c r="E39" s="739"/>
      <c r="F39" s="739"/>
      <c r="G39" s="133"/>
      <c r="H39" s="133"/>
      <c r="I39" s="133"/>
      <c r="J39" s="133"/>
      <c r="K39" s="127"/>
      <c r="L39" s="71"/>
      <c r="M39" s="10"/>
    </row>
    <row r="40" spans="1:16" ht="15" thickBot="1" x14ac:dyDescent="0.3">
      <c r="B40" s="737"/>
      <c r="C40" s="738"/>
      <c r="D40" s="740" t="str">
        <f>D36</f>
        <v>$ / tonne</v>
      </c>
      <c r="E40" s="740"/>
      <c r="F40" s="740"/>
      <c r="G40" s="150" t="str">
        <f>IF(G38=0,"-",G39/G38)</f>
        <v>-</v>
      </c>
      <c r="H40" s="150" t="str">
        <f>IF(H38=0,"-",H39/H38)</f>
        <v>-</v>
      </c>
      <c r="I40" s="150" t="str">
        <f t="shared" ref="I40:K40" si="3">IF(I38=0,"-",I39/I38)</f>
        <v>-</v>
      </c>
      <c r="J40" s="150" t="str">
        <f t="shared" si="3"/>
        <v>-</v>
      </c>
      <c r="K40" s="150" t="str">
        <f t="shared" si="3"/>
        <v>-</v>
      </c>
      <c r="L40" s="71"/>
      <c r="M40" s="10"/>
      <c r="O40" s="10" t="str">
        <f>"Sales to "&amp;Variables!$B$27&amp;" in Canada"</f>
        <v>Sales to end users in Canada</v>
      </c>
      <c r="P40" s="10" t="str">
        <f>"Ventes aux "&amp;Variables!$C$27&amp;" au Canada"</f>
        <v>Ventes aux utilisateurs finals au Canada</v>
      </c>
    </row>
    <row r="41" spans="1:16" x14ac:dyDescent="0.25">
      <c r="B41" s="741" t="str">
        <f>IF(Intro!$G$20="English",O34,P34)</f>
        <v>Sales to end users in Canada</v>
      </c>
      <c r="C41" s="742"/>
      <c r="D41" s="743" t="str">
        <f t="shared" ref="D41:D42" si="4">D38</f>
        <v>tonnes</v>
      </c>
      <c r="E41" s="743"/>
      <c r="F41" s="743"/>
      <c r="G41" s="133"/>
      <c r="H41" s="133"/>
      <c r="I41" s="133"/>
      <c r="J41" s="133"/>
      <c r="K41" s="127"/>
      <c r="L41" s="71"/>
      <c r="M41" s="10"/>
    </row>
    <row r="42" spans="1:16" x14ac:dyDescent="0.25">
      <c r="B42" s="532"/>
      <c r="C42" s="533"/>
      <c r="D42" s="739" t="str">
        <f t="shared" si="4"/>
        <v>net delivered selling value (CAD)</v>
      </c>
      <c r="E42" s="739"/>
      <c r="F42" s="739"/>
      <c r="G42" s="133"/>
      <c r="H42" s="133"/>
      <c r="I42" s="133"/>
      <c r="J42" s="133"/>
      <c r="K42" s="127"/>
      <c r="L42" s="71"/>
      <c r="M42" s="10"/>
    </row>
    <row r="43" spans="1:16" ht="15" thickBot="1" x14ac:dyDescent="0.3">
      <c r="B43" s="737"/>
      <c r="C43" s="738"/>
      <c r="D43" s="740" t="str">
        <f>D40</f>
        <v>$ / tonne</v>
      </c>
      <c r="E43" s="740"/>
      <c r="F43" s="740"/>
      <c r="G43" s="150" t="str">
        <f>IF(G41=0,"-",G42/G41)</f>
        <v>-</v>
      </c>
      <c r="H43" s="150" t="str">
        <f>IF(H41=0,"-",H42/H41)</f>
        <v>-</v>
      </c>
      <c r="I43" s="150" t="str">
        <f>IF(I41=0,"-",I42/I41)</f>
        <v>-</v>
      </c>
      <c r="J43" s="150" t="str">
        <f>IF(J41=0,"-",J42/J41)</f>
        <v>-</v>
      </c>
      <c r="K43" s="150" t="str">
        <f>IF(K41=0,"-",K42/K41)</f>
        <v>-</v>
      </c>
      <c r="L43" s="71"/>
      <c r="M43" s="10"/>
    </row>
    <row r="44" spans="1:16" x14ac:dyDescent="0.25">
      <c r="B44" s="643" t="str">
        <f>IF(Intro!$G$20="English",O44,P44)</f>
        <v>Total sales in Canada</v>
      </c>
      <c r="C44" s="644"/>
      <c r="D44" s="782" t="str">
        <f>D34</f>
        <v>tonnes</v>
      </c>
      <c r="E44" s="782"/>
      <c r="F44" s="782"/>
      <c r="G44" s="135">
        <f t="shared" ref="G44:K45" si="5">G31+G34+G38+G41</f>
        <v>0</v>
      </c>
      <c r="H44" s="135">
        <f t="shared" si="5"/>
        <v>0</v>
      </c>
      <c r="I44" s="135">
        <f t="shared" si="5"/>
        <v>0</v>
      </c>
      <c r="J44" s="135">
        <f t="shared" si="5"/>
        <v>0</v>
      </c>
      <c r="K44" s="135">
        <f t="shared" si="5"/>
        <v>0</v>
      </c>
      <c r="L44" s="71"/>
      <c r="M44" s="10"/>
      <c r="O44" s="10" t="s">
        <v>344</v>
      </c>
      <c r="P44" s="10" t="s">
        <v>345</v>
      </c>
    </row>
    <row r="45" spans="1:16" x14ac:dyDescent="0.25">
      <c r="B45" s="632"/>
      <c r="C45" s="633"/>
      <c r="D45" s="783" t="str">
        <f>D35</f>
        <v>net delivered selling value (CAD)</v>
      </c>
      <c r="E45" s="783"/>
      <c r="F45" s="783"/>
      <c r="G45" s="134">
        <f t="shared" si="5"/>
        <v>0</v>
      </c>
      <c r="H45" s="134">
        <f t="shared" si="5"/>
        <v>0</v>
      </c>
      <c r="I45" s="134">
        <f t="shared" si="5"/>
        <v>0</v>
      </c>
      <c r="J45" s="134">
        <f t="shared" si="5"/>
        <v>0</v>
      </c>
      <c r="K45" s="134">
        <f t="shared" si="5"/>
        <v>0</v>
      </c>
      <c r="L45" s="71"/>
      <c r="M45" s="10"/>
    </row>
    <row r="46" spans="1:16" x14ac:dyDescent="0.25">
      <c r="B46" s="632"/>
      <c r="C46" s="633"/>
      <c r="D46" s="783" t="str">
        <f>D36</f>
        <v>$ / tonne</v>
      </c>
      <c r="E46" s="783"/>
      <c r="F46" s="783"/>
      <c r="G46" s="150" t="str">
        <f>IF(G44=0,"-",G45/G44)</f>
        <v>-</v>
      </c>
      <c r="H46" s="150" t="str">
        <f>IF(H44=0,"-",H45/H44)</f>
        <v>-</v>
      </c>
      <c r="I46" s="150" t="str">
        <f>IF(I44=0,"-",I45/I44)</f>
        <v>-</v>
      </c>
      <c r="J46" s="150" t="str">
        <f t="shared" ref="J46:K46" si="6">IF(J44=0,"-",J45/J44)</f>
        <v>-</v>
      </c>
      <c r="K46" s="150" t="str">
        <f t="shared" si="6"/>
        <v>-</v>
      </c>
      <c r="L46" s="71"/>
      <c r="M46" s="10"/>
    </row>
    <row r="47" spans="1:16" x14ac:dyDescent="0.25">
      <c r="B47" s="72"/>
      <c r="C47" s="82"/>
      <c r="D47" s="82"/>
      <c r="E47" s="82"/>
      <c r="F47" s="82"/>
      <c r="G47" s="82"/>
      <c r="H47" s="82"/>
      <c r="I47" s="82"/>
      <c r="J47" s="82"/>
      <c r="K47" s="82"/>
      <c r="L47" s="83"/>
      <c r="M47" s="10"/>
    </row>
    <row r="48" spans="1:16" s="207" customFormat="1" x14ac:dyDescent="0.25">
      <c r="A48" s="7"/>
      <c r="B48" s="31"/>
      <c r="C48" s="31"/>
      <c r="D48" s="89"/>
      <c r="E48" s="319"/>
      <c r="F48" s="319"/>
      <c r="G48" s="319"/>
      <c r="H48" s="319"/>
      <c r="I48" s="319"/>
      <c r="J48" s="319"/>
      <c r="K48" s="319"/>
      <c r="L48" s="319"/>
      <c r="M48" s="73"/>
    </row>
    <row r="49" spans="1:16" x14ac:dyDescent="0.25">
      <c r="B49" s="540" t="str">
        <f>IF(Intro!$G$20="English",O49,P49)</f>
        <v>SALES IN CANADA OF IMPORTS TO THE TOP FIVE ACCOUNTS</v>
      </c>
      <c r="C49" s="541"/>
      <c r="D49" s="541"/>
      <c r="E49" s="541"/>
      <c r="F49" s="541"/>
      <c r="G49" s="541"/>
      <c r="H49" s="541"/>
      <c r="I49" s="541"/>
      <c r="J49" s="541"/>
      <c r="K49" s="541"/>
      <c r="L49" s="542"/>
      <c r="M49" s="10"/>
      <c r="O49" s="105" t="s">
        <v>335</v>
      </c>
      <c r="P49" s="105" t="s">
        <v>397</v>
      </c>
    </row>
    <row r="50" spans="1:16" s="207" customFormat="1" x14ac:dyDescent="0.25">
      <c r="A50" s="7"/>
      <c r="B50" s="672" t="s">
        <v>15</v>
      </c>
      <c r="C50" s="673"/>
      <c r="D50" s="673"/>
      <c r="E50" s="673"/>
      <c r="F50" s="673"/>
      <c r="G50" s="673"/>
      <c r="H50" s="673"/>
      <c r="I50" s="673"/>
      <c r="J50" s="673"/>
      <c r="K50" s="673"/>
      <c r="L50" s="674"/>
      <c r="M50" s="73"/>
      <c r="O50" s="10"/>
    </row>
    <row r="51" spans="1:16" x14ac:dyDescent="0.25">
      <c r="B51" s="16"/>
      <c r="C51" s="35"/>
      <c r="D51" s="35"/>
      <c r="E51" s="36"/>
      <c r="F51" s="36"/>
      <c r="G51" s="36"/>
      <c r="H51" s="36"/>
      <c r="I51" s="36"/>
      <c r="J51" s="36"/>
      <c r="K51" s="36"/>
      <c r="L51" s="17"/>
      <c r="M51" s="10"/>
    </row>
    <row r="52" spans="1:16" x14ac:dyDescent="0.25">
      <c r="B52" s="549" t="str">
        <f>IF(Intro!$G$20="English",O52,P52)</f>
        <v xml:space="preserve">Report the volume and value of sales of imports in Canada for each account listed below : </v>
      </c>
      <c r="C52" s="550"/>
      <c r="D52" s="550"/>
      <c r="E52" s="550"/>
      <c r="F52" s="550"/>
      <c r="G52" s="550"/>
      <c r="H52" s="550"/>
      <c r="I52" s="550"/>
      <c r="J52" s="550"/>
      <c r="K52" s="550"/>
      <c r="L52" s="551"/>
      <c r="M52" s="10"/>
      <c r="O52" s="18" t="s">
        <v>172</v>
      </c>
      <c r="P52" s="10" t="s">
        <v>173</v>
      </c>
    </row>
    <row r="53" spans="1:16" x14ac:dyDescent="0.25">
      <c r="B53" s="549" t="str">
        <f>Pro!B22</f>
        <v>Note - Only complete this question if your firm sold the goods between January 1, 2023, and March 31,2026.</v>
      </c>
      <c r="C53" s="550"/>
      <c r="D53" s="550"/>
      <c r="E53" s="550"/>
      <c r="F53" s="550"/>
      <c r="G53" s="550"/>
      <c r="H53" s="550"/>
      <c r="I53" s="550"/>
      <c r="J53" s="550"/>
      <c r="K53" s="550"/>
      <c r="L53" s="551"/>
      <c r="M53" s="10"/>
      <c r="O53" s="18"/>
    </row>
    <row r="54" spans="1:16" x14ac:dyDescent="0.25">
      <c r="B54" s="316"/>
      <c r="C54" s="317"/>
      <c r="D54" s="35"/>
      <c r="E54" s="36"/>
      <c r="F54" s="36"/>
      <c r="G54" s="36"/>
      <c r="H54" s="36"/>
      <c r="I54" s="36"/>
      <c r="J54" s="36"/>
      <c r="K54" s="36"/>
      <c r="L54" s="17"/>
      <c r="M54" s="10"/>
      <c r="O54" s="18"/>
    </row>
    <row r="55" spans="1:16" x14ac:dyDescent="0.25">
      <c r="B55" s="775"/>
      <c r="C55" s="776"/>
      <c r="D55" s="777"/>
      <c r="E55" s="320" t="str">
        <f>IF(Intro!$G$20="English","Q","T")&amp;IF(MID(F55,2,1)&lt;&gt;"1",MID(F55,2,1)-1&amp;" - "&amp;MID(F55,6,4),"4 - "&amp;MID(F55,6,4)-1)</f>
        <v>Q2 - 2024</v>
      </c>
      <c r="F55" s="320" t="str">
        <f>IF(Intro!$G$20="English","Q","T")&amp;IF(MID(G55,2,1)&lt;&gt;"1",MID(G55,2,1)-1&amp;" - "&amp;MID(G55,6,4),"4 - "&amp;MID(G55,6,4)-1)</f>
        <v>Q3 - 2024</v>
      </c>
      <c r="G55" s="320" t="str">
        <f>IF(Intro!$G$20="English","Q","T")&amp;IF(MID(H55,2,1)&lt;&gt;"1",MID(H55,2,1)-1&amp;" - "&amp;MID(H55,6,4),"4 - "&amp;MID(H55,6,4)-1)</f>
        <v>Q4 - 2024</v>
      </c>
      <c r="H55" s="320" t="str">
        <f>IF(Intro!$G$20="English","Q","T")&amp;IF(MID(I55,2,1)&lt;&gt;"1",MID(I55,2,1)-1&amp;" - "&amp;MID(I55,6,4),"4 - "&amp;MID(I55,6,4)-1)</f>
        <v>Q1 - 2025</v>
      </c>
      <c r="I55" s="320" t="str">
        <f>IF(Intro!$G$20="English","Q","T")&amp;IF(MID(J55,2,1)&lt;&gt;"1",MID(J55,2,1)-1&amp;" - "&amp;MID(J55,6,4),"4 - "&amp;MID(J55,6,4)-1)</f>
        <v>Q2 - 2025</v>
      </c>
      <c r="J55" s="320" t="str">
        <f>IF(Intro!$G$20="English","Q","T")&amp;IF(MID(K55,2,1)&lt;&gt;"1",MID(K55,2,1)-1&amp;" - "&amp;MID(K55,6,4),"4 - "&amp;MID(K55,6,4)-1)</f>
        <v>Q3 - 2025</v>
      </c>
      <c r="K55" s="320" t="str">
        <f>IF(Intro!$G$20="English","Q","T")&amp;IF(MID(L55,2,1)&lt;&gt;"1",MID(L55,2,1)-1&amp;" - "&amp;MID(L55,6,4),"4 - "&amp;MID(L55,6,4)-1)</f>
        <v>Q4 - 2025</v>
      </c>
      <c r="L55" s="321" t="str">
        <f>IF(Intro!$G$20="English",Variables!B29&amp;" - ",Variables!C29&amp;" - ")&amp;Variables!B8</f>
        <v>Q1 - 2026</v>
      </c>
      <c r="M55" s="10"/>
      <c r="O55" s="18"/>
    </row>
    <row r="56" spans="1:16" x14ac:dyDescent="0.25">
      <c r="B56" s="764" t="str">
        <f>IF(Intro!$G$20="English",O57,P57)</f>
        <v xml:space="preserve">Account 1 - </v>
      </c>
      <c r="C56" s="765"/>
      <c r="D56" s="765"/>
      <c r="E56" s="765"/>
      <c r="F56" s="765"/>
      <c r="G56" s="765"/>
      <c r="H56" s="765"/>
      <c r="I56" s="765"/>
      <c r="J56" s="765"/>
      <c r="K56" s="765"/>
      <c r="L56" s="766"/>
      <c r="M56" s="10"/>
      <c r="O56" s="18"/>
    </row>
    <row r="57" spans="1:16" x14ac:dyDescent="0.25">
      <c r="B57" s="733" t="str">
        <f>D$31</f>
        <v>tonnes</v>
      </c>
      <c r="C57" s="734"/>
      <c r="D57" s="734"/>
      <c r="E57" s="137"/>
      <c r="F57" s="137"/>
      <c r="G57" s="137"/>
      <c r="H57" s="137"/>
      <c r="I57" s="137"/>
      <c r="J57" s="137"/>
      <c r="K57" s="137"/>
      <c r="L57" s="138"/>
      <c r="M57" s="10"/>
      <c r="O57" s="10" t="str">
        <f>"Account 1 - "&amp;Pro!C119</f>
        <v xml:space="preserve">Account 1 - </v>
      </c>
      <c r="P57" s="10" t="str">
        <f>"Client 1 - "&amp;Pro!C119</f>
        <v xml:space="preserve">Client 1 - </v>
      </c>
    </row>
    <row r="58" spans="1:16" x14ac:dyDescent="0.25">
      <c r="B58" s="733" t="str">
        <f>D$32</f>
        <v>net delivered selling value (CAD)</v>
      </c>
      <c r="C58" s="734"/>
      <c r="D58" s="734"/>
      <c r="E58" s="137"/>
      <c r="F58" s="137"/>
      <c r="G58" s="137"/>
      <c r="H58" s="137"/>
      <c r="I58" s="137"/>
      <c r="J58" s="137"/>
      <c r="K58" s="137"/>
      <c r="L58" s="138"/>
      <c r="M58" s="10"/>
    </row>
    <row r="59" spans="1:16" x14ac:dyDescent="0.25">
      <c r="B59" s="733" t="str">
        <f>D$33</f>
        <v>$ / tonne</v>
      </c>
      <c r="C59" s="734"/>
      <c r="D59" s="734"/>
      <c r="E59" s="151" t="str">
        <f>IF(E57=0,"-",E58/E57)</f>
        <v>-</v>
      </c>
      <c r="F59" s="151" t="str">
        <f t="shared" ref="F59:L59" si="7">IF(F57=0,"-",F58/F57)</f>
        <v>-</v>
      </c>
      <c r="G59" s="151" t="str">
        <f t="shared" si="7"/>
        <v>-</v>
      </c>
      <c r="H59" s="151" t="str">
        <f t="shared" si="7"/>
        <v>-</v>
      </c>
      <c r="I59" s="151" t="str">
        <f t="shared" si="7"/>
        <v>-</v>
      </c>
      <c r="J59" s="151" t="str">
        <f t="shared" si="7"/>
        <v>-</v>
      </c>
      <c r="K59" s="151" t="str">
        <f t="shared" si="7"/>
        <v>-</v>
      </c>
      <c r="L59" s="152" t="str">
        <f t="shared" si="7"/>
        <v>-</v>
      </c>
      <c r="M59" s="10"/>
    </row>
    <row r="60" spans="1:16" x14ac:dyDescent="0.25">
      <c r="B60" s="764" t="str">
        <f>IF(Intro!$G$20="English",O61,P61)</f>
        <v xml:space="preserve">Account 2 - </v>
      </c>
      <c r="C60" s="765"/>
      <c r="D60" s="765"/>
      <c r="E60" s="765"/>
      <c r="F60" s="765"/>
      <c r="G60" s="765"/>
      <c r="H60" s="765"/>
      <c r="I60" s="765"/>
      <c r="J60" s="765"/>
      <c r="K60" s="765"/>
      <c r="L60" s="766"/>
      <c r="M60" s="10"/>
    </row>
    <row r="61" spans="1:16" x14ac:dyDescent="0.25">
      <c r="B61" s="733" t="str">
        <f>D$31</f>
        <v>tonnes</v>
      </c>
      <c r="C61" s="734"/>
      <c r="D61" s="734"/>
      <c r="E61" s="137"/>
      <c r="F61" s="137"/>
      <c r="G61" s="137"/>
      <c r="H61" s="137"/>
      <c r="I61" s="137"/>
      <c r="J61" s="137"/>
      <c r="K61" s="137"/>
      <c r="L61" s="138"/>
      <c r="M61" s="10"/>
      <c r="O61" s="10" t="str">
        <f>"Account 2 - "&amp;Pro!C120</f>
        <v xml:space="preserve">Account 2 - </v>
      </c>
      <c r="P61" s="10" t="str">
        <f>"Client 2 - "&amp;Pro!C120</f>
        <v xml:space="preserve">Client 2 - </v>
      </c>
    </row>
    <row r="62" spans="1:16" x14ac:dyDescent="0.25">
      <c r="B62" s="733" t="str">
        <f>D$32</f>
        <v>net delivered selling value (CAD)</v>
      </c>
      <c r="C62" s="734"/>
      <c r="D62" s="734"/>
      <c r="E62" s="137"/>
      <c r="F62" s="137"/>
      <c r="G62" s="137"/>
      <c r="H62" s="137"/>
      <c r="I62" s="137"/>
      <c r="J62" s="137"/>
      <c r="K62" s="137"/>
      <c r="L62" s="138"/>
      <c r="M62" s="10"/>
    </row>
    <row r="63" spans="1:16" x14ac:dyDescent="0.25">
      <c r="B63" s="733" t="str">
        <f>D$33</f>
        <v>$ / tonne</v>
      </c>
      <c r="C63" s="734"/>
      <c r="D63" s="734"/>
      <c r="E63" s="151" t="str">
        <f>IF(E61=0,"-",E62/E61)</f>
        <v>-</v>
      </c>
      <c r="F63" s="151" t="str">
        <f t="shared" ref="F63:L63" si="8">IF(F61=0,"-",F62/F61)</f>
        <v>-</v>
      </c>
      <c r="G63" s="151" t="str">
        <f t="shared" si="8"/>
        <v>-</v>
      </c>
      <c r="H63" s="151" t="str">
        <f t="shared" si="8"/>
        <v>-</v>
      </c>
      <c r="I63" s="151" t="str">
        <f t="shared" si="8"/>
        <v>-</v>
      </c>
      <c r="J63" s="151" t="str">
        <f t="shared" si="8"/>
        <v>-</v>
      </c>
      <c r="K63" s="151" t="str">
        <f t="shared" si="8"/>
        <v>-</v>
      </c>
      <c r="L63" s="152" t="str">
        <f t="shared" si="8"/>
        <v>-</v>
      </c>
      <c r="M63" s="10"/>
    </row>
    <row r="64" spans="1:16" x14ac:dyDescent="0.25">
      <c r="B64" s="764" t="str">
        <f>IF(Intro!$G$20="English",O65,P65)</f>
        <v xml:space="preserve">Account 3 - </v>
      </c>
      <c r="C64" s="765"/>
      <c r="D64" s="765"/>
      <c r="E64" s="765"/>
      <c r="F64" s="765"/>
      <c r="G64" s="765"/>
      <c r="H64" s="765"/>
      <c r="I64" s="765"/>
      <c r="J64" s="765"/>
      <c r="K64" s="765"/>
      <c r="L64" s="766"/>
      <c r="M64" s="10"/>
    </row>
    <row r="65" spans="2:19" x14ac:dyDescent="0.25">
      <c r="B65" s="733" t="str">
        <f>D$31</f>
        <v>tonnes</v>
      </c>
      <c r="C65" s="734"/>
      <c r="D65" s="734"/>
      <c r="E65" s="137"/>
      <c r="F65" s="137"/>
      <c r="G65" s="137"/>
      <c r="H65" s="137"/>
      <c r="I65" s="137"/>
      <c r="J65" s="137"/>
      <c r="K65" s="137"/>
      <c r="L65" s="138"/>
      <c r="M65" s="10"/>
      <c r="O65" s="10" t="str">
        <f>"Account 3 - "&amp;Pro!C121</f>
        <v xml:space="preserve">Account 3 - </v>
      </c>
      <c r="P65" s="10" t="str">
        <f>"Client 3 - "&amp;Pro!C121</f>
        <v xml:space="preserve">Client 3 - </v>
      </c>
    </row>
    <row r="66" spans="2:19" x14ac:dyDescent="0.25">
      <c r="B66" s="733" t="str">
        <f>D$32</f>
        <v>net delivered selling value (CAD)</v>
      </c>
      <c r="C66" s="734"/>
      <c r="D66" s="734"/>
      <c r="E66" s="137"/>
      <c r="F66" s="137"/>
      <c r="G66" s="137"/>
      <c r="H66" s="137"/>
      <c r="I66" s="137"/>
      <c r="J66" s="137"/>
      <c r="K66" s="137"/>
      <c r="L66" s="138"/>
      <c r="M66" s="10"/>
    </row>
    <row r="67" spans="2:19" x14ac:dyDescent="0.25">
      <c r="B67" s="733" t="str">
        <f>D$33</f>
        <v>$ / tonne</v>
      </c>
      <c r="C67" s="734"/>
      <c r="D67" s="734"/>
      <c r="E67" s="151" t="str">
        <f>IF(E65=0,"-",E66/E65)</f>
        <v>-</v>
      </c>
      <c r="F67" s="151" t="str">
        <f t="shared" ref="F67:L67" si="9">IF(F65=0,"-",F66/F65)</f>
        <v>-</v>
      </c>
      <c r="G67" s="151" t="str">
        <f t="shared" si="9"/>
        <v>-</v>
      </c>
      <c r="H67" s="151" t="str">
        <f t="shared" si="9"/>
        <v>-</v>
      </c>
      <c r="I67" s="151" t="str">
        <f t="shared" si="9"/>
        <v>-</v>
      </c>
      <c r="J67" s="151" t="str">
        <f t="shared" si="9"/>
        <v>-</v>
      </c>
      <c r="K67" s="151" t="str">
        <f t="shared" si="9"/>
        <v>-</v>
      </c>
      <c r="L67" s="152" t="str">
        <f t="shared" si="9"/>
        <v>-</v>
      </c>
      <c r="M67" s="10"/>
    </row>
    <row r="68" spans="2:19" x14ac:dyDescent="0.25">
      <c r="B68" s="764" t="str">
        <f>IF(Intro!$G$20="English",O69,P69)</f>
        <v xml:space="preserve">Account 4 - </v>
      </c>
      <c r="C68" s="765"/>
      <c r="D68" s="765"/>
      <c r="E68" s="765"/>
      <c r="F68" s="765"/>
      <c r="G68" s="765"/>
      <c r="H68" s="765"/>
      <c r="I68" s="765"/>
      <c r="J68" s="765"/>
      <c r="K68" s="765"/>
      <c r="L68" s="766"/>
      <c r="M68" s="10"/>
    </row>
    <row r="69" spans="2:19" x14ac:dyDescent="0.25">
      <c r="B69" s="733" t="str">
        <f>D$31</f>
        <v>tonnes</v>
      </c>
      <c r="C69" s="734"/>
      <c r="D69" s="734"/>
      <c r="E69" s="137"/>
      <c r="F69" s="137"/>
      <c r="G69" s="137"/>
      <c r="H69" s="137"/>
      <c r="I69" s="137"/>
      <c r="J69" s="137"/>
      <c r="K69" s="137"/>
      <c r="L69" s="138"/>
      <c r="M69" s="10"/>
      <c r="O69" s="10" t="str">
        <f>"Account 4 - "&amp;Pro!C122</f>
        <v xml:space="preserve">Account 4 - </v>
      </c>
      <c r="P69" s="10" t="str">
        <f>"Client 4 - "&amp;Pro!C122</f>
        <v xml:space="preserve">Client 4 - </v>
      </c>
    </row>
    <row r="70" spans="2:19" x14ac:dyDescent="0.25">
      <c r="B70" s="733" t="str">
        <f>D$32</f>
        <v>net delivered selling value (CAD)</v>
      </c>
      <c r="C70" s="734"/>
      <c r="D70" s="734"/>
      <c r="E70" s="137"/>
      <c r="F70" s="137"/>
      <c r="G70" s="137"/>
      <c r="H70" s="137"/>
      <c r="I70" s="137"/>
      <c r="J70" s="137"/>
      <c r="K70" s="137"/>
      <c r="L70" s="138"/>
      <c r="M70" s="10"/>
    </row>
    <row r="71" spans="2:19" x14ac:dyDescent="0.25">
      <c r="B71" s="733" t="str">
        <f>D$33</f>
        <v>$ / tonne</v>
      </c>
      <c r="C71" s="734"/>
      <c r="D71" s="734"/>
      <c r="E71" s="151" t="str">
        <f>IF(E69=0,"-",E70/E69)</f>
        <v>-</v>
      </c>
      <c r="F71" s="151" t="str">
        <f t="shared" ref="F71:L71" si="10">IF(F69=0,"-",F70/F69)</f>
        <v>-</v>
      </c>
      <c r="G71" s="151" t="str">
        <f t="shared" si="10"/>
        <v>-</v>
      </c>
      <c r="H71" s="151" t="str">
        <f t="shared" si="10"/>
        <v>-</v>
      </c>
      <c r="I71" s="151" t="str">
        <f t="shared" si="10"/>
        <v>-</v>
      </c>
      <c r="J71" s="151" t="str">
        <f t="shared" si="10"/>
        <v>-</v>
      </c>
      <c r="K71" s="151" t="str">
        <f t="shared" si="10"/>
        <v>-</v>
      </c>
      <c r="L71" s="152" t="str">
        <f t="shared" si="10"/>
        <v>-</v>
      </c>
      <c r="M71" s="10"/>
    </row>
    <row r="72" spans="2:19" x14ac:dyDescent="0.25">
      <c r="B72" s="764" t="str">
        <f>IF(Intro!$G$20="English",O73,P73)</f>
        <v xml:space="preserve">Account 5 - </v>
      </c>
      <c r="C72" s="765"/>
      <c r="D72" s="765"/>
      <c r="E72" s="765"/>
      <c r="F72" s="765"/>
      <c r="G72" s="765"/>
      <c r="H72" s="765"/>
      <c r="I72" s="765"/>
      <c r="J72" s="765"/>
      <c r="K72" s="765"/>
      <c r="L72" s="766"/>
      <c r="M72" s="10"/>
    </row>
    <row r="73" spans="2:19" x14ac:dyDescent="0.25">
      <c r="B73" s="733" t="str">
        <f>D$31</f>
        <v>tonnes</v>
      </c>
      <c r="C73" s="734"/>
      <c r="D73" s="734"/>
      <c r="E73" s="137"/>
      <c r="F73" s="137"/>
      <c r="G73" s="137"/>
      <c r="H73" s="137"/>
      <c r="I73" s="137"/>
      <c r="J73" s="137"/>
      <c r="K73" s="137"/>
      <c r="L73" s="138"/>
      <c r="M73" s="10"/>
      <c r="O73" s="10" t="str">
        <f>"Account 5 - "&amp;Pro!C123</f>
        <v xml:space="preserve">Account 5 - </v>
      </c>
      <c r="P73" s="10" t="str">
        <f>"Client 5 - "&amp;Pro!C123</f>
        <v xml:space="preserve">Client 5 - </v>
      </c>
    </row>
    <row r="74" spans="2:19" x14ac:dyDescent="0.25">
      <c r="B74" s="733" t="str">
        <f>D$32</f>
        <v>net delivered selling value (CAD)</v>
      </c>
      <c r="C74" s="734"/>
      <c r="D74" s="734"/>
      <c r="E74" s="137"/>
      <c r="F74" s="137"/>
      <c r="G74" s="137"/>
      <c r="H74" s="137"/>
      <c r="I74" s="137"/>
      <c r="J74" s="137"/>
      <c r="K74" s="137"/>
      <c r="L74" s="138"/>
      <c r="M74" s="10"/>
    </row>
    <row r="75" spans="2:19" x14ac:dyDescent="0.25">
      <c r="B75" s="733" t="str">
        <f>D$33</f>
        <v>$ / tonne</v>
      </c>
      <c r="C75" s="734"/>
      <c r="D75" s="734"/>
      <c r="E75" s="151" t="str">
        <f>IF(E73=0,"-",E74/E73)</f>
        <v>-</v>
      </c>
      <c r="F75" s="151" t="str">
        <f t="shared" ref="F75:L75" si="11">IF(F73=0,"-",F74/F73)</f>
        <v>-</v>
      </c>
      <c r="G75" s="151" t="str">
        <f t="shared" si="11"/>
        <v>-</v>
      </c>
      <c r="H75" s="151" t="str">
        <f t="shared" si="11"/>
        <v>-</v>
      </c>
      <c r="I75" s="151" t="str">
        <f t="shared" si="11"/>
        <v>-</v>
      </c>
      <c r="J75" s="151" t="str">
        <f t="shared" si="11"/>
        <v>-</v>
      </c>
      <c r="K75" s="151" t="str">
        <f t="shared" si="11"/>
        <v>-</v>
      </c>
      <c r="L75" s="152" t="str">
        <f t="shared" si="11"/>
        <v>-</v>
      </c>
      <c r="M75" s="10"/>
    </row>
    <row r="76" spans="2:19" x14ac:dyDescent="0.25">
      <c r="B76" s="316"/>
      <c r="C76" s="317"/>
      <c r="D76" s="317"/>
      <c r="E76" s="29"/>
      <c r="F76" s="29"/>
      <c r="G76" s="29"/>
      <c r="H76" s="29"/>
      <c r="I76" s="29"/>
      <c r="J76" s="29"/>
      <c r="K76" s="29"/>
      <c r="L76" s="30"/>
      <c r="M76" s="10"/>
    </row>
    <row r="77" spans="2:19" x14ac:dyDescent="0.25">
      <c r="B77" s="549" t="str">
        <f>IF(Intro!$G$20="English",O77,P77)</f>
        <v>In the table below, “Error” means that the total sales to your firm’s top five accounts for that period exceed your firm’s total import sales for that period. Therefore, please modify the above data if necessary.</v>
      </c>
      <c r="C77" s="550"/>
      <c r="D77" s="550"/>
      <c r="E77" s="550"/>
      <c r="F77" s="550"/>
      <c r="G77" s="550"/>
      <c r="H77" s="550"/>
      <c r="I77" s="550"/>
      <c r="J77" s="550"/>
      <c r="K77" s="550"/>
      <c r="L77" s="551"/>
      <c r="M77" s="10"/>
      <c r="O77" s="10" t="s">
        <v>359</v>
      </c>
      <c r="P77" s="10" t="s">
        <v>360</v>
      </c>
      <c r="S77" s="38"/>
    </row>
    <row r="78" spans="2:19" x14ac:dyDescent="0.25">
      <c r="B78" s="549"/>
      <c r="C78" s="550"/>
      <c r="D78" s="550"/>
      <c r="E78" s="550"/>
      <c r="F78" s="550"/>
      <c r="G78" s="550"/>
      <c r="H78" s="550"/>
      <c r="I78" s="550"/>
      <c r="J78" s="550"/>
      <c r="K78" s="550"/>
      <c r="L78" s="551"/>
      <c r="M78" s="10"/>
      <c r="S78" s="38"/>
    </row>
    <row r="79" spans="2:19" x14ac:dyDescent="0.25">
      <c r="B79" s="316"/>
      <c r="C79" s="317"/>
      <c r="D79" s="317"/>
      <c r="E79" s="29"/>
      <c r="F79" s="29"/>
      <c r="G79" s="29"/>
      <c r="H79" s="29"/>
      <c r="I79" s="29"/>
      <c r="J79" s="29"/>
      <c r="K79" s="29"/>
      <c r="L79" s="30"/>
      <c r="M79" s="10"/>
      <c r="S79" s="38"/>
    </row>
    <row r="80" spans="2:19" ht="14.1" customHeight="1" x14ac:dyDescent="0.25">
      <c r="B80" s="778" t="str">
        <f>Variables!D66</f>
        <v>Verification - volume</v>
      </c>
      <c r="C80" s="622"/>
      <c r="D80" s="622"/>
      <c r="E80" s="622"/>
      <c r="F80" s="623"/>
      <c r="G80" s="320">
        <f>H80-1</f>
        <v>2024</v>
      </c>
      <c r="H80" s="320">
        <f>Variables!B8-1</f>
        <v>2025</v>
      </c>
      <c r="I80" s="320" t="str">
        <f>J24</f>
        <v>Jan-March 2025</v>
      </c>
      <c r="J80" s="320" t="str">
        <f>K24</f>
        <v>Jan-March 2026</v>
      </c>
      <c r="K80" s="225"/>
      <c r="L80" s="226"/>
      <c r="M80" s="10"/>
      <c r="O80" s="10" t="s">
        <v>379</v>
      </c>
      <c r="P80" s="10" t="s">
        <v>380</v>
      </c>
    </row>
    <row r="81" spans="1:16" ht="14.1" customHeight="1" x14ac:dyDescent="0.25">
      <c r="B81" s="747" t="str">
        <f>D31</f>
        <v>tonnes</v>
      </c>
      <c r="C81" s="748"/>
      <c r="D81" s="748"/>
      <c r="E81" s="748"/>
      <c r="F81" s="749"/>
      <c r="G81" s="187" t="str">
        <f>IF(SUM(E57:G57,E61:G61,E65:G65,E69:G69,E73:G73)&gt;H44,Variables!$D$67,Variables!$D$68)</f>
        <v>Okay</v>
      </c>
      <c r="H81" s="187" t="str">
        <f>IF(SUM(H57:K57,H61:K61,H65:K65,H69:K69,H73:K73)&gt;I44,Variables!$D$67,Variables!$D$68)</f>
        <v>Okay</v>
      </c>
      <c r="I81" s="187" t="str">
        <f>IF(SUM(H57,H61,H65,H69,H73)&gt;J44,Variables!$D$67,Variables!$D$68)</f>
        <v>Okay</v>
      </c>
      <c r="J81" s="187" t="str">
        <f>IF(SUM(L57,L61,L65,L69,L73)&gt;K44,Variables!$D$67,Variables!$D$68)</f>
        <v>Okay</v>
      </c>
      <c r="K81" s="225"/>
      <c r="L81" s="226"/>
      <c r="M81" s="10"/>
    </row>
    <row r="82" spans="1:16" ht="26.25" customHeight="1" x14ac:dyDescent="0.25">
      <c r="B82" s="779" t="str">
        <f>IF(Intro!$G$20="English",O82,P82)</f>
        <v>volume - total sales in Canada of imports to the top five accounts (Question 2)</v>
      </c>
      <c r="C82" s="780"/>
      <c r="D82" s="780"/>
      <c r="E82" s="780"/>
      <c r="F82" s="781"/>
      <c r="G82" s="187">
        <f>SUM(E57:G57,E61:G61,E65:G65,E69:G69,E73:G73)</f>
        <v>0</v>
      </c>
      <c r="H82" s="187">
        <f>SUM(H57:K57,H61:K61,H65:K65,H69:K69,H73:K73)</f>
        <v>0</v>
      </c>
      <c r="I82" s="187">
        <f>SUM(H57,H61,H65,H69,H73)</f>
        <v>0</v>
      </c>
      <c r="J82" s="187">
        <f>SUM(L57,L61,L65,L69,L73)</f>
        <v>0</v>
      </c>
      <c r="K82" s="225"/>
      <c r="L82" s="226"/>
      <c r="M82" s="10"/>
      <c r="O82" s="73" t="s">
        <v>439</v>
      </c>
      <c r="P82" s="10" t="s">
        <v>441</v>
      </c>
    </row>
    <row r="83" spans="1:16" ht="14.1" customHeight="1" x14ac:dyDescent="0.25">
      <c r="B83" s="779" t="str">
        <f>IF(Intro!$G$20="English",O83,P83)</f>
        <v>volume - total sales in Canada of imports (Question 1)</v>
      </c>
      <c r="C83" s="780"/>
      <c r="D83" s="780"/>
      <c r="E83" s="780"/>
      <c r="F83" s="781"/>
      <c r="G83" s="187">
        <f>H44</f>
        <v>0</v>
      </c>
      <c r="H83" s="187">
        <f>I44</f>
        <v>0</v>
      </c>
      <c r="I83" s="187">
        <f>J44</f>
        <v>0</v>
      </c>
      <c r="J83" s="187">
        <f>K44</f>
        <v>0</v>
      </c>
      <c r="K83" s="225"/>
      <c r="L83" s="226"/>
      <c r="M83" s="10"/>
      <c r="O83" s="10" t="s">
        <v>440</v>
      </c>
      <c r="P83" s="10" t="s">
        <v>442</v>
      </c>
    </row>
    <row r="84" spans="1:16" ht="14.1" customHeight="1" x14ac:dyDescent="0.25">
      <c r="B84" s="744" t="str">
        <f>Variables!D70</f>
        <v>Verification - value</v>
      </c>
      <c r="C84" s="745"/>
      <c r="D84" s="745"/>
      <c r="E84" s="745"/>
      <c r="F84" s="746"/>
      <c r="G84" s="320">
        <f>G80</f>
        <v>2024</v>
      </c>
      <c r="H84" s="320">
        <f>H80</f>
        <v>2025</v>
      </c>
      <c r="I84" s="320" t="str">
        <f>I80</f>
        <v>Jan-March 2025</v>
      </c>
      <c r="J84" s="320" t="str">
        <f>J80</f>
        <v>Jan-March 2026</v>
      </c>
      <c r="K84" s="225"/>
      <c r="L84" s="226"/>
      <c r="M84" s="10"/>
    </row>
    <row r="85" spans="1:16" ht="14.1" customHeight="1" x14ac:dyDescent="0.25">
      <c r="B85" s="758" t="str">
        <f>D32</f>
        <v>net delivered selling value (CAD)</v>
      </c>
      <c r="C85" s="759"/>
      <c r="D85" s="759"/>
      <c r="E85" s="759"/>
      <c r="F85" s="760"/>
      <c r="G85" s="187" t="str">
        <f>IF(SUM(E58:G58,E62:G62,E66:G66,E70:G70,E74:G74)&gt;H45,Variables!$D$67,Variables!$D$68)</f>
        <v>Okay</v>
      </c>
      <c r="H85" s="187" t="str">
        <f>IF(SUM(H58:K58,H62:K62,H66:K66,H70:K70,H74:K74)&gt;I45,Variables!$D$67,Variables!$D$68)</f>
        <v>Okay</v>
      </c>
      <c r="I85" s="187" t="str">
        <f>IF(SUM(H58,H62,H66,H70,H74)&gt;J45,Variables!$D$67,Variables!$D$68)</f>
        <v>Okay</v>
      </c>
      <c r="J85" s="187" t="str">
        <f>IF(SUM(L58,L62,L66,L70,L74)&gt;K45,Variables!$D$67,Variables!$D$68)</f>
        <v>Okay</v>
      </c>
      <c r="K85" s="225"/>
      <c r="L85" s="226"/>
      <c r="M85" s="10"/>
    </row>
    <row r="86" spans="1:16" ht="14.1" customHeight="1" x14ac:dyDescent="0.25">
      <c r="B86" s="761" t="str">
        <f>IF(Intro!$G$20="English",O86,P86)</f>
        <v>value - total sales in Canada of imports to the top five accounts (Question 2)</v>
      </c>
      <c r="C86" s="762"/>
      <c r="D86" s="762"/>
      <c r="E86" s="762"/>
      <c r="F86" s="763"/>
      <c r="G86" s="187">
        <f>SUM(E58:G58,E62:G62,E66:G66,E70:G70,E74:G74)</f>
        <v>0</v>
      </c>
      <c r="H86" s="187">
        <f>SUM(H58:K58,H62:K62,H66:K66,H70:K70,H74:K74)</f>
        <v>0</v>
      </c>
      <c r="I86" s="187">
        <f>SUM(H58,H62,H66,H70,H74)</f>
        <v>0</v>
      </c>
      <c r="J86" s="187">
        <f>SUM(L58,L62,L66,L70,L74)</f>
        <v>0</v>
      </c>
      <c r="K86" s="225"/>
      <c r="L86" s="226"/>
      <c r="M86" s="10"/>
      <c r="O86" s="73" t="s">
        <v>445</v>
      </c>
      <c r="P86" s="10" t="s">
        <v>443</v>
      </c>
    </row>
    <row r="87" spans="1:16" ht="14.1" customHeight="1" x14ac:dyDescent="0.25">
      <c r="B87" s="761" t="str">
        <f>IF(Intro!$G$20="English",O87,P87)</f>
        <v>value - total sales in Canada of imports (Question 1)</v>
      </c>
      <c r="C87" s="762"/>
      <c r="D87" s="762"/>
      <c r="E87" s="762"/>
      <c r="F87" s="763"/>
      <c r="G87" s="187">
        <f>H45</f>
        <v>0</v>
      </c>
      <c r="H87" s="187">
        <f>I45</f>
        <v>0</v>
      </c>
      <c r="I87" s="187">
        <f>J45</f>
        <v>0</v>
      </c>
      <c r="J87" s="187">
        <f>K45</f>
        <v>0</v>
      </c>
      <c r="K87" s="225"/>
      <c r="L87" s="226"/>
      <c r="M87" s="10"/>
      <c r="O87" s="10" t="s">
        <v>446</v>
      </c>
      <c r="P87" s="10" t="s">
        <v>444</v>
      </c>
    </row>
    <row r="88" spans="1:16" x14ac:dyDescent="0.25">
      <c r="B88" s="72"/>
      <c r="C88" s="82"/>
      <c r="D88" s="82"/>
      <c r="E88" s="82"/>
      <c r="F88" s="82"/>
      <c r="G88" s="82"/>
      <c r="H88" s="82"/>
      <c r="I88" s="82"/>
      <c r="J88" s="164"/>
      <c r="K88" s="164"/>
      <c r="L88" s="165"/>
      <c r="M88" s="10"/>
    </row>
    <row r="89" spans="1:16" s="207" customFormat="1" x14ac:dyDescent="0.25">
      <c r="A89" s="7"/>
      <c r="B89" s="31"/>
      <c r="C89" s="31"/>
      <c r="D89" s="89"/>
      <c r="E89" s="319"/>
      <c r="F89" s="319"/>
      <c r="G89" s="319"/>
      <c r="H89" s="319"/>
      <c r="I89" s="319"/>
      <c r="J89" s="319"/>
      <c r="K89" s="319"/>
      <c r="L89" s="319"/>
      <c r="M89" s="73"/>
    </row>
    <row r="90" spans="1:16" x14ac:dyDescent="0.25">
      <c r="B90" s="540" t="str">
        <f>IF(Intro!$G$20="English",O90,P90)</f>
        <v>IMPORTS OF BENCHMARK PRODUCTS</v>
      </c>
      <c r="C90" s="541"/>
      <c r="D90" s="541"/>
      <c r="E90" s="541"/>
      <c r="F90" s="541"/>
      <c r="G90" s="541"/>
      <c r="H90" s="541"/>
      <c r="I90" s="541"/>
      <c r="J90" s="541"/>
      <c r="K90" s="541"/>
      <c r="L90" s="542"/>
      <c r="M90" s="10"/>
      <c r="O90" s="105" t="s">
        <v>332</v>
      </c>
      <c r="P90" s="105" t="s">
        <v>398</v>
      </c>
    </row>
    <row r="91" spans="1:16" x14ac:dyDescent="0.25">
      <c r="B91" s="672" t="s">
        <v>16</v>
      </c>
      <c r="C91" s="673"/>
      <c r="D91" s="673"/>
      <c r="E91" s="673"/>
      <c r="F91" s="673"/>
      <c r="G91" s="673"/>
      <c r="H91" s="673"/>
      <c r="I91" s="673"/>
      <c r="J91" s="673"/>
      <c r="K91" s="673"/>
      <c r="L91" s="674"/>
      <c r="M91" s="10"/>
    </row>
    <row r="92" spans="1:16" x14ac:dyDescent="0.25">
      <c r="B92" s="16"/>
      <c r="C92" s="35"/>
      <c r="D92" s="35"/>
      <c r="E92" s="36"/>
      <c r="F92" s="36"/>
      <c r="G92" s="36"/>
      <c r="H92" s="36"/>
      <c r="I92" s="36"/>
      <c r="J92" s="36"/>
      <c r="K92" s="36"/>
      <c r="L92" s="17"/>
      <c r="M92" s="10"/>
    </row>
    <row r="93" spans="1:16" x14ac:dyDescent="0.25">
      <c r="B93" s="549" t="str">
        <f>IF(Intro!$G$20="English",O93,P93)</f>
        <v xml:space="preserve">Report the volume and value of imports for each benchmark product listed below : </v>
      </c>
      <c r="C93" s="550"/>
      <c r="D93" s="550"/>
      <c r="E93" s="550"/>
      <c r="F93" s="550"/>
      <c r="G93" s="550"/>
      <c r="H93" s="550"/>
      <c r="I93" s="550"/>
      <c r="J93" s="550"/>
      <c r="K93" s="550"/>
      <c r="L93" s="551"/>
      <c r="M93" s="10"/>
      <c r="O93" s="18" t="s">
        <v>192</v>
      </c>
      <c r="P93" s="10" t="s">
        <v>193</v>
      </c>
    </row>
    <row r="94" spans="1:16" x14ac:dyDescent="0.25">
      <c r="B94" s="316"/>
      <c r="C94" s="317"/>
      <c r="D94" s="35"/>
      <c r="E94" s="36"/>
      <c r="F94" s="36"/>
      <c r="G94" s="36"/>
      <c r="H94" s="36"/>
      <c r="I94" s="36"/>
      <c r="J94" s="36"/>
      <c r="K94" s="36"/>
      <c r="L94" s="17"/>
      <c r="M94" s="10"/>
      <c r="O94" s="18"/>
    </row>
    <row r="95" spans="1:16" x14ac:dyDescent="0.25">
      <c r="B95" s="775"/>
      <c r="C95" s="776"/>
      <c r="D95" s="777"/>
      <c r="E95" s="320" t="str">
        <f t="shared" ref="E95:L95" si="12">E55</f>
        <v>Q2 - 2024</v>
      </c>
      <c r="F95" s="320" t="str">
        <f t="shared" si="12"/>
        <v>Q3 - 2024</v>
      </c>
      <c r="G95" s="320" t="str">
        <f t="shared" si="12"/>
        <v>Q4 - 2024</v>
      </c>
      <c r="H95" s="320" t="str">
        <f t="shared" si="12"/>
        <v>Q1 - 2025</v>
      </c>
      <c r="I95" s="320" t="str">
        <f t="shared" si="12"/>
        <v>Q2 - 2025</v>
      </c>
      <c r="J95" s="320" t="str">
        <f t="shared" si="12"/>
        <v>Q3 - 2025</v>
      </c>
      <c r="K95" s="320" t="str">
        <f t="shared" si="12"/>
        <v>Q4 - 2025</v>
      </c>
      <c r="L95" s="321" t="str">
        <f t="shared" si="12"/>
        <v>Q1 - 2026</v>
      </c>
      <c r="M95" s="10"/>
      <c r="O95" s="18"/>
    </row>
    <row r="96" spans="1:16" x14ac:dyDescent="0.25">
      <c r="B96" s="729" t="str">
        <f>IF(Intro!$G$20="English",Variables!B30,Variables!C30)</f>
        <v>L80 seamless casing (including enhancements) with an API connection</v>
      </c>
      <c r="C96" s="619"/>
      <c r="D96" s="619"/>
      <c r="E96" s="619"/>
      <c r="F96" s="619"/>
      <c r="G96" s="619"/>
      <c r="H96" s="619"/>
      <c r="I96" s="619"/>
      <c r="J96" s="619"/>
      <c r="K96" s="619"/>
      <c r="L96" s="730"/>
      <c r="M96" s="10"/>
    </row>
    <row r="97" spans="2:13" x14ac:dyDescent="0.25">
      <c r="B97" s="731"/>
      <c r="C97" s="625"/>
      <c r="D97" s="625"/>
      <c r="E97" s="625"/>
      <c r="F97" s="625"/>
      <c r="G97" s="625"/>
      <c r="H97" s="625"/>
      <c r="I97" s="625"/>
      <c r="J97" s="625"/>
      <c r="K97" s="625"/>
      <c r="L97" s="732"/>
      <c r="M97" s="10"/>
    </row>
    <row r="98" spans="2:13" x14ac:dyDescent="0.25">
      <c r="B98" s="733" t="str">
        <f>D$26</f>
        <v>tonnes</v>
      </c>
      <c r="C98" s="734"/>
      <c r="D98" s="734"/>
      <c r="E98" s="137"/>
      <c r="F98" s="137"/>
      <c r="G98" s="137"/>
      <c r="H98" s="137"/>
      <c r="I98" s="137"/>
      <c r="J98" s="137"/>
      <c r="K98" s="137"/>
      <c r="L98" s="138"/>
      <c r="M98" s="10"/>
    </row>
    <row r="99" spans="2:13" x14ac:dyDescent="0.25">
      <c r="B99" s="733" t="str">
        <f>D$27</f>
        <v>net delivered purchase value (CAD)</v>
      </c>
      <c r="C99" s="734"/>
      <c r="D99" s="734"/>
      <c r="E99" s="137"/>
      <c r="F99" s="137"/>
      <c r="G99" s="137"/>
      <c r="H99" s="137"/>
      <c r="I99" s="137"/>
      <c r="J99" s="137"/>
      <c r="K99" s="137"/>
      <c r="L99" s="138"/>
      <c r="M99" s="10"/>
    </row>
    <row r="100" spans="2:13" x14ac:dyDescent="0.25">
      <c r="B100" s="733" t="str">
        <f>D$28</f>
        <v>$ / tonne</v>
      </c>
      <c r="C100" s="734"/>
      <c r="D100" s="734"/>
      <c r="E100" s="151" t="str">
        <f t="shared" ref="E100:L100" si="13">IF(E98=0,"-",E99/E98)</f>
        <v>-</v>
      </c>
      <c r="F100" s="151" t="str">
        <f t="shared" si="13"/>
        <v>-</v>
      </c>
      <c r="G100" s="151" t="str">
        <f t="shared" si="13"/>
        <v>-</v>
      </c>
      <c r="H100" s="151" t="str">
        <f t="shared" si="13"/>
        <v>-</v>
      </c>
      <c r="I100" s="151" t="str">
        <f t="shared" si="13"/>
        <v>-</v>
      </c>
      <c r="J100" s="151" t="str">
        <f t="shared" si="13"/>
        <v>-</v>
      </c>
      <c r="K100" s="151" t="str">
        <f t="shared" si="13"/>
        <v>-</v>
      </c>
      <c r="L100" s="152" t="str">
        <f t="shared" si="13"/>
        <v>-</v>
      </c>
      <c r="M100" s="10"/>
    </row>
    <row r="101" spans="2:13" x14ac:dyDescent="0.25">
      <c r="B101" s="729" t="str">
        <f>IF(Intro!$G$20="English",Variables!B31,Variables!C31)</f>
        <v>L80 welded casing (including enhancements) with an API connection</v>
      </c>
      <c r="C101" s="619"/>
      <c r="D101" s="619"/>
      <c r="E101" s="619"/>
      <c r="F101" s="619"/>
      <c r="G101" s="619"/>
      <c r="H101" s="619"/>
      <c r="I101" s="619"/>
      <c r="J101" s="619"/>
      <c r="K101" s="619"/>
      <c r="L101" s="730"/>
      <c r="M101" s="10"/>
    </row>
    <row r="102" spans="2:13" x14ac:dyDescent="0.25">
      <c r="B102" s="731"/>
      <c r="C102" s="625"/>
      <c r="D102" s="625"/>
      <c r="E102" s="625"/>
      <c r="F102" s="625"/>
      <c r="G102" s="625"/>
      <c r="H102" s="625"/>
      <c r="I102" s="625"/>
      <c r="J102" s="625"/>
      <c r="K102" s="625"/>
      <c r="L102" s="732"/>
      <c r="M102" s="10"/>
    </row>
    <row r="103" spans="2:13" x14ac:dyDescent="0.25">
      <c r="B103" s="733" t="str">
        <f>D$26</f>
        <v>tonnes</v>
      </c>
      <c r="C103" s="734"/>
      <c r="D103" s="734"/>
      <c r="E103" s="137"/>
      <c r="F103" s="137"/>
      <c r="G103" s="137"/>
      <c r="H103" s="137"/>
      <c r="I103" s="137"/>
      <c r="J103" s="137"/>
      <c r="K103" s="137"/>
      <c r="L103" s="138"/>
      <c r="M103" s="10"/>
    </row>
    <row r="104" spans="2:13" x14ac:dyDescent="0.25">
      <c r="B104" s="733" t="str">
        <f>D$27</f>
        <v>net delivered purchase value (CAD)</v>
      </c>
      <c r="C104" s="734"/>
      <c r="D104" s="734"/>
      <c r="E104" s="137"/>
      <c r="F104" s="137"/>
      <c r="G104" s="137"/>
      <c r="H104" s="137"/>
      <c r="I104" s="137"/>
      <c r="J104" s="137"/>
      <c r="K104" s="137"/>
      <c r="L104" s="138"/>
      <c r="M104" s="10"/>
    </row>
    <row r="105" spans="2:13" x14ac:dyDescent="0.25">
      <c r="B105" s="733" t="str">
        <f>D$28</f>
        <v>$ / tonne</v>
      </c>
      <c r="C105" s="734"/>
      <c r="D105" s="734"/>
      <c r="E105" s="151" t="str">
        <f t="shared" ref="E105:L105" si="14">IF(E103=0,"-",E104/E103)</f>
        <v>-</v>
      </c>
      <c r="F105" s="151" t="str">
        <f t="shared" si="14"/>
        <v>-</v>
      </c>
      <c r="G105" s="151" t="str">
        <f t="shared" si="14"/>
        <v>-</v>
      </c>
      <c r="H105" s="151" t="str">
        <f t="shared" si="14"/>
        <v>-</v>
      </c>
      <c r="I105" s="151" t="str">
        <f t="shared" si="14"/>
        <v>-</v>
      </c>
      <c r="J105" s="151" t="str">
        <f t="shared" si="14"/>
        <v>-</v>
      </c>
      <c r="K105" s="151" t="str">
        <f t="shared" si="14"/>
        <v>-</v>
      </c>
      <c r="L105" s="152" t="str">
        <f t="shared" si="14"/>
        <v>-</v>
      </c>
      <c r="M105" s="10"/>
    </row>
    <row r="106" spans="2:13" x14ac:dyDescent="0.25">
      <c r="B106" s="729" t="str">
        <f>IF(Intro!$G$20="English",Variables!B32,Variables!C32)</f>
        <v>L80 seamless casing (including enhancements) with a semi-premium connection</v>
      </c>
      <c r="C106" s="619"/>
      <c r="D106" s="619"/>
      <c r="E106" s="619"/>
      <c r="F106" s="619"/>
      <c r="G106" s="619"/>
      <c r="H106" s="619"/>
      <c r="I106" s="619"/>
      <c r="J106" s="619"/>
      <c r="K106" s="619"/>
      <c r="L106" s="730"/>
      <c r="M106" s="10"/>
    </row>
    <row r="107" spans="2:13" x14ac:dyDescent="0.25">
      <c r="B107" s="731"/>
      <c r="C107" s="625"/>
      <c r="D107" s="625"/>
      <c r="E107" s="625"/>
      <c r="F107" s="625"/>
      <c r="G107" s="625"/>
      <c r="H107" s="625"/>
      <c r="I107" s="625"/>
      <c r="J107" s="625"/>
      <c r="K107" s="625"/>
      <c r="L107" s="732"/>
      <c r="M107" s="10"/>
    </row>
    <row r="108" spans="2:13" x14ac:dyDescent="0.25">
      <c r="B108" s="733" t="str">
        <f>D$26</f>
        <v>tonnes</v>
      </c>
      <c r="C108" s="734"/>
      <c r="D108" s="734"/>
      <c r="E108" s="137"/>
      <c r="F108" s="137"/>
      <c r="G108" s="137"/>
      <c r="H108" s="137"/>
      <c r="I108" s="137"/>
      <c r="J108" s="137"/>
      <c r="K108" s="137"/>
      <c r="L108" s="138"/>
      <c r="M108" s="10"/>
    </row>
    <row r="109" spans="2:13" x14ac:dyDescent="0.25">
      <c r="B109" s="733" t="str">
        <f>D$27</f>
        <v>net delivered purchase value (CAD)</v>
      </c>
      <c r="C109" s="734"/>
      <c r="D109" s="734"/>
      <c r="E109" s="137"/>
      <c r="F109" s="137"/>
      <c r="G109" s="137"/>
      <c r="H109" s="137"/>
      <c r="I109" s="137"/>
      <c r="J109" s="137"/>
      <c r="K109" s="137"/>
      <c r="L109" s="138"/>
      <c r="M109" s="10"/>
    </row>
    <row r="110" spans="2:13" x14ac:dyDescent="0.25">
      <c r="B110" s="733" t="str">
        <f>D$28</f>
        <v>$ / tonne</v>
      </c>
      <c r="C110" s="734"/>
      <c r="D110" s="734"/>
      <c r="E110" s="151" t="str">
        <f t="shared" ref="E110:L110" si="15">IF(E108=0,"-",E109/E108)</f>
        <v>-</v>
      </c>
      <c r="F110" s="151" t="str">
        <f t="shared" si="15"/>
        <v>-</v>
      </c>
      <c r="G110" s="151" t="str">
        <f t="shared" si="15"/>
        <v>-</v>
      </c>
      <c r="H110" s="151" t="str">
        <f t="shared" si="15"/>
        <v>-</v>
      </c>
      <c r="I110" s="151" t="str">
        <f t="shared" si="15"/>
        <v>-</v>
      </c>
      <c r="J110" s="151" t="str">
        <f t="shared" si="15"/>
        <v>-</v>
      </c>
      <c r="K110" s="151" t="str">
        <f t="shared" si="15"/>
        <v>-</v>
      </c>
      <c r="L110" s="152" t="str">
        <f t="shared" si="15"/>
        <v>-</v>
      </c>
      <c r="M110" s="10"/>
    </row>
    <row r="111" spans="2:13" x14ac:dyDescent="0.25">
      <c r="B111" s="729" t="str">
        <f>IF(Intro!$G$20="English",Variables!B33,Variables!C33)</f>
        <v>L80 welded casing (including enhancements) with a semi-premium connection</v>
      </c>
      <c r="C111" s="619"/>
      <c r="D111" s="619"/>
      <c r="E111" s="619"/>
      <c r="F111" s="619"/>
      <c r="G111" s="619"/>
      <c r="H111" s="619"/>
      <c r="I111" s="619"/>
      <c r="J111" s="619"/>
      <c r="K111" s="619"/>
      <c r="L111" s="730"/>
      <c r="M111" s="10"/>
    </row>
    <row r="112" spans="2:13" x14ac:dyDescent="0.25">
      <c r="B112" s="731"/>
      <c r="C112" s="625"/>
      <c r="D112" s="625"/>
      <c r="E112" s="625"/>
      <c r="F112" s="625"/>
      <c r="G112" s="625"/>
      <c r="H112" s="625"/>
      <c r="I112" s="625"/>
      <c r="J112" s="625"/>
      <c r="K112" s="625"/>
      <c r="L112" s="732"/>
      <c r="M112" s="10"/>
    </row>
    <row r="113" spans="2:13" x14ac:dyDescent="0.25">
      <c r="B113" s="733" t="str">
        <f>D$26</f>
        <v>tonnes</v>
      </c>
      <c r="C113" s="734"/>
      <c r="D113" s="734"/>
      <c r="E113" s="137"/>
      <c r="F113" s="137"/>
      <c r="G113" s="137"/>
      <c r="H113" s="137"/>
      <c r="I113" s="137"/>
      <c r="J113" s="137"/>
      <c r="K113" s="137"/>
      <c r="L113" s="138"/>
      <c r="M113" s="10"/>
    </row>
    <row r="114" spans="2:13" x14ac:dyDescent="0.25">
      <c r="B114" s="733" t="str">
        <f>D$27</f>
        <v>net delivered purchase value (CAD)</v>
      </c>
      <c r="C114" s="734"/>
      <c r="D114" s="734"/>
      <c r="E114" s="137"/>
      <c r="F114" s="137"/>
      <c r="G114" s="137"/>
      <c r="H114" s="137"/>
      <c r="I114" s="137"/>
      <c r="J114" s="137"/>
      <c r="K114" s="137"/>
      <c r="L114" s="138"/>
      <c r="M114" s="10"/>
    </row>
    <row r="115" spans="2:13" x14ac:dyDescent="0.25">
      <c r="B115" s="733" t="str">
        <f>D$28</f>
        <v>$ / tonne</v>
      </c>
      <c r="C115" s="734"/>
      <c r="D115" s="734"/>
      <c r="E115" s="151" t="str">
        <f t="shared" ref="E115:L115" si="16">IF(E113=0,"-",E114/E113)</f>
        <v>-</v>
      </c>
      <c r="F115" s="151" t="str">
        <f t="shared" si="16"/>
        <v>-</v>
      </c>
      <c r="G115" s="151" t="str">
        <f t="shared" si="16"/>
        <v>-</v>
      </c>
      <c r="H115" s="151" t="str">
        <f t="shared" si="16"/>
        <v>-</v>
      </c>
      <c r="I115" s="151" t="str">
        <f t="shared" si="16"/>
        <v>-</v>
      </c>
      <c r="J115" s="151" t="str">
        <f t="shared" si="16"/>
        <v>-</v>
      </c>
      <c r="K115" s="151" t="str">
        <f t="shared" si="16"/>
        <v>-</v>
      </c>
      <c r="L115" s="152" t="str">
        <f t="shared" si="16"/>
        <v>-</v>
      </c>
      <c r="M115" s="10"/>
    </row>
    <row r="116" spans="2:13" x14ac:dyDescent="0.25">
      <c r="B116" s="729" t="str">
        <f>IF(Intro!$G$20="English",Variables!B34,Variables!C34)</f>
        <v>P110 seamless casing (including enhancements) with an API connection</v>
      </c>
      <c r="C116" s="619"/>
      <c r="D116" s="619"/>
      <c r="E116" s="619"/>
      <c r="F116" s="619"/>
      <c r="G116" s="619"/>
      <c r="H116" s="619"/>
      <c r="I116" s="619"/>
      <c r="J116" s="619"/>
      <c r="K116" s="619"/>
      <c r="L116" s="730"/>
      <c r="M116" s="10"/>
    </row>
    <row r="117" spans="2:13" x14ac:dyDescent="0.25">
      <c r="B117" s="731"/>
      <c r="C117" s="625"/>
      <c r="D117" s="625"/>
      <c r="E117" s="625"/>
      <c r="F117" s="625"/>
      <c r="G117" s="625"/>
      <c r="H117" s="625"/>
      <c r="I117" s="625"/>
      <c r="J117" s="625"/>
      <c r="K117" s="625"/>
      <c r="L117" s="732"/>
      <c r="M117" s="10"/>
    </row>
    <row r="118" spans="2:13" x14ac:dyDescent="0.25">
      <c r="B118" s="733" t="str">
        <f>D$26</f>
        <v>tonnes</v>
      </c>
      <c r="C118" s="734"/>
      <c r="D118" s="734"/>
      <c r="E118" s="137"/>
      <c r="F118" s="137"/>
      <c r="G118" s="137"/>
      <c r="H118" s="137"/>
      <c r="I118" s="137"/>
      <c r="J118" s="137"/>
      <c r="K118" s="137"/>
      <c r="L118" s="138"/>
      <c r="M118" s="10"/>
    </row>
    <row r="119" spans="2:13" x14ac:dyDescent="0.25">
      <c r="B119" s="733" t="str">
        <f>D$27</f>
        <v>net delivered purchase value (CAD)</v>
      </c>
      <c r="C119" s="734"/>
      <c r="D119" s="734"/>
      <c r="E119" s="137"/>
      <c r="F119" s="137"/>
      <c r="G119" s="137"/>
      <c r="H119" s="137"/>
      <c r="I119" s="137"/>
      <c r="J119" s="137"/>
      <c r="K119" s="137"/>
      <c r="L119" s="138"/>
      <c r="M119" s="10"/>
    </row>
    <row r="120" spans="2:13" x14ac:dyDescent="0.25">
      <c r="B120" s="733" t="str">
        <f>D$28</f>
        <v>$ / tonne</v>
      </c>
      <c r="C120" s="734"/>
      <c r="D120" s="734"/>
      <c r="E120" s="151" t="str">
        <f t="shared" ref="E120:L120" si="17">IF(E118=0,"-",E119/E118)</f>
        <v>-</v>
      </c>
      <c r="F120" s="151" t="str">
        <f t="shared" si="17"/>
        <v>-</v>
      </c>
      <c r="G120" s="151" t="str">
        <f t="shared" si="17"/>
        <v>-</v>
      </c>
      <c r="H120" s="151" t="str">
        <f t="shared" si="17"/>
        <v>-</v>
      </c>
      <c r="I120" s="151" t="str">
        <f t="shared" si="17"/>
        <v>-</v>
      </c>
      <c r="J120" s="151" t="str">
        <f t="shared" si="17"/>
        <v>-</v>
      </c>
      <c r="K120" s="151" t="str">
        <f t="shared" si="17"/>
        <v>-</v>
      </c>
      <c r="L120" s="152" t="str">
        <f t="shared" si="17"/>
        <v>-</v>
      </c>
      <c r="M120" s="10"/>
    </row>
    <row r="121" spans="2:13" x14ac:dyDescent="0.25">
      <c r="B121" s="729" t="str">
        <f>IF(Intro!$G$20="English",Variables!B35,Variables!C35)</f>
        <v>P110 welded casing (including enhancements) with an API connection</v>
      </c>
      <c r="C121" s="619"/>
      <c r="D121" s="619"/>
      <c r="E121" s="619"/>
      <c r="F121" s="619"/>
      <c r="G121" s="619"/>
      <c r="H121" s="619"/>
      <c r="I121" s="619"/>
      <c r="J121" s="619"/>
      <c r="K121" s="619"/>
      <c r="L121" s="730"/>
      <c r="M121" s="10"/>
    </row>
    <row r="122" spans="2:13" x14ac:dyDescent="0.25">
      <c r="B122" s="731"/>
      <c r="C122" s="625"/>
      <c r="D122" s="625"/>
      <c r="E122" s="625"/>
      <c r="F122" s="625"/>
      <c r="G122" s="625"/>
      <c r="H122" s="625"/>
      <c r="I122" s="625"/>
      <c r="J122" s="625"/>
      <c r="K122" s="625"/>
      <c r="L122" s="732"/>
      <c r="M122" s="10"/>
    </row>
    <row r="123" spans="2:13" x14ac:dyDescent="0.25">
      <c r="B123" s="733" t="str">
        <f>D$26</f>
        <v>tonnes</v>
      </c>
      <c r="C123" s="734"/>
      <c r="D123" s="734"/>
      <c r="E123" s="137"/>
      <c r="F123" s="137"/>
      <c r="G123" s="137"/>
      <c r="H123" s="137"/>
      <c r="I123" s="137"/>
      <c r="J123" s="137"/>
      <c r="K123" s="137"/>
      <c r="L123" s="138"/>
      <c r="M123" s="10"/>
    </row>
    <row r="124" spans="2:13" x14ac:dyDescent="0.25">
      <c r="B124" s="733" t="str">
        <f>D$27</f>
        <v>net delivered purchase value (CAD)</v>
      </c>
      <c r="C124" s="734"/>
      <c r="D124" s="734"/>
      <c r="E124" s="137"/>
      <c r="F124" s="137"/>
      <c r="G124" s="137"/>
      <c r="H124" s="137"/>
      <c r="I124" s="137"/>
      <c r="J124" s="137"/>
      <c r="K124" s="137"/>
      <c r="L124" s="138"/>
      <c r="M124" s="10"/>
    </row>
    <row r="125" spans="2:13" x14ac:dyDescent="0.25">
      <c r="B125" s="733" t="str">
        <f>D$28</f>
        <v>$ / tonne</v>
      </c>
      <c r="C125" s="734"/>
      <c r="D125" s="734"/>
      <c r="E125" s="151" t="str">
        <f t="shared" ref="E125:L125" si="18">IF(E123=0,"-",E124/E123)</f>
        <v>-</v>
      </c>
      <c r="F125" s="151" t="str">
        <f t="shared" si="18"/>
        <v>-</v>
      </c>
      <c r="G125" s="151" t="str">
        <f t="shared" si="18"/>
        <v>-</v>
      </c>
      <c r="H125" s="151" t="str">
        <f t="shared" si="18"/>
        <v>-</v>
      </c>
      <c r="I125" s="151" t="str">
        <f t="shared" si="18"/>
        <v>-</v>
      </c>
      <c r="J125" s="151" t="str">
        <f t="shared" si="18"/>
        <v>-</v>
      </c>
      <c r="K125" s="151" t="str">
        <f t="shared" si="18"/>
        <v>-</v>
      </c>
      <c r="L125" s="152" t="str">
        <f t="shared" si="18"/>
        <v>-</v>
      </c>
      <c r="M125" s="10"/>
    </row>
    <row r="126" spans="2:13" x14ac:dyDescent="0.25">
      <c r="B126" s="729" t="str">
        <f>IF(Intro!$G$20="English",Variables!B36,Variables!C36)</f>
        <v>P110 seamless casing (including enhancements) with a semi-premium connection</v>
      </c>
      <c r="C126" s="619"/>
      <c r="D126" s="619"/>
      <c r="E126" s="619"/>
      <c r="F126" s="619"/>
      <c r="G126" s="619"/>
      <c r="H126" s="619"/>
      <c r="I126" s="619"/>
      <c r="J126" s="619"/>
      <c r="K126" s="619"/>
      <c r="L126" s="730"/>
      <c r="M126" s="10"/>
    </row>
    <row r="127" spans="2:13" x14ac:dyDescent="0.25">
      <c r="B127" s="731"/>
      <c r="C127" s="625"/>
      <c r="D127" s="625"/>
      <c r="E127" s="625"/>
      <c r="F127" s="625"/>
      <c r="G127" s="625"/>
      <c r="H127" s="625"/>
      <c r="I127" s="625"/>
      <c r="J127" s="625"/>
      <c r="K127" s="625"/>
      <c r="L127" s="732"/>
      <c r="M127" s="10"/>
    </row>
    <row r="128" spans="2:13" x14ac:dyDescent="0.25">
      <c r="B128" s="733" t="str">
        <f>D$26</f>
        <v>tonnes</v>
      </c>
      <c r="C128" s="734"/>
      <c r="D128" s="734"/>
      <c r="E128" s="137"/>
      <c r="F128" s="137"/>
      <c r="G128" s="137"/>
      <c r="H128" s="137"/>
      <c r="I128" s="137"/>
      <c r="J128" s="137"/>
      <c r="K128" s="137"/>
      <c r="L128" s="138"/>
      <c r="M128" s="10"/>
    </row>
    <row r="129" spans="2:13" x14ac:dyDescent="0.25">
      <c r="B129" s="733" t="str">
        <f>D$27</f>
        <v>net delivered purchase value (CAD)</v>
      </c>
      <c r="C129" s="734"/>
      <c r="D129" s="734"/>
      <c r="E129" s="137"/>
      <c r="F129" s="137"/>
      <c r="G129" s="137"/>
      <c r="H129" s="137"/>
      <c r="I129" s="137"/>
      <c r="J129" s="137"/>
      <c r="K129" s="137"/>
      <c r="L129" s="138"/>
      <c r="M129" s="10"/>
    </row>
    <row r="130" spans="2:13" x14ac:dyDescent="0.25">
      <c r="B130" s="733" t="str">
        <f>D$28</f>
        <v>$ / tonne</v>
      </c>
      <c r="C130" s="734"/>
      <c r="D130" s="734"/>
      <c r="E130" s="151" t="str">
        <f t="shared" ref="E130:L130" si="19">IF(E128=0,"-",E129/E128)</f>
        <v>-</v>
      </c>
      <c r="F130" s="151" t="str">
        <f t="shared" si="19"/>
        <v>-</v>
      </c>
      <c r="G130" s="151" t="str">
        <f t="shared" si="19"/>
        <v>-</v>
      </c>
      <c r="H130" s="151" t="str">
        <f t="shared" si="19"/>
        <v>-</v>
      </c>
      <c r="I130" s="151" t="str">
        <f t="shared" si="19"/>
        <v>-</v>
      </c>
      <c r="J130" s="151" t="str">
        <f t="shared" si="19"/>
        <v>-</v>
      </c>
      <c r="K130" s="151" t="str">
        <f t="shared" si="19"/>
        <v>-</v>
      </c>
      <c r="L130" s="152" t="str">
        <f t="shared" si="19"/>
        <v>-</v>
      </c>
      <c r="M130" s="10"/>
    </row>
    <row r="131" spans="2:13" x14ac:dyDescent="0.25">
      <c r="B131" s="729" t="str">
        <f>IF(Intro!$G$20="English",Variables!B37,Variables!C37)</f>
        <v>P110 welded casing (including enhancements) with a semi-premium connection</v>
      </c>
      <c r="C131" s="619"/>
      <c r="D131" s="619"/>
      <c r="E131" s="619"/>
      <c r="F131" s="619"/>
      <c r="G131" s="619"/>
      <c r="H131" s="619"/>
      <c r="I131" s="619"/>
      <c r="J131" s="619"/>
      <c r="K131" s="619"/>
      <c r="L131" s="730"/>
      <c r="M131" s="10"/>
    </row>
    <row r="132" spans="2:13" x14ac:dyDescent="0.25">
      <c r="B132" s="731"/>
      <c r="C132" s="625"/>
      <c r="D132" s="625"/>
      <c r="E132" s="625"/>
      <c r="F132" s="625"/>
      <c r="G132" s="625"/>
      <c r="H132" s="625"/>
      <c r="I132" s="625"/>
      <c r="J132" s="625"/>
      <c r="K132" s="625"/>
      <c r="L132" s="732"/>
      <c r="M132" s="10"/>
    </row>
    <row r="133" spans="2:13" x14ac:dyDescent="0.25">
      <c r="B133" s="733" t="str">
        <f>D$26</f>
        <v>tonnes</v>
      </c>
      <c r="C133" s="734"/>
      <c r="D133" s="734"/>
      <c r="E133" s="137"/>
      <c r="F133" s="137"/>
      <c r="G133" s="137"/>
      <c r="H133" s="137"/>
      <c r="I133" s="137"/>
      <c r="J133" s="137"/>
      <c r="K133" s="137"/>
      <c r="L133" s="138"/>
      <c r="M133" s="10"/>
    </row>
    <row r="134" spans="2:13" x14ac:dyDescent="0.25">
      <c r="B134" s="733" t="str">
        <f>D$27</f>
        <v>net delivered purchase value (CAD)</v>
      </c>
      <c r="C134" s="734"/>
      <c r="D134" s="734"/>
      <c r="E134" s="137"/>
      <c r="F134" s="137"/>
      <c r="G134" s="137"/>
      <c r="H134" s="137"/>
      <c r="I134" s="137"/>
      <c r="J134" s="137"/>
      <c r="K134" s="137"/>
      <c r="L134" s="138"/>
      <c r="M134" s="10"/>
    </row>
    <row r="135" spans="2:13" x14ac:dyDescent="0.25">
      <c r="B135" s="733" t="str">
        <f>D$28</f>
        <v>$ / tonne</v>
      </c>
      <c r="C135" s="734"/>
      <c r="D135" s="734"/>
      <c r="E135" s="151" t="str">
        <f t="shared" ref="E135:L135" si="20">IF(E133=0,"-",E134/E133)</f>
        <v>-</v>
      </c>
      <c r="F135" s="151" t="str">
        <f t="shared" si="20"/>
        <v>-</v>
      </c>
      <c r="G135" s="151" t="str">
        <f t="shared" si="20"/>
        <v>-</v>
      </c>
      <c r="H135" s="151" t="str">
        <f t="shared" si="20"/>
        <v>-</v>
      </c>
      <c r="I135" s="151" t="str">
        <f t="shared" si="20"/>
        <v>-</v>
      </c>
      <c r="J135" s="151" t="str">
        <f t="shared" si="20"/>
        <v>-</v>
      </c>
      <c r="K135" s="151" t="str">
        <f t="shared" si="20"/>
        <v>-</v>
      </c>
      <c r="L135" s="152" t="str">
        <f t="shared" si="20"/>
        <v>-</v>
      </c>
      <c r="M135" s="10"/>
    </row>
    <row r="136" spans="2:13" x14ac:dyDescent="0.25">
      <c r="B136" s="729" t="str">
        <f>IF(Intro!$G$20="English",Variables!B38,Variables!C38)</f>
        <v>T95 seamless casing (including enhancements) with a semi-premium connection</v>
      </c>
      <c r="C136" s="619"/>
      <c r="D136" s="619"/>
      <c r="E136" s="619"/>
      <c r="F136" s="619"/>
      <c r="G136" s="619"/>
      <c r="H136" s="619"/>
      <c r="I136" s="619"/>
      <c r="J136" s="619"/>
      <c r="K136" s="619"/>
      <c r="L136" s="730"/>
      <c r="M136" s="10"/>
    </row>
    <row r="137" spans="2:13" x14ac:dyDescent="0.25">
      <c r="B137" s="731"/>
      <c r="C137" s="625"/>
      <c r="D137" s="625"/>
      <c r="E137" s="625"/>
      <c r="F137" s="625"/>
      <c r="G137" s="625"/>
      <c r="H137" s="625"/>
      <c r="I137" s="625"/>
      <c r="J137" s="625"/>
      <c r="K137" s="625"/>
      <c r="L137" s="732"/>
      <c r="M137" s="10"/>
    </row>
    <row r="138" spans="2:13" x14ac:dyDescent="0.25">
      <c r="B138" s="733" t="str">
        <f>D$26</f>
        <v>tonnes</v>
      </c>
      <c r="C138" s="734"/>
      <c r="D138" s="734"/>
      <c r="E138" s="137"/>
      <c r="F138" s="137"/>
      <c r="G138" s="137"/>
      <c r="H138" s="137"/>
      <c r="I138" s="137"/>
      <c r="J138" s="137"/>
      <c r="K138" s="137"/>
      <c r="L138" s="138"/>
      <c r="M138" s="10"/>
    </row>
    <row r="139" spans="2:13" x14ac:dyDescent="0.25">
      <c r="B139" s="733" t="str">
        <f>D$27</f>
        <v>net delivered purchase value (CAD)</v>
      </c>
      <c r="C139" s="734"/>
      <c r="D139" s="734"/>
      <c r="E139" s="137"/>
      <c r="F139" s="137"/>
      <c r="G139" s="137"/>
      <c r="H139" s="137"/>
      <c r="I139" s="137"/>
      <c r="J139" s="137"/>
      <c r="K139" s="137"/>
      <c r="L139" s="138"/>
      <c r="M139" s="10"/>
    </row>
    <row r="140" spans="2:13" x14ac:dyDescent="0.25">
      <c r="B140" s="733" t="str">
        <f>D$28</f>
        <v>$ / tonne</v>
      </c>
      <c r="C140" s="734"/>
      <c r="D140" s="734"/>
      <c r="E140" s="151" t="str">
        <f t="shared" ref="E140:L140" si="21">IF(E138=0,"-",E139/E138)</f>
        <v>-</v>
      </c>
      <c r="F140" s="151" t="str">
        <f t="shared" si="21"/>
        <v>-</v>
      </c>
      <c r="G140" s="151" t="str">
        <f t="shared" si="21"/>
        <v>-</v>
      </c>
      <c r="H140" s="151" t="str">
        <f t="shared" si="21"/>
        <v>-</v>
      </c>
      <c r="I140" s="151" t="str">
        <f t="shared" si="21"/>
        <v>-</v>
      </c>
      <c r="J140" s="151" t="str">
        <f t="shared" si="21"/>
        <v>-</v>
      </c>
      <c r="K140" s="151" t="str">
        <f t="shared" si="21"/>
        <v>-</v>
      </c>
      <c r="L140" s="152" t="str">
        <f t="shared" si="21"/>
        <v>-</v>
      </c>
      <c r="M140" s="10"/>
    </row>
    <row r="141" spans="2:13" x14ac:dyDescent="0.25">
      <c r="B141" s="729" t="str">
        <f>IF(Intro!$G$20="English",Variables!B39,Variables!C39)</f>
        <v>P110S seamless casing (including enhancements) or similar mild sour service grade with a semi-premium connection</v>
      </c>
      <c r="C141" s="619"/>
      <c r="D141" s="619"/>
      <c r="E141" s="619"/>
      <c r="F141" s="619"/>
      <c r="G141" s="619"/>
      <c r="H141" s="619"/>
      <c r="I141" s="619"/>
      <c r="J141" s="619"/>
      <c r="K141" s="619"/>
      <c r="L141" s="730"/>
      <c r="M141" s="10"/>
    </row>
    <row r="142" spans="2:13" x14ac:dyDescent="0.25">
      <c r="B142" s="731"/>
      <c r="C142" s="625"/>
      <c r="D142" s="625"/>
      <c r="E142" s="625"/>
      <c r="F142" s="625"/>
      <c r="G142" s="625"/>
      <c r="H142" s="625"/>
      <c r="I142" s="625"/>
      <c r="J142" s="625"/>
      <c r="K142" s="625"/>
      <c r="L142" s="732"/>
      <c r="M142" s="10"/>
    </row>
    <row r="143" spans="2:13" x14ac:dyDescent="0.25">
      <c r="B143" s="733" t="str">
        <f>D$26</f>
        <v>tonnes</v>
      </c>
      <c r="C143" s="734"/>
      <c r="D143" s="734"/>
      <c r="E143" s="137"/>
      <c r="F143" s="137"/>
      <c r="G143" s="137"/>
      <c r="H143" s="137"/>
      <c r="I143" s="137"/>
      <c r="J143" s="137"/>
      <c r="K143" s="137"/>
      <c r="L143" s="138"/>
      <c r="M143" s="10"/>
    </row>
    <row r="144" spans="2:13" x14ac:dyDescent="0.25">
      <c r="B144" s="733" t="str">
        <f>D$27</f>
        <v>net delivered purchase value (CAD)</v>
      </c>
      <c r="C144" s="734"/>
      <c r="D144" s="734"/>
      <c r="E144" s="137"/>
      <c r="F144" s="137"/>
      <c r="G144" s="137"/>
      <c r="H144" s="137"/>
      <c r="I144" s="137"/>
      <c r="J144" s="137"/>
      <c r="K144" s="137"/>
      <c r="L144" s="138"/>
      <c r="M144" s="10"/>
    </row>
    <row r="145" spans="1:19" x14ac:dyDescent="0.25">
      <c r="B145" s="733" t="str">
        <f>D$28</f>
        <v>$ / tonne</v>
      </c>
      <c r="C145" s="734"/>
      <c r="D145" s="734"/>
      <c r="E145" s="151" t="str">
        <f t="shared" ref="E145:L145" si="22">IF(E143=0,"-",E144/E143)</f>
        <v>-</v>
      </c>
      <c r="F145" s="151" t="str">
        <f t="shared" si="22"/>
        <v>-</v>
      </c>
      <c r="G145" s="151" t="str">
        <f t="shared" si="22"/>
        <v>-</v>
      </c>
      <c r="H145" s="151" t="str">
        <f t="shared" si="22"/>
        <v>-</v>
      </c>
      <c r="I145" s="151" t="str">
        <f t="shared" si="22"/>
        <v>-</v>
      </c>
      <c r="J145" s="151" t="str">
        <f t="shared" si="22"/>
        <v>-</v>
      </c>
      <c r="K145" s="151" t="str">
        <f t="shared" si="22"/>
        <v>-</v>
      </c>
      <c r="L145" s="152" t="str">
        <f t="shared" si="22"/>
        <v>-</v>
      </c>
      <c r="M145" s="10"/>
    </row>
    <row r="146" spans="1:19" x14ac:dyDescent="0.25">
      <c r="B146" s="316"/>
      <c r="C146" s="317"/>
      <c r="D146" s="317"/>
      <c r="E146" s="29"/>
      <c r="F146" s="29"/>
      <c r="G146" s="29"/>
      <c r="H146" s="29"/>
      <c r="I146" s="29"/>
      <c r="J146" s="29"/>
      <c r="K146" s="29"/>
      <c r="L146" s="30"/>
      <c r="M146" s="10"/>
    </row>
    <row r="147" spans="1:19" x14ac:dyDescent="0.25">
      <c r="B147" s="549" t="str">
        <f>IF(Intro!$G$20="English",O147,P147)</f>
        <v>In the table below, “Error” means that the total imports of your firm's benchmark products exceed your firm's total imports for that period. Therefore, please modify the above data if necessary.</v>
      </c>
      <c r="C147" s="550"/>
      <c r="D147" s="550"/>
      <c r="E147" s="550"/>
      <c r="F147" s="550"/>
      <c r="G147" s="550"/>
      <c r="H147" s="550"/>
      <c r="I147" s="550"/>
      <c r="J147" s="550"/>
      <c r="K147" s="550"/>
      <c r="L147" s="551"/>
      <c r="M147" s="10"/>
      <c r="O147" s="10" t="s">
        <v>361</v>
      </c>
      <c r="P147" s="10" t="s">
        <v>362</v>
      </c>
      <c r="S147" s="38"/>
    </row>
    <row r="148" spans="1:19" x14ac:dyDescent="0.25">
      <c r="B148" s="549"/>
      <c r="C148" s="550"/>
      <c r="D148" s="550"/>
      <c r="E148" s="550"/>
      <c r="F148" s="550"/>
      <c r="G148" s="550"/>
      <c r="H148" s="550"/>
      <c r="I148" s="550"/>
      <c r="J148" s="550"/>
      <c r="K148" s="550"/>
      <c r="L148" s="551"/>
      <c r="M148" s="10"/>
      <c r="S148" s="38"/>
    </row>
    <row r="149" spans="1:19" x14ac:dyDescent="0.25">
      <c r="B149" s="316"/>
      <c r="C149" s="317"/>
      <c r="D149" s="317"/>
      <c r="E149" s="29"/>
      <c r="F149" s="29"/>
      <c r="G149" s="29"/>
      <c r="H149" s="29"/>
      <c r="I149" s="29"/>
      <c r="J149" s="29"/>
      <c r="K149" s="29"/>
      <c r="L149" s="30"/>
      <c r="M149" s="10"/>
      <c r="S149" s="38"/>
    </row>
    <row r="150" spans="1:19" ht="14.1" customHeight="1" x14ac:dyDescent="0.25">
      <c r="B150" s="744" t="str">
        <f>Variables!D66</f>
        <v>Verification - volume</v>
      </c>
      <c r="C150" s="745"/>
      <c r="D150" s="745"/>
      <c r="E150" s="745"/>
      <c r="F150" s="746"/>
      <c r="G150" s="320">
        <f>G80</f>
        <v>2024</v>
      </c>
      <c r="H150" s="320">
        <f>H80</f>
        <v>2025</v>
      </c>
      <c r="I150" s="320" t="str">
        <f>I80</f>
        <v>Jan-March 2025</v>
      </c>
      <c r="J150" s="320" t="str">
        <f>J80</f>
        <v>Jan-March 2026</v>
      </c>
      <c r="K150" s="225"/>
      <c r="L150" s="226"/>
      <c r="M150" s="10"/>
    </row>
    <row r="151" spans="1:19" ht="14.1" customHeight="1" x14ac:dyDescent="0.25">
      <c r="B151" s="753" t="str">
        <f>B98</f>
        <v>tonnes</v>
      </c>
      <c r="C151" s="754"/>
      <c r="D151" s="754"/>
      <c r="E151" s="754"/>
      <c r="F151" s="755"/>
      <c r="G151" s="187" t="str">
        <f>IF(SUM(E98:G98,E103:G103,E108:G108,E113:G113,E118:G118,E123:G123,E128:G128,E133:G133,E138:G138,E143:G143)&gt;H26,Variables!$D$67,Variables!$D$68)</f>
        <v>Okay</v>
      </c>
      <c r="H151" s="187" t="str">
        <f>IF(SUM(H98:K98,H103:K103,H108:K108,H113:K113,H118:K118,H123:K123,H128:K128,H133:K133,H138:K138,H143:K143)&gt;I26,Variables!$D$67,Variables!$D$68)</f>
        <v>Okay</v>
      </c>
      <c r="I151" s="187" t="str">
        <f>IF(SUM(H98,H103,H108,H113,H118,H123,H128,H133,H138,H143)&gt;J26,Variables!$D$67,Variables!$D$68)</f>
        <v>Okay</v>
      </c>
      <c r="J151" s="187" t="str">
        <f>IF(SUM(L98,L103,L108,L113,L118,L123,L128,L133,L138,L143)&gt;K26,Variables!$D$67,Variables!$D$68)</f>
        <v>Okay</v>
      </c>
      <c r="K151" s="225"/>
      <c r="L151" s="226"/>
      <c r="M151" s="10"/>
    </row>
    <row r="152" spans="1:19" ht="14.1" customHeight="1" x14ac:dyDescent="0.25">
      <c r="B152" s="750" t="str">
        <f>IF(Intro!$G$20="English",O152,P152)</f>
        <v>volume - total imports of benchmark products (Question 3)</v>
      </c>
      <c r="C152" s="751"/>
      <c r="D152" s="751"/>
      <c r="E152" s="751"/>
      <c r="F152" s="752"/>
      <c r="G152" s="187">
        <f>SUM(E98:G98,E103:G103,E108:G108,E113:G113,E118:G118,E123:G123,E128:G128,E133:G133,E138:G138,E143:G143)</f>
        <v>0</v>
      </c>
      <c r="H152" s="187">
        <f>SUM(H98:K98,H103:K103,H108:K108,H113:K113,H118:K118,H123:K123,H128:K128,H133:K133,H138:K138,H143:K143)</f>
        <v>0</v>
      </c>
      <c r="I152" s="187">
        <f>SUM(H98,H103,H108,H113,H118,H123,H128,H133,H138,H143)</f>
        <v>0</v>
      </c>
      <c r="J152" s="187">
        <f>SUM(L98,L103,L108,L113,L118,L123,L128,L133,L138,L143)</f>
        <v>0</v>
      </c>
      <c r="K152" s="225"/>
      <c r="L152" s="226"/>
      <c r="M152" s="10"/>
      <c r="O152" s="10" t="s">
        <v>431</v>
      </c>
      <c r="P152" s="10" t="s">
        <v>432</v>
      </c>
    </row>
    <row r="153" spans="1:19" ht="14.1" customHeight="1" x14ac:dyDescent="0.25">
      <c r="B153" s="750" t="str">
        <f>IF(Intro!$G$20="English",O153,P153)</f>
        <v>volume - total imports (Question 1)</v>
      </c>
      <c r="C153" s="751"/>
      <c r="D153" s="751"/>
      <c r="E153" s="751"/>
      <c r="F153" s="752"/>
      <c r="G153" s="187">
        <f>H26</f>
        <v>0</v>
      </c>
      <c r="H153" s="187">
        <f>I26</f>
        <v>0</v>
      </c>
      <c r="I153" s="187">
        <f>J26</f>
        <v>0</v>
      </c>
      <c r="J153" s="187">
        <f>K26</f>
        <v>0</v>
      </c>
      <c r="K153" s="225"/>
      <c r="L153" s="226"/>
      <c r="M153" s="10"/>
      <c r="O153" s="10" t="s">
        <v>433</v>
      </c>
      <c r="P153" s="10" t="s">
        <v>434</v>
      </c>
    </row>
    <row r="154" spans="1:19" x14ac:dyDescent="0.25">
      <c r="B154" s="744" t="str">
        <f>Variables!D70</f>
        <v>Verification - value</v>
      </c>
      <c r="C154" s="745"/>
      <c r="D154" s="745"/>
      <c r="E154" s="745"/>
      <c r="F154" s="746"/>
      <c r="G154" s="320">
        <f>G150</f>
        <v>2024</v>
      </c>
      <c r="H154" s="320">
        <f>H150</f>
        <v>2025</v>
      </c>
      <c r="I154" s="320" t="str">
        <f>I150</f>
        <v>Jan-March 2025</v>
      </c>
      <c r="J154" s="320" t="str">
        <f>J150</f>
        <v>Jan-March 2026</v>
      </c>
      <c r="K154" s="225"/>
      <c r="L154" s="226"/>
      <c r="M154" s="10"/>
    </row>
    <row r="155" spans="1:19" ht="14.1" customHeight="1" x14ac:dyDescent="0.25">
      <c r="B155" s="753" t="str">
        <f>B99</f>
        <v>net delivered purchase value (CAD)</v>
      </c>
      <c r="C155" s="754"/>
      <c r="D155" s="754"/>
      <c r="E155" s="754"/>
      <c r="F155" s="755"/>
      <c r="G155" s="187" t="str">
        <f>IF(SUM(E99:G99,E104:G104,E109:G109,E114:G114,E119:G119,E124:G124,E129:G129,E134:G134,E139:G139,E144:G144)&gt;H27,Variables!$D$67,Variables!$D$68)</f>
        <v>Okay</v>
      </c>
      <c r="H155" s="187" t="str">
        <f>IF(SUM(H99:K99,H104:K104,H109:K109,H114:K114,H119:K119,H124:K124,H129:K129,H134:K134,H139:K139,H144:K144)&gt;I27,Variables!$D$67,Variables!$D$68)</f>
        <v>Okay</v>
      </c>
      <c r="I155" s="187" t="str">
        <f>IF(SUM(H99,H104,H109,H114,H119,H124,H129,H134,H139,H144)&gt;J27,Variables!$D$67,Variables!$D$68)</f>
        <v>Okay</v>
      </c>
      <c r="J155" s="187" t="str">
        <f>IF(SUM(L99,L104,L109,L114,L119,L124,L129,L134,L139,L144)&gt;K27,Variables!$D$67,Variables!$D$68)</f>
        <v>Okay</v>
      </c>
      <c r="K155" s="225"/>
      <c r="L155" s="226"/>
      <c r="M155" s="10"/>
    </row>
    <row r="156" spans="1:19" ht="14.1" customHeight="1" x14ac:dyDescent="0.25">
      <c r="B156" s="750" t="str">
        <f>IF(Intro!$G$20="English",O156,P156)</f>
        <v>value - total imports of benchmark products (Question 3)</v>
      </c>
      <c r="C156" s="751"/>
      <c r="D156" s="751"/>
      <c r="E156" s="751"/>
      <c r="F156" s="752"/>
      <c r="G156" s="187">
        <f>SUM(E99:G99,E104:G104,E109:G109,E114:G114,E119:G119,E124:G124,E129:G129,E134:G134,E139:G139,E144:G144)</f>
        <v>0</v>
      </c>
      <c r="H156" s="187">
        <f>SUM(H99:K99,H104:K104,H109:K109,H114:K114,H119:K119,H124:K124,H129:K129,H134:K134,H139:K139,H144:K144)</f>
        <v>0</v>
      </c>
      <c r="I156" s="187">
        <f>SUM(H99,H104,H109,H114,H119,H124,H129,H134,H139,H144)</f>
        <v>0</v>
      </c>
      <c r="J156" s="187">
        <f>SUM(L99,L104,L109,L114,L119,L124,L129,L134,L139,L144)</f>
        <v>0</v>
      </c>
      <c r="K156" s="225"/>
      <c r="L156" s="226"/>
      <c r="M156" s="10"/>
      <c r="O156" s="10" t="s">
        <v>435</v>
      </c>
      <c r="P156" s="10" t="s">
        <v>436</v>
      </c>
    </row>
    <row r="157" spans="1:19" ht="14.1" customHeight="1" x14ac:dyDescent="0.25">
      <c r="B157" s="750" t="str">
        <f>IF(Intro!$G$20="English",O157,P157)</f>
        <v>valeur - total imports (Question 1)</v>
      </c>
      <c r="C157" s="751"/>
      <c r="D157" s="751"/>
      <c r="E157" s="751"/>
      <c r="F157" s="752"/>
      <c r="G157" s="187">
        <f>H27</f>
        <v>0</v>
      </c>
      <c r="H157" s="187">
        <f>I27</f>
        <v>0</v>
      </c>
      <c r="I157" s="187">
        <f>J27</f>
        <v>0</v>
      </c>
      <c r="J157" s="187">
        <f>K27</f>
        <v>0</v>
      </c>
      <c r="K157" s="225"/>
      <c r="L157" s="226"/>
      <c r="M157" s="10"/>
      <c r="O157" s="10" t="s">
        <v>437</v>
      </c>
      <c r="P157" s="10" t="s">
        <v>438</v>
      </c>
    </row>
    <row r="158" spans="1:19" x14ac:dyDescent="0.25">
      <c r="B158" s="72"/>
      <c r="C158" s="82"/>
      <c r="D158" s="82"/>
      <c r="E158" s="82"/>
      <c r="F158" s="82"/>
      <c r="G158" s="82"/>
      <c r="H158" s="82"/>
      <c r="I158" s="82"/>
      <c r="J158" s="82"/>
      <c r="K158" s="82"/>
      <c r="L158" s="83"/>
      <c r="M158" s="10"/>
    </row>
    <row r="159" spans="1:19" s="207" customFormat="1" x14ac:dyDescent="0.25">
      <c r="A159" s="7"/>
      <c r="B159" s="91"/>
      <c r="C159" s="91"/>
      <c r="D159" s="89"/>
      <c r="E159" s="319"/>
      <c r="F159" s="319"/>
      <c r="G159" s="319"/>
      <c r="H159" s="319"/>
      <c r="I159" s="319"/>
      <c r="J159" s="319"/>
      <c r="K159" s="319"/>
      <c r="L159" s="319"/>
      <c r="M159" s="73"/>
    </row>
    <row r="160" spans="1:19" x14ac:dyDescent="0.25">
      <c r="B160" s="540" t="str">
        <f>IF(Intro!$G$20="English",O160,P160)</f>
        <v>SALES IN CANADA OF IMPORTS OF BENCHMARK PRODUCTS</v>
      </c>
      <c r="C160" s="541"/>
      <c r="D160" s="541"/>
      <c r="E160" s="541"/>
      <c r="F160" s="541"/>
      <c r="G160" s="541"/>
      <c r="H160" s="541"/>
      <c r="I160" s="541"/>
      <c r="J160" s="541"/>
      <c r="K160" s="541"/>
      <c r="L160" s="542"/>
      <c r="M160" s="10"/>
      <c r="O160" s="105" t="s">
        <v>336</v>
      </c>
      <c r="P160" s="105" t="s">
        <v>400</v>
      </c>
    </row>
    <row r="161" spans="2:16" x14ac:dyDescent="0.25">
      <c r="B161" s="672" t="s">
        <v>17</v>
      </c>
      <c r="C161" s="673"/>
      <c r="D161" s="673"/>
      <c r="E161" s="673"/>
      <c r="F161" s="673"/>
      <c r="G161" s="673"/>
      <c r="H161" s="673"/>
      <c r="I161" s="673"/>
      <c r="J161" s="673"/>
      <c r="K161" s="673"/>
      <c r="L161" s="674"/>
      <c r="M161" s="10"/>
    </row>
    <row r="162" spans="2:16" x14ac:dyDescent="0.25">
      <c r="B162" s="16"/>
      <c r="C162" s="35"/>
      <c r="D162" s="35"/>
      <c r="E162" s="36"/>
      <c r="F162" s="36"/>
      <c r="G162" s="36"/>
      <c r="H162" s="36"/>
      <c r="I162" s="36"/>
      <c r="J162" s="36"/>
      <c r="K162" s="36"/>
      <c r="L162" s="17"/>
      <c r="M162" s="10"/>
    </row>
    <row r="163" spans="2:16" x14ac:dyDescent="0.25">
      <c r="B163" s="549" t="str">
        <f>IF(Intro!$G$20="English",O163,P163)</f>
        <v xml:space="preserve">Report the volume and value of sales of imports in Canada for each benchmark product listed below : </v>
      </c>
      <c r="C163" s="550"/>
      <c r="D163" s="550"/>
      <c r="E163" s="550"/>
      <c r="F163" s="550"/>
      <c r="G163" s="550"/>
      <c r="H163" s="550"/>
      <c r="I163" s="550"/>
      <c r="J163" s="550"/>
      <c r="K163" s="550"/>
      <c r="L163" s="551"/>
      <c r="M163" s="10"/>
      <c r="O163" s="18" t="s">
        <v>171</v>
      </c>
      <c r="P163" s="10" t="s">
        <v>399</v>
      </c>
    </row>
    <row r="164" spans="2:16" x14ac:dyDescent="0.25">
      <c r="B164" s="549" t="str">
        <f>Pro!B22</f>
        <v>Note - Only complete this question if your firm sold the goods between January 1, 2023, and March 31,2026.</v>
      </c>
      <c r="C164" s="550"/>
      <c r="D164" s="550"/>
      <c r="E164" s="550"/>
      <c r="F164" s="550"/>
      <c r="G164" s="550"/>
      <c r="H164" s="550"/>
      <c r="I164" s="550"/>
      <c r="J164" s="550"/>
      <c r="K164" s="550"/>
      <c r="L164" s="551"/>
      <c r="M164" s="10"/>
      <c r="O164" s="18"/>
    </row>
    <row r="165" spans="2:16" x14ac:dyDescent="0.25">
      <c r="B165" s="316"/>
      <c r="C165" s="317"/>
      <c r="D165" s="35"/>
      <c r="E165" s="36"/>
      <c r="F165" s="36"/>
      <c r="G165" s="36"/>
      <c r="H165" s="36"/>
      <c r="I165" s="36"/>
      <c r="J165" s="36"/>
      <c r="K165" s="36"/>
      <c r="L165" s="17"/>
      <c r="M165" s="10"/>
      <c r="O165" s="18"/>
    </row>
    <row r="166" spans="2:16" x14ac:dyDescent="0.25">
      <c r="B166" s="775"/>
      <c r="C166" s="776"/>
      <c r="D166" s="777"/>
      <c r="E166" s="320" t="str">
        <f t="shared" ref="E166:L166" si="23">E95</f>
        <v>Q2 - 2024</v>
      </c>
      <c r="F166" s="320" t="str">
        <f t="shared" si="23"/>
        <v>Q3 - 2024</v>
      </c>
      <c r="G166" s="320" t="str">
        <f t="shared" si="23"/>
        <v>Q4 - 2024</v>
      </c>
      <c r="H166" s="320" t="str">
        <f t="shared" si="23"/>
        <v>Q1 - 2025</v>
      </c>
      <c r="I166" s="320" t="str">
        <f t="shared" si="23"/>
        <v>Q2 - 2025</v>
      </c>
      <c r="J166" s="320" t="str">
        <f t="shared" si="23"/>
        <v>Q3 - 2025</v>
      </c>
      <c r="K166" s="320" t="str">
        <f t="shared" si="23"/>
        <v>Q4 - 2025</v>
      </c>
      <c r="L166" s="321" t="str">
        <f t="shared" si="23"/>
        <v>Q1 - 2026</v>
      </c>
      <c r="M166" s="10"/>
      <c r="O166" s="18"/>
    </row>
    <row r="167" spans="2:16" x14ac:dyDescent="0.25">
      <c r="B167" s="729" t="str">
        <f>B96</f>
        <v>L80 seamless casing (including enhancements) with an API connection</v>
      </c>
      <c r="C167" s="619"/>
      <c r="D167" s="619"/>
      <c r="E167" s="619"/>
      <c r="F167" s="619"/>
      <c r="G167" s="619"/>
      <c r="H167" s="619"/>
      <c r="I167" s="619"/>
      <c r="J167" s="619"/>
      <c r="K167" s="619"/>
      <c r="L167" s="730"/>
      <c r="M167" s="10"/>
    </row>
    <row r="168" spans="2:16" x14ac:dyDescent="0.25">
      <c r="B168" s="731"/>
      <c r="C168" s="625"/>
      <c r="D168" s="625"/>
      <c r="E168" s="625"/>
      <c r="F168" s="625"/>
      <c r="G168" s="625"/>
      <c r="H168" s="625"/>
      <c r="I168" s="625"/>
      <c r="J168" s="625"/>
      <c r="K168" s="625"/>
      <c r="L168" s="732"/>
      <c r="M168" s="10"/>
    </row>
    <row r="169" spans="2:16" x14ac:dyDescent="0.25">
      <c r="B169" s="733" t="str">
        <f>D$31</f>
        <v>tonnes</v>
      </c>
      <c r="C169" s="734"/>
      <c r="D169" s="734"/>
      <c r="E169" s="137"/>
      <c r="F169" s="137"/>
      <c r="G169" s="137"/>
      <c r="H169" s="137"/>
      <c r="I169" s="137"/>
      <c r="J169" s="137"/>
      <c r="K169" s="137"/>
      <c r="L169" s="138"/>
      <c r="M169" s="10"/>
    </row>
    <row r="170" spans="2:16" x14ac:dyDescent="0.25">
      <c r="B170" s="733" t="str">
        <f>D$32</f>
        <v>net delivered selling value (CAD)</v>
      </c>
      <c r="C170" s="734"/>
      <c r="D170" s="734"/>
      <c r="E170" s="137"/>
      <c r="F170" s="137"/>
      <c r="G170" s="137"/>
      <c r="H170" s="137"/>
      <c r="I170" s="137"/>
      <c r="J170" s="137"/>
      <c r="K170" s="137"/>
      <c r="L170" s="138"/>
      <c r="M170" s="10"/>
    </row>
    <row r="171" spans="2:16" x14ac:dyDescent="0.25">
      <c r="B171" s="733" t="str">
        <f>D$33</f>
        <v>$ / tonne</v>
      </c>
      <c r="C171" s="734"/>
      <c r="D171" s="734"/>
      <c r="E171" s="151" t="str">
        <f t="shared" ref="E171:L171" si="24">IF(E169=0,"-",E170/E169)</f>
        <v>-</v>
      </c>
      <c r="F171" s="151" t="str">
        <f t="shared" si="24"/>
        <v>-</v>
      </c>
      <c r="G171" s="151" t="str">
        <f t="shared" si="24"/>
        <v>-</v>
      </c>
      <c r="H171" s="151" t="str">
        <f t="shared" si="24"/>
        <v>-</v>
      </c>
      <c r="I171" s="151" t="str">
        <f t="shared" si="24"/>
        <v>-</v>
      </c>
      <c r="J171" s="151" t="str">
        <f t="shared" si="24"/>
        <v>-</v>
      </c>
      <c r="K171" s="151" t="str">
        <f t="shared" si="24"/>
        <v>-</v>
      </c>
      <c r="L171" s="152" t="str">
        <f t="shared" si="24"/>
        <v>-</v>
      </c>
      <c r="M171" s="10"/>
    </row>
    <row r="172" spans="2:16" x14ac:dyDescent="0.25">
      <c r="B172" s="729" t="str">
        <f>B101</f>
        <v>L80 welded casing (including enhancements) with an API connection</v>
      </c>
      <c r="C172" s="619"/>
      <c r="D172" s="619"/>
      <c r="E172" s="619"/>
      <c r="F172" s="619"/>
      <c r="G172" s="619"/>
      <c r="H172" s="619"/>
      <c r="I172" s="619"/>
      <c r="J172" s="619"/>
      <c r="K172" s="619"/>
      <c r="L172" s="730"/>
      <c r="M172" s="10"/>
    </row>
    <row r="173" spans="2:16" x14ac:dyDescent="0.25">
      <c r="B173" s="731"/>
      <c r="C173" s="625"/>
      <c r="D173" s="625"/>
      <c r="E173" s="625"/>
      <c r="F173" s="625"/>
      <c r="G173" s="625"/>
      <c r="H173" s="625"/>
      <c r="I173" s="625"/>
      <c r="J173" s="625"/>
      <c r="K173" s="625"/>
      <c r="L173" s="732"/>
      <c r="M173" s="10"/>
    </row>
    <row r="174" spans="2:16" x14ac:dyDescent="0.25">
      <c r="B174" s="733" t="str">
        <f>D$31</f>
        <v>tonnes</v>
      </c>
      <c r="C174" s="734"/>
      <c r="D174" s="734"/>
      <c r="E174" s="137"/>
      <c r="F174" s="137"/>
      <c r="G174" s="137"/>
      <c r="H174" s="137"/>
      <c r="I174" s="137"/>
      <c r="J174" s="137"/>
      <c r="K174" s="137"/>
      <c r="L174" s="138"/>
      <c r="M174" s="10"/>
    </row>
    <row r="175" spans="2:16" x14ac:dyDescent="0.25">
      <c r="B175" s="733" t="str">
        <f>D$32</f>
        <v>net delivered selling value (CAD)</v>
      </c>
      <c r="C175" s="734"/>
      <c r="D175" s="734"/>
      <c r="E175" s="137"/>
      <c r="F175" s="137"/>
      <c r="G175" s="137"/>
      <c r="H175" s="137"/>
      <c r="I175" s="137"/>
      <c r="J175" s="137"/>
      <c r="K175" s="137"/>
      <c r="L175" s="138"/>
      <c r="M175" s="10"/>
    </row>
    <row r="176" spans="2:16" x14ac:dyDescent="0.25">
      <c r="B176" s="733" t="str">
        <f>D$33</f>
        <v>$ / tonne</v>
      </c>
      <c r="C176" s="734"/>
      <c r="D176" s="734"/>
      <c r="E176" s="151" t="str">
        <f>IF(E174=0,"-",E175/E174)</f>
        <v>-</v>
      </c>
      <c r="F176" s="151" t="str">
        <f t="shared" ref="F176:L176" si="25">IF(F174=0,"-",F175/F174)</f>
        <v>-</v>
      </c>
      <c r="G176" s="151" t="str">
        <f t="shared" si="25"/>
        <v>-</v>
      </c>
      <c r="H176" s="151" t="str">
        <f t="shared" si="25"/>
        <v>-</v>
      </c>
      <c r="I176" s="151" t="str">
        <f t="shared" si="25"/>
        <v>-</v>
      </c>
      <c r="J176" s="151" t="str">
        <f t="shared" si="25"/>
        <v>-</v>
      </c>
      <c r="K176" s="151" t="str">
        <f t="shared" si="25"/>
        <v>-</v>
      </c>
      <c r="L176" s="152" t="str">
        <f t="shared" si="25"/>
        <v>-</v>
      </c>
      <c r="M176" s="10"/>
    </row>
    <row r="177" spans="2:13" x14ac:dyDescent="0.25">
      <c r="B177" s="729" t="str">
        <f>B106</f>
        <v>L80 seamless casing (including enhancements) with a semi-premium connection</v>
      </c>
      <c r="C177" s="619"/>
      <c r="D177" s="619"/>
      <c r="E177" s="619"/>
      <c r="F177" s="619"/>
      <c r="G177" s="619"/>
      <c r="H177" s="619"/>
      <c r="I177" s="619"/>
      <c r="J177" s="619"/>
      <c r="K177" s="619"/>
      <c r="L177" s="730"/>
      <c r="M177" s="10"/>
    </row>
    <row r="178" spans="2:13" x14ac:dyDescent="0.25">
      <c r="B178" s="731"/>
      <c r="C178" s="625"/>
      <c r="D178" s="625"/>
      <c r="E178" s="625"/>
      <c r="F178" s="625"/>
      <c r="G178" s="625"/>
      <c r="H178" s="625"/>
      <c r="I178" s="625"/>
      <c r="J178" s="625"/>
      <c r="K178" s="625"/>
      <c r="L178" s="732"/>
      <c r="M178" s="10"/>
    </row>
    <row r="179" spans="2:13" x14ac:dyDescent="0.25">
      <c r="B179" s="733" t="str">
        <f>D$31</f>
        <v>tonnes</v>
      </c>
      <c r="C179" s="734"/>
      <c r="D179" s="734"/>
      <c r="E179" s="137"/>
      <c r="F179" s="137"/>
      <c r="G179" s="137"/>
      <c r="H179" s="137"/>
      <c r="I179" s="137"/>
      <c r="J179" s="137"/>
      <c r="K179" s="137"/>
      <c r="L179" s="138"/>
      <c r="M179" s="10"/>
    </row>
    <row r="180" spans="2:13" x14ac:dyDescent="0.25">
      <c r="B180" s="733" t="str">
        <f>D$32</f>
        <v>net delivered selling value (CAD)</v>
      </c>
      <c r="C180" s="734"/>
      <c r="D180" s="734"/>
      <c r="E180" s="137"/>
      <c r="F180" s="137"/>
      <c r="G180" s="137"/>
      <c r="H180" s="137"/>
      <c r="I180" s="137"/>
      <c r="J180" s="137"/>
      <c r="K180" s="137"/>
      <c r="L180" s="138"/>
      <c r="M180" s="10"/>
    </row>
    <row r="181" spans="2:13" x14ac:dyDescent="0.25">
      <c r="B181" s="733" t="str">
        <f>D$33</f>
        <v>$ / tonne</v>
      </c>
      <c r="C181" s="734"/>
      <c r="D181" s="734"/>
      <c r="E181" s="151" t="str">
        <f>IF(E179=0,"-",E180/E179)</f>
        <v>-</v>
      </c>
      <c r="F181" s="151" t="str">
        <f t="shared" ref="F181:L181" si="26">IF(F179=0,"-",F180/F179)</f>
        <v>-</v>
      </c>
      <c r="G181" s="151" t="str">
        <f t="shared" si="26"/>
        <v>-</v>
      </c>
      <c r="H181" s="151" t="str">
        <f t="shared" si="26"/>
        <v>-</v>
      </c>
      <c r="I181" s="151" t="str">
        <f t="shared" si="26"/>
        <v>-</v>
      </c>
      <c r="J181" s="151" t="str">
        <f t="shared" si="26"/>
        <v>-</v>
      </c>
      <c r="K181" s="151" t="str">
        <f t="shared" si="26"/>
        <v>-</v>
      </c>
      <c r="L181" s="152" t="str">
        <f t="shared" si="26"/>
        <v>-</v>
      </c>
      <c r="M181" s="10"/>
    </row>
    <row r="182" spans="2:13" x14ac:dyDescent="0.25">
      <c r="B182" s="729" t="str">
        <f>B111</f>
        <v>L80 welded casing (including enhancements) with a semi-premium connection</v>
      </c>
      <c r="C182" s="619"/>
      <c r="D182" s="619"/>
      <c r="E182" s="619"/>
      <c r="F182" s="619"/>
      <c r="G182" s="619"/>
      <c r="H182" s="619"/>
      <c r="I182" s="619"/>
      <c r="J182" s="619"/>
      <c r="K182" s="619"/>
      <c r="L182" s="730"/>
      <c r="M182" s="10"/>
    </row>
    <row r="183" spans="2:13" x14ac:dyDescent="0.25">
      <c r="B183" s="731"/>
      <c r="C183" s="625"/>
      <c r="D183" s="625"/>
      <c r="E183" s="625"/>
      <c r="F183" s="625"/>
      <c r="G183" s="625"/>
      <c r="H183" s="625"/>
      <c r="I183" s="625"/>
      <c r="J183" s="625"/>
      <c r="K183" s="625"/>
      <c r="L183" s="732"/>
      <c r="M183" s="10"/>
    </row>
    <row r="184" spans="2:13" x14ac:dyDescent="0.25">
      <c r="B184" s="733" t="str">
        <f>D$31</f>
        <v>tonnes</v>
      </c>
      <c r="C184" s="734"/>
      <c r="D184" s="734"/>
      <c r="E184" s="137"/>
      <c r="F184" s="137"/>
      <c r="G184" s="137"/>
      <c r="H184" s="137"/>
      <c r="I184" s="137"/>
      <c r="J184" s="137"/>
      <c r="K184" s="137"/>
      <c r="L184" s="138"/>
      <c r="M184" s="10"/>
    </row>
    <row r="185" spans="2:13" x14ac:dyDescent="0.25">
      <c r="B185" s="733" t="str">
        <f>D$32</f>
        <v>net delivered selling value (CAD)</v>
      </c>
      <c r="C185" s="734"/>
      <c r="D185" s="734"/>
      <c r="E185" s="137"/>
      <c r="F185" s="137"/>
      <c r="G185" s="137"/>
      <c r="H185" s="137"/>
      <c r="I185" s="137"/>
      <c r="J185" s="137"/>
      <c r="K185" s="137"/>
      <c r="L185" s="138"/>
      <c r="M185" s="10"/>
    </row>
    <row r="186" spans="2:13" x14ac:dyDescent="0.25">
      <c r="B186" s="733" t="str">
        <f>D$33</f>
        <v>$ / tonne</v>
      </c>
      <c r="C186" s="734"/>
      <c r="D186" s="734"/>
      <c r="E186" s="151" t="str">
        <f>IF(E184=0,"-",E185/E184)</f>
        <v>-</v>
      </c>
      <c r="F186" s="151" t="str">
        <f t="shared" ref="F186:L186" si="27">IF(F184=0,"-",F185/F184)</f>
        <v>-</v>
      </c>
      <c r="G186" s="151" t="str">
        <f t="shared" si="27"/>
        <v>-</v>
      </c>
      <c r="H186" s="151" t="str">
        <f t="shared" si="27"/>
        <v>-</v>
      </c>
      <c r="I186" s="151" t="str">
        <f t="shared" si="27"/>
        <v>-</v>
      </c>
      <c r="J186" s="151" t="str">
        <f t="shared" si="27"/>
        <v>-</v>
      </c>
      <c r="K186" s="151" t="str">
        <f t="shared" si="27"/>
        <v>-</v>
      </c>
      <c r="L186" s="152" t="str">
        <f t="shared" si="27"/>
        <v>-</v>
      </c>
      <c r="M186" s="10"/>
    </row>
    <row r="187" spans="2:13" x14ac:dyDescent="0.25">
      <c r="B187" s="729" t="str">
        <f>B116</f>
        <v>P110 seamless casing (including enhancements) with an API connection</v>
      </c>
      <c r="C187" s="619"/>
      <c r="D187" s="619"/>
      <c r="E187" s="619"/>
      <c r="F187" s="619"/>
      <c r="G187" s="619"/>
      <c r="H187" s="619"/>
      <c r="I187" s="619"/>
      <c r="J187" s="619"/>
      <c r="K187" s="619"/>
      <c r="L187" s="730"/>
      <c r="M187" s="10"/>
    </row>
    <row r="188" spans="2:13" x14ac:dyDescent="0.25">
      <c r="B188" s="731"/>
      <c r="C188" s="625"/>
      <c r="D188" s="625"/>
      <c r="E188" s="625"/>
      <c r="F188" s="625"/>
      <c r="G188" s="625"/>
      <c r="H188" s="625"/>
      <c r="I188" s="625"/>
      <c r="J188" s="625"/>
      <c r="K188" s="625"/>
      <c r="L188" s="732"/>
      <c r="M188" s="10"/>
    </row>
    <row r="189" spans="2:13" x14ac:dyDescent="0.25">
      <c r="B189" s="733" t="str">
        <f>D$31</f>
        <v>tonnes</v>
      </c>
      <c r="C189" s="734"/>
      <c r="D189" s="734"/>
      <c r="E189" s="137"/>
      <c r="F189" s="137"/>
      <c r="G189" s="137"/>
      <c r="H189" s="137"/>
      <c r="I189" s="137"/>
      <c r="J189" s="137"/>
      <c r="K189" s="137"/>
      <c r="L189" s="138"/>
      <c r="M189" s="10"/>
    </row>
    <row r="190" spans="2:13" x14ac:dyDescent="0.25">
      <c r="B190" s="733" t="str">
        <f>D$32</f>
        <v>net delivered selling value (CAD)</v>
      </c>
      <c r="C190" s="734"/>
      <c r="D190" s="734"/>
      <c r="E190" s="137"/>
      <c r="F190" s="137"/>
      <c r="G190" s="137"/>
      <c r="H190" s="137"/>
      <c r="I190" s="137"/>
      <c r="J190" s="137"/>
      <c r="K190" s="137"/>
      <c r="L190" s="138"/>
      <c r="M190" s="10"/>
    </row>
    <row r="191" spans="2:13" x14ac:dyDescent="0.25">
      <c r="B191" s="733" t="str">
        <f>D$33</f>
        <v>$ / tonne</v>
      </c>
      <c r="C191" s="734"/>
      <c r="D191" s="734"/>
      <c r="E191" s="151" t="str">
        <f>IF(E189=0,"-",E190/E189)</f>
        <v>-</v>
      </c>
      <c r="F191" s="151" t="str">
        <f t="shared" ref="F191:L191" si="28">IF(F189=0,"-",F190/F189)</f>
        <v>-</v>
      </c>
      <c r="G191" s="151" t="str">
        <f t="shared" si="28"/>
        <v>-</v>
      </c>
      <c r="H191" s="151" t="str">
        <f t="shared" si="28"/>
        <v>-</v>
      </c>
      <c r="I191" s="151" t="str">
        <f t="shared" si="28"/>
        <v>-</v>
      </c>
      <c r="J191" s="151" t="str">
        <f t="shared" si="28"/>
        <v>-</v>
      </c>
      <c r="K191" s="151" t="str">
        <f t="shared" si="28"/>
        <v>-</v>
      </c>
      <c r="L191" s="152" t="str">
        <f t="shared" si="28"/>
        <v>-</v>
      </c>
      <c r="M191" s="10"/>
    </row>
    <row r="192" spans="2:13" x14ac:dyDescent="0.25">
      <c r="B192" s="729" t="str">
        <f>B121</f>
        <v>P110 welded casing (including enhancements) with an API connection</v>
      </c>
      <c r="C192" s="619"/>
      <c r="D192" s="619"/>
      <c r="E192" s="619"/>
      <c r="F192" s="619"/>
      <c r="G192" s="619"/>
      <c r="H192" s="619"/>
      <c r="I192" s="619"/>
      <c r="J192" s="619"/>
      <c r="K192" s="619"/>
      <c r="L192" s="730"/>
      <c r="M192" s="10"/>
    </row>
    <row r="193" spans="2:13" x14ac:dyDescent="0.25">
      <c r="B193" s="731"/>
      <c r="C193" s="625"/>
      <c r="D193" s="625"/>
      <c r="E193" s="625"/>
      <c r="F193" s="625"/>
      <c r="G193" s="625"/>
      <c r="H193" s="625"/>
      <c r="I193" s="625"/>
      <c r="J193" s="625"/>
      <c r="K193" s="625"/>
      <c r="L193" s="732"/>
      <c r="M193" s="10"/>
    </row>
    <row r="194" spans="2:13" x14ac:dyDescent="0.25">
      <c r="B194" s="733" t="str">
        <f>D$31</f>
        <v>tonnes</v>
      </c>
      <c r="C194" s="734"/>
      <c r="D194" s="734"/>
      <c r="E194" s="137"/>
      <c r="F194" s="137"/>
      <c r="G194" s="137"/>
      <c r="H194" s="137"/>
      <c r="I194" s="137"/>
      <c r="J194" s="137"/>
      <c r="K194" s="137"/>
      <c r="L194" s="138"/>
      <c r="M194" s="10"/>
    </row>
    <row r="195" spans="2:13" x14ac:dyDescent="0.25">
      <c r="B195" s="733" t="str">
        <f>D$32</f>
        <v>net delivered selling value (CAD)</v>
      </c>
      <c r="C195" s="734"/>
      <c r="D195" s="734"/>
      <c r="E195" s="137"/>
      <c r="F195" s="137"/>
      <c r="G195" s="137"/>
      <c r="H195" s="137"/>
      <c r="I195" s="137"/>
      <c r="J195" s="137"/>
      <c r="K195" s="137"/>
      <c r="L195" s="138"/>
      <c r="M195" s="10"/>
    </row>
    <row r="196" spans="2:13" x14ac:dyDescent="0.25">
      <c r="B196" s="733" t="str">
        <f>D$33</f>
        <v>$ / tonne</v>
      </c>
      <c r="C196" s="734"/>
      <c r="D196" s="734"/>
      <c r="E196" s="151" t="str">
        <f>IF(E194=0,"-",E195/E194)</f>
        <v>-</v>
      </c>
      <c r="F196" s="151" t="str">
        <f t="shared" ref="F196:L196" si="29">IF(F194=0,"-",F195/F194)</f>
        <v>-</v>
      </c>
      <c r="G196" s="151" t="str">
        <f t="shared" si="29"/>
        <v>-</v>
      </c>
      <c r="H196" s="151" t="str">
        <f t="shared" si="29"/>
        <v>-</v>
      </c>
      <c r="I196" s="151" t="str">
        <f t="shared" si="29"/>
        <v>-</v>
      </c>
      <c r="J196" s="151" t="str">
        <f t="shared" si="29"/>
        <v>-</v>
      </c>
      <c r="K196" s="151" t="str">
        <f t="shared" si="29"/>
        <v>-</v>
      </c>
      <c r="L196" s="152" t="str">
        <f t="shared" si="29"/>
        <v>-</v>
      </c>
      <c r="M196" s="10"/>
    </row>
    <row r="197" spans="2:13" x14ac:dyDescent="0.25">
      <c r="B197" s="729" t="str">
        <f>B126</f>
        <v>P110 seamless casing (including enhancements) with a semi-premium connection</v>
      </c>
      <c r="C197" s="619"/>
      <c r="D197" s="619"/>
      <c r="E197" s="619"/>
      <c r="F197" s="619"/>
      <c r="G197" s="619"/>
      <c r="H197" s="619"/>
      <c r="I197" s="619"/>
      <c r="J197" s="619"/>
      <c r="K197" s="619"/>
      <c r="L197" s="730"/>
      <c r="M197" s="10"/>
    </row>
    <row r="198" spans="2:13" x14ac:dyDescent="0.25">
      <c r="B198" s="731"/>
      <c r="C198" s="625"/>
      <c r="D198" s="625"/>
      <c r="E198" s="625"/>
      <c r="F198" s="625"/>
      <c r="G198" s="625"/>
      <c r="H198" s="625"/>
      <c r="I198" s="625"/>
      <c r="J198" s="625"/>
      <c r="K198" s="625"/>
      <c r="L198" s="732"/>
      <c r="M198" s="10"/>
    </row>
    <row r="199" spans="2:13" x14ac:dyDescent="0.25">
      <c r="B199" s="733" t="str">
        <f>D$31</f>
        <v>tonnes</v>
      </c>
      <c r="C199" s="734"/>
      <c r="D199" s="734"/>
      <c r="E199" s="137"/>
      <c r="F199" s="137"/>
      <c r="G199" s="137"/>
      <c r="H199" s="137"/>
      <c r="I199" s="137"/>
      <c r="J199" s="137"/>
      <c r="K199" s="137"/>
      <c r="L199" s="138"/>
      <c r="M199" s="10"/>
    </row>
    <row r="200" spans="2:13" x14ac:dyDescent="0.25">
      <c r="B200" s="733" t="str">
        <f>D$32</f>
        <v>net delivered selling value (CAD)</v>
      </c>
      <c r="C200" s="734"/>
      <c r="D200" s="734"/>
      <c r="E200" s="137"/>
      <c r="F200" s="137"/>
      <c r="G200" s="137"/>
      <c r="H200" s="137"/>
      <c r="I200" s="137"/>
      <c r="J200" s="137"/>
      <c r="K200" s="137"/>
      <c r="L200" s="138"/>
      <c r="M200" s="10"/>
    </row>
    <row r="201" spans="2:13" x14ac:dyDescent="0.25">
      <c r="B201" s="733" t="str">
        <f>D$33</f>
        <v>$ / tonne</v>
      </c>
      <c r="C201" s="734"/>
      <c r="D201" s="734"/>
      <c r="E201" s="151" t="str">
        <f>IF(E199=0,"-",E200/E199)</f>
        <v>-</v>
      </c>
      <c r="F201" s="151" t="str">
        <f t="shared" ref="F201:L201" si="30">IF(F199=0,"-",F200/F199)</f>
        <v>-</v>
      </c>
      <c r="G201" s="151" t="str">
        <f t="shared" si="30"/>
        <v>-</v>
      </c>
      <c r="H201" s="151" t="str">
        <f t="shared" si="30"/>
        <v>-</v>
      </c>
      <c r="I201" s="151" t="str">
        <f t="shared" si="30"/>
        <v>-</v>
      </c>
      <c r="J201" s="151" t="str">
        <f t="shared" si="30"/>
        <v>-</v>
      </c>
      <c r="K201" s="151" t="str">
        <f t="shared" si="30"/>
        <v>-</v>
      </c>
      <c r="L201" s="152" t="str">
        <f t="shared" si="30"/>
        <v>-</v>
      </c>
      <c r="M201" s="10"/>
    </row>
    <row r="202" spans="2:13" x14ac:dyDescent="0.25">
      <c r="B202" s="729" t="str">
        <f>B131</f>
        <v>P110 welded casing (including enhancements) with a semi-premium connection</v>
      </c>
      <c r="C202" s="619"/>
      <c r="D202" s="619"/>
      <c r="E202" s="619"/>
      <c r="F202" s="619"/>
      <c r="G202" s="619"/>
      <c r="H202" s="619"/>
      <c r="I202" s="619"/>
      <c r="J202" s="619"/>
      <c r="K202" s="619"/>
      <c r="L202" s="730"/>
      <c r="M202" s="10"/>
    </row>
    <row r="203" spans="2:13" x14ac:dyDescent="0.25">
      <c r="B203" s="731"/>
      <c r="C203" s="625"/>
      <c r="D203" s="625"/>
      <c r="E203" s="625"/>
      <c r="F203" s="625"/>
      <c r="G203" s="625"/>
      <c r="H203" s="625"/>
      <c r="I203" s="625"/>
      <c r="J203" s="625"/>
      <c r="K203" s="625"/>
      <c r="L203" s="732"/>
      <c r="M203" s="10"/>
    </row>
    <row r="204" spans="2:13" x14ac:dyDescent="0.25">
      <c r="B204" s="733" t="str">
        <f>D$31</f>
        <v>tonnes</v>
      </c>
      <c r="C204" s="734"/>
      <c r="D204" s="734"/>
      <c r="E204" s="137"/>
      <c r="F204" s="137"/>
      <c r="G204" s="137"/>
      <c r="H204" s="137"/>
      <c r="I204" s="137"/>
      <c r="J204" s="137"/>
      <c r="K204" s="137"/>
      <c r="L204" s="138"/>
      <c r="M204" s="10"/>
    </row>
    <row r="205" spans="2:13" x14ac:dyDescent="0.25">
      <c r="B205" s="733" t="str">
        <f>D$32</f>
        <v>net delivered selling value (CAD)</v>
      </c>
      <c r="C205" s="734"/>
      <c r="D205" s="734"/>
      <c r="E205" s="137"/>
      <c r="F205" s="137"/>
      <c r="G205" s="137"/>
      <c r="H205" s="137"/>
      <c r="I205" s="137"/>
      <c r="J205" s="137"/>
      <c r="K205" s="137"/>
      <c r="L205" s="138"/>
      <c r="M205" s="10"/>
    </row>
    <row r="206" spans="2:13" x14ac:dyDescent="0.25">
      <c r="B206" s="733" t="str">
        <f>D$33</f>
        <v>$ / tonne</v>
      </c>
      <c r="C206" s="734"/>
      <c r="D206" s="734"/>
      <c r="E206" s="151" t="str">
        <f>IF(E204=0,"-",E205/E204)</f>
        <v>-</v>
      </c>
      <c r="F206" s="151" t="str">
        <f t="shared" ref="F206:L206" si="31">IF(F204=0,"-",F205/F204)</f>
        <v>-</v>
      </c>
      <c r="G206" s="151" t="str">
        <f t="shared" si="31"/>
        <v>-</v>
      </c>
      <c r="H206" s="151" t="str">
        <f t="shared" si="31"/>
        <v>-</v>
      </c>
      <c r="I206" s="151" t="str">
        <f t="shared" si="31"/>
        <v>-</v>
      </c>
      <c r="J206" s="151" t="str">
        <f t="shared" si="31"/>
        <v>-</v>
      </c>
      <c r="K206" s="151" t="str">
        <f t="shared" si="31"/>
        <v>-</v>
      </c>
      <c r="L206" s="152" t="str">
        <f t="shared" si="31"/>
        <v>-</v>
      </c>
      <c r="M206" s="10"/>
    </row>
    <row r="207" spans="2:13" x14ac:dyDescent="0.25">
      <c r="B207" s="729" t="str">
        <f>B136</f>
        <v>T95 seamless casing (including enhancements) with a semi-premium connection</v>
      </c>
      <c r="C207" s="619"/>
      <c r="D207" s="619"/>
      <c r="E207" s="619"/>
      <c r="F207" s="619"/>
      <c r="G207" s="619"/>
      <c r="H207" s="619"/>
      <c r="I207" s="619"/>
      <c r="J207" s="619"/>
      <c r="K207" s="619"/>
      <c r="L207" s="730"/>
      <c r="M207" s="10"/>
    </row>
    <row r="208" spans="2:13" x14ac:dyDescent="0.25">
      <c r="B208" s="731"/>
      <c r="C208" s="625"/>
      <c r="D208" s="625"/>
      <c r="E208" s="625"/>
      <c r="F208" s="625"/>
      <c r="G208" s="625"/>
      <c r="H208" s="625"/>
      <c r="I208" s="625"/>
      <c r="J208" s="625"/>
      <c r="K208" s="625"/>
      <c r="L208" s="732"/>
      <c r="M208" s="10"/>
    </row>
    <row r="209" spans="2:19" x14ac:dyDescent="0.25">
      <c r="B209" s="733" t="str">
        <f>D$31</f>
        <v>tonnes</v>
      </c>
      <c r="C209" s="734"/>
      <c r="D209" s="734"/>
      <c r="E209" s="137"/>
      <c r="F209" s="137"/>
      <c r="G209" s="137"/>
      <c r="H209" s="137"/>
      <c r="I209" s="137"/>
      <c r="J209" s="137"/>
      <c r="K209" s="137"/>
      <c r="L209" s="138"/>
      <c r="M209" s="10"/>
    </row>
    <row r="210" spans="2:19" x14ac:dyDescent="0.25">
      <c r="B210" s="733" t="str">
        <f>D$32</f>
        <v>net delivered selling value (CAD)</v>
      </c>
      <c r="C210" s="734"/>
      <c r="D210" s="734"/>
      <c r="E210" s="137"/>
      <c r="F210" s="137"/>
      <c r="G210" s="137"/>
      <c r="H210" s="137"/>
      <c r="I210" s="137"/>
      <c r="J210" s="137"/>
      <c r="K210" s="137"/>
      <c r="L210" s="138"/>
      <c r="M210" s="10"/>
    </row>
    <row r="211" spans="2:19" x14ac:dyDescent="0.25">
      <c r="B211" s="733" t="str">
        <f>D$33</f>
        <v>$ / tonne</v>
      </c>
      <c r="C211" s="734"/>
      <c r="D211" s="734"/>
      <c r="E211" s="151" t="str">
        <f>IF(E209=0,"-",E210/E209)</f>
        <v>-</v>
      </c>
      <c r="F211" s="151" t="str">
        <f t="shared" ref="F211:L211" si="32">IF(F209=0,"-",F210/F209)</f>
        <v>-</v>
      </c>
      <c r="G211" s="151" t="str">
        <f t="shared" si="32"/>
        <v>-</v>
      </c>
      <c r="H211" s="151" t="str">
        <f t="shared" si="32"/>
        <v>-</v>
      </c>
      <c r="I211" s="151" t="str">
        <f t="shared" si="32"/>
        <v>-</v>
      </c>
      <c r="J211" s="151" t="str">
        <f t="shared" si="32"/>
        <v>-</v>
      </c>
      <c r="K211" s="151" t="str">
        <f t="shared" si="32"/>
        <v>-</v>
      </c>
      <c r="L211" s="152" t="str">
        <f t="shared" si="32"/>
        <v>-</v>
      </c>
      <c r="M211" s="10"/>
    </row>
    <row r="212" spans="2:19" x14ac:dyDescent="0.25">
      <c r="B212" s="729" t="str">
        <f>B141</f>
        <v>P110S seamless casing (including enhancements) or similar mild sour service grade with a semi-premium connection</v>
      </c>
      <c r="C212" s="619"/>
      <c r="D212" s="619"/>
      <c r="E212" s="619"/>
      <c r="F212" s="619"/>
      <c r="G212" s="619"/>
      <c r="H212" s="619"/>
      <c r="I212" s="619"/>
      <c r="J212" s="619"/>
      <c r="K212" s="619"/>
      <c r="L212" s="730"/>
      <c r="M212" s="10"/>
    </row>
    <row r="213" spans="2:19" x14ac:dyDescent="0.25">
      <c r="B213" s="731"/>
      <c r="C213" s="625"/>
      <c r="D213" s="625"/>
      <c r="E213" s="625"/>
      <c r="F213" s="625"/>
      <c r="G213" s="625"/>
      <c r="H213" s="625"/>
      <c r="I213" s="625"/>
      <c r="J213" s="625"/>
      <c r="K213" s="625"/>
      <c r="L213" s="732"/>
      <c r="M213" s="10"/>
    </row>
    <row r="214" spans="2:19" x14ac:dyDescent="0.25">
      <c r="B214" s="733" t="str">
        <f>D$31</f>
        <v>tonnes</v>
      </c>
      <c r="C214" s="734"/>
      <c r="D214" s="734"/>
      <c r="E214" s="137"/>
      <c r="F214" s="137"/>
      <c r="G214" s="137"/>
      <c r="H214" s="137"/>
      <c r="I214" s="137"/>
      <c r="J214" s="137"/>
      <c r="K214" s="137"/>
      <c r="L214" s="138"/>
      <c r="M214" s="10"/>
    </row>
    <row r="215" spans="2:19" x14ac:dyDescent="0.25">
      <c r="B215" s="733" t="str">
        <f>D$32</f>
        <v>net delivered selling value (CAD)</v>
      </c>
      <c r="C215" s="734"/>
      <c r="D215" s="734"/>
      <c r="E215" s="137"/>
      <c r="F215" s="137"/>
      <c r="G215" s="137"/>
      <c r="H215" s="137"/>
      <c r="I215" s="137"/>
      <c r="J215" s="137"/>
      <c r="K215" s="137"/>
      <c r="L215" s="138"/>
      <c r="M215" s="10"/>
    </row>
    <row r="216" spans="2:19" x14ac:dyDescent="0.25">
      <c r="B216" s="733" t="str">
        <f>D$33</f>
        <v>$ / tonne</v>
      </c>
      <c r="C216" s="734"/>
      <c r="D216" s="734"/>
      <c r="E216" s="151" t="str">
        <f>IF(E214=0,"-",E215/E214)</f>
        <v>-</v>
      </c>
      <c r="F216" s="151" t="str">
        <f t="shared" ref="F216:L216" si="33">IF(F214=0,"-",F215/F214)</f>
        <v>-</v>
      </c>
      <c r="G216" s="151" t="str">
        <f t="shared" si="33"/>
        <v>-</v>
      </c>
      <c r="H216" s="151" t="str">
        <f t="shared" si="33"/>
        <v>-</v>
      </c>
      <c r="I216" s="151" t="str">
        <f t="shared" si="33"/>
        <v>-</v>
      </c>
      <c r="J216" s="151" t="str">
        <f t="shared" si="33"/>
        <v>-</v>
      </c>
      <c r="K216" s="151" t="str">
        <f t="shared" si="33"/>
        <v>-</v>
      </c>
      <c r="L216" s="152" t="str">
        <f t="shared" si="33"/>
        <v>-</v>
      </c>
      <c r="M216" s="10"/>
    </row>
    <row r="217" spans="2:19" x14ac:dyDescent="0.25">
      <c r="B217" s="324"/>
      <c r="C217" s="325"/>
      <c r="D217" s="325"/>
      <c r="E217" s="29"/>
      <c r="F217" s="29"/>
      <c r="G217" s="29"/>
      <c r="H217" s="29"/>
      <c r="I217" s="29"/>
      <c r="J217" s="29"/>
      <c r="K217" s="29"/>
      <c r="L217" s="226"/>
      <c r="M217" s="10"/>
    </row>
    <row r="218" spans="2:19" x14ac:dyDescent="0.25">
      <c r="B218" s="537" t="str">
        <f>IF(Intro!$G$20="English",O218,P218)</f>
        <v>In the table below, “Error” means that the total sales of your firm's benchmark products exceed your firm's total import sales for that period. Therefore, please modify the above data if necessary.</v>
      </c>
      <c r="C218" s="538"/>
      <c r="D218" s="538"/>
      <c r="E218" s="538"/>
      <c r="F218" s="538"/>
      <c r="G218" s="538"/>
      <c r="H218" s="538"/>
      <c r="I218" s="538"/>
      <c r="J218" s="538"/>
      <c r="K218" s="538"/>
      <c r="L218" s="539"/>
      <c r="M218" s="10"/>
      <c r="O218" s="10" t="s">
        <v>363</v>
      </c>
      <c r="P218" s="10" t="s">
        <v>401</v>
      </c>
      <c r="S218" s="38"/>
    </row>
    <row r="219" spans="2:19" x14ac:dyDescent="0.25">
      <c r="B219" s="537"/>
      <c r="C219" s="538"/>
      <c r="D219" s="538"/>
      <c r="E219" s="538"/>
      <c r="F219" s="538"/>
      <c r="G219" s="538"/>
      <c r="H219" s="538"/>
      <c r="I219" s="538"/>
      <c r="J219" s="538"/>
      <c r="K219" s="538"/>
      <c r="L219" s="539"/>
      <c r="M219" s="10"/>
      <c r="S219" s="38"/>
    </row>
    <row r="220" spans="2:19" x14ac:dyDescent="0.25">
      <c r="B220" s="316"/>
      <c r="C220" s="317"/>
      <c r="D220" s="317"/>
      <c r="E220" s="29"/>
      <c r="F220" s="29"/>
      <c r="G220" s="29"/>
      <c r="H220" s="29"/>
      <c r="I220" s="29"/>
      <c r="J220" s="29"/>
      <c r="K220" s="29"/>
      <c r="L220" s="30"/>
      <c r="M220" s="10"/>
      <c r="S220" s="38"/>
    </row>
    <row r="221" spans="2:19" ht="14.1" customHeight="1" x14ac:dyDescent="0.25">
      <c r="B221" s="744" t="str">
        <f>Variables!D66</f>
        <v>Verification - volume</v>
      </c>
      <c r="C221" s="745"/>
      <c r="D221" s="745"/>
      <c r="E221" s="745"/>
      <c r="F221" s="746"/>
      <c r="G221" s="320">
        <f>G150</f>
        <v>2024</v>
      </c>
      <c r="H221" s="320">
        <f>H150</f>
        <v>2025</v>
      </c>
      <c r="I221" s="320" t="str">
        <f>I150</f>
        <v>Jan-March 2025</v>
      </c>
      <c r="J221" s="320" t="str">
        <f>J150</f>
        <v>Jan-March 2026</v>
      </c>
      <c r="K221" s="225"/>
      <c r="L221" s="226"/>
      <c r="M221" s="10"/>
      <c r="O221" s="18"/>
    </row>
    <row r="222" spans="2:19" ht="14.1" customHeight="1" x14ac:dyDescent="0.25">
      <c r="B222" s="747" t="str">
        <f>B169</f>
        <v>tonnes</v>
      </c>
      <c r="C222" s="748"/>
      <c r="D222" s="748"/>
      <c r="E222" s="748"/>
      <c r="F222" s="749"/>
      <c r="G222" s="187" t="str">
        <f>IF(SUM(E169:G169,E174:G174,E179:G179,E184:G184,E189:G189,E194:G194,E199:G199,E204:G204,E209:G209,E214:G214)&gt;H44,Variables!$D$67,Variables!$D$68)</f>
        <v>Okay</v>
      </c>
      <c r="H222" s="187" t="str">
        <f>IF(SUM(H169:K169,H174:K174,H179:K179,H184:K184,H189:K189,H194:K194,H199:K199,H204:K204,H209:K209,H214:K214)&gt;I44,Variables!$D$67,Variables!$D$68)</f>
        <v>Okay</v>
      </c>
      <c r="I222" s="187" t="str">
        <f>IF(SUM(H169,H174,H179,H184,H189,H194,H199,H204,H209,H214)&gt;J44,Variables!$D$67,Variables!$D$68)</f>
        <v>Okay</v>
      </c>
      <c r="J222" s="187" t="str">
        <f>IF(SUM(L169,L174,L179,L184,L189,L194,L199,L204,L209,L214)&gt;K44,Variables!$D$67,Variables!$D$68)</f>
        <v>Okay</v>
      </c>
      <c r="K222" s="225"/>
      <c r="L222" s="226"/>
      <c r="M222" s="10"/>
    </row>
    <row r="223" spans="2:19" ht="27.75" customHeight="1" x14ac:dyDescent="0.25">
      <c r="B223" s="750" t="str">
        <f>IF(Intro!$G$20="English",O223,P223)</f>
        <v>volume - total sales in Canada of imports of benchmark products (Question 4)</v>
      </c>
      <c r="C223" s="751"/>
      <c r="D223" s="751"/>
      <c r="E223" s="751"/>
      <c r="F223" s="752"/>
      <c r="G223" s="191">
        <f>(SUM(E169:G169,E174:G174,E179:G179,E184:G184,E189:G189,E194:G194,E199:G199,E204:G204,E209:G209,E214:G214))</f>
        <v>0</v>
      </c>
      <c r="H223" s="191">
        <f>SUM(H169:K169,H174:K174,H179:K179,H184:K184,H189:K189,H194:K194,H199:K199,H204:K204,H209:K209,H214:K214)</f>
        <v>0</v>
      </c>
      <c r="I223" s="191">
        <f>SUM(H169,H174,H179,H184,H189,H194,H199,H204,H209,H214)</f>
        <v>0</v>
      </c>
      <c r="J223" s="191">
        <f>SUM(L169,L174,L179,L184,L189,L194,L199,L204,L209,L214)</f>
        <v>0</v>
      </c>
      <c r="K223" s="225"/>
      <c r="L223" s="226"/>
      <c r="M223" s="10"/>
      <c r="O223" s="10" t="s">
        <v>447</v>
      </c>
      <c r="P223" s="10" t="s">
        <v>449</v>
      </c>
    </row>
    <row r="224" spans="2:19" ht="14.1" customHeight="1" x14ac:dyDescent="0.25">
      <c r="B224" s="750" t="str">
        <f>IF(Intro!$G$20="English",O224,P224)</f>
        <v>volume - total sales in Canada of imports (Question 1)</v>
      </c>
      <c r="C224" s="751"/>
      <c r="D224" s="751"/>
      <c r="E224" s="751"/>
      <c r="F224" s="752"/>
      <c r="G224" s="187">
        <f>H44</f>
        <v>0</v>
      </c>
      <c r="H224" s="187">
        <f>I44</f>
        <v>0</v>
      </c>
      <c r="I224" s="187">
        <f>J44</f>
        <v>0</v>
      </c>
      <c r="J224" s="187">
        <f>K44</f>
        <v>0</v>
      </c>
      <c r="K224" s="225"/>
      <c r="L224" s="226"/>
      <c r="M224" s="10"/>
      <c r="O224" s="10" t="s">
        <v>440</v>
      </c>
      <c r="P224" s="10" t="s">
        <v>442</v>
      </c>
    </row>
    <row r="225" spans="1:16" x14ac:dyDescent="0.25">
      <c r="B225" s="744" t="str">
        <f>Variables!D70</f>
        <v>Verification - value</v>
      </c>
      <c r="C225" s="745"/>
      <c r="D225" s="745"/>
      <c r="E225" s="745"/>
      <c r="F225" s="746"/>
      <c r="G225" s="320">
        <f>G221</f>
        <v>2024</v>
      </c>
      <c r="H225" s="320">
        <f t="shared" ref="H225:J225" si="34">H221</f>
        <v>2025</v>
      </c>
      <c r="I225" s="320" t="str">
        <f t="shared" si="34"/>
        <v>Jan-March 2025</v>
      </c>
      <c r="J225" s="320" t="str">
        <f t="shared" si="34"/>
        <v>Jan-March 2026</v>
      </c>
      <c r="K225" s="225"/>
      <c r="L225" s="226"/>
      <c r="M225" s="10"/>
    </row>
    <row r="226" spans="1:16" ht="14.1" customHeight="1" x14ac:dyDescent="0.25">
      <c r="B226" s="747" t="str">
        <f>B170</f>
        <v>net delivered selling value (CAD)</v>
      </c>
      <c r="C226" s="748"/>
      <c r="D226" s="748"/>
      <c r="E226" s="748"/>
      <c r="F226" s="749"/>
      <c r="G226" s="187" t="str">
        <f>IF(SUM(E170:G170,E175:G175,E180:G180,E185:G185,E190:G190,E195:G195,E200:G200,E205:G205,E210:G210,E215:G215)&gt;H45,Variables!$D$67,Variables!$D$68)</f>
        <v>Okay</v>
      </c>
      <c r="H226" s="187" t="str">
        <f>IF(SUM(H170:K170,H175:K175,H180:K180,H185:K185,H190:K190,H195:K195,H200:K200,H205:K205,H210:K210,H215:K215)&gt;I45,Variables!$D$67,Variables!$D$68)</f>
        <v>Okay</v>
      </c>
      <c r="I226" s="187" t="str">
        <f>IF(SUM(H170,H175,H180,H185,H190,H195,H200,H205,H210,H215)&gt;J45,Variables!$D$67,Variables!$D$68)</f>
        <v>Okay</v>
      </c>
      <c r="J226" s="187" t="str">
        <f>IF(SUM(L170,L175,L180,L185,L190,L195,L200,L205,L210,L215)&gt;K45,Variables!$D$67,Variables!$D$68)</f>
        <v>Okay</v>
      </c>
      <c r="K226" s="225"/>
      <c r="L226" s="226"/>
      <c r="M226" s="10"/>
    </row>
    <row r="227" spans="1:16" ht="31.5" customHeight="1" x14ac:dyDescent="0.25">
      <c r="B227" s="750" t="str">
        <f>IF(Intro!$G$20="English",O227,P227)</f>
        <v>value - total sales in Canada of imports of benchmark products (Question 4)</v>
      </c>
      <c r="C227" s="751"/>
      <c r="D227" s="751"/>
      <c r="E227" s="751"/>
      <c r="F227" s="752"/>
      <c r="G227" s="191">
        <f>SUM(E170:G170,E175:G175,E180:G180,E185:G185,E190:G190,E195:G195,E200:G200,E205:G205,E210:G210,E215:G215)</f>
        <v>0</v>
      </c>
      <c r="H227" s="191">
        <f>SUM(H170:K170,H175:K175,H180:K180,H185:K185,H190:K190,H195:K195,H200:K200,H205:K205,H210:K210,H215:K215)</f>
        <v>0</v>
      </c>
      <c r="I227" s="191">
        <f>SUM(H170,H175,H180,H185,H190,H195,H200,H205,H210,H215)</f>
        <v>0</v>
      </c>
      <c r="J227" s="191">
        <f>SUM(L170,L175,L180,L185,L190,L195,L200,L205,L210,L215)</f>
        <v>0</v>
      </c>
      <c r="K227" s="225"/>
      <c r="L227" s="226"/>
      <c r="M227" s="10"/>
      <c r="O227" s="10" t="s">
        <v>448</v>
      </c>
      <c r="P227" s="10" t="s">
        <v>450</v>
      </c>
    </row>
    <row r="228" spans="1:16" ht="14.1" customHeight="1" x14ac:dyDescent="0.25">
      <c r="B228" s="750" t="str">
        <f>IF(Intro!$G$20="English",O228,P228)</f>
        <v>value - total sales in Canada of imports (Question 1)</v>
      </c>
      <c r="C228" s="751"/>
      <c r="D228" s="751"/>
      <c r="E228" s="751"/>
      <c r="F228" s="752"/>
      <c r="G228" s="187">
        <f>H45</f>
        <v>0</v>
      </c>
      <c r="H228" s="187">
        <f>I45</f>
        <v>0</v>
      </c>
      <c r="I228" s="187">
        <f>J45</f>
        <v>0</v>
      </c>
      <c r="J228" s="187">
        <f>K45</f>
        <v>0</v>
      </c>
      <c r="K228" s="225"/>
      <c r="L228" s="226"/>
      <c r="M228" s="10"/>
      <c r="O228" s="10" t="s">
        <v>446</v>
      </c>
      <c r="P228" s="10" t="s">
        <v>444</v>
      </c>
    </row>
    <row r="229" spans="1:16" x14ac:dyDescent="0.25">
      <c r="B229" s="72"/>
      <c r="C229" s="82"/>
      <c r="D229" s="82"/>
      <c r="E229" s="82"/>
      <c r="F229" s="82"/>
      <c r="G229" s="82"/>
      <c r="H229" s="82"/>
      <c r="I229" s="82"/>
      <c r="J229" s="82"/>
      <c r="K229" s="82"/>
      <c r="L229" s="83"/>
      <c r="M229" s="10"/>
    </row>
    <row r="230" spans="1:16" s="44" customFormat="1" x14ac:dyDescent="0.25">
      <c r="A230" s="92"/>
      <c r="B230" s="4"/>
      <c r="C230" s="4"/>
      <c r="D230" s="77"/>
      <c r="E230" s="77"/>
      <c r="F230" s="77"/>
      <c r="G230" s="77"/>
      <c r="H230" s="77"/>
      <c r="I230" s="77"/>
      <c r="J230" s="77"/>
      <c r="K230" s="77"/>
      <c r="L230" s="77"/>
      <c r="N230" s="78"/>
    </row>
    <row r="231" spans="1:16" x14ac:dyDescent="0.25">
      <c r="B231" s="540" t="str">
        <f>IF(Intro!$G$20="English",O231,P231)</f>
        <v>IMPORT DATA FOR CBSA PERIOD OF DUMPING INVESTIGATION</v>
      </c>
      <c r="C231" s="541"/>
      <c r="D231" s="541"/>
      <c r="E231" s="541"/>
      <c r="F231" s="541"/>
      <c r="G231" s="541"/>
      <c r="H231" s="541"/>
      <c r="I231" s="541"/>
      <c r="J231" s="541"/>
      <c r="K231" s="541"/>
      <c r="L231" s="542"/>
      <c r="M231" s="10"/>
      <c r="O231" s="105" t="s">
        <v>337</v>
      </c>
      <c r="P231" s="105" t="s">
        <v>338</v>
      </c>
    </row>
    <row r="232" spans="1:16" s="207" customFormat="1" x14ac:dyDescent="0.25">
      <c r="A232" s="7"/>
      <c r="B232" s="672" t="s">
        <v>18</v>
      </c>
      <c r="C232" s="673"/>
      <c r="D232" s="673"/>
      <c r="E232" s="673"/>
      <c r="F232" s="673"/>
      <c r="G232" s="673"/>
      <c r="H232" s="673"/>
      <c r="I232" s="673"/>
      <c r="J232" s="673"/>
      <c r="K232" s="673"/>
      <c r="L232" s="674"/>
      <c r="M232" s="73"/>
      <c r="O232" s="10"/>
    </row>
    <row r="233" spans="1:16" x14ac:dyDescent="0.25">
      <c r="B233" s="16"/>
      <c r="C233" s="35"/>
      <c r="D233" s="35"/>
      <c r="E233" s="36"/>
      <c r="F233" s="36"/>
      <c r="G233" s="36"/>
      <c r="H233" s="36"/>
      <c r="I233" s="36"/>
      <c r="J233" s="36"/>
      <c r="K233" s="36"/>
      <c r="L233" s="17"/>
      <c r="M233" s="10"/>
    </row>
    <row r="234" spans="1:16" x14ac:dyDescent="0.25">
      <c r="B234" s="549" t="str">
        <f>IF(Intro!$G$20="English",O234,P234)</f>
        <v xml:space="preserve">Report the volume and value of imports during CBSA's period of dumping investigation : </v>
      </c>
      <c r="C234" s="550"/>
      <c r="D234" s="550"/>
      <c r="E234" s="550"/>
      <c r="F234" s="550"/>
      <c r="G234" s="550"/>
      <c r="H234" s="550"/>
      <c r="I234" s="550"/>
      <c r="J234" s="550"/>
      <c r="K234" s="550"/>
      <c r="L234" s="551"/>
      <c r="M234" s="10"/>
      <c r="O234" s="18" t="s">
        <v>199</v>
      </c>
      <c r="P234" s="10" t="s">
        <v>200</v>
      </c>
    </row>
    <row r="235" spans="1:16" x14ac:dyDescent="0.25">
      <c r="B235" s="316"/>
      <c r="C235" s="317"/>
      <c r="D235" s="35"/>
      <c r="E235" s="36"/>
      <c r="F235" s="36"/>
      <c r="G235" s="36"/>
      <c r="H235" s="36"/>
      <c r="I235" s="36"/>
      <c r="J235" s="36"/>
      <c r="K235" s="36"/>
      <c r="L235" s="17"/>
      <c r="M235" s="10"/>
      <c r="O235" s="18"/>
    </row>
    <row r="236" spans="1:16" ht="31.5" customHeight="1" x14ac:dyDescent="0.25">
      <c r="B236" s="48"/>
      <c r="C236" s="45"/>
      <c r="D236" s="35"/>
      <c r="E236" s="10"/>
      <c r="F236" s="767" t="str">
        <f>IF(Intro!$G$20="English",Variables!B41,Variables!C41)</f>
        <v>December 1, 2024 - November 30, 2025</v>
      </c>
      <c r="G236" s="768"/>
      <c r="H236" s="225"/>
      <c r="I236" s="225"/>
      <c r="J236" s="225"/>
      <c r="K236" s="225"/>
      <c r="L236" s="71"/>
      <c r="M236" s="10"/>
      <c r="O236" s="47"/>
      <c r="P236" s="47"/>
    </row>
    <row r="237" spans="1:16" x14ac:dyDescent="0.25">
      <c r="B237" s="532" t="str">
        <f>IF(Intro!$G$20="English",O237,P237)</f>
        <v>Imports</v>
      </c>
      <c r="C237" s="734" t="str">
        <f>D26</f>
        <v>tonnes</v>
      </c>
      <c r="D237" s="734"/>
      <c r="E237" s="734"/>
      <c r="F237" s="771"/>
      <c r="G237" s="772"/>
      <c r="H237" s="225"/>
      <c r="I237" s="225"/>
      <c r="J237" s="225"/>
      <c r="K237" s="225"/>
      <c r="L237" s="71"/>
      <c r="M237" s="10"/>
      <c r="O237" s="10" t="s">
        <v>91</v>
      </c>
      <c r="P237" s="10" t="s">
        <v>170</v>
      </c>
    </row>
    <row r="238" spans="1:16" x14ac:dyDescent="0.25">
      <c r="B238" s="532"/>
      <c r="C238" s="734" t="str">
        <f>D27</f>
        <v>net delivered purchase value (CAD)</v>
      </c>
      <c r="D238" s="734"/>
      <c r="E238" s="734"/>
      <c r="F238" s="771"/>
      <c r="G238" s="772"/>
      <c r="H238" s="225"/>
      <c r="I238" s="225"/>
      <c r="J238" s="225"/>
      <c r="K238" s="225"/>
      <c r="L238" s="71"/>
      <c r="M238" s="10"/>
    </row>
    <row r="239" spans="1:16" x14ac:dyDescent="0.25">
      <c r="B239" s="532"/>
      <c r="C239" s="734" t="str">
        <f>D28</f>
        <v>$ / tonne</v>
      </c>
      <c r="D239" s="734"/>
      <c r="E239" s="734"/>
      <c r="F239" s="773" t="str">
        <f>IF(F237=0,"-",F238/F237)</f>
        <v>-</v>
      </c>
      <c r="G239" s="774"/>
      <c r="H239" s="88"/>
      <c r="I239" s="88"/>
      <c r="J239" s="88"/>
      <c r="K239" s="88"/>
      <c r="L239" s="71"/>
      <c r="M239" s="10"/>
    </row>
    <row r="240" spans="1:16" x14ac:dyDescent="0.25">
      <c r="B240" s="46"/>
      <c r="C240" s="115"/>
      <c r="D240" s="115"/>
      <c r="E240" s="34"/>
      <c r="F240" s="34"/>
      <c r="G240" s="34"/>
      <c r="H240" s="34"/>
      <c r="I240" s="34"/>
      <c r="J240" s="34"/>
      <c r="K240" s="34"/>
      <c r="L240" s="37"/>
      <c r="M240" s="10"/>
    </row>
    <row r="241" spans="1:19" s="44" customFormat="1" x14ac:dyDescent="0.25">
      <c r="A241" s="92"/>
      <c r="B241" s="4"/>
      <c r="C241" s="4"/>
      <c r="D241" s="77"/>
      <c r="E241" s="77"/>
      <c r="F241" s="77"/>
      <c r="G241" s="77"/>
      <c r="H241" s="77"/>
      <c r="I241" s="77"/>
      <c r="J241" s="77"/>
      <c r="K241" s="77"/>
      <c r="L241" s="77"/>
      <c r="N241" s="78"/>
    </row>
    <row r="242" spans="1:19" x14ac:dyDescent="0.25">
      <c r="B242" s="540" t="str">
        <f>UPPER(IF(Intro!$G$20="English",O242,P242))</f>
        <v>IMPORT DATA FOR MASSIVE IMPORTATION ANALYSIS</v>
      </c>
      <c r="C242" s="541"/>
      <c r="D242" s="541"/>
      <c r="E242" s="541"/>
      <c r="F242" s="541"/>
      <c r="G242" s="541"/>
      <c r="H242" s="541"/>
      <c r="I242" s="541"/>
      <c r="J242" s="541"/>
      <c r="K242" s="541"/>
      <c r="L242" s="542"/>
      <c r="M242" s="10"/>
      <c r="O242" s="105" t="s">
        <v>339</v>
      </c>
      <c r="P242" s="105" t="s">
        <v>402</v>
      </c>
    </row>
    <row r="243" spans="1:19" s="207" customFormat="1" x14ac:dyDescent="0.25">
      <c r="A243" s="7"/>
      <c r="B243" s="672" t="s">
        <v>19</v>
      </c>
      <c r="C243" s="673"/>
      <c r="D243" s="673"/>
      <c r="E243" s="673"/>
      <c r="F243" s="673"/>
      <c r="G243" s="673"/>
      <c r="H243" s="673"/>
      <c r="I243" s="673"/>
      <c r="J243" s="673"/>
      <c r="K243" s="673"/>
      <c r="L243" s="674"/>
      <c r="M243" s="73"/>
      <c r="O243" s="10"/>
    </row>
    <row r="244" spans="1:19" x14ac:dyDescent="0.25">
      <c r="B244" s="16"/>
      <c r="C244" s="35"/>
      <c r="D244" s="35"/>
      <c r="E244" s="36"/>
      <c r="F244" s="36"/>
      <c r="G244" s="36"/>
      <c r="H244" s="36"/>
      <c r="I244" s="36"/>
      <c r="J244" s="36"/>
      <c r="K244" s="36"/>
      <c r="L244" s="17"/>
      <c r="M244" s="10"/>
    </row>
    <row r="245" spans="1:19" x14ac:dyDescent="0.25">
      <c r="B245" s="549" t="str">
        <f>IF(Intro!$G$20="English",O245,P245)</f>
        <v xml:space="preserve">Report the volume of imports and the ending inventory in Canada of the goods originating from the exporter outlined above : </v>
      </c>
      <c r="C245" s="550"/>
      <c r="D245" s="550"/>
      <c r="E245" s="550"/>
      <c r="F245" s="550"/>
      <c r="G245" s="550"/>
      <c r="H245" s="550"/>
      <c r="I245" s="550"/>
      <c r="J245" s="550"/>
      <c r="K245" s="550"/>
      <c r="L245" s="551"/>
      <c r="M245" s="10"/>
      <c r="O245" s="18" t="s">
        <v>194</v>
      </c>
      <c r="P245" s="10" t="s">
        <v>404</v>
      </c>
    </row>
    <row r="246" spans="1:19" x14ac:dyDescent="0.25">
      <c r="B246" s="316"/>
      <c r="C246" s="317"/>
      <c r="D246" s="35"/>
      <c r="E246" s="36"/>
      <c r="F246" s="36"/>
      <c r="G246" s="36"/>
      <c r="H246" s="36"/>
      <c r="I246" s="36"/>
      <c r="J246" s="36"/>
      <c r="K246" s="36"/>
      <c r="L246" s="17"/>
      <c r="M246" s="10"/>
      <c r="O246" s="18"/>
    </row>
    <row r="247" spans="1:19" x14ac:dyDescent="0.25">
      <c r="B247" s="316"/>
      <c r="C247" s="317"/>
      <c r="D247" s="35"/>
      <c r="E247" s="323" t="str">
        <f>IF(Intro!$G$20="English",Variables!B83,Variables!C83)</f>
        <v>Q2 2024</v>
      </c>
      <c r="F247" s="323" t="str">
        <f>IF(Intro!$G$20="English",Variables!B84,Variables!C84)</f>
        <v>Q3 2024</v>
      </c>
      <c r="G247" s="323" t="str">
        <f>IF(Intro!$G$20="English",Variables!B74,Variables!C74)</f>
        <v>Q4 2024</v>
      </c>
      <c r="H247" s="323" t="str">
        <f>IF(Intro!$G$20="English",Variables!B75,Variables!C75)</f>
        <v>Q1 2025</v>
      </c>
      <c r="I247" s="323" t="str">
        <f>IF(Intro!$G$20="English",Variables!B76,Variables!C76)</f>
        <v>Q2 2025</v>
      </c>
      <c r="J247" s="323" t="str">
        <f>IF(Intro!$G$20="English",Variables!B77,Variables!C77)</f>
        <v>Q3 2025</v>
      </c>
      <c r="K247" s="323" t="str">
        <f>IF(Intro!$G$20="English",Variables!B78,Variables!C78)</f>
        <v>Q4 2025</v>
      </c>
      <c r="L247" s="323" t="str">
        <f>IF(Intro!$G$20="English",Variables!B79,Variables!C79)</f>
        <v>Q1 2026</v>
      </c>
      <c r="M247" s="10"/>
      <c r="O247" s="18"/>
    </row>
    <row r="248" spans="1:19" x14ac:dyDescent="0.25">
      <c r="B248" s="769" t="str">
        <f>B237</f>
        <v>Imports</v>
      </c>
      <c r="C248" s="770"/>
      <c r="D248" s="326" t="str">
        <f>C237</f>
        <v>tonnes</v>
      </c>
      <c r="E248" s="181"/>
      <c r="F248" s="181"/>
      <c r="G248" s="181"/>
      <c r="H248" s="181"/>
      <c r="I248" s="181"/>
      <c r="J248" s="181"/>
      <c r="K248" s="181"/>
      <c r="L248" s="181"/>
      <c r="M248" s="10"/>
    </row>
    <row r="249" spans="1:19" x14ac:dyDescent="0.25">
      <c r="B249" s="769" t="str">
        <f>IF(Intro!$G$20="English",O249,P249)</f>
        <v>Ending Inventories</v>
      </c>
      <c r="C249" s="770"/>
      <c r="D249" s="326" t="str">
        <f>C237</f>
        <v>tonnes</v>
      </c>
      <c r="E249" s="181"/>
      <c r="F249" s="181"/>
      <c r="G249" s="181"/>
      <c r="H249" s="181"/>
      <c r="I249" s="181"/>
      <c r="J249" s="181"/>
      <c r="K249" s="181"/>
      <c r="L249" s="181"/>
      <c r="M249" s="10"/>
      <c r="O249" s="10" t="s">
        <v>195</v>
      </c>
      <c r="P249" s="10" t="s">
        <v>403</v>
      </c>
    </row>
    <row r="250" spans="1:19" x14ac:dyDescent="0.25">
      <c r="B250" s="316"/>
      <c r="C250" s="317"/>
      <c r="D250" s="317"/>
      <c r="E250" s="29"/>
      <c r="F250" s="29"/>
      <c r="G250" s="29"/>
      <c r="H250" s="29"/>
      <c r="I250" s="29"/>
      <c r="J250" s="29"/>
      <c r="K250" s="29"/>
      <c r="L250" s="30"/>
      <c r="M250" s="10"/>
    </row>
    <row r="251" spans="1:19" x14ac:dyDescent="0.25">
      <c r="B251" s="537" t="str">
        <f>IF(Intro!$G$20="English",O251,P251)</f>
        <v>In the table below, “Error” means that the sum of the quarterly imports reported above exceeds the annual imports reported in Question 1. Therefore, please modify the data if necessary.</v>
      </c>
      <c r="C251" s="538"/>
      <c r="D251" s="538"/>
      <c r="E251" s="538"/>
      <c r="F251" s="538"/>
      <c r="G251" s="538"/>
      <c r="H251" s="538"/>
      <c r="I251" s="538"/>
      <c r="J251" s="538"/>
      <c r="K251" s="538"/>
      <c r="L251" s="539"/>
      <c r="M251" s="10"/>
      <c r="O251" s="10" t="s">
        <v>457</v>
      </c>
      <c r="P251" s="10" t="s">
        <v>458</v>
      </c>
      <c r="S251" s="38"/>
    </row>
    <row r="252" spans="1:19" x14ac:dyDescent="0.25">
      <c r="B252" s="537"/>
      <c r="C252" s="538"/>
      <c r="D252" s="538"/>
      <c r="E252" s="538"/>
      <c r="F252" s="538"/>
      <c r="G252" s="538"/>
      <c r="H252" s="538"/>
      <c r="I252" s="538"/>
      <c r="J252" s="538"/>
      <c r="K252" s="538"/>
      <c r="L252" s="539"/>
      <c r="M252" s="10"/>
      <c r="S252" s="38"/>
    </row>
    <row r="253" spans="1:19" x14ac:dyDescent="0.25">
      <c r="B253" s="313"/>
      <c r="C253" s="314"/>
      <c r="D253" s="314"/>
      <c r="E253" s="314"/>
      <c r="F253" s="314"/>
      <c r="G253" s="314"/>
      <c r="H253" s="314"/>
      <c r="I253" s="314"/>
      <c r="J253" s="314"/>
      <c r="K253" s="314"/>
      <c r="L253" s="315"/>
      <c r="M253" s="10"/>
      <c r="S253" s="38"/>
    </row>
    <row r="254" spans="1:19" x14ac:dyDescent="0.25">
      <c r="B254" s="192"/>
      <c r="C254" s="179"/>
      <c r="D254" s="194"/>
      <c r="E254" s="45"/>
      <c r="F254" s="320">
        <f>G254-1</f>
        <v>2025</v>
      </c>
      <c r="G254" s="320">
        <f>Variables!B8</f>
        <v>2026</v>
      </c>
      <c r="H254" s="193"/>
      <c r="I254" s="225"/>
      <c r="J254" s="225"/>
      <c r="K254" s="225"/>
      <c r="L254" s="160"/>
      <c r="M254" s="10"/>
      <c r="O254" s="18"/>
    </row>
    <row r="255" spans="1:19" ht="14.45" customHeight="1" x14ac:dyDescent="0.25">
      <c r="B255" s="192"/>
      <c r="C255" s="199"/>
      <c r="D255" s="756" t="str">
        <f>B221</f>
        <v>Verification - volume</v>
      </c>
      <c r="E255" s="757"/>
      <c r="F255" s="187" t="str">
        <f>IF(SUM(H248+I248+J248+K248)&gt;I26,Variables!$D$67,Variables!$D$68)</f>
        <v>Okay</v>
      </c>
      <c r="G255" s="187" t="str">
        <f>IF(SUM(L248)&gt;K26,Variables!$D$67,Variables!$D$68)</f>
        <v>Okay</v>
      </c>
      <c r="H255" s="193"/>
      <c r="I255" s="225"/>
      <c r="J255" s="225"/>
      <c r="K255" s="225"/>
      <c r="L255" s="160"/>
      <c r="M255" s="10"/>
    </row>
    <row r="256" spans="1:19" s="44" customFormat="1" x14ac:dyDescent="0.25">
      <c r="A256" s="92"/>
      <c r="B256" s="195"/>
      <c r="C256" s="196"/>
      <c r="D256" s="197"/>
      <c r="E256" s="197"/>
      <c r="F256" s="197"/>
      <c r="G256" s="197"/>
      <c r="H256" s="197"/>
      <c r="I256" s="197"/>
      <c r="J256" s="197"/>
      <c r="K256" s="197"/>
      <c r="L256" s="198"/>
      <c r="N256" s="78"/>
    </row>
    <row r="257" spans="1:18" s="207" customFormat="1" x14ac:dyDescent="0.25">
      <c r="A257" s="7"/>
      <c r="B257" s="21" t="s">
        <v>20</v>
      </c>
      <c r="C257" s="22"/>
      <c r="D257" s="22"/>
      <c r="E257" s="23"/>
      <c r="F257" s="23"/>
      <c r="G257" s="23"/>
      <c r="H257" s="23"/>
      <c r="I257" s="23"/>
      <c r="J257" s="23"/>
      <c r="K257" s="23"/>
      <c r="L257" s="24"/>
      <c r="M257" s="73"/>
    </row>
    <row r="258" spans="1:18" s="38" customFormat="1" x14ac:dyDescent="0.25">
      <c r="A258" s="49"/>
      <c r="B258" s="53"/>
      <c r="C258" s="93"/>
      <c r="D258" s="93"/>
      <c r="E258" s="93"/>
      <c r="F258" s="93"/>
      <c r="G258" s="93"/>
      <c r="H258" s="93"/>
      <c r="I258" s="93"/>
      <c r="J258" s="93"/>
      <c r="K258" s="93"/>
      <c r="L258" s="54"/>
      <c r="O258" s="10"/>
      <c r="P258" s="10"/>
      <c r="Q258" s="10"/>
      <c r="R258" s="10"/>
    </row>
    <row r="259" spans="1:18" s="38" customFormat="1" x14ac:dyDescent="0.25">
      <c r="A259" s="49"/>
      <c r="B259" s="537" t="str">
        <f>IF(Intro!$G$20="English",O259,P259)</f>
        <v>Describe any factors (for example, shipping delays, seasonality, etc.) which would explain the overall trend in your firm's quarterly import volumes and ending inventories, as reported in Question 6.</v>
      </c>
      <c r="C259" s="538"/>
      <c r="D259" s="538"/>
      <c r="E259" s="538"/>
      <c r="F259" s="538"/>
      <c r="G259" s="538"/>
      <c r="H259" s="538"/>
      <c r="I259" s="538"/>
      <c r="J259" s="538"/>
      <c r="K259" s="538"/>
      <c r="L259" s="539"/>
      <c r="O259" s="10" t="s">
        <v>375</v>
      </c>
      <c r="P259" s="10" t="s">
        <v>376</v>
      </c>
      <c r="Q259" s="10"/>
      <c r="R259" s="10"/>
    </row>
    <row r="260" spans="1:18" s="38" customFormat="1" x14ac:dyDescent="0.25">
      <c r="A260" s="49"/>
      <c r="B260" s="537"/>
      <c r="C260" s="538"/>
      <c r="D260" s="538"/>
      <c r="E260" s="538"/>
      <c r="F260" s="538"/>
      <c r="G260" s="538"/>
      <c r="H260" s="538"/>
      <c r="I260" s="538"/>
      <c r="J260" s="538"/>
      <c r="K260" s="538"/>
      <c r="L260" s="539"/>
      <c r="O260" s="10"/>
      <c r="P260" s="10"/>
      <c r="Q260" s="10"/>
      <c r="R260" s="10"/>
    </row>
    <row r="261" spans="1:18" s="38" customFormat="1" x14ac:dyDescent="0.25">
      <c r="A261" s="49"/>
      <c r="B261" s="53"/>
      <c r="C261" s="93"/>
      <c r="D261" s="93"/>
      <c r="E261" s="93"/>
      <c r="F261" s="93"/>
      <c r="G261" s="93"/>
      <c r="H261" s="93"/>
      <c r="I261" s="93"/>
      <c r="J261" s="93"/>
      <c r="K261" s="93"/>
      <c r="L261" s="54"/>
      <c r="O261" s="10"/>
      <c r="P261" s="10"/>
      <c r="Q261" s="10"/>
      <c r="R261" s="10"/>
    </row>
    <row r="262" spans="1:18" s="207" customFormat="1" x14ac:dyDescent="0.25">
      <c r="A262" s="8"/>
      <c r="B262" s="675"/>
      <c r="C262" s="676"/>
      <c r="D262" s="676"/>
      <c r="E262" s="676"/>
      <c r="F262" s="676"/>
      <c r="G262" s="676"/>
      <c r="H262" s="676"/>
      <c r="I262" s="676"/>
      <c r="J262" s="676"/>
      <c r="K262" s="676"/>
      <c r="L262" s="677"/>
      <c r="M262" s="38"/>
    </row>
    <row r="263" spans="1:18" s="207" customFormat="1" x14ac:dyDescent="0.25">
      <c r="A263" s="8"/>
      <c r="B263" s="675"/>
      <c r="C263" s="676"/>
      <c r="D263" s="676"/>
      <c r="E263" s="676"/>
      <c r="F263" s="676"/>
      <c r="G263" s="676"/>
      <c r="H263" s="676"/>
      <c r="I263" s="676"/>
      <c r="J263" s="676"/>
      <c r="K263" s="676"/>
      <c r="L263" s="677"/>
      <c r="M263" s="38"/>
    </row>
    <row r="264" spans="1:18" s="207" customFormat="1" x14ac:dyDescent="0.25">
      <c r="A264" s="8"/>
      <c r="B264" s="675"/>
      <c r="C264" s="676"/>
      <c r="D264" s="676"/>
      <c r="E264" s="676"/>
      <c r="F264" s="676"/>
      <c r="G264" s="676"/>
      <c r="H264" s="676"/>
      <c r="I264" s="676"/>
      <c r="J264" s="676"/>
      <c r="K264" s="676"/>
      <c r="L264" s="677"/>
      <c r="M264" s="38"/>
    </row>
    <row r="265" spans="1:18" s="207" customFormat="1" x14ac:dyDescent="0.25">
      <c r="A265" s="8"/>
      <c r="B265" s="675"/>
      <c r="C265" s="676"/>
      <c r="D265" s="676"/>
      <c r="E265" s="676"/>
      <c r="F265" s="676"/>
      <c r="G265" s="676"/>
      <c r="H265" s="676"/>
      <c r="I265" s="676"/>
      <c r="J265" s="676"/>
      <c r="K265" s="676"/>
      <c r="L265" s="677"/>
      <c r="M265" s="38"/>
    </row>
    <row r="266" spans="1:18" s="207" customFormat="1" x14ac:dyDescent="0.25">
      <c r="A266" s="8"/>
      <c r="B266" s="675"/>
      <c r="C266" s="676"/>
      <c r="D266" s="676"/>
      <c r="E266" s="676"/>
      <c r="F266" s="676"/>
      <c r="G266" s="676"/>
      <c r="H266" s="676"/>
      <c r="I266" s="676"/>
      <c r="J266" s="676"/>
      <c r="K266" s="676"/>
      <c r="L266" s="677"/>
      <c r="M266" s="38"/>
    </row>
    <row r="267" spans="1:18" s="207" customFormat="1" x14ac:dyDescent="0.25">
      <c r="A267" s="8"/>
      <c r="B267" s="675"/>
      <c r="C267" s="676"/>
      <c r="D267" s="676"/>
      <c r="E267" s="676"/>
      <c r="F267" s="676"/>
      <c r="G267" s="676"/>
      <c r="H267" s="676"/>
      <c r="I267" s="676"/>
      <c r="J267" s="676"/>
      <c r="K267" s="676"/>
      <c r="L267" s="677"/>
      <c r="M267" s="38"/>
    </row>
    <row r="268" spans="1:18" s="207" customFormat="1" x14ac:dyDescent="0.25">
      <c r="A268" s="8"/>
      <c r="B268" s="675"/>
      <c r="C268" s="676"/>
      <c r="D268" s="676"/>
      <c r="E268" s="676"/>
      <c r="F268" s="676"/>
      <c r="G268" s="676"/>
      <c r="H268" s="676"/>
      <c r="I268" s="676"/>
      <c r="J268" s="676"/>
      <c r="K268" s="676"/>
      <c r="L268" s="677"/>
      <c r="M268" s="38"/>
    </row>
    <row r="269" spans="1:18" s="207" customFormat="1" x14ac:dyDescent="0.25">
      <c r="A269" s="8"/>
      <c r="B269" s="675"/>
      <c r="C269" s="676"/>
      <c r="D269" s="676"/>
      <c r="E269" s="676"/>
      <c r="F269" s="676"/>
      <c r="G269" s="676"/>
      <c r="H269" s="676"/>
      <c r="I269" s="676"/>
      <c r="J269" s="676"/>
      <c r="K269" s="676"/>
      <c r="L269" s="677"/>
      <c r="M269" s="38"/>
    </row>
    <row r="270" spans="1:18" s="38" customFormat="1" x14ac:dyDescent="0.25">
      <c r="A270" s="49"/>
      <c r="B270" s="50"/>
      <c r="C270" s="51"/>
      <c r="D270" s="51"/>
      <c r="E270" s="51"/>
      <c r="F270" s="51"/>
      <c r="G270" s="51"/>
      <c r="H270" s="51"/>
      <c r="I270" s="51"/>
      <c r="J270" s="51"/>
      <c r="K270" s="51"/>
      <c r="L270" s="52"/>
      <c r="O270" s="10"/>
      <c r="P270" s="10"/>
      <c r="Q270" s="10"/>
      <c r="R270" s="10"/>
    </row>
  </sheetData>
  <sheetProtection algorithmName="SHA-512" hashValue="wR/GC8L33YT7zUwfRLO5HLgtAG5Khz6B6VFoz0AFFYtb4k/zHO+50T7yNYDO0ne9ZEa58c8Jlo1nx6sgaYKU2w==" saltValue="R4q+ONR/prucFE165zJ3NQ==" spinCount="100000" sheet="1" objects="1" scenarios="1" selectLockedCells="1"/>
  <mergeCells count="207">
    <mergeCell ref="B11:L11"/>
    <mergeCell ref="B12:L12"/>
    <mergeCell ref="B13:L13"/>
    <mergeCell ref="B14:L14"/>
    <mergeCell ref="B15:L15"/>
    <mergeCell ref="B16:L16"/>
    <mergeCell ref="B4:L4"/>
    <mergeCell ref="B5:L5"/>
    <mergeCell ref="B6:L6"/>
    <mergeCell ref="B8:L8"/>
    <mergeCell ref="B9:L9"/>
    <mergeCell ref="B10:L10"/>
    <mergeCell ref="B25:K25"/>
    <mergeCell ref="B26:C28"/>
    <mergeCell ref="D26:F26"/>
    <mergeCell ref="D27:F27"/>
    <mergeCell ref="D28:F28"/>
    <mergeCell ref="B29:K29"/>
    <mergeCell ref="B18:L18"/>
    <mergeCell ref="B19:L19"/>
    <mergeCell ref="B21:F21"/>
    <mergeCell ref="G21:K21"/>
    <mergeCell ref="B22:F22"/>
    <mergeCell ref="G22:K22"/>
    <mergeCell ref="B30:K30"/>
    <mergeCell ref="B31:C33"/>
    <mergeCell ref="D31:F31"/>
    <mergeCell ref="D32:F32"/>
    <mergeCell ref="D33:F33"/>
    <mergeCell ref="B34:C36"/>
    <mergeCell ref="D34:F34"/>
    <mergeCell ref="D35:F35"/>
    <mergeCell ref="D36:F36"/>
    <mergeCell ref="B37:K37"/>
    <mergeCell ref="B38:C40"/>
    <mergeCell ref="D38:F38"/>
    <mergeCell ref="D39:F39"/>
    <mergeCell ref="D40:F40"/>
    <mergeCell ref="B41:C43"/>
    <mergeCell ref="D41:F41"/>
    <mergeCell ref="D42:F42"/>
    <mergeCell ref="D43:F43"/>
    <mergeCell ref="B52:L52"/>
    <mergeCell ref="B53:L53"/>
    <mergeCell ref="B55:D55"/>
    <mergeCell ref="B56:L56"/>
    <mergeCell ref="B57:D57"/>
    <mergeCell ref="B58:D58"/>
    <mergeCell ref="B44:C46"/>
    <mergeCell ref="D44:F44"/>
    <mergeCell ref="D45:F45"/>
    <mergeCell ref="D46:F46"/>
    <mergeCell ref="B49:L49"/>
    <mergeCell ref="B50:L50"/>
    <mergeCell ref="B65:D65"/>
    <mergeCell ref="B66:D66"/>
    <mergeCell ref="B67:D67"/>
    <mergeCell ref="B68:L68"/>
    <mergeCell ref="B69:D69"/>
    <mergeCell ref="B70:D70"/>
    <mergeCell ref="B59:D59"/>
    <mergeCell ref="B60:L60"/>
    <mergeCell ref="B61:D61"/>
    <mergeCell ref="B62:D62"/>
    <mergeCell ref="B63:D63"/>
    <mergeCell ref="B64:L64"/>
    <mergeCell ref="B80:F80"/>
    <mergeCell ref="B81:F81"/>
    <mergeCell ref="B82:F82"/>
    <mergeCell ref="B83:F83"/>
    <mergeCell ref="B84:F84"/>
    <mergeCell ref="B85:F85"/>
    <mergeCell ref="B71:D71"/>
    <mergeCell ref="B72:L72"/>
    <mergeCell ref="B73:D73"/>
    <mergeCell ref="B74:D74"/>
    <mergeCell ref="B75:D75"/>
    <mergeCell ref="B77:L78"/>
    <mergeCell ref="B96:L97"/>
    <mergeCell ref="B98:D98"/>
    <mergeCell ref="B99:D99"/>
    <mergeCell ref="B100:D100"/>
    <mergeCell ref="B101:L102"/>
    <mergeCell ref="B103:D103"/>
    <mergeCell ref="B86:F86"/>
    <mergeCell ref="B87:F87"/>
    <mergeCell ref="B90:L90"/>
    <mergeCell ref="B91:L91"/>
    <mergeCell ref="B93:L93"/>
    <mergeCell ref="B95:D95"/>
    <mergeCell ref="B111:L112"/>
    <mergeCell ref="B113:D113"/>
    <mergeCell ref="B114:D114"/>
    <mergeCell ref="B115:D115"/>
    <mergeCell ref="B116:L117"/>
    <mergeCell ref="B118:D118"/>
    <mergeCell ref="B104:D104"/>
    <mergeCell ref="B105:D105"/>
    <mergeCell ref="B106:L107"/>
    <mergeCell ref="B108:D108"/>
    <mergeCell ref="B109:D109"/>
    <mergeCell ref="B110:D110"/>
    <mergeCell ref="B126:L127"/>
    <mergeCell ref="B128:D128"/>
    <mergeCell ref="B129:D129"/>
    <mergeCell ref="B130:D130"/>
    <mergeCell ref="B131:L132"/>
    <mergeCell ref="B133:D133"/>
    <mergeCell ref="B119:D119"/>
    <mergeCell ref="B120:D120"/>
    <mergeCell ref="B121:L122"/>
    <mergeCell ref="B123:D123"/>
    <mergeCell ref="B124:D124"/>
    <mergeCell ref="B125:D125"/>
    <mergeCell ref="B141:L142"/>
    <mergeCell ref="B143:D143"/>
    <mergeCell ref="B144:D144"/>
    <mergeCell ref="B145:D145"/>
    <mergeCell ref="B147:L148"/>
    <mergeCell ref="B150:F150"/>
    <mergeCell ref="B134:D134"/>
    <mergeCell ref="B135:D135"/>
    <mergeCell ref="B136:L137"/>
    <mergeCell ref="B138:D138"/>
    <mergeCell ref="B139:D139"/>
    <mergeCell ref="B140:D140"/>
    <mergeCell ref="B157:F157"/>
    <mergeCell ref="B160:L160"/>
    <mergeCell ref="B161:L161"/>
    <mergeCell ref="B163:L163"/>
    <mergeCell ref="B164:L164"/>
    <mergeCell ref="B166:D166"/>
    <mergeCell ref="B151:F151"/>
    <mergeCell ref="B152:F152"/>
    <mergeCell ref="B153:F153"/>
    <mergeCell ref="B154:F154"/>
    <mergeCell ref="B155:F155"/>
    <mergeCell ref="B156:F156"/>
    <mergeCell ref="B175:D175"/>
    <mergeCell ref="B176:D176"/>
    <mergeCell ref="B177:L178"/>
    <mergeCell ref="B179:D179"/>
    <mergeCell ref="B180:D180"/>
    <mergeCell ref="B181:D181"/>
    <mergeCell ref="B167:L168"/>
    <mergeCell ref="B169:D169"/>
    <mergeCell ref="B170:D170"/>
    <mergeCell ref="B171:D171"/>
    <mergeCell ref="B172:L173"/>
    <mergeCell ref="B174:D174"/>
    <mergeCell ref="B190:D190"/>
    <mergeCell ref="B191:D191"/>
    <mergeCell ref="B192:L193"/>
    <mergeCell ref="B194:D194"/>
    <mergeCell ref="B195:D195"/>
    <mergeCell ref="B196:D196"/>
    <mergeCell ref="B182:L183"/>
    <mergeCell ref="B184:D184"/>
    <mergeCell ref="B185:D185"/>
    <mergeCell ref="B186:D186"/>
    <mergeCell ref="B187:L188"/>
    <mergeCell ref="B189:D189"/>
    <mergeCell ref="B205:D205"/>
    <mergeCell ref="B206:D206"/>
    <mergeCell ref="B207:L208"/>
    <mergeCell ref="B209:D209"/>
    <mergeCell ref="B210:D210"/>
    <mergeCell ref="B211:D211"/>
    <mergeCell ref="B197:L198"/>
    <mergeCell ref="B199:D199"/>
    <mergeCell ref="B200:D200"/>
    <mergeCell ref="B201:D201"/>
    <mergeCell ref="B202:L203"/>
    <mergeCell ref="B204:D204"/>
    <mergeCell ref="B222:F222"/>
    <mergeCell ref="B223:F223"/>
    <mergeCell ref="B224:F224"/>
    <mergeCell ref="B225:F225"/>
    <mergeCell ref="B226:F226"/>
    <mergeCell ref="B227:F227"/>
    <mergeCell ref="B212:L213"/>
    <mergeCell ref="B214:D214"/>
    <mergeCell ref="B215:D215"/>
    <mergeCell ref="B216:D216"/>
    <mergeCell ref="B218:L219"/>
    <mergeCell ref="B221:F221"/>
    <mergeCell ref="B228:F228"/>
    <mergeCell ref="B231:L231"/>
    <mergeCell ref="B232:L232"/>
    <mergeCell ref="B234:L234"/>
    <mergeCell ref="F236:G236"/>
    <mergeCell ref="B237:B239"/>
    <mergeCell ref="C237:E237"/>
    <mergeCell ref="F237:G237"/>
    <mergeCell ref="C238:E238"/>
    <mergeCell ref="F238:G238"/>
    <mergeCell ref="B249:C249"/>
    <mergeCell ref="B251:L252"/>
    <mergeCell ref="D255:E255"/>
    <mergeCell ref="B259:L260"/>
    <mergeCell ref="B262:L269"/>
    <mergeCell ref="C239:E239"/>
    <mergeCell ref="F239:G239"/>
    <mergeCell ref="B242:L242"/>
    <mergeCell ref="B243:L243"/>
    <mergeCell ref="B245:L245"/>
    <mergeCell ref="B248:C248"/>
  </mergeCells>
  <conditionalFormatting sqref="F255:G255">
    <cfRule type="cellIs" dxfId="43" priority="5" operator="equal">
      <formula>"Error"</formula>
    </cfRule>
  </conditionalFormatting>
  <conditionalFormatting sqref="G81:J83 G85:J87">
    <cfRule type="cellIs" dxfId="42" priority="4" operator="equal">
      <formula>"Error"</formula>
    </cfRule>
  </conditionalFormatting>
  <conditionalFormatting sqref="G151:J153 G155:J157">
    <cfRule type="cellIs" dxfId="41" priority="3" operator="equal">
      <formula>"Error"</formula>
    </cfRule>
  </conditionalFormatting>
  <conditionalFormatting sqref="G222:J224">
    <cfRule type="cellIs" dxfId="40" priority="1" operator="equal">
      <formula>"Error"</formula>
    </cfRule>
  </conditionalFormatting>
  <conditionalFormatting sqref="G226:J228">
    <cfRule type="cellIs" dxfId="39" priority="2" operator="equal">
      <formula>"Error"</formula>
    </cfRule>
  </conditionalFormatting>
  <dataValidations count="4">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1" xr:uid="{AB36E6DA-747D-4CAB-9D93-D22ECF589D48}">
      <formula1>1000</formula1>
    </dataValidation>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G22 B262:B264" xr:uid="{4C198769-04F0-4C6A-BF92-D6CCEC9B5BB1}">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60 F239 E67:L67 E71:L71 E140:L140 E130:L130 G43:K46 E63:L63 E59:L59 E75:L75 E100:L100 E105:L105 E110:L110 E115:L115 E120:L120 E125:L125 F255:G255 E171:L171 E176:L176 E181:L181 E186:L186 E191:L191 E196:L196 G226:J228 G28:K28 G151:J153 G155:J157 G81:J83 G85:J87 G222:J224 G33:K33 G36:K36 G40:K40 E135:L135 E145:L145 E201:L201 E206:L206 E211:L211 E216:L217" xr:uid="{E3DDA9BC-A717-41D2-BC37-19373901B9ED}">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B121:L122 E248:L249 F237:G238 E199:L200 E194:L195 E189:L190 E184:L185 E179:L180 E174:L175 E169:L170 E133:L134 E128:L129 E123:L124 E118:L119 E113:L114 E108:L109 E103:L104 E98:L99 E73:L74 E69:L70 E65:L66 E61:L62 E57:L58 G34:K35 G31:K32 G26:K27 G41:K42 G38:K39 E143:L144 E138:L139 E209:L210 E204:L205 E214:L215" xr:uid="{6D9E7FF6-2EA1-49CA-8F50-A124073A8D0F}">
      <formula1>0</formula1>
    </dataValidation>
  </dataValidations>
  <printOptions horizontalCentered="1"/>
  <pageMargins left="0.25" right="0.25" top="0.75" bottom="0.75" header="0.3" footer="0.3"/>
  <pageSetup scale="63" fitToHeight="0" orientation="portrait" r:id="rId1"/>
  <headerFooter>
    <oddFooter>&amp;L&amp;A</oddFooter>
  </headerFooter>
  <rowBreaks count="4" manualBreakCount="4">
    <brk id="47" min="1" max="11" man="1"/>
    <brk id="88" min="1" max="11" man="1"/>
    <brk id="158" min="1" max="11" man="1"/>
    <brk id="229" min="1" max="11"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45F596-3B09-4F76-9650-9AB0B436C832}">
  <sheetPr codeName="Sheet11">
    <tabColor rgb="FFFFC000"/>
  </sheetPr>
  <dimension ref="P31"/>
  <sheetViews>
    <sheetView showGridLines="0" zoomScaleNormal="100" workbookViewId="0">
      <selection activeCell="B136" sqref="B136:L137"/>
    </sheetView>
  </sheetViews>
  <sheetFormatPr defaultRowHeight="15" x14ac:dyDescent="0.25"/>
  <sheetData>
    <row r="31" spans="16:16" x14ac:dyDescent="0.25">
      <c r="P31" t="s">
        <v>520</v>
      </c>
    </row>
  </sheetData>
  <sheetProtection algorithmName="SHA-512" hashValue="xhdwlHS2AAythI2roeT7eQF3UKgy/WR1xTvuSMKvn/9kvVsqm8GZKnflPAXjQYf9fjosGW4z89yTKr7gE16cRg==" saltValue="H6Xu4x9YAUPO7ZWnC3sLUw==" spinCount="100000" sheet="1" objects="1" scenarios="1" selectLockedCells="1"/>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5C826F-4F62-4789-8FB5-ED51E76E789C}">
  <sheetPr>
    <tabColor rgb="FF92D050"/>
    <pageSetUpPr fitToPage="1"/>
  </sheetPr>
  <dimension ref="A1:S270"/>
  <sheetViews>
    <sheetView showGridLines="0" zoomScaleNormal="100" zoomScaleSheetLayoutView="55" workbookViewId="0">
      <selection activeCell="O1" sqref="O1:P1048576"/>
    </sheetView>
  </sheetViews>
  <sheetFormatPr defaultColWidth="9.140625" defaultRowHeight="14.25" x14ac:dyDescent="0.25"/>
  <cols>
    <col min="1" max="1" width="1.85546875" style="7" customWidth="1"/>
    <col min="2" max="12" width="14.5703125" style="1" customWidth="1"/>
    <col min="13" max="13" width="6.140625" style="9" customWidth="1"/>
    <col min="14" max="14" width="9.140625" style="10" customWidth="1"/>
    <col min="15" max="15" width="10.85546875" style="10" hidden="1" customWidth="1"/>
    <col min="16" max="16" width="8.85546875" style="10" hidden="1" customWidth="1"/>
    <col min="17" max="17" width="9.140625" style="10" customWidth="1"/>
    <col min="18" max="16384" width="9.140625" style="10"/>
  </cols>
  <sheetData>
    <row r="1" spans="1:16" x14ac:dyDescent="0.25">
      <c r="O1" s="10" t="s">
        <v>419</v>
      </c>
      <c r="P1" s="10" t="s">
        <v>419</v>
      </c>
    </row>
    <row r="2" spans="1:16" x14ac:dyDescent="0.25">
      <c r="B2" s="12" t="str">
        <f>Pro!B2</f>
        <v>PROTECTED</v>
      </c>
      <c r="C2" s="12"/>
      <c r="D2" s="12"/>
      <c r="O2" s="207" t="s">
        <v>93</v>
      </c>
      <c r="P2" s="207" t="s">
        <v>109</v>
      </c>
    </row>
    <row r="3" spans="1:16" x14ac:dyDescent="0.25">
      <c r="B3" s="13"/>
      <c r="C3" s="13"/>
      <c r="D3" s="13"/>
      <c r="O3" s="2"/>
      <c r="P3" s="2"/>
    </row>
    <row r="4" spans="1:16" s="2" customFormat="1" x14ac:dyDescent="0.25">
      <c r="A4" s="33"/>
      <c r="B4" s="543" t="str">
        <f>Info!B4</f>
        <v>IMPORTERS' QUESTIONNAIRE</v>
      </c>
      <c r="C4" s="544"/>
      <c r="D4" s="544"/>
      <c r="E4" s="544"/>
      <c r="F4" s="544"/>
      <c r="G4" s="544"/>
      <c r="H4" s="544"/>
      <c r="I4" s="544"/>
      <c r="J4" s="544"/>
      <c r="K4" s="544"/>
      <c r="L4" s="545"/>
      <c r="M4" s="25"/>
      <c r="N4" s="25"/>
      <c r="O4" s="19"/>
      <c r="P4" s="19"/>
    </row>
    <row r="5" spans="1:16" s="2" customFormat="1" x14ac:dyDescent="0.25">
      <c r="A5" s="33"/>
      <c r="B5" s="688" t="str">
        <f>Info!B5</f>
        <v>NQ-2026-001</v>
      </c>
      <c r="C5" s="689"/>
      <c r="D5" s="689"/>
      <c r="E5" s="689"/>
      <c r="F5" s="689"/>
      <c r="G5" s="689"/>
      <c r="H5" s="689"/>
      <c r="I5" s="689"/>
      <c r="J5" s="689"/>
      <c r="K5" s="689"/>
      <c r="L5" s="690"/>
      <c r="M5" s="25"/>
      <c r="N5" s="25"/>
      <c r="O5" s="19"/>
      <c r="P5" s="19"/>
    </row>
    <row r="6" spans="1:16" s="6" customFormat="1" x14ac:dyDescent="0.25">
      <c r="A6" s="33"/>
      <c r="B6" s="688" t="str">
        <f>Info!B6</f>
        <v>OIL AND GAS WELL CASING</v>
      </c>
      <c r="C6" s="689"/>
      <c r="D6" s="689"/>
      <c r="E6" s="689"/>
      <c r="F6" s="689"/>
      <c r="G6" s="689"/>
      <c r="H6" s="689"/>
      <c r="I6" s="689"/>
      <c r="J6" s="689"/>
      <c r="K6" s="689"/>
      <c r="L6" s="690"/>
      <c r="M6" s="19"/>
      <c r="N6" s="19"/>
      <c r="O6" s="15"/>
      <c r="P6" s="15"/>
    </row>
    <row r="7" spans="1:16" s="6" customFormat="1" x14ac:dyDescent="0.25">
      <c r="A7" s="33"/>
      <c r="B7" s="154"/>
      <c r="C7" s="155"/>
      <c r="D7" s="155"/>
      <c r="E7" s="155"/>
      <c r="F7" s="155"/>
      <c r="G7" s="155"/>
      <c r="H7" s="155"/>
      <c r="I7" s="155"/>
      <c r="J7" s="155"/>
      <c r="K7" s="155"/>
      <c r="L7" s="156"/>
      <c r="M7" s="19"/>
      <c r="N7" s="19"/>
      <c r="O7" s="20"/>
    </row>
    <row r="8" spans="1:16" s="6" customFormat="1" x14ac:dyDescent="0.25">
      <c r="A8" s="33"/>
      <c r="B8" s="691" t="str">
        <f>Public!B8</f>
        <v>The following questions refer to the goods as defined in the product description on the Intro tab.</v>
      </c>
      <c r="C8" s="692"/>
      <c r="D8" s="692"/>
      <c r="E8" s="692"/>
      <c r="F8" s="692"/>
      <c r="G8" s="692"/>
      <c r="H8" s="692"/>
      <c r="I8" s="692"/>
      <c r="J8" s="692"/>
      <c r="K8" s="692"/>
      <c r="L8" s="693"/>
      <c r="M8" s="19"/>
      <c r="N8" s="19"/>
      <c r="O8" s="15"/>
      <c r="P8" s="15"/>
    </row>
    <row r="9" spans="1:16" s="6" customFormat="1" x14ac:dyDescent="0.25">
      <c r="A9" s="33"/>
      <c r="B9" s="691" t="str">
        <f>Public!B9</f>
        <v xml:space="preserve">Product information and a glossary of terms can be found in the Info tab.
</v>
      </c>
      <c r="C9" s="692"/>
      <c r="D9" s="692"/>
      <c r="E9" s="692"/>
      <c r="F9" s="692"/>
      <c r="G9" s="692"/>
      <c r="H9" s="692"/>
      <c r="I9" s="692"/>
      <c r="J9" s="692"/>
      <c r="K9" s="692"/>
      <c r="L9" s="693"/>
      <c r="M9" s="19"/>
      <c r="N9" s="19"/>
      <c r="O9" s="15"/>
    </row>
    <row r="10" spans="1:16" s="6" customFormat="1" x14ac:dyDescent="0.25">
      <c r="A10" s="33"/>
      <c r="B10" s="691" t="str">
        <f>Pro!B12</f>
        <v>For the questions in this tab, note the following:</v>
      </c>
      <c r="C10" s="692"/>
      <c r="D10" s="692"/>
      <c r="E10" s="692"/>
      <c r="F10" s="692"/>
      <c r="G10" s="692"/>
      <c r="H10" s="692"/>
      <c r="I10" s="692"/>
      <c r="J10" s="692"/>
      <c r="K10" s="692"/>
      <c r="L10" s="693"/>
      <c r="M10" s="19"/>
      <c r="N10" s="19"/>
      <c r="O10" s="15"/>
      <c r="P10" s="15"/>
    </row>
    <row r="11" spans="1:16" s="6" customFormat="1" ht="9" customHeight="1" x14ac:dyDescent="0.25">
      <c r="A11" s="33"/>
      <c r="B11" s="262"/>
      <c r="C11" s="263"/>
      <c r="D11" s="263"/>
      <c r="E11" s="263"/>
      <c r="F11" s="263"/>
      <c r="G11" s="263"/>
      <c r="H11" s="263"/>
      <c r="I11" s="263"/>
      <c r="J11" s="263"/>
      <c r="K11" s="263"/>
      <c r="L11" s="264"/>
      <c r="M11" s="19"/>
      <c r="N11" s="19"/>
      <c r="O11" s="15"/>
      <c r="P11" s="15"/>
    </row>
    <row r="12" spans="1:16" s="6" customFormat="1" ht="27" customHeight="1" x14ac:dyDescent="0.25">
      <c r="A12" s="33"/>
      <c r="B12" s="723" t="str">
        <f>Pro!B13</f>
        <v>• Report only sales from your firm’s imports. Sales of goods purchased from Canadian producers must be excluded.</v>
      </c>
      <c r="C12" s="724"/>
      <c r="D12" s="724"/>
      <c r="E12" s="724"/>
      <c r="F12" s="724"/>
      <c r="G12" s="724"/>
      <c r="H12" s="724"/>
      <c r="I12" s="724"/>
      <c r="J12" s="724"/>
      <c r="K12" s="724"/>
      <c r="L12" s="725"/>
      <c r="M12" s="19"/>
      <c r="N12" s="19"/>
      <c r="O12" s="15"/>
      <c r="P12" s="15"/>
    </row>
    <row r="13" spans="1:16" s="6" customFormat="1" x14ac:dyDescent="0.25">
      <c r="A13" s="33"/>
      <c r="B13" s="691" t="str">
        <f>Pro!B14</f>
        <v>• Report all sales to Canadian and foreign associated firms.</v>
      </c>
      <c r="C13" s="692"/>
      <c r="D13" s="692"/>
      <c r="E13" s="692"/>
      <c r="F13" s="692"/>
      <c r="G13" s="692"/>
      <c r="H13" s="692"/>
      <c r="I13" s="692"/>
      <c r="J13" s="692"/>
      <c r="K13" s="692"/>
      <c r="L13" s="693"/>
      <c r="M13" s="19"/>
      <c r="N13" s="19"/>
      <c r="O13" s="15"/>
      <c r="P13" s="15"/>
    </row>
    <row r="14" spans="1:16" s="6" customFormat="1" x14ac:dyDescent="0.25">
      <c r="A14" s="33"/>
      <c r="B14" s="691" t="str">
        <f>Pro!B15</f>
        <v>• Report all sales as of the date of shipment to the customer or the customer’s warehouse.</v>
      </c>
      <c r="C14" s="692"/>
      <c r="D14" s="692"/>
      <c r="E14" s="692"/>
      <c r="F14" s="692"/>
      <c r="G14" s="692"/>
      <c r="H14" s="692"/>
      <c r="I14" s="692"/>
      <c r="J14" s="692"/>
      <c r="K14" s="692"/>
      <c r="L14" s="693"/>
      <c r="M14" s="19"/>
      <c r="N14" s="19"/>
      <c r="O14" s="15"/>
      <c r="P14" s="15"/>
    </row>
    <row r="15" spans="1:16" s="6" customFormat="1" x14ac:dyDescent="0.25">
      <c r="A15" s="33"/>
      <c r="B15" s="691" t="str">
        <f>Pro!B16</f>
        <v>• Report all values in Canadian dollars.</v>
      </c>
      <c r="C15" s="692"/>
      <c r="D15" s="692"/>
      <c r="E15" s="692"/>
      <c r="F15" s="692"/>
      <c r="G15" s="692"/>
      <c r="H15" s="692"/>
      <c r="I15" s="692"/>
      <c r="J15" s="692"/>
      <c r="K15" s="692"/>
      <c r="L15" s="693"/>
      <c r="M15" s="19"/>
      <c r="N15" s="19"/>
      <c r="O15" s="15"/>
      <c r="P15" s="15"/>
    </row>
    <row r="16" spans="1:16" s="6" customFormat="1" x14ac:dyDescent="0.25">
      <c r="A16" s="33"/>
      <c r="B16" s="694" t="str">
        <f>IF(Intro!$G$20="English",O16,P16)</f>
        <v>• If your firm is an end user or a retailer, your firm does not need to report sales of imports or inventories of imports.</v>
      </c>
      <c r="C16" s="695"/>
      <c r="D16" s="695"/>
      <c r="E16" s="695"/>
      <c r="F16" s="695"/>
      <c r="G16" s="695"/>
      <c r="H16" s="695"/>
      <c r="I16" s="695"/>
      <c r="J16" s="695"/>
      <c r="K16" s="695"/>
      <c r="L16" s="696"/>
      <c r="M16" s="19"/>
      <c r="N16" s="19"/>
      <c r="O16" s="15" t="s">
        <v>263</v>
      </c>
      <c r="P16" s="15" t="s">
        <v>264</v>
      </c>
    </row>
    <row r="17" spans="1:16" s="6" customFormat="1" x14ac:dyDescent="0.25">
      <c r="A17" s="33"/>
      <c r="B17" s="263"/>
      <c r="C17" s="263"/>
      <c r="D17" s="263"/>
      <c r="E17" s="263"/>
      <c r="F17" s="263"/>
      <c r="G17" s="263"/>
      <c r="H17" s="263"/>
      <c r="I17" s="263"/>
      <c r="J17" s="263"/>
      <c r="K17" s="263"/>
      <c r="L17" s="263"/>
      <c r="M17" s="19"/>
      <c r="N17" s="19"/>
      <c r="O17" s="15"/>
      <c r="P17" s="15"/>
    </row>
    <row r="18" spans="1:16" s="6" customFormat="1" x14ac:dyDescent="0.25">
      <c r="A18" s="33"/>
      <c r="B18" s="14"/>
      <c r="C18" s="14"/>
      <c r="D18" s="14"/>
      <c r="E18" s="3"/>
      <c r="F18" s="3"/>
      <c r="G18" s="3"/>
      <c r="H18" s="3"/>
      <c r="I18" s="3"/>
      <c r="J18" s="3"/>
      <c r="K18" s="3"/>
      <c r="L18" s="3"/>
      <c r="O18" s="15"/>
      <c r="P18" s="15"/>
    </row>
    <row r="19" spans="1:16" x14ac:dyDescent="0.25">
      <c r="B19" s="540" t="str">
        <f>IF(Intro!$G$20="English",O19,P19)</f>
        <v>IMPORTS AND SALES</v>
      </c>
      <c r="C19" s="541"/>
      <c r="D19" s="541"/>
      <c r="E19" s="541"/>
      <c r="F19" s="541"/>
      <c r="G19" s="541"/>
      <c r="H19" s="541"/>
      <c r="I19" s="541"/>
      <c r="J19" s="541"/>
      <c r="K19" s="541"/>
      <c r="L19" s="542"/>
      <c r="M19" s="10"/>
      <c r="O19" s="105" t="s">
        <v>333</v>
      </c>
      <c r="P19" s="105" t="s">
        <v>334</v>
      </c>
    </row>
    <row r="20" spans="1:16" x14ac:dyDescent="0.25">
      <c r="B20" s="672" t="s">
        <v>12</v>
      </c>
      <c r="C20" s="673"/>
      <c r="D20" s="673"/>
      <c r="E20" s="673"/>
      <c r="F20" s="673"/>
      <c r="G20" s="673"/>
      <c r="H20" s="673"/>
      <c r="I20" s="673"/>
      <c r="J20" s="673"/>
      <c r="K20" s="673"/>
      <c r="L20" s="674"/>
      <c r="M20" s="10"/>
    </row>
    <row r="21" spans="1:16" x14ac:dyDescent="0.25">
      <c r="B21" s="16"/>
      <c r="C21" s="35"/>
      <c r="D21" s="35"/>
      <c r="E21" s="36"/>
      <c r="F21" s="36"/>
      <c r="G21" s="36"/>
      <c r="H21" s="36"/>
      <c r="I21" s="36"/>
      <c r="J21" s="36"/>
      <c r="K21" s="36"/>
      <c r="L21" s="17"/>
      <c r="M21" s="10"/>
    </row>
    <row r="22" spans="1:16" ht="15.75" x14ac:dyDescent="0.25">
      <c r="B22" s="726" t="str">
        <f>IF(Intro!$G$20="English",O22,P22)</f>
        <v xml:space="preserve">Provide your firm's imports and sales of imports of the goods from: </v>
      </c>
      <c r="C22" s="728"/>
      <c r="D22" s="728"/>
      <c r="E22" s="728"/>
      <c r="F22" s="728"/>
      <c r="G22" s="788" t="str">
        <f>IF(Intro!$G$20="English",Variables!B54,Variables!C54)</f>
        <v>Mexico</v>
      </c>
      <c r="H22" s="788"/>
      <c r="I22" s="788"/>
      <c r="J22" s="788"/>
      <c r="K22" s="788"/>
      <c r="L22" s="249"/>
      <c r="M22" s="10"/>
      <c r="O22" s="10" t="s">
        <v>283</v>
      </c>
      <c r="P22" s="10" t="s">
        <v>284</v>
      </c>
    </row>
    <row r="23" spans="1:16" x14ac:dyDescent="0.25">
      <c r="B23" s="131"/>
      <c r="C23" s="132"/>
      <c r="D23" s="132"/>
      <c r="E23" s="132"/>
      <c r="F23" s="132"/>
      <c r="G23" s="36"/>
      <c r="H23" s="36"/>
      <c r="I23" s="36"/>
      <c r="J23" s="36"/>
      <c r="K23" s="36"/>
      <c r="L23" s="17"/>
      <c r="M23" s="10"/>
    </row>
    <row r="24" spans="1:16" x14ac:dyDescent="0.25">
      <c r="B24" s="131"/>
      <c r="C24" s="132"/>
      <c r="D24" s="132"/>
      <c r="E24" s="132"/>
      <c r="F24" s="132"/>
      <c r="G24" s="253">
        <f>Variables!$B$6</f>
        <v>2023</v>
      </c>
      <c r="H24" s="253">
        <f>G24+1</f>
        <v>2024</v>
      </c>
      <c r="I24" s="253">
        <f>H24+1</f>
        <v>2025</v>
      </c>
      <c r="J24" s="253" t="str">
        <f>IF(Intro!$G$20="English",Variables!B9,Variables!C9)</f>
        <v>Jan-March 2025</v>
      </c>
      <c r="K24" s="253" t="str">
        <f>IF(Intro!$G$20="English",Variables!B10,Variables!C10)</f>
        <v>Jan-March 2026</v>
      </c>
      <c r="L24" s="71"/>
      <c r="M24" s="10"/>
      <c r="O24" s="18"/>
    </row>
    <row r="25" spans="1:16" s="207" customFormat="1" x14ac:dyDescent="0.25">
      <c r="A25" s="32"/>
      <c r="B25" s="784" t="str">
        <f>IF(Intro!$G$20="English",O25,P25)</f>
        <v>Imports in Canada</v>
      </c>
      <c r="C25" s="785"/>
      <c r="D25" s="785"/>
      <c r="E25" s="785"/>
      <c r="F25" s="785"/>
      <c r="G25" s="785"/>
      <c r="H25" s="785"/>
      <c r="I25" s="785"/>
      <c r="J25" s="785"/>
      <c r="K25" s="785"/>
      <c r="L25" s="71"/>
      <c r="O25" s="26" t="s">
        <v>234</v>
      </c>
      <c r="P25" s="207" t="s">
        <v>235</v>
      </c>
    </row>
    <row r="26" spans="1:16" x14ac:dyDescent="0.25">
      <c r="B26" s="786" t="str">
        <f>IF(Intro!$G$20="English",O26,P26)</f>
        <v>Imports</v>
      </c>
      <c r="C26" s="787"/>
      <c r="D26" s="739" t="str">
        <f>IF(Intro!$G$20="English",Variables!$B$23,Variables!$C$23)</f>
        <v>tonnes</v>
      </c>
      <c r="E26" s="739"/>
      <c r="F26" s="739"/>
      <c r="G26" s="133"/>
      <c r="H26" s="133"/>
      <c r="I26" s="133"/>
      <c r="J26" s="133"/>
      <c r="K26" s="127"/>
      <c r="L26" s="71"/>
      <c r="M26" s="10"/>
      <c r="O26" s="10" t="s">
        <v>91</v>
      </c>
      <c r="P26" s="10" t="s">
        <v>170</v>
      </c>
    </row>
    <row r="27" spans="1:16" x14ac:dyDescent="0.25">
      <c r="B27" s="786"/>
      <c r="C27" s="787"/>
      <c r="D27" s="739" t="str">
        <f>IF(Intro!$G$20="English",O27,P27)</f>
        <v>net delivered purchase value (CAD)</v>
      </c>
      <c r="E27" s="739"/>
      <c r="F27" s="739"/>
      <c r="G27" s="133"/>
      <c r="H27" s="133"/>
      <c r="I27" s="133"/>
      <c r="J27" s="133"/>
      <c r="K27" s="127"/>
      <c r="L27" s="71"/>
      <c r="M27" s="10"/>
      <c r="O27" s="10" t="s">
        <v>341</v>
      </c>
      <c r="P27" s="10" t="s">
        <v>340</v>
      </c>
    </row>
    <row r="28" spans="1:16" x14ac:dyDescent="0.25">
      <c r="B28" s="786"/>
      <c r="C28" s="787"/>
      <c r="D28" s="739" t="str">
        <f>"$ / "&amp;IF(Intro!$G$20="English",Variables!$B$24,Variables!$C$24)</f>
        <v>$ / tonne</v>
      </c>
      <c r="E28" s="739"/>
      <c r="F28" s="739"/>
      <c r="G28" s="150" t="str">
        <f>IF(G26=0,"-",G27/G26)</f>
        <v>-</v>
      </c>
      <c r="H28" s="150" t="str">
        <f>IF(H26=0,"-",H27/H26)</f>
        <v>-</v>
      </c>
      <c r="I28" s="150" t="str">
        <f t="shared" ref="I28:K28" si="0">IF(I26=0,"-",I27/I26)</f>
        <v>-</v>
      </c>
      <c r="J28" s="150" t="str">
        <f t="shared" si="0"/>
        <v>-</v>
      </c>
      <c r="K28" s="150" t="str">
        <f t="shared" si="0"/>
        <v>-</v>
      </c>
      <c r="L28" s="71"/>
      <c r="M28" s="10"/>
    </row>
    <row r="29" spans="1:16" s="207" customFormat="1" x14ac:dyDescent="0.25">
      <c r="A29" s="32"/>
      <c r="B29" s="735" t="str">
        <f>IF(Intro!$G$20="English",O29,P29)</f>
        <v>Sales in Canada</v>
      </c>
      <c r="C29" s="736"/>
      <c r="D29" s="736"/>
      <c r="E29" s="736"/>
      <c r="F29" s="736"/>
      <c r="G29" s="736"/>
      <c r="H29" s="736"/>
      <c r="I29" s="736"/>
      <c r="J29" s="736"/>
      <c r="K29" s="736"/>
      <c r="L29" s="71"/>
      <c r="O29" s="26" t="s">
        <v>236</v>
      </c>
      <c r="P29" s="207" t="s">
        <v>237</v>
      </c>
    </row>
    <row r="30" spans="1:16" s="207" customFormat="1" x14ac:dyDescent="0.25">
      <c r="A30" s="32"/>
      <c r="B30" s="735" t="str">
        <f>IF(Intro!$G$20="English",O30,P30)</f>
        <v>Seamless</v>
      </c>
      <c r="C30" s="736"/>
      <c r="D30" s="736"/>
      <c r="E30" s="736"/>
      <c r="F30" s="736"/>
      <c r="G30" s="736"/>
      <c r="H30" s="736"/>
      <c r="I30" s="736"/>
      <c r="J30" s="736"/>
      <c r="K30" s="736"/>
      <c r="L30" s="71"/>
      <c r="O30" s="26" t="s">
        <v>485</v>
      </c>
      <c r="P30" s="207" t="s">
        <v>508</v>
      </c>
    </row>
    <row r="31" spans="1:16" x14ac:dyDescent="0.25">
      <c r="B31" s="532" t="str">
        <f>IF(Intro!$G$20="English",O31,P31)</f>
        <v>Sales to distributors in Canada</v>
      </c>
      <c r="C31" s="533"/>
      <c r="D31" s="739" t="str">
        <f>D26</f>
        <v>tonnes</v>
      </c>
      <c r="E31" s="739"/>
      <c r="F31" s="739"/>
      <c r="G31" s="133"/>
      <c r="H31" s="133"/>
      <c r="I31" s="133"/>
      <c r="J31" s="133"/>
      <c r="K31" s="127"/>
      <c r="L31" s="71"/>
      <c r="M31" s="10"/>
      <c r="O31" s="10" t="str">
        <f>"Sales to "&amp;Variables!$B$26&amp;" in Canada"</f>
        <v>Sales to distributors in Canada</v>
      </c>
      <c r="P31" s="10" t="str">
        <f>"Ventes aux "&amp;Variables!$C$26&amp;" au Canada"</f>
        <v>Ventes aux distributeurs au Canada</v>
      </c>
    </row>
    <row r="32" spans="1:16" x14ac:dyDescent="0.25">
      <c r="B32" s="532"/>
      <c r="C32" s="533"/>
      <c r="D32" s="739" t="str">
        <f>IF(Intro!$G$20="English",O32,P32)</f>
        <v>net delivered selling value (CAD)</v>
      </c>
      <c r="E32" s="739"/>
      <c r="F32" s="739"/>
      <c r="G32" s="133"/>
      <c r="H32" s="133"/>
      <c r="I32" s="133"/>
      <c r="J32" s="133"/>
      <c r="K32" s="127"/>
      <c r="L32" s="71"/>
      <c r="M32" s="10"/>
      <c r="O32" s="10" t="s">
        <v>343</v>
      </c>
      <c r="P32" s="10" t="s">
        <v>342</v>
      </c>
    </row>
    <row r="33" spans="1:16" ht="15" thickBot="1" x14ac:dyDescent="0.3">
      <c r="B33" s="737"/>
      <c r="C33" s="738"/>
      <c r="D33" s="740" t="str">
        <f>D28</f>
        <v>$ / tonne</v>
      </c>
      <c r="E33" s="740"/>
      <c r="F33" s="740"/>
      <c r="G33" s="150" t="str">
        <f>IF(G31=0,"-",G32/G31)</f>
        <v>-</v>
      </c>
      <c r="H33" s="150" t="str">
        <f>IF(H31=0,"-",H32/H31)</f>
        <v>-</v>
      </c>
      <c r="I33" s="150" t="str">
        <f t="shared" ref="I33:K33" si="1">IF(I31=0,"-",I32/I31)</f>
        <v>-</v>
      </c>
      <c r="J33" s="150" t="str">
        <f t="shared" si="1"/>
        <v>-</v>
      </c>
      <c r="K33" s="150" t="str">
        <f t="shared" si="1"/>
        <v>-</v>
      </c>
      <c r="L33" s="71"/>
      <c r="M33" s="10"/>
      <c r="P33" s="10" t="s">
        <v>520</v>
      </c>
    </row>
    <row r="34" spans="1:16" x14ac:dyDescent="0.25">
      <c r="B34" s="741" t="str">
        <f>IF(Intro!$G$20="English",O34,P34)</f>
        <v>Sales to end users in Canada</v>
      </c>
      <c r="C34" s="742"/>
      <c r="D34" s="743" t="str">
        <f t="shared" ref="D34:D35" si="2">D31</f>
        <v>tonnes</v>
      </c>
      <c r="E34" s="743"/>
      <c r="F34" s="743"/>
      <c r="G34" s="133"/>
      <c r="H34" s="133"/>
      <c r="I34" s="133"/>
      <c r="J34" s="133"/>
      <c r="K34" s="127"/>
      <c r="L34" s="71"/>
      <c r="M34" s="10"/>
      <c r="O34" s="10" t="str">
        <f>"Sales to "&amp;Variables!$B$27&amp;" in Canada"</f>
        <v>Sales to end users in Canada</v>
      </c>
      <c r="P34" s="10" t="str">
        <f>"Ventes aux "&amp;Variables!$C$27&amp;" au Canada"</f>
        <v>Ventes aux utilisateurs finals au Canada</v>
      </c>
    </row>
    <row r="35" spans="1:16" x14ac:dyDescent="0.25">
      <c r="B35" s="532"/>
      <c r="C35" s="533"/>
      <c r="D35" s="739" t="str">
        <f t="shared" si="2"/>
        <v>net delivered selling value (CAD)</v>
      </c>
      <c r="E35" s="739"/>
      <c r="F35" s="739"/>
      <c r="G35" s="133"/>
      <c r="H35" s="133"/>
      <c r="I35" s="133"/>
      <c r="J35" s="133"/>
      <c r="K35" s="127"/>
      <c r="L35" s="71"/>
      <c r="M35" s="10"/>
    </row>
    <row r="36" spans="1:16" ht="15" thickBot="1" x14ac:dyDescent="0.3">
      <c r="B36" s="737"/>
      <c r="C36" s="738"/>
      <c r="D36" s="740" t="str">
        <f>D33</f>
        <v>$ / tonne</v>
      </c>
      <c r="E36" s="740"/>
      <c r="F36" s="740"/>
      <c r="G36" s="150" t="str">
        <f>IF(G34=0,"-",G35/G34)</f>
        <v>-</v>
      </c>
      <c r="H36" s="150" t="str">
        <f>IF(H34=0,"-",H35/H34)</f>
        <v>-</v>
      </c>
      <c r="I36" s="150" t="str">
        <f>IF(I34=0,"-",I35/I34)</f>
        <v>-</v>
      </c>
      <c r="J36" s="150" t="str">
        <f>IF(J34=0,"-",J35/J34)</f>
        <v>-</v>
      </c>
      <c r="K36" s="150" t="str">
        <f>IF(K34=0,"-",K35/K34)</f>
        <v>-</v>
      </c>
      <c r="L36" s="71"/>
      <c r="M36" s="10"/>
    </row>
    <row r="37" spans="1:16" x14ac:dyDescent="0.25">
      <c r="B37" s="735" t="str">
        <f>IF(Intro!$G$20="English",O37,P37)</f>
        <v>Welded</v>
      </c>
      <c r="C37" s="736"/>
      <c r="D37" s="736"/>
      <c r="E37" s="736"/>
      <c r="F37" s="736"/>
      <c r="G37" s="736"/>
      <c r="H37" s="736"/>
      <c r="I37" s="736"/>
      <c r="J37" s="736"/>
      <c r="K37" s="736"/>
      <c r="L37" s="71"/>
      <c r="M37" s="10"/>
      <c r="O37" s="26" t="s">
        <v>486</v>
      </c>
      <c r="P37" s="207" t="s">
        <v>509</v>
      </c>
    </row>
    <row r="38" spans="1:16" x14ac:dyDescent="0.25">
      <c r="B38" s="532" t="str">
        <f>IF(Intro!$G$20="English",O31,P31)</f>
        <v>Sales to distributors in Canada</v>
      </c>
      <c r="C38" s="533"/>
      <c r="D38" s="739" t="str">
        <f>D34</f>
        <v>tonnes</v>
      </c>
      <c r="E38" s="739"/>
      <c r="F38" s="739"/>
      <c r="G38" s="133"/>
      <c r="H38" s="133"/>
      <c r="I38" s="133"/>
      <c r="J38" s="133"/>
      <c r="K38" s="127"/>
      <c r="L38" s="71"/>
      <c r="M38" s="10"/>
      <c r="O38" s="10" t="s">
        <v>343</v>
      </c>
      <c r="P38" s="10" t="s">
        <v>342</v>
      </c>
    </row>
    <row r="39" spans="1:16" x14ac:dyDescent="0.25">
      <c r="B39" s="532"/>
      <c r="C39" s="533"/>
      <c r="D39" s="739" t="str">
        <f>IF(Intro!$G$20="English",O38,P38)</f>
        <v>net delivered selling value (CAD)</v>
      </c>
      <c r="E39" s="739"/>
      <c r="F39" s="739"/>
      <c r="G39" s="133"/>
      <c r="H39" s="133"/>
      <c r="I39" s="133"/>
      <c r="J39" s="133"/>
      <c r="K39" s="127"/>
      <c r="L39" s="71"/>
      <c r="M39" s="10"/>
    </row>
    <row r="40" spans="1:16" ht="15" thickBot="1" x14ac:dyDescent="0.3">
      <c r="B40" s="737"/>
      <c r="C40" s="738"/>
      <c r="D40" s="740" t="str">
        <f>D36</f>
        <v>$ / tonne</v>
      </c>
      <c r="E40" s="740"/>
      <c r="F40" s="740"/>
      <c r="G40" s="150" t="str">
        <f>IF(G38=0,"-",G39/G38)</f>
        <v>-</v>
      </c>
      <c r="H40" s="150" t="str">
        <f>IF(H38=0,"-",H39/H38)</f>
        <v>-</v>
      </c>
      <c r="I40" s="150" t="str">
        <f t="shared" ref="I40:K40" si="3">IF(I38=0,"-",I39/I38)</f>
        <v>-</v>
      </c>
      <c r="J40" s="150" t="str">
        <f t="shared" si="3"/>
        <v>-</v>
      </c>
      <c r="K40" s="150" t="str">
        <f t="shared" si="3"/>
        <v>-</v>
      </c>
      <c r="L40" s="71"/>
      <c r="M40" s="10"/>
      <c r="O40" s="10" t="str">
        <f>"Sales to "&amp;Variables!$B$27&amp;" in Canada"</f>
        <v>Sales to end users in Canada</v>
      </c>
      <c r="P40" s="10" t="str">
        <f>"Ventes aux "&amp;Variables!$C$27&amp;" au Canada"</f>
        <v>Ventes aux utilisateurs finals au Canada</v>
      </c>
    </row>
    <row r="41" spans="1:16" x14ac:dyDescent="0.25">
      <c r="B41" s="741" t="str">
        <f>IF(Intro!$G$20="English",O34,P34)</f>
        <v>Sales to end users in Canada</v>
      </c>
      <c r="C41" s="742"/>
      <c r="D41" s="743" t="str">
        <f t="shared" ref="D41:D42" si="4">D38</f>
        <v>tonnes</v>
      </c>
      <c r="E41" s="743"/>
      <c r="F41" s="743"/>
      <c r="G41" s="133"/>
      <c r="H41" s="133"/>
      <c r="I41" s="133"/>
      <c r="J41" s="133"/>
      <c r="K41" s="127"/>
      <c r="L41" s="71"/>
      <c r="M41" s="10"/>
    </row>
    <row r="42" spans="1:16" x14ac:dyDescent="0.25">
      <c r="B42" s="532"/>
      <c r="C42" s="533"/>
      <c r="D42" s="739" t="str">
        <f t="shared" si="4"/>
        <v>net delivered selling value (CAD)</v>
      </c>
      <c r="E42" s="739"/>
      <c r="F42" s="739"/>
      <c r="G42" s="133"/>
      <c r="H42" s="133"/>
      <c r="I42" s="133"/>
      <c r="J42" s="133"/>
      <c r="K42" s="127"/>
      <c r="L42" s="71"/>
      <c r="M42" s="10"/>
    </row>
    <row r="43" spans="1:16" ht="15" thickBot="1" x14ac:dyDescent="0.3">
      <c r="B43" s="737"/>
      <c r="C43" s="738"/>
      <c r="D43" s="740" t="str">
        <f>D40</f>
        <v>$ / tonne</v>
      </c>
      <c r="E43" s="740"/>
      <c r="F43" s="740"/>
      <c r="G43" s="150" t="str">
        <f>IF(G41=0,"-",G42/G41)</f>
        <v>-</v>
      </c>
      <c r="H43" s="150" t="str">
        <f>IF(H41=0,"-",H42/H41)</f>
        <v>-</v>
      </c>
      <c r="I43" s="150" t="str">
        <f>IF(I41=0,"-",I42/I41)</f>
        <v>-</v>
      </c>
      <c r="J43" s="150" t="str">
        <f>IF(J41=0,"-",J42/J41)</f>
        <v>-</v>
      </c>
      <c r="K43" s="150" t="str">
        <f>IF(K41=0,"-",K42/K41)</f>
        <v>-</v>
      </c>
      <c r="L43" s="71"/>
      <c r="M43" s="10"/>
    </row>
    <row r="44" spans="1:16" x14ac:dyDescent="0.25">
      <c r="B44" s="643" t="str">
        <f>IF(Intro!$G$20="English",O44,P44)</f>
        <v>Total sales in Canada</v>
      </c>
      <c r="C44" s="644"/>
      <c r="D44" s="782" t="str">
        <f>D34</f>
        <v>tonnes</v>
      </c>
      <c r="E44" s="782"/>
      <c r="F44" s="782"/>
      <c r="G44" s="135">
        <f t="shared" ref="G44:K45" si="5">G31+G34+G38+G41</f>
        <v>0</v>
      </c>
      <c r="H44" s="135">
        <f t="shared" si="5"/>
        <v>0</v>
      </c>
      <c r="I44" s="135">
        <f t="shared" si="5"/>
        <v>0</v>
      </c>
      <c r="J44" s="135">
        <f t="shared" si="5"/>
        <v>0</v>
      </c>
      <c r="K44" s="135">
        <f t="shared" si="5"/>
        <v>0</v>
      </c>
      <c r="L44" s="71"/>
      <c r="M44" s="10"/>
      <c r="O44" s="10" t="s">
        <v>344</v>
      </c>
      <c r="P44" s="10" t="s">
        <v>345</v>
      </c>
    </row>
    <row r="45" spans="1:16" x14ac:dyDescent="0.25">
      <c r="B45" s="632"/>
      <c r="C45" s="633"/>
      <c r="D45" s="783" t="str">
        <f>D35</f>
        <v>net delivered selling value (CAD)</v>
      </c>
      <c r="E45" s="783"/>
      <c r="F45" s="783"/>
      <c r="G45" s="134">
        <f t="shared" si="5"/>
        <v>0</v>
      </c>
      <c r="H45" s="134">
        <f t="shared" si="5"/>
        <v>0</v>
      </c>
      <c r="I45" s="134">
        <f t="shared" si="5"/>
        <v>0</v>
      </c>
      <c r="J45" s="134">
        <f t="shared" si="5"/>
        <v>0</v>
      </c>
      <c r="K45" s="134">
        <f t="shared" si="5"/>
        <v>0</v>
      </c>
      <c r="L45" s="71"/>
      <c r="M45" s="10"/>
    </row>
    <row r="46" spans="1:16" x14ac:dyDescent="0.25">
      <c r="B46" s="632"/>
      <c r="C46" s="633"/>
      <c r="D46" s="783" t="str">
        <f>D36</f>
        <v>$ / tonne</v>
      </c>
      <c r="E46" s="783"/>
      <c r="F46" s="783"/>
      <c r="G46" s="150" t="str">
        <f>IF(G44=0,"-",G45/G44)</f>
        <v>-</v>
      </c>
      <c r="H46" s="150" t="str">
        <f>IF(H44=0,"-",H45/H44)</f>
        <v>-</v>
      </c>
      <c r="I46" s="150" t="str">
        <f>IF(I44=0,"-",I45/I44)</f>
        <v>-</v>
      </c>
      <c r="J46" s="150" t="str">
        <f t="shared" ref="J46:K46" si="6">IF(J44=0,"-",J45/J44)</f>
        <v>-</v>
      </c>
      <c r="K46" s="150" t="str">
        <f t="shared" si="6"/>
        <v>-</v>
      </c>
      <c r="L46" s="71"/>
      <c r="M46" s="10"/>
    </row>
    <row r="47" spans="1:16" x14ac:dyDescent="0.25">
      <c r="B47" s="72"/>
      <c r="C47" s="82"/>
      <c r="D47" s="82"/>
      <c r="E47" s="82"/>
      <c r="F47" s="82"/>
      <c r="G47" s="82"/>
      <c r="H47" s="82"/>
      <c r="I47" s="82"/>
      <c r="J47" s="82"/>
      <c r="K47" s="82"/>
      <c r="L47" s="83"/>
      <c r="M47" s="10"/>
    </row>
    <row r="48" spans="1:16" s="207" customFormat="1" x14ac:dyDescent="0.25">
      <c r="A48" s="7"/>
      <c r="B48" s="31"/>
      <c r="C48" s="31"/>
      <c r="D48" s="89"/>
      <c r="E48" s="250"/>
      <c r="F48" s="250"/>
      <c r="G48" s="250"/>
      <c r="H48" s="250"/>
      <c r="I48" s="250"/>
      <c r="J48" s="250"/>
      <c r="K48" s="250"/>
      <c r="L48" s="250"/>
      <c r="M48" s="73"/>
    </row>
    <row r="49" spans="1:16" x14ac:dyDescent="0.25">
      <c r="B49" s="540" t="str">
        <f>IF(Intro!$G$20="English",O49,P49)</f>
        <v>SALES IN CANADA OF IMPORTS TO THE TOP FIVE ACCOUNTS</v>
      </c>
      <c r="C49" s="541"/>
      <c r="D49" s="541"/>
      <c r="E49" s="541"/>
      <c r="F49" s="541"/>
      <c r="G49" s="541"/>
      <c r="H49" s="541"/>
      <c r="I49" s="541"/>
      <c r="J49" s="541"/>
      <c r="K49" s="541"/>
      <c r="L49" s="542"/>
      <c r="M49" s="10"/>
      <c r="O49" s="105" t="s">
        <v>335</v>
      </c>
      <c r="P49" s="105" t="s">
        <v>397</v>
      </c>
    </row>
    <row r="50" spans="1:16" s="207" customFormat="1" x14ac:dyDescent="0.25">
      <c r="A50" s="7"/>
      <c r="B50" s="672" t="s">
        <v>15</v>
      </c>
      <c r="C50" s="673"/>
      <c r="D50" s="673"/>
      <c r="E50" s="673"/>
      <c r="F50" s="673"/>
      <c r="G50" s="673"/>
      <c r="H50" s="673"/>
      <c r="I50" s="673"/>
      <c r="J50" s="673"/>
      <c r="K50" s="673"/>
      <c r="L50" s="674"/>
      <c r="M50" s="73"/>
      <c r="O50" s="10"/>
    </row>
    <row r="51" spans="1:16" x14ac:dyDescent="0.25">
      <c r="B51" s="16"/>
      <c r="C51" s="35"/>
      <c r="D51" s="35"/>
      <c r="E51" s="36"/>
      <c r="F51" s="36"/>
      <c r="G51" s="36"/>
      <c r="H51" s="36"/>
      <c r="I51" s="36"/>
      <c r="J51" s="36"/>
      <c r="K51" s="36"/>
      <c r="L51" s="17"/>
      <c r="M51" s="10"/>
    </row>
    <row r="52" spans="1:16" x14ac:dyDescent="0.25">
      <c r="B52" s="549" t="str">
        <f>IF(Intro!$G$20="English",O52,P52)</f>
        <v xml:space="preserve">Report the volume and value of sales of imports in Canada for each account listed below : </v>
      </c>
      <c r="C52" s="550"/>
      <c r="D52" s="550"/>
      <c r="E52" s="550"/>
      <c r="F52" s="550"/>
      <c r="G52" s="550"/>
      <c r="H52" s="550"/>
      <c r="I52" s="550"/>
      <c r="J52" s="550"/>
      <c r="K52" s="550"/>
      <c r="L52" s="551"/>
      <c r="M52" s="10"/>
      <c r="O52" s="18" t="s">
        <v>172</v>
      </c>
      <c r="P52" s="10" t="s">
        <v>173</v>
      </c>
    </row>
    <row r="53" spans="1:16" x14ac:dyDescent="0.25">
      <c r="B53" s="549" t="str">
        <f>Pro!B22</f>
        <v>Note - Only complete this question if your firm sold the goods between January 1, 2023, and March 31,2026.</v>
      </c>
      <c r="C53" s="550"/>
      <c r="D53" s="550"/>
      <c r="E53" s="550"/>
      <c r="F53" s="550"/>
      <c r="G53" s="550"/>
      <c r="H53" s="550"/>
      <c r="I53" s="550"/>
      <c r="J53" s="550"/>
      <c r="K53" s="550"/>
      <c r="L53" s="551"/>
      <c r="M53" s="10"/>
      <c r="O53" s="18"/>
    </row>
    <row r="54" spans="1:16" x14ac:dyDescent="0.25">
      <c r="B54" s="247"/>
      <c r="C54" s="248"/>
      <c r="D54" s="35"/>
      <c r="E54" s="36"/>
      <c r="F54" s="36"/>
      <c r="G54" s="36"/>
      <c r="H54" s="36"/>
      <c r="I54" s="36"/>
      <c r="J54" s="36"/>
      <c r="K54" s="36"/>
      <c r="L54" s="17"/>
      <c r="M54" s="10"/>
      <c r="O54" s="18"/>
    </row>
    <row r="55" spans="1:16" x14ac:dyDescent="0.25">
      <c r="B55" s="775"/>
      <c r="C55" s="776"/>
      <c r="D55" s="777"/>
      <c r="E55" s="251" t="str">
        <f>IF(Intro!$G$20="English","Q","T")&amp;IF(MID(F55,2,1)&lt;&gt;"1",MID(F55,2,1)-1&amp;" - "&amp;MID(F55,6,4),"4 - "&amp;MID(F55,6,4)-1)</f>
        <v>Q2 - 2024</v>
      </c>
      <c r="F55" s="251" t="str">
        <f>IF(Intro!$G$20="English","Q","T")&amp;IF(MID(G55,2,1)&lt;&gt;"1",MID(G55,2,1)-1&amp;" - "&amp;MID(G55,6,4),"4 - "&amp;MID(G55,6,4)-1)</f>
        <v>Q3 - 2024</v>
      </c>
      <c r="G55" s="251" t="str">
        <f>IF(Intro!$G$20="English","Q","T")&amp;IF(MID(H55,2,1)&lt;&gt;"1",MID(H55,2,1)-1&amp;" - "&amp;MID(H55,6,4),"4 - "&amp;MID(H55,6,4)-1)</f>
        <v>Q4 - 2024</v>
      </c>
      <c r="H55" s="251" t="str">
        <f>IF(Intro!$G$20="English","Q","T")&amp;IF(MID(I55,2,1)&lt;&gt;"1",MID(I55,2,1)-1&amp;" - "&amp;MID(I55,6,4),"4 - "&amp;MID(I55,6,4)-1)</f>
        <v>Q1 - 2025</v>
      </c>
      <c r="I55" s="251" t="str">
        <f>IF(Intro!$G$20="English","Q","T")&amp;IF(MID(J55,2,1)&lt;&gt;"1",MID(J55,2,1)-1&amp;" - "&amp;MID(J55,6,4),"4 - "&amp;MID(J55,6,4)-1)</f>
        <v>Q2 - 2025</v>
      </c>
      <c r="J55" s="251" t="str">
        <f>IF(Intro!$G$20="English","Q","T")&amp;IF(MID(K55,2,1)&lt;&gt;"1",MID(K55,2,1)-1&amp;" - "&amp;MID(K55,6,4),"4 - "&amp;MID(K55,6,4)-1)</f>
        <v>Q3 - 2025</v>
      </c>
      <c r="K55" s="251" t="str">
        <f>IF(Intro!$G$20="English","Q","T")&amp;IF(MID(L55,2,1)&lt;&gt;"1",MID(L55,2,1)-1&amp;" - "&amp;MID(L55,6,4),"4 - "&amp;MID(L55,6,4)-1)</f>
        <v>Q4 - 2025</v>
      </c>
      <c r="L55" s="252" t="str">
        <f>IF(Intro!$G$20="English",Variables!B29&amp;" - ",Variables!C29&amp;" - ")&amp;Variables!B8</f>
        <v>Q1 - 2026</v>
      </c>
      <c r="M55" s="10"/>
      <c r="O55" s="18"/>
    </row>
    <row r="56" spans="1:16" x14ac:dyDescent="0.25">
      <c r="B56" s="764" t="str">
        <f>IF(Intro!$G$20="English",O57,P57)</f>
        <v xml:space="preserve">Account 1 - </v>
      </c>
      <c r="C56" s="765"/>
      <c r="D56" s="765"/>
      <c r="E56" s="765"/>
      <c r="F56" s="765"/>
      <c r="G56" s="765"/>
      <c r="H56" s="765"/>
      <c r="I56" s="765"/>
      <c r="J56" s="765"/>
      <c r="K56" s="765"/>
      <c r="L56" s="766"/>
      <c r="M56" s="10"/>
      <c r="O56" s="18"/>
    </row>
    <row r="57" spans="1:16" x14ac:dyDescent="0.25">
      <c r="B57" s="733" t="str">
        <f>D$31</f>
        <v>tonnes</v>
      </c>
      <c r="C57" s="734"/>
      <c r="D57" s="734"/>
      <c r="E57" s="137"/>
      <c r="F57" s="137"/>
      <c r="G57" s="137"/>
      <c r="H57" s="137"/>
      <c r="I57" s="137"/>
      <c r="J57" s="137"/>
      <c r="K57" s="137"/>
      <c r="L57" s="138"/>
      <c r="M57" s="10"/>
      <c r="O57" s="10" t="str">
        <f>"Account 1 - "&amp;Pro!C119</f>
        <v xml:space="preserve">Account 1 - </v>
      </c>
      <c r="P57" s="10" t="str">
        <f>"Client 1 - "&amp;Pro!C119</f>
        <v xml:space="preserve">Client 1 - </v>
      </c>
    </row>
    <row r="58" spans="1:16" x14ac:dyDescent="0.25">
      <c r="B58" s="733" t="str">
        <f>D$32</f>
        <v>net delivered selling value (CAD)</v>
      </c>
      <c r="C58" s="734"/>
      <c r="D58" s="734"/>
      <c r="E58" s="137"/>
      <c r="F58" s="137"/>
      <c r="G58" s="137"/>
      <c r="H58" s="137"/>
      <c r="I58" s="137"/>
      <c r="J58" s="137"/>
      <c r="K58" s="137"/>
      <c r="L58" s="138"/>
      <c r="M58" s="10"/>
    </row>
    <row r="59" spans="1:16" x14ac:dyDescent="0.25">
      <c r="B59" s="733" t="str">
        <f>D$33</f>
        <v>$ / tonne</v>
      </c>
      <c r="C59" s="734"/>
      <c r="D59" s="734"/>
      <c r="E59" s="151" t="str">
        <f>IF(E57=0,"-",E58/E57)</f>
        <v>-</v>
      </c>
      <c r="F59" s="151" t="str">
        <f t="shared" ref="F59:L59" si="7">IF(F57=0,"-",F58/F57)</f>
        <v>-</v>
      </c>
      <c r="G59" s="151" t="str">
        <f t="shared" si="7"/>
        <v>-</v>
      </c>
      <c r="H59" s="151" t="str">
        <f t="shared" si="7"/>
        <v>-</v>
      </c>
      <c r="I59" s="151" t="str">
        <f t="shared" si="7"/>
        <v>-</v>
      </c>
      <c r="J59" s="151" t="str">
        <f t="shared" si="7"/>
        <v>-</v>
      </c>
      <c r="K59" s="151" t="str">
        <f t="shared" si="7"/>
        <v>-</v>
      </c>
      <c r="L59" s="152" t="str">
        <f t="shared" si="7"/>
        <v>-</v>
      </c>
      <c r="M59" s="10"/>
    </row>
    <row r="60" spans="1:16" x14ac:dyDescent="0.25">
      <c r="B60" s="764" t="str">
        <f>IF(Intro!$G$20="English",O61,P61)</f>
        <v xml:space="preserve">Account 2 - </v>
      </c>
      <c r="C60" s="765"/>
      <c r="D60" s="765"/>
      <c r="E60" s="765"/>
      <c r="F60" s="765"/>
      <c r="G60" s="765"/>
      <c r="H60" s="765"/>
      <c r="I60" s="765"/>
      <c r="J60" s="765"/>
      <c r="K60" s="765"/>
      <c r="L60" s="766"/>
      <c r="M60" s="10"/>
    </row>
    <row r="61" spans="1:16" x14ac:dyDescent="0.25">
      <c r="B61" s="733" t="str">
        <f>D$31</f>
        <v>tonnes</v>
      </c>
      <c r="C61" s="734"/>
      <c r="D61" s="734"/>
      <c r="E61" s="137"/>
      <c r="F61" s="137"/>
      <c r="G61" s="137"/>
      <c r="H61" s="137"/>
      <c r="I61" s="137"/>
      <c r="J61" s="137"/>
      <c r="K61" s="137"/>
      <c r="L61" s="138"/>
      <c r="M61" s="10"/>
      <c r="O61" s="10" t="str">
        <f>"Account 2 - "&amp;Pro!C120</f>
        <v xml:space="preserve">Account 2 - </v>
      </c>
      <c r="P61" s="10" t="str">
        <f>"Client 2 - "&amp;Pro!C120</f>
        <v xml:space="preserve">Client 2 - </v>
      </c>
    </row>
    <row r="62" spans="1:16" x14ac:dyDescent="0.25">
      <c r="B62" s="733" t="str">
        <f>D$32</f>
        <v>net delivered selling value (CAD)</v>
      </c>
      <c r="C62" s="734"/>
      <c r="D62" s="734"/>
      <c r="E62" s="137"/>
      <c r="F62" s="137"/>
      <c r="G62" s="137"/>
      <c r="H62" s="137"/>
      <c r="I62" s="137"/>
      <c r="J62" s="137"/>
      <c r="K62" s="137"/>
      <c r="L62" s="138"/>
      <c r="M62" s="10"/>
    </row>
    <row r="63" spans="1:16" x14ac:dyDescent="0.25">
      <c r="B63" s="733" t="str">
        <f>D$33</f>
        <v>$ / tonne</v>
      </c>
      <c r="C63" s="734"/>
      <c r="D63" s="734"/>
      <c r="E63" s="151" t="str">
        <f>IF(E61=0,"-",E62/E61)</f>
        <v>-</v>
      </c>
      <c r="F63" s="151" t="str">
        <f t="shared" ref="F63:L63" si="8">IF(F61=0,"-",F62/F61)</f>
        <v>-</v>
      </c>
      <c r="G63" s="151" t="str">
        <f t="shared" si="8"/>
        <v>-</v>
      </c>
      <c r="H63" s="151" t="str">
        <f t="shared" si="8"/>
        <v>-</v>
      </c>
      <c r="I63" s="151" t="str">
        <f t="shared" si="8"/>
        <v>-</v>
      </c>
      <c r="J63" s="151" t="str">
        <f t="shared" si="8"/>
        <v>-</v>
      </c>
      <c r="K63" s="151" t="str">
        <f t="shared" si="8"/>
        <v>-</v>
      </c>
      <c r="L63" s="152" t="str">
        <f t="shared" si="8"/>
        <v>-</v>
      </c>
      <c r="M63" s="10"/>
    </row>
    <row r="64" spans="1:16" x14ac:dyDescent="0.25">
      <c r="B64" s="764" t="str">
        <f>IF(Intro!$G$20="English",O65,P65)</f>
        <v xml:space="preserve">Account 3 - </v>
      </c>
      <c r="C64" s="765"/>
      <c r="D64" s="765"/>
      <c r="E64" s="765"/>
      <c r="F64" s="765"/>
      <c r="G64" s="765"/>
      <c r="H64" s="765"/>
      <c r="I64" s="765"/>
      <c r="J64" s="765"/>
      <c r="K64" s="765"/>
      <c r="L64" s="766"/>
      <c r="M64" s="10"/>
    </row>
    <row r="65" spans="2:19" x14ac:dyDescent="0.25">
      <c r="B65" s="733" t="str">
        <f>D$31</f>
        <v>tonnes</v>
      </c>
      <c r="C65" s="734"/>
      <c r="D65" s="734"/>
      <c r="E65" s="137"/>
      <c r="F65" s="137"/>
      <c r="G65" s="137"/>
      <c r="H65" s="137"/>
      <c r="I65" s="137"/>
      <c r="J65" s="137"/>
      <c r="K65" s="137"/>
      <c r="L65" s="138"/>
      <c r="M65" s="10"/>
      <c r="O65" s="10" t="str">
        <f>"Account 3 - "&amp;Pro!C121</f>
        <v xml:space="preserve">Account 3 - </v>
      </c>
      <c r="P65" s="10" t="str">
        <f>"Client 3 - "&amp;Pro!C121</f>
        <v xml:space="preserve">Client 3 - </v>
      </c>
    </row>
    <row r="66" spans="2:19" x14ac:dyDescent="0.25">
      <c r="B66" s="733" t="str">
        <f>D$32</f>
        <v>net delivered selling value (CAD)</v>
      </c>
      <c r="C66" s="734"/>
      <c r="D66" s="734"/>
      <c r="E66" s="137"/>
      <c r="F66" s="137"/>
      <c r="G66" s="137"/>
      <c r="H66" s="137"/>
      <c r="I66" s="137"/>
      <c r="J66" s="137"/>
      <c r="K66" s="137"/>
      <c r="L66" s="138"/>
      <c r="M66" s="10"/>
    </row>
    <row r="67" spans="2:19" x14ac:dyDescent="0.25">
      <c r="B67" s="733" t="str">
        <f>D$33</f>
        <v>$ / tonne</v>
      </c>
      <c r="C67" s="734"/>
      <c r="D67" s="734"/>
      <c r="E67" s="151" t="str">
        <f>IF(E65=0,"-",E66/E65)</f>
        <v>-</v>
      </c>
      <c r="F67" s="151" t="str">
        <f t="shared" ref="F67:L67" si="9">IF(F65=0,"-",F66/F65)</f>
        <v>-</v>
      </c>
      <c r="G67" s="151" t="str">
        <f t="shared" si="9"/>
        <v>-</v>
      </c>
      <c r="H67" s="151" t="str">
        <f t="shared" si="9"/>
        <v>-</v>
      </c>
      <c r="I67" s="151" t="str">
        <f t="shared" si="9"/>
        <v>-</v>
      </c>
      <c r="J67" s="151" t="str">
        <f t="shared" si="9"/>
        <v>-</v>
      </c>
      <c r="K67" s="151" t="str">
        <f t="shared" si="9"/>
        <v>-</v>
      </c>
      <c r="L67" s="152" t="str">
        <f t="shared" si="9"/>
        <v>-</v>
      </c>
      <c r="M67" s="10"/>
    </row>
    <row r="68" spans="2:19" x14ac:dyDescent="0.25">
      <c r="B68" s="764" t="str">
        <f>IF(Intro!$G$20="English",O69,P69)</f>
        <v xml:space="preserve">Account 4 - </v>
      </c>
      <c r="C68" s="765"/>
      <c r="D68" s="765"/>
      <c r="E68" s="765"/>
      <c r="F68" s="765"/>
      <c r="G68" s="765"/>
      <c r="H68" s="765"/>
      <c r="I68" s="765"/>
      <c r="J68" s="765"/>
      <c r="K68" s="765"/>
      <c r="L68" s="766"/>
      <c r="M68" s="10"/>
    </row>
    <row r="69" spans="2:19" x14ac:dyDescent="0.25">
      <c r="B69" s="733" t="str">
        <f>D$31</f>
        <v>tonnes</v>
      </c>
      <c r="C69" s="734"/>
      <c r="D69" s="734"/>
      <c r="E69" s="137"/>
      <c r="F69" s="137"/>
      <c r="G69" s="137"/>
      <c r="H69" s="137"/>
      <c r="I69" s="137"/>
      <c r="J69" s="137"/>
      <c r="K69" s="137"/>
      <c r="L69" s="138"/>
      <c r="M69" s="10"/>
      <c r="O69" s="10" t="str">
        <f>"Account 4 - "&amp;Pro!C122</f>
        <v xml:space="preserve">Account 4 - </v>
      </c>
      <c r="P69" s="10" t="str">
        <f>"Client 4 - "&amp;Pro!C122</f>
        <v xml:space="preserve">Client 4 - </v>
      </c>
    </row>
    <row r="70" spans="2:19" x14ac:dyDescent="0.25">
      <c r="B70" s="733" t="str">
        <f>D$32</f>
        <v>net delivered selling value (CAD)</v>
      </c>
      <c r="C70" s="734"/>
      <c r="D70" s="734"/>
      <c r="E70" s="137"/>
      <c r="F70" s="137"/>
      <c r="G70" s="137"/>
      <c r="H70" s="137"/>
      <c r="I70" s="137"/>
      <c r="J70" s="137"/>
      <c r="K70" s="137"/>
      <c r="L70" s="138"/>
      <c r="M70" s="10"/>
    </row>
    <row r="71" spans="2:19" x14ac:dyDescent="0.25">
      <c r="B71" s="733" t="str">
        <f>D$33</f>
        <v>$ / tonne</v>
      </c>
      <c r="C71" s="734"/>
      <c r="D71" s="734"/>
      <c r="E71" s="151" t="str">
        <f>IF(E69=0,"-",E70/E69)</f>
        <v>-</v>
      </c>
      <c r="F71" s="151" t="str">
        <f t="shared" ref="F71:L71" si="10">IF(F69=0,"-",F70/F69)</f>
        <v>-</v>
      </c>
      <c r="G71" s="151" t="str">
        <f t="shared" si="10"/>
        <v>-</v>
      </c>
      <c r="H71" s="151" t="str">
        <f t="shared" si="10"/>
        <v>-</v>
      </c>
      <c r="I71" s="151" t="str">
        <f t="shared" si="10"/>
        <v>-</v>
      </c>
      <c r="J71" s="151" t="str">
        <f t="shared" si="10"/>
        <v>-</v>
      </c>
      <c r="K71" s="151" t="str">
        <f t="shared" si="10"/>
        <v>-</v>
      </c>
      <c r="L71" s="152" t="str">
        <f t="shared" si="10"/>
        <v>-</v>
      </c>
      <c r="M71" s="10"/>
    </row>
    <row r="72" spans="2:19" x14ac:dyDescent="0.25">
      <c r="B72" s="764" t="str">
        <f>IF(Intro!$G$20="English",O73,P73)</f>
        <v xml:space="preserve">Account 5 - </v>
      </c>
      <c r="C72" s="765"/>
      <c r="D72" s="765"/>
      <c r="E72" s="765"/>
      <c r="F72" s="765"/>
      <c r="G72" s="765"/>
      <c r="H72" s="765"/>
      <c r="I72" s="765"/>
      <c r="J72" s="765"/>
      <c r="K72" s="765"/>
      <c r="L72" s="766"/>
      <c r="M72" s="10"/>
    </row>
    <row r="73" spans="2:19" x14ac:dyDescent="0.25">
      <c r="B73" s="733" t="str">
        <f>D$31</f>
        <v>tonnes</v>
      </c>
      <c r="C73" s="734"/>
      <c r="D73" s="734"/>
      <c r="E73" s="137"/>
      <c r="F73" s="137"/>
      <c r="G73" s="137"/>
      <c r="H73" s="137"/>
      <c r="I73" s="137"/>
      <c r="J73" s="137"/>
      <c r="K73" s="137"/>
      <c r="L73" s="138"/>
      <c r="M73" s="10"/>
      <c r="O73" s="10" t="str">
        <f>"Account 5 - "&amp;Pro!C123</f>
        <v xml:space="preserve">Account 5 - </v>
      </c>
      <c r="P73" s="10" t="str">
        <f>"Client 5 - "&amp;Pro!C123</f>
        <v xml:space="preserve">Client 5 - </v>
      </c>
    </row>
    <row r="74" spans="2:19" x14ac:dyDescent="0.25">
      <c r="B74" s="733" t="str">
        <f>D$32</f>
        <v>net delivered selling value (CAD)</v>
      </c>
      <c r="C74" s="734"/>
      <c r="D74" s="734"/>
      <c r="E74" s="137"/>
      <c r="F74" s="137"/>
      <c r="G74" s="137"/>
      <c r="H74" s="137"/>
      <c r="I74" s="137"/>
      <c r="J74" s="137"/>
      <c r="K74" s="137"/>
      <c r="L74" s="138"/>
      <c r="M74" s="10"/>
    </row>
    <row r="75" spans="2:19" x14ac:dyDescent="0.25">
      <c r="B75" s="733" t="str">
        <f>D$33</f>
        <v>$ / tonne</v>
      </c>
      <c r="C75" s="734"/>
      <c r="D75" s="734"/>
      <c r="E75" s="151" t="str">
        <f>IF(E73=0,"-",E74/E73)</f>
        <v>-</v>
      </c>
      <c r="F75" s="151" t="str">
        <f t="shared" ref="F75:L75" si="11">IF(F73=0,"-",F74/F73)</f>
        <v>-</v>
      </c>
      <c r="G75" s="151" t="str">
        <f t="shared" si="11"/>
        <v>-</v>
      </c>
      <c r="H75" s="151" t="str">
        <f t="shared" si="11"/>
        <v>-</v>
      </c>
      <c r="I75" s="151" t="str">
        <f t="shared" si="11"/>
        <v>-</v>
      </c>
      <c r="J75" s="151" t="str">
        <f t="shared" si="11"/>
        <v>-</v>
      </c>
      <c r="K75" s="151" t="str">
        <f t="shared" si="11"/>
        <v>-</v>
      </c>
      <c r="L75" s="152" t="str">
        <f t="shared" si="11"/>
        <v>-</v>
      </c>
      <c r="M75" s="10"/>
    </row>
    <row r="76" spans="2:19" x14ac:dyDescent="0.25">
      <c r="B76" s="247"/>
      <c r="C76" s="248"/>
      <c r="D76" s="248"/>
      <c r="E76" s="29"/>
      <c r="F76" s="29"/>
      <c r="G76" s="29"/>
      <c r="H76" s="29"/>
      <c r="I76" s="29"/>
      <c r="J76" s="29"/>
      <c r="K76" s="29"/>
      <c r="L76" s="30"/>
      <c r="M76" s="10"/>
    </row>
    <row r="77" spans="2:19" x14ac:dyDescent="0.25">
      <c r="B77" s="549" t="str">
        <f>IF(Intro!$G$20="English",O77,P77)</f>
        <v>In the table below, “Error” means that the total sales to your firm’s top five accounts for that period exceed your firm’s total import sales for that period. Therefore, please modify the above data if necessary.</v>
      </c>
      <c r="C77" s="550"/>
      <c r="D77" s="550"/>
      <c r="E77" s="550"/>
      <c r="F77" s="550"/>
      <c r="G77" s="550"/>
      <c r="H77" s="550"/>
      <c r="I77" s="550"/>
      <c r="J77" s="550"/>
      <c r="K77" s="550"/>
      <c r="L77" s="551"/>
      <c r="M77" s="10"/>
      <c r="O77" s="10" t="s">
        <v>359</v>
      </c>
      <c r="P77" s="10" t="s">
        <v>360</v>
      </c>
      <c r="S77" s="38"/>
    </row>
    <row r="78" spans="2:19" x14ac:dyDescent="0.25">
      <c r="B78" s="549"/>
      <c r="C78" s="550"/>
      <c r="D78" s="550"/>
      <c r="E78" s="550"/>
      <c r="F78" s="550"/>
      <c r="G78" s="550"/>
      <c r="H78" s="550"/>
      <c r="I78" s="550"/>
      <c r="J78" s="550"/>
      <c r="K78" s="550"/>
      <c r="L78" s="551"/>
      <c r="M78" s="10"/>
      <c r="S78" s="38"/>
    </row>
    <row r="79" spans="2:19" x14ac:dyDescent="0.25">
      <c r="B79" s="247"/>
      <c r="C79" s="248"/>
      <c r="D79" s="248"/>
      <c r="E79" s="29"/>
      <c r="F79" s="29"/>
      <c r="G79" s="29"/>
      <c r="H79" s="29"/>
      <c r="I79" s="29"/>
      <c r="J79" s="29"/>
      <c r="K79" s="29"/>
      <c r="L79" s="30"/>
      <c r="M79" s="10"/>
      <c r="S79" s="38"/>
    </row>
    <row r="80" spans="2:19" ht="14.1" customHeight="1" x14ac:dyDescent="0.25">
      <c r="B80" s="778" t="str">
        <f>Variables!D66</f>
        <v>Verification - volume</v>
      </c>
      <c r="C80" s="622"/>
      <c r="D80" s="622"/>
      <c r="E80" s="622"/>
      <c r="F80" s="623"/>
      <c r="G80" s="251">
        <f>H80-1</f>
        <v>2024</v>
      </c>
      <c r="H80" s="251">
        <f>Variables!B8-1</f>
        <v>2025</v>
      </c>
      <c r="I80" s="251" t="str">
        <f>J24</f>
        <v>Jan-March 2025</v>
      </c>
      <c r="J80" s="251" t="str">
        <f>K24</f>
        <v>Jan-March 2026</v>
      </c>
      <c r="K80" s="225"/>
      <c r="L80" s="226"/>
      <c r="M80" s="10"/>
      <c r="O80" s="10" t="s">
        <v>379</v>
      </c>
      <c r="P80" s="10" t="s">
        <v>380</v>
      </c>
    </row>
    <row r="81" spans="1:16" ht="14.1" customHeight="1" x14ac:dyDescent="0.25">
      <c r="B81" s="747" t="str">
        <f>D31</f>
        <v>tonnes</v>
      </c>
      <c r="C81" s="748"/>
      <c r="D81" s="748"/>
      <c r="E81" s="748"/>
      <c r="F81" s="749"/>
      <c r="G81" s="187" t="str">
        <f>IF(SUM(E57:G57,E61:G61,E65:G65,E69:G69,E73:G73)&gt;H44,Variables!$D$67,Variables!$D$68)</f>
        <v>Okay</v>
      </c>
      <c r="H81" s="187" t="str">
        <f>IF(SUM(H57:K57,H61:K61,H65:K65,H69:K69,H73:K73)&gt;I44,Variables!$D$67,Variables!$D$68)</f>
        <v>Okay</v>
      </c>
      <c r="I81" s="187" t="str">
        <f>IF(SUM(H57,H61,H65,H69,H73)&gt;J44,Variables!$D$67,Variables!$D$68)</f>
        <v>Okay</v>
      </c>
      <c r="J81" s="187" t="str">
        <f>IF(SUM(L57,L61,L65,L69,L73)&gt;K44,Variables!$D$67,Variables!$D$68)</f>
        <v>Okay</v>
      </c>
      <c r="K81" s="225"/>
      <c r="L81" s="226"/>
      <c r="M81" s="10"/>
    </row>
    <row r="82" spans="1:16" ht="26.25" customHeight="1" x14ac:dyDescent="0.25">
      <c r="B82" s="779" t="str">
        <f>IF(Intro!$G$20="English",O82,P82)</f>
        <v>volume - total sales in Canada of imports to the top five accounts (Question 2)</v>
      </c>
      <c r="C82" s="780"/>
      <c r="D82" s="780"/>
      <c r="E82" s="780"/>
      <c r="F82" s="781"/>
      <c r="G82" s="187">
        <f>SUM(E57:G57,E61:G61,E65:G65,E69:G69,E73:G73)</f>
        <v>0</v>
      </c>
      <c r="H82" s="187">
        <f>SUM(H57:K57,H61:K61,H65:K65,H69:K69,H73:K73)</f>
        <v>0</v>
      </c>
      <c r="I82" s="187">
        <f>SUM(H57,H61,H65,H69,H73)</f>
        <v>0</v>
      </c>
      <c r="J82" s="187">
        <f>SUM(L57,L61,L65,L69,L73)</f>
        <v>0</v>
      </c>
      <c r="K82" s="225"/>
      <c r="L82" s="226"/>
      <c r="M82" s="10"/>
      <c r="O82" s="73" t="s">
        <v>439</v>
      </c>
      <c r="P82" s="10" t="s">
        <v>441</v>
      </c>
    </row>
    <row r="83" spans="1:16" ht="14.1" customHeight="1" x14ac:dyDescent="0.25">
      <c r="B83" s="779" t="str">
        <f>IF(Intro!$G$20="English",O83,P83)</f>
        <v>volume - total sales in Canada of imports (Question 1)</v>
      </c>
      <c r="C83" s="780"/>
      <c r="D83" s="780"/>
      <c r="E83" s="780"/>
      <c r="F83" s="781"/>
      <c r="G83" s="187">
        <f>H44</f>
        <v>0</v>
      </c>
      <c r="H83" s="187">
        <f>I44</f>
        <v>0</v>
      </c>
      <c r="I83" s="187">
        <f>J44</f>
        <v>0</v>
      </c>
      <c r="J83" s="187">
        <f>K44</f>
        <v>0</v>
      </c>
      <c r="K83" s="225"/>
      <c r="L83" s="226"/>
      <c r="M83" s="10"/>
      <c r="O83" s="10" t="s">
        <v>440</v>
      </c>
      <c r="P83" s="10" t="s">
        <v>442</v>
      </c>
    </row>
    <row r="84" spans="1:16" ht="14.1" customHeight="1" x14ac:dyDescent="0.25">
      <c r="B84" s="744" t="str">
        <f>Variables!D70</f>
        <v>Verification - value</v>
      </c>
      <c r="C84" s="745"/>
      <c r="D84" s="745"/>
      <c r="E84" s="745"/>
      <c r="F84" s="746"/>
      <c r="G84" s="251">
        <f>G80</f>
        <v>2024</v>
      </c>
      <c r="H84" s="251">
        <f>H80</f>
        <v>2025</v>
      </c>
      <c r="I84" s="251" t="str">
        <f>I80</f>
        <v>Jan-March 2025</v>
      </c>
      <c r="J84" s="251" t="str">
        <f>J80</f>
        <v>Jan-March 2026</v>
      </c>
      <c r="K84" s="225"/>
      <c r="L84" s="226"/>
      <c r="M84" s="10"/>
    </row>
    <row r="85" spans="1:16" ht="14.1" customHeight="1" x14ac:dyDescent="0.25">
      <c r="B85" s="758" t="str">
        <f>D32</f>
        <v>net delivered selling value (CAD)</v>
      </c>
      <c r="C85" s="759"/>
      <c r="D85" s="759"/>
      <c r="E85" s="759"/>
      <c r="F85" s="760"/>
      <c r="G85" s="187" t="str">
        <f>IF(SUM(E58:G58,E62:G62,E66:G66,E70:G70,E74:G74)&gt;H45,Variables!$D$67,Variables!$D$68)</f>
        <v>Okay</v>
      </c>
      <c r="H85" s="187" t="str">
        <f>IF(SUM(H58:K58,H62:K62,H66:K66,H70:K70,H74:K74)&gt;I45,Variables!$D$67,Variables!$D$68)</f>
        <v>Okay</v>
      </c>
      <c r="I85" s="187" t="str">
        <f>IF(SUM(H58,H62,H66,H70,H74)&gt;J45,Variables!$D$67,Variables!$D$68)</f>
        <v>Okay</v>
      </c>
      <c r="J85" s="187" t="str">
        <f>IF(SUM(L58,L62,L66,L70,L74)&gt;K45,Variables!$D$67,Variables!$D$68)</f>
        <v>Okay</v>
      </c>
      <c r="K85" s="225"/>
      <c r="L85" s="226"/>
      <c r="M85" s="10"/>
    </row>
    <row r="86" spans="1:16" ht="14.1" customHeight="1" x14ac:dyDescent="0.25">
      <c r="B86" s="761" t="str">
        <f>IF(Intro!$G$20="English",O86,P86)</f>
        <v>value - total sales in Canada of imports to the top five accounts (Question 2)</v>
      </c>
      <c r="C86" s="762"/>
      <c r="D86" s="762"/>
      <c r="E86" s="762"/>
      <c r="F86" s="763"/>
      <c r="G86" s="187">
        <f>SUM(E58:G58,E62:G62,E66:G66,E70:G70,E74:G74)</f>
        <v>0</v>
      </c>
      <c r="H86" s="187">
        <f>SUM(H58:K58,H62:K62,H66:K66,H70:K70,H74:K74)</f>
        <v>0</v>
      </c>
      <c r="I86" s="187">
        <f>SUM(H58,H62,H66,H70,H74)</f>
        <v>0</v>
      </c>
      <c r="J86" s="187">
        <f>SUM(L58,L62,L66,L70,L74)</f>
        <v>0</v>
      </c>
      <c r="K86" s="225"/>
      <c r="L86" s="226"/>
      <c r="M86" s="10"/>
      <c r="O86" s="73" t="s">
        <v>445</v>
      </c>
      <c r="P86" s="10" t="s">
        <v>443</v>
      </c>
    </row>
    <row r="87" spans="1:16" ht="14.1" customHeight="1" x14ac:dyDescent="0.25">
      <c r="B87" s="761" t="str">
        <f>IF(Intro!$G$20="English",O87,P87)</f>
        <v>value - total sales in Canada of imports (Question 1)</v>
      </c>
      <c r="C87" s="762"/>
      <c r="D87" s="762"/>
      <c r="E87" s="762"/>
      <c r="F87" s="763"/>
      <c r="G87" s="187">
        <f>H45</f>
        <v>0</v>
      </c>
      <c r="H87" s="187">
        <f>I45</f>
        <v>0</v>
      </c>
      <c r="I87" s="187">
        <f>J45</f>
        <v>0</v>
      </c>
      <c r="J87" s="187">
        <f>K45</f>
        <v>0</v>
      </c>
      <c r="K87" s="225"/>
      <c r="L87" s="226"/>
      <c r="M87" s="10"/>
      <c r="O87" s="10" t="s">
        <v>446</v>
      </c>
      <c r="P87" s="10" t="s">
        <v>444</v>
      </c>
    </row>
    <row r="88" spans="1:16" x14ac:dyDescent="0.25">
      <c r="B88" s="72"/>
      <c r="C88" s="82"/>
      <c r="D88" s="82"/>
      <c r="E88" s="82"/>
      <c r="F88" s="82"/>
      <c r="G88" s="82"/>
      <c r="H88" s="82"/>
      <c r="I88" s="82"/>
      <c r="J88" s="164"/>
      <c r="K88" s="164"/>
      <c r="L88" s="165"/>
      <c r="M88" s="10"/>
    </row>
    <row r="89" spans="1:16" s="207" customFormat="1" x14ac:dyDescent="0.25">
      <c r="A89" s="7"/>
      <c r="B89" s="31"/>
      <c r="C89" s="31"/>
      <c r="D89" s="89"/>
      <c r="E89" s="250"/>
      <c r="F89" s="250"/>
      <c r="G89" s="250"/>
      <c r="H89" s="250"/>
      <c r="I89" s="250"/>
      <c r="J89" s="250"/>
      <c r="K89" s="250"/>
      <c r="L89" s="250"/>
      <c r="M89" s="73"/>
    </row>
    <row r="90" spans="1:16" x14ac:dyDescent="0.25">
      <c r="B90" s="540" t="str">
        <f>IF(Intro!$G$20="English",O90,P90)</f>
        <v>IMPORTS OF BENCHMARK PRODUCTS</v>
      </c>
      <c r="C90" s="541"/>
      <c r="D90" s="541"/>
      <c r="E90" s="541"/>
      <c r="F90" s="541"/>
      <c r="G90" s="541"/>
      <c r="H90" s="541"/>
      <c r="I90" s="541"/>
      <c r="J90" s="541"/>
      <c r="K90" s="541"/>
      <c r="L90" s="542"/>
      <c r="M90" s="10"/>
      <c r="O90" s="105" t="s">
        <v>332</v>
      </c>
      <c r="P90" s="105" t="s">
        <v>398</v>
      </c>
    </row>
    <row r="91" spans="1:16" x14ac:dyDescent="0.25">
      <c r="B91" s="672" t="s">
        <v>16</v>
      </c>
      <c r="C91" s="673"/>
      <c r="D91" s="673"/>
      <c r="E91" s="673"/>
      <c r="F91" s="673"/>
      <c r="G91" s="673"/>
      <c r="H91" s="673"/>
      <c r="I91" s="673"/>
      <c r="J91" s="673"/>
      <c r="K91" s="673"/>
      <c r="L91" s="674"/>
      <c r="M91" s="10"/>
    </row>
    <row r="92" spans="1:16" x14ac:dyDescent="0.25">
      <c r="B92" s="16"/>
      <c r="C92" s="35"/>
      <c r="D92" s="35"/>
      <c r="E92" s="36"/>
      <c r="F92" s="36"/>
      <c r="G92" s="36"/>
      <c r="H92" s="36"/>
      <c r="I92" s="36"/>
      <c r="J92" s="36"/>
      <c r="K92" s="36"/>
      <c r="L92" s="17"/>
      <c r="M92" s="10"/>
    </row>
    <row r="93" spans="1:16" x14ac:dyDescent="0.25">
      <c r="B93" s="549" t="str">
        <f>IF(Intro!$G$20="English",O93,P93)</f>
        <v xml:space="preserve">Report the volume and value of imports for each benchmark product listed below : </v>
      </c>
      <c r="C93" s="550"/>
      <c r="D93" s="550"/>
      <c r="E93" s="550"/>
      <c r="F93" s="550"/>
      <c r="G93" s="550"/>
      <c r="H93" s="550"/>
      <c r="I93" s="550"/>
      <c r="J93" s="550"/>
      <c r="K93" s="550"/>
      <c r="L93" s="551"/>
      <c r="M93" s="10"/>
      <c r="O93" s="18" t="s">
        <v>192</v>
      </c>
      <c r="P93" s="10" t="s">
        <v>193</v>
      </c>
    </row>
    <row r="94" spans="1:16" x14ac:dyDescent="0.25">
      <c r="B94" s="247"/>
      <c r="C94" s="248"/>
      <c r="D94" s="35"/>
      <c r="E94" s="36"/>
      <c r="F94" s="36"/>
      <c r="G94" s="36"/>
      <c r="H94" s="36"/>
      <c r="I94" s="36"/>
      <c r="J94" s="36"/>
      <c r="K94" s="36"/>
      <c r="L94" s="17"/>
      <c r="M94" s="10"/>
      <c r="O94" s="18"/>
    </row>
    <row r="95" spans="1:16" x14ac:dyDescent="0.25">
      <c r="B95" s="775"/>
      <c r="C95" s="776"/>
      <c r="D95" s="777"/>
      <c r="E95" s="251" t="str">
        <f t="shared" ref="E95:L95" si="12">E55</f>
        <v>Q2 - 2024</v>
      </c>
      <c r="F95" s="251" t="str">
        <f t="shared" si="12"/>
        <v>Q3 - 2024</v>
      </c>
      <c r="G95" s="251" t="str">
        <f t="shared" si="12"/>
        <v>Q4 - 2024</v>
      </c>
      <c r="H95" s="251" t="str">
        <f t="shared" si="12"/>
        <v>Q1 - 2025</v>
      </c>
      <c r="I95" s="251" t="str">
        <f t="shared" si="12"/>
        <v>Q2 - 2025</v>
      </c>
      <c r="J95" s="251" t="str">
        <f t="shared" si="12"/>
        <v>Q3 - 2025</v>
      </c>
      <c r="K95" s="251" t="str">
        <f t="shared" si="12"/>
        <v>Q4 - 2025</v>
      </c>
      <c r="L95" s="252" t="str">
        <f t="shared" si="12"/>
        <v>Q1 - 2026</v>
      </c>
      <c r="M95" s="10"/>
      <c r="O95" s="18"/>
    </row>
    <row r="96" spans="1:16" x14ac:dyDescent="0.25">
      <c r="B96" s="729" t="str">
        <f>IF(Intro!$G$20="English",Variables!B30,Variables!C30)</f>
        <v>L80 seamless casing (including enhancements) with an API connection</v>
      </c>
      <c r="C96" s="619"/>
      <c r="D96" s="619"/>
      <c r="E96" s="619"/>
      <c r="F96" s="619"/>
      <c r="G96" s="619"/>
      <c r="H96" s="619"/>
      <c r="I96" s="619"/>
      <c r="J96" s="619"/>
      <c r="K96" s="619"/>
      <c r="L96" s="730"/>
      <c r="M96" s="10"/>
    </row>
    <row r="97" spans="2:13" x14ac:dyDescent="0.25">
      <c r="B97" s="731"/>
      <c r="C97" s="625"/>
      <c r="D97" s="625"/>
      <c r="E97" s="625"/>
      <c r="F97" s="625"/>
      <c r="G97" s="625"/>
      <c r="H97" s="625"/>
      <c r="I97" s="625"/>
      <c r="J97" s="625"/>
      <c r="K97" s="625"/>
      <c r="L97" s="732"/>
      <c r="M97" s="10"/>
    </row>
    <row r="98" spans="2:13" x14ac:dyDescent="0.25">
      <c r="B98" s="733" t="str">
        <f>D$26</f>
        <v>tonnes</v>
      </c>
      <c r="C98" s="734"/>
      <c r="D98" s="734"/>
      <c r="E98" s="137"/>
      <c r="F98" s="137"/>
      <c r="G98" s="137"/>
      <c r="H98" s="137"/>
      <c r="I98" s="137"/>
      <c r="J98" s="137"/>
      <c r="K98" s="137"/>
      <c r="L98" s="138"/>
      <c r="M98" s="10"/>
    </row>
    <row r="99" spans="2:13" x14ac:dyDescent="0.25">
      <c r="B99" s="733" t="str">
        <f>D$27</f>
        <v>net delivered purchase value (CAD)</v>
      </c>
      <c r="C99" s="734"/>
      <c r="D99" s="734"/>
      <c r="E99" s="137"/>
      <c r="F99" s="137"/>
      <c r="G99" s="137"/>
      <c r="H99" s="137"/>
      <c r="I99" s="137"/>
      <c r="J99" s="137"/>
      <c r="K99" s="137"/>
      <c r="L99" s="138"/>
      <c r="M99" s="10"/>
    </row>
    <row r="100" spans="2:13" x14ac:dyDescent="0.25">
      <c r="B100" s="733" t="str">
        <f>D$28</f>
        <v>$ / tonne</v>
      </c>
      <c r="C100" s="734"/>
      <c r="D100" s="734"/>
      <c r="E100" s="151" t="str">
        <f t="shared" ref="E100:L100" si="13">IF(E98=0,"-",E99/E98)</f>
        <v>-</v>
      </c>
      <c r="F100" s="151" t="str">
        <f t="shared" si="13"/>
        <v>-</v>
      </c>
      <c r="G100" s="151" t="str">
        <f t="shared" si="13"/>
        <v>-</v>
      </c>
      <c r="H100" s="151" t="str">
        <f t="shared" si="13"/>
        <v>-</v>
      </c>
      <c r="I100" s="151" t="str">
        <f t="shared" si="13"/>
        <v>-</v>
      </c>
      <c r="J100" s="151" t="str">
        <f t="shared" si="13"/>
        <v>-</v>
      </c>
      <c r="K100" s="151" t="str">
        <f t="shared" si="13"/>
        <v>-</v>
      </c>
      <c r="L100" s="152" t="str">
        <f t="shared" si="13"/>
        <v>-</v>
      </c>
      <c r="M100" s="10"/>
    </row>
    <row r="101" spans="2:13" x14ac:dyDescent="0.25">
      <c r="B101" s="729" t="str">
        <f>IF(Intro!$G$20="English",Variables!B31,Variables!C31)</f>
        <v>L80 welded casing (including enhancements) with an API connection</v>
      </c>
      <c r="C101" s="619"/>
      <c r="D101" s="619"/>
      <c r="E101" s="619"/>
      <c r="F101" s="619"/>
      <c r="G101" s="619"/>
      <c r="H101" s="619"/>
      <c r="I101" s="619"/>
      <c r="J101" s="619"/>
      <c r="K101" s="619"/>
      <c r="L101" s="730"/>
      <c r="M101" s="10"/>
    </row>
    <row r="102" spans="2:13" x14ac:dyDescent="0.25">
      <c r="B102" s="731"/>
      <c r="C102" s="625"/>
      <c r="D102" s="625"/>
      <c r="E102" s="625"/>
      <c r="F102" s="625"/>
      <c r="G102" s="625"/>
      <c r="H102" s="625"/>
      <c r="I102" s="625"/>
      <c r="J102" s="625"/>
      <c r="K102" s="625"/>
      <c r="L102" s="732"/>
      <c r="M102" s="10"/>
    </row>
    <row r="103" spans="2:13" x14ac:dyDescent="0.25">
      <c r="B103" s="733" t="str">
        <f>D$26</f>
        <v>tonnes</v>
      </c>
      <c r="C103" s="734"/>
      <c r="D103" s="734"/>
      <c r="E103" s="137"/>
      <c r="F103" s="137"/>
      <c r="G103" s="137"/>
      <c r="H103" s="137"/>
      <c r="I103" s="137"/>
      <c r="J103" s="137"/>
      <c r="K103" s="137"/>
      <c r="L103" s="138"/>
      <c r="M103" s="10"/>
    </row>
    <row r="104" spans="2:13" x14ac:dyDescent="0.25">
      <c r="B104" s="733" t="str">
        <f>D$27</f>
        <v>net delivered purchase value (CAD)</v>
      </c>
      <c r="C104" s="734"/>
      <c r="D104" s="734"/>
      <c r="E104" s="137"/>
      <c r="F104" s="137"/>
      <c r="G104" s="137"/>
      <c r="H104" s="137"/>
      <c r="I104" s="137"/>
      <c r="J104" s="137"/>
      <c r="K104" s="137"/>
      <c r="L104" s="138"/>
      <c r="M104" s="10"/>
    </row>
    <row r="105" spans="2:13" x14ac:dyDescent="0.25">
      <c r="B105" s="733" t="str">
        <f>D$28</f>
        <v>$ / tonne</v>
      </c>
      <c r="C105" s="734"/>
      <c r="D105" s="734"/>
      <c r="E105" s="151" t="str">
        <f t="shared" ref="E105:L105" si="14">IF(E103=0,"-",E104/E103)</f>
        <v>-</v>
      </c>
      <c r="F105" s="151" t="str">
        <f t="shared" si="14"/>
        <v>-</v>
      </c>
      <c r="G105" s="151" t="str">
        <f t="shared" si="14"/>
        <v>-</v>
      </c>
      <c r="H105" s="151" t="str">
        <f t="shared" si="14"/>
        <v>-</v>
      </c>
      <c r="I105" s="151" t="str">
        <f t="shared" si="14"/>
        <v>-</v>
      </c>
      <c r="J105" s="151" t="str">
        <f t="shared" si="14"/>
        <v>-</v>
      </c>
      <c r="K105" s="151" t="str">
        <f t="shared" si="14"/>
        <v>-</v>
      </c>
      <c r="L105" s="152" t="str">
        <f t="shared" si="14"/>
        <v>-</v>
      </c>
      <c r="M105" s="10"/>
    </row>
    <row r="106" spans="2:13" x14ac:dyDescent="0.25">
      <c r="B106" s="729" t="str">
        <f>IF(Intro!$G$20="English",Variables!B32,Variables!C32)</f>
        <v>L80 seamless casing (including enhancements) with a semi-premium connection</v>
      </c>
      <c r="C106" s="619"/>
      <c r="D106" s="619"/>
      <c r="E106" s="619"/>
      <c r="F106" s="619"/>
      <c r="G106" s="619"/>
      <c r="H106" s="619"/>
      <c r="I106" s="619"/>
      <c r="J106" s="619"/>
      <c r="K106" s="619"/>
      <c r="L106" s="730"/>
      <c r="M106" s="10"/>
    </row>
    <row r="107" spans="2:13" x14ac:dyDescent="0.25">
      <c r="B107" s="731"/>
      <c r="C107" s="625"/>
      <c r="D107" s="625"/>
      <c r="E107" s="625"/>
      <c r="F107" s="625"/>
      <c r="G107" s="625"/>
      <c r="H107" s="625"/>
      <c r="I107" s="625"/>
      <c r="J107" s="625"/>
      <c r="K107" s="625"/>
      <c r="L107" s="732"/>
      <c r="M107" s="10"/>
    </row>
    <row r="108" spans="2:13" x14ac:dyDescent="0.25">
      <c r="B108" s="733" t="str">
        <f>D$26</f>
        <v>tonnes</v>
      </c>
      <c r="C108" s="734"/>
      <c r="D108" s="734"/>
      <c r="E108" s="137"/>
      <c r="F108" s="137"/>
      <c r="G108" s="137"/>
      <c r="H108" s="137"/>
      <c r="I108" s="137"/>
      <c r="J108" s="137"/>
      <c r="K108" s="137"/>
      <c r="L108" s="138"/>
      <c r="M108" s="10"/>
    </row>
    <row r="109" spans="2:13" x14ac:dyDescent="0.25">
      <c r="B109" s="733" t="str">
        <f>D$27</f>
        <v>net delivered purchase value (CAD)</v>
      </c>
      <c r="C109" s="734"/>
      <c r="D109" s="734"/>
      <c r="E109" s="137"/>
      <c r="F109" s="137"/>
      <c r="G109" s="137"/>
      <c r="H109" s="137"/>
      <c r="I109" s="137"/>
      <c r="J109" s="137"/>
      <c r="K109" s="137"/>
      <c r="L109" s="138"/>
      <c r="M109" s="10"/>
    </row>
    <row r="110" spans="2:13" x14ac:dyDescent="0.25">
      <c r="B110" s="733" t="str">
        <f>D$28</f>
        <v>$ / tonne</v>
      </c>
      <c r="C110" s="734"/>
      <c r="D110" s="734"/>
      <c r="E110" s="151" t="str">
        <f t="shared" ref="E110:L110" si="15">IF(E108=0,"-",E109/E108)</f>
        <v>-</v>
      </c>
      <c r="F110" s="151" t="str">
        <f t="shared" si="15"/>
        <v>-</v>
      </c>
      <c r="G110" s="151" t="str">
        <f t="shared" si="15"/>
        <v>-</v>
      </c>
      <c r="H110" s="151" t="str">
        <f t="shared" si="15"/>
        <v>-</v>
      </c>
      <c r="I110" s="151" t="str">
        <f t="shared" si="15"/>
        <v>-</v>
      </c>
      <c r="J110" s="151" t="str">
        <f t="shared" si="15"/>
        <v>-</v>
      </c>
      <c r="K110" s="151" t="str">
        <f t="shared" si="15"/>
        <v>-</v>
      </c>
      <c r="L110" s="152" t="str">
        <f t="shared" si="15"/>
        <v>-</v>
      </c>
      <c r="M110" s="10"/>
    </row>
    <row r="111" spans="2:13" x14ac:dyDescent="0.25">
      <c r="B111" s="729" t="str">
        <f>IF(Intro!$G$20="English",Variables!B33,Variables!C33)</f>
        <v>L80 welded casing (including enhancements) with a semi-premium connection</v>
      </c>
      <c r="C111" s="619"/>
      <c r="D111" s="619"/>
      <c r="E111" s="619"/>
      <c r="F111" s="619"/>
      <c r="G111" s="619"/>
      <c r="H111" s="619"/>
      <c r="I111" s="619"/>
      <c r="J111" s="619"/>
      <c r="K111" s="619"/>
      <c r="L111" s="730"/>
      <c r="M111" s="10"/>
    </row>
    <row r="112" spans="2:13" x14ac:dyDescent="0.25">
      <c r="B112" s="731"/>
      <c r="C112" s="625"/>
      <c r="D112" s="625"/>
      <c r="E112" s="625"/>
      <c r="F112" s="625"/>
      <c r="G112" s="625"/>
      <c r="H112" s="625"/>
      <c r="I112" s="625"/>
      <c r="J112" s="625"/>
      <c r="K112" s="625"/>
      <c r="L112" s="732"/>
      <c r="M112" s="10"/>
    </row>
    <row r="113" spans="2:13" x14ac:dyDescent="0.25">
      <c r="B113" s="733" t="str">
        <f>D$26</f>
        <v>tonnes</v>
      </c>
      <c r="C113" s="734"/>
      <c r="D113" s="734"/>
      <c r="E113" s="137"/>
      <c r="F113" s="137"/>
      <c r="G113" s="137"/>
      <c r="H113" s="137"/>
      <c r="I113" s="137"/>
      <c r="J113" s="137"/>
      <c r="K113" s="137"/>
      <c r="L113" s="138"/>
      <c r="M113" s="10"/>
    </row>
    <row r="114" spans="2:13" x14ac:dyDescent="0.25">
      <c r="B114" s="733" t="str">
        <f>D$27</f>
        <v>net delivered purchase value (CAD)</v>
      </c>
      <c r="C114" s="734"/>
      <c r="D114" s="734"/>
      <c r="E114" s="137"/>
      <c r="F114" s="137"/>
      <c r="G114" s="137"/>
      <c r="H114" s="137"/>
      <c r="I114" s="137"/>
      <c r="J114" s="137"/>
      <c r="K114" s="137"/>
      <c r="L114" s="138"/>
      <c r="M114" s="10"/>
    </row>
    <row r="115" spans="2:13" x14ac:dyDescent="0.25">
      <c r="B115" s="733" t="str">
        <f>D$28</f>
        <v>$ / tonne</v>
      </c>
      <c r="C115" s="734"/>
      <c r="D115" s="734"/>
      <c r="E115" s="151" t="str">
        <f t="shared" ref="E115:L115" si="16">IF(E113=0,"-",E114/E113)</f>
        <v>-</v>
      </c>
      <c r="F115" s="151" t="str">
        <f t="shared" si="16"/>
        <v>-</v>
      </c>
      <c r="G115" s="151" t="str">
        <f t="shared" si="16"/>
        <v>-</v>
      </c>
      <c r="H115" s="151" t="str">
        <f t="shared" si="16"/>
        <v>-</v>
      </c>
      <c r="I115" s="151" t="str">
        <f t="shared" si="16"/>
        <v>-</v>
      </c>
      <c r="J115" s="151" t="str">
        <f t="shared" si="16"/>
        <v>-</v>
      </c>
      <c r="K115" s="151" t="str">
        <f t="shared" si="16"/>
        <v>-</v>
      </c>
      <c r="L115" s="152" t="str">
        <f t="shared" si="16"/>
        <v>-</v>
      </c>
      <c r="M115" s="10"/>
    </row>
    <row r="116" spans="2:13" x14ac:dyDescent="0.25">
      <c r="B116" s="729" t="str">
        <f>IF(Intro!$G$20="English",Variables!B34,Variables!C34)</f>
        <v>P110 seamless casing (including enhancements) with an API connection</v>
      </c>
      <c r="C116" s="619"/>
      <c r="D116" s="619"/>
      <c r="E116" s="619"/>
      <c r="F116" s="619"/>
      <c r="G116" s="619"/>
      <c r="H116" s="619"/>
      <c r="I116" s="619"/>
      <c r="J116" s="619"/>
      <c r="K116" s="619"/>
      <c r="L116" s="730"/>
      <c r="M116" s="10"/>
    </row>
    <row r="117" spans="2:13" x14ac:dyDescent="0.25">
      <c r="B117" s="731"/>
      <c r="C117" s="625"/>
      <c r="D117" s="625"/>
      <c r="E117" s="625"/>
      <c r="F117" s="625"/>
      <c r="G117" s="625"/>
      <c r="H117" s="625"/>
      <c r="I117" s="625"/>
      <c r="J117" s="625"/>
      <c r="K117" s="625"/>
      <c r="L117" s="732"/>
      <c r="M117" s="10"/>
    </row>
    <row r="118" spans="2:13" x14ac:dyDescent="0.25">
      <c r="B118" s="733" t="str">
        <f>D$26</f>
        <v>tonnes</v>
      </c>
      <c r="C118" s="734"/>
      <c r="D118" s="734"/>
      <c r="E118" s="137"/>
      <c r="F118" s="137"/>
      <c r="G118" s="137"/>
      <c r="H118" s="137"/>
      <c r="I118" s="137"/>
      <c r="J118" s="137"/>
      <c r="K118" s="137"/>
      <c r="L118" s="138"/>
      <c r="M118" s="10"/>
    </row>
    <row r="119" spans="2:13" x14ac:dyDescent="0.25">
      <c r="B119" s="733" t="str">
        <f>D$27</f>
        <v>net delivered purchase value (CAD)</v>
      </c>
      <c r="C119" s="734"/>
      <c r="D119" s="734"/>
      <c r="E119" s="137"/>
      <c r="F119" s="137"/>
      <c r="G119" s="137"/>
      <c r="H119" s="137"/>
      <c r="I119" s="137"/>
      <c r="J119" s="137"/>
      <c r="K119" s="137"/>
      <c r="L119" s="138"/>
      <c r="M119" s="10"/>
    </row>
    <row r="120" spans="2:13" x14ac:dyDescent="0.25">
      <c r="B120" s="733" t="str">
        <f>D$28</f>
        <v>$ / tonne</v>
      </c>
      <c r="C120" s="734"/>
      <c r="D120" s="734"/>
      <c r="E120" s="151" t="str">
        <f t="shared" ref="E120:L120" si="17">IF(E118=0,"-",E119/E118)</f>
        <v>-</v>
      </c>
      <c r="F120" s="151" t="str">
        <f t="shared" si="17"/>
        <v>-</v>
      </c>
      <c r="G120" s="151" t="str">
        <f t="shared" si="17"/>
        <v>-</v>
      </c>
      <c r="H120" s="151" t="str">
        <f t="shared" si="17"/>
        <v>-</v>
      </c>
      <c r="I120" s="151" t="str">
        <f t="shared" si="17"/>
        <v>-</v>
      </c>
      <c r="J120" s="151" t="str">
        <f t="shared" si="17"/>
        <v>-</v>
      </c>
      <c r="K120" s="151" t="str">
        <f t="shared" si="17"/>
        <v>-</v>
      </c>
      <c r="L120" s="152" t="str">
        <f t="shared" si="17"/>
        <v>-</v>
      </c>
      <c r="M120" s="10"/>
    </row>
    <row r="121" spans="2:13" x14ac:dyDescent="0.25">
      <c r="B121" s="729" t="str">
        <f>IF(Intro!$G$20="English",Variables!B35,Variables!C35)</f>
        <v>P110 welded casing (including enhancements) with an API connection</v>
      </c>
      <c r="C121" s="619"/>
      <c r="D121" s="619"/>
      <c r="E121" s="619"/>
      <c r="F121" s="619"/>
      <c r="G121" s="619"/>
      <c r="H121" s="619"/>
      <c r="I121" s="619"/>
      <c r="J121" s="619"/>
      <c r="K121" s="619"/>
      <c r="L121" s="730"/>
      <c r="M121" s="10"/>
    </row>
    <row r="122" spans="2:13" x14ac:dyDescent="0.25">
      <c r="B122" s="731"/>
      <c r="C122" s="625"/>
      <c r="D122" s="625"/>
      <c r="E122" s="625"/>
      <c r="F122" s="625"/>
      <c r="G122" s="625"/>
      <c r="H122" s="625"/>
      <c r="I122" s="625"/>
      <c r="J122" s="625"/>
      <c r="K122" s="625"/>
      <c r="L122" s="732"/>
      <c r="M122" s="10"/>
    </row>
    <row r="123" spans="2:13" x14ac:dyDescent="0.25">
      <c r="B123" s="733" t="str">
        <f>D$26</f>
        <v>tonnes</v>
      </c>
      <c r="C123" s="734"/>
      <c r="D123" s="734"/>
      <c r="E123" s="137"/>
      <c r="F123" s="137"/>
      <c r="G123" s="137"/>
      <c r="H123" s="137"/>
      <c r="I123" s="137"/>
      <c r="J123" s="137"/>
      <c r="K123" s="137"/>
      <c r="L123" s="138"/>
      <c r="M123" s="10"/>
    </row>
    <row r="124" spans="2:13" x14ac:dyDescent="0.25">
      <c r="B124" s="733" t="str">
        <f>D$27</f>
        <v>net delivered purchase value (CAD)</v>
      </c>
      <c r="C124" s="734"/>
      <c r="D124" s="734"/>
      <c r="E124" s="137"/>
      <c r="F124" s="137"/>
      <c r="G124" s="137"/>
      <c r="H124" s="137"/>
      <c r="I124" s="137"/>
      <c r="J124" s="137"/>
      <c r="K124" s="137"/>
      <c r="L124" s="138"/>
      <c r="M124" s="10"/>
    </row>
    <row r="125" spans="2:13" x14ac:dyDescent="0.25">
      <c r="B125" s="733" t="str">
        <f>D$28</f>
        <v>$ / tonne</v>
      </c>
      <c r="C125" s="734"/>
      <c r="D125" s="734"/>
      <c r="E125" s="151" t="str">
        <f t="shared" ref="E125:L125" si="18">IF(E123=0,"-",E124/E123)</f>
        <v>-</v>
      </c>
      <c r="F125" s="151" t="str">
        <f t="shared" si="18"/>
        <v>-</v>
      </c>
      <c r="G125" s="151" t="str">
        <f t="shared" si="18"/>
        <v>-</v>
      </c>
      <c r="H125" s="151" t="str">
        <f t="shared" si="18"/>
        <v>-</v>
      </c>
      <c r="I125" s="151" t="str">
        <f t="shared" si="18"/>
        <v>-</v>
      </c>
      <c r="J125" s="151" t="str">
        <f t="shared" si="18"/>
        <v>-</v>
      </c>
      <c r="K125" s="151" t="str">
        <f t="shared" si="18"/>
        <v>-</v>
      </c>
      <c r="L125" s="152" t="str">
        <f t="shared" si="18"/>
        <v>-</v>
      </c>
      <c r="M125" s="10"/>
    </row>
    <row r="126" spans="2:13" x14ac:dyDescent="0.25">
      <c r="B126" s="729" t="str">
        <f>IF(Intro!$G$20="English",Variables!B36,Variables!C36)</f>
        <v>P110 seamless casing (including enhancements) with a semi-premium connection</v>
      </c>
      <c r="C126" s="619"/>
      <c r="D126" s="619"/>
      <c r="E126" s="619"/>
      <c r="F126" s="619"/>
      <c r="G126" s="619"/>
      <c r="H126" s="619"/>
      <c r="I126" s="619"/>
      <c r="J126" s="619"/>
      <c r="K126" s="619"/>
      <c r="L126" s="730"/>
      <c r="M126" s="10"/>
    </row>
    <row r="127" spans="2:13" x14ac:dyDescent="0.25">
      <c r="B127" s="731"/>
      <c r="C127" s="625"/>
      <c r="D127" s="625"/>
      <c r="E127" s="625"/>
      <c r="F127" s="625"/>
      <c r="G127" s="625"/>
      <c r="H127" s="625"/>
      <c r="I127" s="625"/>
      <c r="J127" s="625"/>
      <c r="K127" s="625"/>
      <c r="L127" s="732"/>
      <c r="M127" s="10"/>
    </row>
    <row r="128" spans="2:13" x14ac:dyDescent="0.25">
      <c r="B128" s="733" t="str">
        <f>D$26</f>
        <v>tonnes</v>
      </c>
      <c r="C128" s="734"/>
      <c r="D128" s="734"/>
      <c r="E128" s="137"/>
      <c r="F128" s="137"/>
      <c r="G128" s="137"/>
      <c r="H128" s="137"/>
      <c r="I128" s="137"/>
      <c r="J128" s="137"/>
      <c r="K128" s="137"/>
      <c r="L128" s="138"/>
      <c r="M128" s="10"/>
    </row>
    <row r="129" spans="2:13" x14ac:dyDescent="0.25">
      <c r="B129" s="733" t="str">
        <f>D$27</f>
        <v>net delivered purchase value (CAD)</v>
      </c>
      <c r="C129" s="734"/>
      <c r="D129" s="734"/>
      <c r="E129" s="137"/>
      <c r="F129" s="137"/>
      <c r="G129" s="137"/>
      <c r="H129" s="137"/>
      <c r="I129" s="137"/>
      <c r="J129" s="137"/>
      <c r="K129" s="137"/>
      <c r="L129" s="138"/>
      <c r="M129" s="10"/>
    </row>
    <row r="130" spans="2:13" x14ac:dyDescent="0.25">
      <c r="B130" s="733" t="str">
        <f>D$28</f>
        <v>$ / tonne</v>
      </c>
      <c r="C130" s="734"/>
      <c r="D130" s="734"/>
      <c r="E130" s="151" t="str">
        <f t="shared" ref="E130:L130" si="19">IF(E128=0,"-",E129/E128)</f>
        <v>-</v>
      </c>
      <c r="F130" s="151" t="str">
        <f t="shared" si="19"/>
        <v>-</v>
      </c>
      <c r="G130" s="151" t="str">
        <f t="shared" si="19"/>
        <v>-</v>
      </c>
      <c r="H130" s="151" t="str">
        <f t="shared" si="19"/>
        <v>-</v>
      </c>
      <c r="I130" s="151" t="str">
        <f t="shared" si="19"/>
        <v>-</v>
      </c>
      <c r="J130" s="151" t="str">
        <f t="shared" si="19"/>
        <v>-</v>
      </c>
      <c r="K130" s="151" t="str">
        <f t="shared" si="19"/>
        <v>-</v>
      </c>
      <c r="L130" s="152" t="str">
        <f t="shared" si="19"/>
        <v>-</v>
      </c>
      <c r="M130" s="10"/>
    </row>
    <row r="131" spans="2:13" x14ac:dyDescent="0.25">
      <c r="B131" s="729" t="str">
        <f>IF(Intro!$G$20="English",Variables!B37,Variables!C37)</f>
        <v>P110 welded casing (including enhancements) with a semi-premium connection</v>
      </c>
      <c r="C131" s="619"/>
      <c r="D131" s="619"/>
      <c r="E131" s="619"/>
      <c r="F131" s="619"/>
      <c r="G131" s="619"/>
      <c r="H131" s="619"/>
      <c r="I131" s="619"/>
      <c r="J131" s="619"/>
      <c r="K131" s="619"/>
      <c r="L131" s="730"/>
      <c r="M131" s="10"/>
    </row>
    <row r="132" spans="2:13" x14ac:dyDescent="0.25">
      <c r="B132" s="731"/>
      <c r="C132" s="625"/>
      <c r="D132" s="625"/>
      <c r="E132" s="625"/>
      <c r="F132" s="625"/>
      <c r="G132" s="625"/>
      <c r="H132" s="625"/>
      <c r="I132" s="625"/>
      <c r="J132" s="625"/>
      <c r="K132" s="625"/>
      <c r="L132" s="732"/>
      <c r="M132" s="10"/>
    </row>
    <row r="133" spans="2:13" x14ac:dyDescent="0.25">
      <c r="B133" s="733" t="str">
        <f>D$26</f>
        <v>tonnes</v>
      </c>
      <c r="C133" s="734"/>
      <c r="D133" s="734"/>
      <c r="E133" s="137"/>
      <c r="F133" s="137"/>
      <c r="G133" s="137"/>
      <c r="H133" s="137"/>
      <c r="I133" s="137"/>
      <c r="J133" s="137"/>
      <c r="K133" s="137"/>
      <c r="L133" s="138"/>
      <c r="M133" s="10"/>
    </row>
    <row r="134" spans="2:13" x14ac:dyDescent="0.25">
      <c r="B134" s="733" t="str">
        <f>D$27</f>
        <v>net delivered purchase value (CAD)</v>
      </c>
      <c r="C134" s="734"/>
      <c r="D134" s="734"/>
      <c r="E134" s="137"/>
      <c r="F134" s="137"/>
      <c r="G134" s="137"/>
      <c r="H134" s="137"/>
      <c r="I134" s="137"/>
      <c r="J134" s="137"/>
      <c r="K134" s="137"/>
      <c r="L134" s="138"/>
      <c r="M134" s="10"/>
    </row>
    <row r="135" spans="2:13" x14ac:dyDescent="0.25">
      <c r="B135" s="733" t="str">
        <f>D$28</f>
        <v>$ / tonne</v>
      </c>
      <c r="C135" s="734"/>
      <c r="D135" s="734"/>
      <c r="E135" s="151" t="str">
        <f t="shared" ref="E135:L135" si="20">IF(E133=0,"-",E134/E133)</f>
        <v>-</v>
      </c>
      <c r="F135" s="151" t="str">
        <f t="shared" si="20"/>
        <v>-</v>
      </c>
      <c r="G135" s="151" t="str">
        <f t="shared" si="20"/>
        <v>-</v>
      </c>
      <c r="H135" s="151" t="str">
        <f t="shared" si="20"/>
        <v>-</v>
      </c>
      <c r="I135" s="151" t="str">
        <f t="shared" si="20"/>
        <v>-</v>
      </c>
      <c r="J135" s="151" t="str">
        <f t="shared" si="20"/>
        <v>-</v>
      </c>
      <c r="K135" s="151" t="str">
        <f t="shared" si="20"/>
        <v>-</v>
      </c>
      <c r="L135" s="152" t="str">
        <f t="shared" si="20"/>
        <v>-</v>
      </c>
      <c r="M135" s="10"/>
    </row>
    <row r="136" spans="2:13" x14ac:dyDescent="0.25">
      <c r="B136" s="729" t="str">
        <f>IF(Intro!$G$20="English",Variables!B38,Variables!C38)</f>
        <v>T95 seamless casing (including enhancements) with a semi-premium connection</v>
      </c>
      <c r="C136" s="619"/>
      <c r="D136" s="619"/>
      <c r="E136" s="619"/>
      <c r="F136" s="619"/>
      <c r="G136" s="619"/>
      <c r="H136" s="619"/>
      <c r="I136" s="619"/>
      <c r="J136" s="619"/>
      <c r="K136" s="619"/>
      <c r="L136" s="730"/>
      <c r="M136" s="10"/>
    </row>
    <row r="137" spans="2:13" x14ac:dyDescent="0.25">
      <c r="B137" s="731"/>
      <c r="C137" s="625"/>
      <c r="D137" s="625"/>
      <c r="E137" s="625"/>
      <c r="F137" s="625"/>
      <c r="G137" s="625"/>
      <c r="H137" s="625"/>
      <c r="I137" s="625"/>
      <c r="J137" s="625"/>
      <c r="K137" s="625"/>
      <c r="L137" s="732"/>
      <c r="M137" s="10"/>
    </row>
    <row r="138" spans="2:13" x14ac:dyDescent="0.25">
      <c r="B138" s="733" t="str">
        <f>D$26</f>
        <v>tonnes</v>
      </c>
      <c r="C138" s="734"/>
      <c r="D138" s="734"/>
      <c r="E138" s="137"/>
      <c r="F138" s="137"/>
      <c r="G138" s="137"/>
      <c r="H138" s="137"/>
      <c r="I138" s="137"/>
      <c r="J138" s="137"/>
      <c r="K138" s="137"/>
      <c r="L138" s="138"/>
      <c r="M138" s="10"/>
    </row>
    <row r="139" spans="2:13" x14ac:dyDescent="0.25">
      <c r="B139" s="733" t="str">
        <f>D$27</f>
        <v>net delivered purchase value (CAD)</v>
      </c>
      <c r="C139" s="734"/>
      <c r="D139" s="734"/>
      <c r="E139" s="137"/>
      <c r="F139" s="137"/>
      <c r="G139" s="137"/>
      <c r="H139" s="137"/>
      <c r="I139" s="137"/>
      <c r="J139" s="137"/>
      <c r="K139" s="137"/>
      <c r="L139" s="138"/>
      <c r="M139" s="10"/>
    </row>
    <row r="140" spans="2:13" x14ac:dyDescent="0.25">
      <c r="B140" s="733" t="str">
        <f>D$28</f>
        <v>$ / tonne</v>
      </c>
      <c r="C140" s="734"/>
      <c r="D140" s="734"/>
      <c r="E140" s="151" t="str">
        <f t="shared" ref="E140:L140" si="21">IF(E138=0,"-",E139/E138)</f>
        <v>-</v>
      </c>
      <c r="F140" s="151" t="str">
        <f t="shared" si="21"/>
        <v>-</v>
      </c>
      <c r="G140" s="151" t="str">
        <f t="shared" si="21"/>
        <v>-</v>
      </c>
      <c r="H140" s="151" t="str">
        <f t="shared" si="21"/>
        <v>-</v>
      </c>
      <c r="I140" s="151" t="str">
        <f t="shared" si="21"/>
        <v>-</v>
      </c>
      <c r="J140" s="151" t="str">
        <f t="shared" si="21"/>
        <v>-</v>
      </c>
      <c r="K140" s="151" t="str">
        <f t="shared" si="21"/>
        <v>-</v>
      </c>
      <c r="L140" s="152" t="str">
        <f t="shared" si="21"/>
        <v>-</v>
      </c>
      <c r="M140" s="10"/>
    </row>
    <row r="141" spans="2:13" x14ac:dyDescent="0.25">
      <c r="B141" s="729" t="str">
        <f>IF(Intro!$G$20="English",Variables!B39,Variables!C39)</f>
        <v>P110S seamless casing (including enhancements) or similar mild sour service grade with a semi-premium connection</v>
      </c>
      <c r="C141" s="619"/>
      <c r="D141" s="619"/>
      <c r="E141" s="619"/>
      <c r="F141" s="619"/>
      <c r="G141" s="619"/>
      <c r="H141" s="619"/>
      <c r="I141" s="619"/>
      <c r="J141" s="619"/>
      <c r="K141" s="619"/>
      <c r="L141" s="730"/>
      <c r="M141" s="10"/>
    </row>
    <row r="142" spans="2:13" x14ac:dyDescent="0.25">
      <c r="B142" s="731"/>
      <c r="C142" s="625"/>
      <c r="D142" s="625"/>
      <c r="E142" s="625"/>
      <c r="F142" s="625"/>
      <c r="G142" s="625"/>
      <c r="H142" s="625"/>
      <c r="I142" s="625"/>
      <c r="J142" s="625"/>
      <c r="K142" s="625"/>
      <c r="L142" s="732"/>
      <c r="M142" s="10"/>
    </row>
    <row r="143" spans="2:13" x14ac:dyDescent="0.25">
      <c r="B143" s="733" t="str">
        <f>D$26</f>
        <v>tonnes</v>
      </c>
      <c r="C143" s="734"/>
      <c r="D143" s="734"/>
      <c r="E143" s="137"/>
      <c r="F143" s="137"/>
      <c r="G143" s="137"/>
      <c r="H143" s="137"/>
      <c r="I143" s="137"/>
      <c r="J143" s="137"/>
      <c r="K143" s="137"/>
      <c r="L143" s="138"/>
      <c r="M143" s="10"/>
    </row>
    <row r="144" spans="2:13" x14ac:dyDescent="0.25">
      <c r="B144" s="733" t="str">
        <f>D$27</f>
        <v>net delivered purchase value (CAD)</v>
      </c>
      <c r="C144" s="734"/>
      <c r="D144" s="734"/>
      <c r="E144" s="137"/>
      <c r="F144" s="137"/>
      <c r="G144" s="137"/>
      <c r="H144" s="137"/>
      <c r="I144" s="137"/>
      <c r="J144" s="137"/>
      <c r="K144" s="137"/>
      <c r="L144" s="138"/>
      <c r="M144" s="10"/>
    </row>
    <row r="145" spans="1:19" x14ac:dyDescent="0.25">
      <c r="B145" s="733" t="str">
        <f>D$28</f>
        <v>$ / tonne</v>
      </c>
      <c r="C145" s="734"/>
      <c r="D145" s="734"/>
      <c r="E145" s="151" t="str">
        <f t="shared" ref="E145:L145" si="22">IF(E143=0,"-",E144/E143)</f>
        <v>-</v>
      </c>
      <c r="F145" s="151" t="str">
        <f t="shared" si="22"/>
        <v>-</v>
      </c>
      <c r="G145" s="151" t="str">
        <f t="shared" si="22"/>
        <v>-</v>
      </c>
      <c r="H145" s="151" t="str">
        <f t="shared" si="22"/>
        <v>-</v>
      </c>
      <c r="I145" s="151" t="str">
        <f t="shared" si="22"/>
        <v>-</v>
      </c>
      <c r="J145" s="151" t="str">
        <f t="shared" si="22"/>
        <v>-</v>
      </c>
      <c r="K145" s="151" t="str">
        <f t="shared" si="22"/>
        <v>-</v>
      </c>
      <c r="L145" s="152" t="str">
        <f t="shared" si="22"/>
        <v>-</v>
      </c>
      <c r="M145" s="10"/>
    </row>
    <row r="146" spans="1:19" x14ac:dyDescent="0.25">
      <c r="B146" s="260"/>
      <c r="C146" s="261"/>
      <c r="D146" s="261"/>
      <c r="E146" s="29"/>
      <c r="F146" s="29"/>
      <c r="G146" s="29"/>
      <c r="H146" s="29"/>
      <c r="I146" s="29"/>
      <c r="J146" s="29"/>
      <c r="K146" s="29"/>
      <c r="L146" s="30"/>
      <c r="M146" s="10"/>
    </row>
    <row r="147" spans="1:19" x14ac:dyDescent="0.25">
      <c r="B147" s="549" t="str">
        <f>IF(Intro!$G$20="English",O147,P147)</f>
        <v>In the table below, “Error” means that the total imports of your firm's benchmark products exceed your firm's total imports for that period. Therefore, please modify the above data if necessary.</v>
      </c>
      <c r="C147" s="550"/>
      <c r="D147" s="550"/>
      <c r="E147" s="550"/>
      <c r="F147" s="550"/>
      <c r="G147" s="550"/>
      <c r="H147" s="550"/>
      <c r="I147" s="550"/>
      <c r="J147" s="550"/>
      <c r="K147" s="550"/>
      <c r="L147" s="551"/>
      <c r="M147" s="10"/>
      <c r="O147" s="10" t="s">
        <v>361</v>
      </c>
      <c r="P147" s="10" t="s">
        <v>362</v>
      </c>
      <c r="S147" s="38"/>
    </row>
    <row r="148" spans="1:19" x14ac:dyDescent="0.25">
      <c r="B148" s="549"/>
      <c r="C148" s="550"/>
      <c r="D148" s="550"/>
      <c r="E148" s="550"/>
      <c r="F148" s="550"/>
      <c r="G148" s="550"/>
      <c r="H148" s="550"/>
      <c r="I148" s="550"/>
      <c r="J148" s="550"/>
      <c r="K148" s="550"/>
      <c r="L148" s="551"/>
      <c r="M148" s="10"/>
      <c r="S148" s="38"/>
    </row>
    <row r="149" spans="1:19" x14ac:dyDescent="0.25">
      <c r="B149" s="247"/>
      <c r="C149" s="248"/>
      <c r="D149" s="248"/>
      <c r="E149" s="29"/>
      <c r="F149" s="29"/>
      <c r="G149" s="29"/>
      <c r="H149" s="29"/>
      <c r="I149" s="29"/>
      <c r="J149" s="29"/>
      <c r="K149" s="29"/>
      <c r="L149" s="30"/>
      <c r="M149" s="10"/>
      <c r="S149" s="38"/>
    </row>
    <row r="150" spans="1:19" ht="14.1" customHeight="1" x14ac:dyDescent="0.25">
      <c r="B150" s="744" t="str">
        <f>Variables!D66</f>
        <v>Verification - volume</v>
      </c>
      <c r="C150" s="745"/>
      <c r="D150" s="745"/>
      <c r="E150" s="745"/>
      <c r="F150" s="746"/>
      <c r="G150" s="251">
        <f>G80</f>
        <v>2024</v>
      </c>
      <c r="H150" s="251">
        <f>H80</f>
        <v>2025</v>
      </c>
      <c r="I150" s="251" t="str">
        <f>I80</f>
        <v>Jan-March 2025</v>
      </c>
      <c r="J150" s="251" t="str">
        <f>J80</f>
        <v>Jan-March 2026</v>
      </c>
      <c r="K150" s="225"/>
      <c r="L150" s="226"/>
      <c r="M150" s="10"/>
    </row>
    <row r="151" spans="1:19" ht="14.1" customHeight="1" x14ac:dyDescent="0.25">
      <c r="B151" s="753" t="str">
        <f>B98</f>
        <v>tonnes</v>
      </c>
      <c r="C151" s="754"/>
      <c r="D151" s="754"/>
      <c r="E151" s="754"/>
      <c r="F151" s="755"/>
      <c r="G151" s="187" t="str">
        <f>IF(SUM(E98:G98,E103:G103,E108:G108,E113:G113,E118:G118,E123:G123,E128:G128,E133:G133,E138:G138,E143:G143)&gt;H26,Variables!$D$67,Variables!$D$68)</f>
        <v>Okay</v>
      </c>
      <c r="H151" s="187" t="str">
        <f>IF(SUM(H98:K98,H103:K103,H108:K108,H113:K113,H118:K118,H123:K123,H128:K128,H133:K133,H138:K138,H143:K143)&gt;I26,Variables!$D$67,Variables!$D$68)</f>
        <v>Okay</v>
      </c>
      <c r="I151" s="187" t="str">
        <f>IF(SUM(H98,H103,H108,H113,H118,H123,H128,H133,H138,H143)&gt;J26,Variables!$D$67,Variables!$D$68)</f>
        <v>Okay</v>
      </c>
      <c r="J151" s="187" t="str">
        <f>IF(SUM(L98,L103,L108,L113,L118,L123,L128,L133,L138,L143)&gt;K26,Variables!$D$67,Variables!$D$68)</f>
        <v>Okay</v>
      </c>
      <c r="K151" s="225"/>
      <c r="L151" s="226"/>
      <c r="M151" s="10"/>
    </row>
    <row r="152" spans="1:19" ht="14.1" customHeight="1" x14ac:dyDescent="0.25">
      <c r="B152" s="750" t="str">
        <f>IF(Intro!$G$20="English",O152,P152)</f>
        <v>volume - total imports of benchmark products (Question 3)</v>
      </c>
      <c r="C152" s="751"/>
      <c r="D152" s="751"/>
      <c r="E152" s="751"/>
      <c r="F152" s="752"/>
      <c r="G152" s="187">
        <f>SUM(E98:G98,E103:G103,E108:G108,E113:G113,E118:G118,E123:G123,E128:G128,E133:G133,E138:G138,E143:G143)</f>
        <v>0</v>
      </c>
      <c r="H152" s="187">
        <f>SUM(H98:K98,H103:K103,H108:K108,H113:K113,H118:K118,H123:K123,H128:K128,H133:K133,H138:K138,H143:K143)</f>
        <v>0</v>
      </c>
      <c r="I152" s="187">
        <f>SUM(H98,H103,H108,H113,H118,H123,H128,H133,H138,H143)</f>
        <v>0</v>
      </c>
      <c r="J152" s="187">
        <f>SUM(L98,L103,L108,L113,L118,L123,L128,L133,L138,L143)</f>
        <v>0</v>
      </c>
      <c r="K152" s="225"/>
      <c r="L152" s="226"/>
      <c r="M152" s="10"/>
      <c r="O152" s="10" t="s">
        <v>431</v>
      </c>
      <c r="P152" s="10" t="s">
        <v>432</v>
      </c>
    </row>
    <row r="153" spans="1:19" ht="14.1" customHeight="1" x14ac:dyDescent="0.25">
      <c r="B153" s="750" t="str">
        <f>IF(Intro!$G$20="English",O153,P153)</f>
        <v>volume - total imports (Question 1)</v>
      </c>
      <c r="C153" s="751"/>
      <c r="D153" s="751"/>
      <c r="E153" s="751"/>
      <c r="F153" s="752"/>
      <c r="G153" s="187">
        <f>H26</f>
        <v>0</v>
      </c>
      <c r="H153" s="187">
        <f>I26</f>
        <v>0</v>
      </c>
      <c r="I153" s="187">
        <f>J26</f>
        <v>0</v>
      </c>
      <c r="J153" s="187">
        <f>K26</f>
        <v>0</v>
      </c>
      <c r="K153" s="225"/>
      <c r="L153" s="226"/>
      <c r="M153" s="10"/>
      <c r="O153" s="10" t="s">
        <v>433</v>
      </c>
      <c r="P153" s="10" t="s">
        <v>434</v>
      </c>
    </row>
    <row r="154" spans="1:19" x14ac:dyDescent="0.25">
      <c r="B154" s="744" t="str">
        <f>Variables!D70</f>
        <v>Verification - value</v>
      </c>
      <c r="C154" s="745"/>
      <c r="D154" s="745"/>
      <c r="E154" s="745"/>
      <c r="F154" s="746"/>
      <c r="G154" s="251">
        <f>G150</f>
        <v>2024</v>
      </c>
      <c r="H154" s="251">
        <f>H150</f>
        <v>2025</v>
      </c>
      <c r="I154" s="251" t="str">
        <f>I150</f>
        <v>Jan-March 2025</v>
      </c>
      <c r="J154" s="251" t="str">
        <f>J150</f>
        <v>Jan-March 2026</v>
      </c>
      <c r="K154" s="225"/>
      <c r="L154" s="226"/>
      <c r="M154" s="10"/>
    </row>
    <row r="155" spans="1:19" ht="14.1" customHeight="1" x14ac:dyDescent="0.25">
      <c r="B155" s="753" t="str">
        <f>B99</f>
        <v>net delivered purchase value (CAD)</v>
      </c>
      <c r="C155" s="754"/>
      <c r="D155" s="754"/>
      <c r="E155" s="754"/>
      <c r="F155" s="755"/>
      <c r="G155" s="187" t="str">
        <f>IF(SUM(E99:G99,E104:G104,E109:G109,E114:G114,E119:G119,E124:G124,E129:G129,E134:G134,E139:G139,E144:G144)&gt;H27,Variables!$D$67,Variables!$D$68)</f>
        <v>Okay</v>
      </c>
      <c r="H155" s="187" t="str">
        <f>IF(SUM(H99:K99,H104:K104,H109:K109,H114:K114,H119:K119,H124:K124,H129:K129,H134:K134,H139:K139,H144:K144)&gt;I27,Variables!$D$67,Variables!$D$68)</f>
        <v>Okay</v>
      </c>
      <c r="I155" s="187" t="str">
        <f>IF(SUM(H99,H104,H109,H114,H119,H124,H129,H134,H139,H144)&gt;J27,Variables!$D$67,Variables!$D$68)</f>
        <v>Okay</v>
      </c>
      <c r="J155" s="187" t="str">
        <f>IF(SUM(L99,L104,L109,L114,L119,L124,L129,L134,L139,L144)&gt;K27,Variables!$D$67,Variables!$D$68)</f>
        <v>Okay</v>
      </c>
      <c r="K155" s="225"/>
      <c r="L155" s="226"/>
      <c r="M155" s="10"/>
    </row>
    <row r="156" spans="1:19" ht="14.1" customHeight="1" x14ac:dyDescent="0.25">
      <c r="B156" s="750" t="str">
        <f>IF(Intro!$G$20="English",O156,P156)</f>
        <v>value - total imports of benchmark products (Question 3)</v>
      </c>
      <c r="C156" s="751"/>
      <c r="D156" s="751"/>
      <c r="E156" s="751"/>
      <c r="F156" s="752"/>
      <c r="G156" s="187">
        <f>SUM(E99:G99,E104:G104,E109:G109,E114:G114,E119:G119,E124:G124,E129:G129,E134:G134,E139:G139,E144:G144)</f>
        <v>0</v>
      </c>
      <c r="H156" s="187">
        <f>SUM(H99:K99,H104:K104,H109:K109,H114:K114,H119:K119,H124:K124,H129:K129,H134:K134,H139:K139,H144:K144)</f>
        <v>0</v>
      </c>
      <c r="I156" s="187">
        <f>SUM(H99,H104,H109,H114,H119,H124,H129,H134,H139,H144)</f>
        <v>0</v>
      </c>
      <c r="J156" s="187">
        <f>SUM(L99,L104,L109,L114,L119,L124,L129,L134,L139,L144)</f>
        <v>0</v>
      </c>
      <c r="K156" s="225"/>
      <c r="L156" s="226"/>
      <c r="M156" s="10"/>
      <c r="O156" s="10" t="s">
        <v>435</v>
      </c>
      <c r="P156" s="10" t="s">
        <v>436</v>
      </c>
    </row>
    <row r="157" spans="1:19" ht="14.1" customHeight="1" x14ac:dyDescent="0.25">
      <c r="B157" s="750" t="str">
        <f>IF(Intro!$G$20="English",O157,P157)</f>
        <v>valeur - total imports (Question 1)</v>
      </c>
      <c r="C157" s="751"/>
      <c r="D157" s="751"/>
      <c r="E157" s="751"/>
      <c r="F157" s="752"/>
      <c r="G157" s="187">
        <f>H27</f>
        <v>0</v>
      </c>
      <c r="H157" s="187">
        <f>I27</f>
        <v>0</v>
      </c>
      <c r="I157" s="187">
        <f>J27</f>
        <v>0</v>
      </c>
      <c r="J157" s="187">
        <f>K27</f>
        <v>0</v>
      </c>
      <c r="K157" s="225"/>
      <c r="L157" s="226"/>
      <c r="M157" s="10"/>
      <c r="O157" s="10" t="s">
        <v>437</v>
      </c>
      <c r="P157" s="10" t="s">
        <v>438</v>
      </c>
    </row>
    <row r="158" spans="1:19" x14ac:dyDescent="0.25">
      <c r="B158" s="72"/>
      <c r="C158" s="82"/>
      <c r="D158" s="82"/>
      <c r="E158" s="82"/>
      <c r="F158" s="82"/>
      <c r="G158" s="82"/>
      <c r="H158" s="82"/>
      <c r="I158" s="82"/>
      <c r="J158" s="82"/>
      <c r="K158" s="82"/>
      <c r="L158" s="83"/>
      <c r="M158" s="10"/>
    </row>
    <row r="159" spans="1:19" s="207" customFormat="1" x14ac:dyDescent="0.25">
      <c r="A159" s="7"/>
      <c r="B159" s="91"/>
      <c r="C159" s="91"/>
      <c r="D159" s="89"/>
      <c r="E159" s="250"/>
      <c r="F159" s="250"/>
      <c r="G159" s="250"/>
      <c r="H159" s="250"/>
      <c r="I159" s="250"/>
      <c r="J159" s="250"/>
      <c r="K159" s="250"/>
      <c r="L159" s="250"/>
      <c r="M159" s="73"/>
    </row>
    <row r="160" spans="1:19" x14ac:dyDescent="0.25">
      <c r="B160" s="540" t="str">
        <f>IF(Intro!$G$20="English",O160,P160)</f>
        <v>SALES IN CANADA OF IMPORTS OF BENCHMARK PRODUCTS</v>
      </c>
      <c r="C160" s="541"/>
      <c r="D160" s="541"/>
      <c r="E160" s="541"/>
      <c r="F160" s="541"/>
      <c r="G160" s="541"/>
      <c r="H160" s="541"/>
      <c r="I160" s="541"/>
      <c r="J160" s="541"/>
      <c r="K160" s="541"/>
      <c r="L160" s="542"/>
      <c r="M160" s="10"/>
      <c r="O160" s="105" t="s">
        <v>336</v>
      </c>
      <c r="P160" s="105" t="s">
        <v>400</v>
      </c>
    </row>
    <row r="161" spans="2:16" x14ac:dyDescent="0.25">
      <c r="B161" s="672" t="s">
        <v>17</v>
      </c>
      <c r="C161" s="673"/>
      <c r="D161" s="673"/>
      <c r="E161" s="673"/>
      <c r="F161" s="673"/>
      <c r="G161" s="673"/>
      <c r="H161" s="673"/>
      <c r="I161" s="673"/>
      <c r="J161" s="673"/>
      <c r="K161" s="673"/>
      <c r="L161" s="674"/>
      <c r="M161" s="10"/>
    </row>
    <row r="162" spans="2:16" x14ac:dyDescent="0.25">
      <c r="B162" s="16"/>
      <c r="C162" s="35"/>
      <c r="D162" s="35"/>
      <c r="E162" s="36"/>
      <c r="F162" s="36"/>
      <c r="G162" s="36"/>
      <c r="H162" s="36"/>
      <c r="I162" s="36"/>
      <c r="J162" s="36"/>
      <c r="K162" s="36"/>
      <c r="L162" s="17"/>
      <c r="M162" s="10"/>
    </row>
    <row r="163" spans="2:16" x14ac:dyDescent="0.25">
      <c r="B163" s="549" t="str">
        <f>IF(Intro!$G$20="English",O163,P163)</f>
        <v xml:space="preserve">Report the volume and value of sales of imports in Canada for each benchmark product listed below : </v>
      </c>
      <c r="C163" s="550"/>
      <c r="D163" s="550"/>
      <c r="E163" s="550"/>
      <c r="F163" s="550"/>
      <c r="G163" s="550"/>
      <c r="H163" s="550"/>
      <c r="I163" s="550"/>
      <c r="J163" s="550"/>
      <c r="K163" s="550"/>
      <c r="L163" s="551"/>
      <c r="M163" s="10"/>
      <c r="O163" s="18" t="s">
        <v>171</v>
      </c>
      <c r="P163" s="10" t="s">
        <v>399</v>
      </c>
    </row>
    <row r="164" spans="2:16" x14ac:dyDescent="0.25">
      <c r="B164" s="549" t="str">
        <f>Pro!B22</f>
        <v>Note - Only complete this question if your firm sold the goods between January 1, 2023, and March 31,2026.</v>
      </c>
      <c r="C164" s="550"/>
      <c r="D164" s="550"/>
      <c r="E164" s="550"/>
      <c r="F164" s="550"/>
      <c r="G164" s="550"/>
      <c r="H164" s="550"/>
      <c r="I164" s="550"/>
      <c r="J164" s="550"/>
      <c r="K164" s="550"/>
      <c r="L164" s="551"/>
      <c r="M164" s="10"/>
      <c r="O164" s="18"/>
    </row>
    <row r="165" spans="2:16" x14ac:dyDescent="0.25">
      <c r="B165" s="247"/>
      <c r="C165" s="248"/>
      <c r="D165" s="35"/>
      <c r="E165" s="36"/>
      <c r="F165" s="36"/>
      <c r="G165" s="36"/>
      <c r="H165" s="36"/>
      <c r="I165" s="36"/>
      <c r="J165" s="36"/>
      <c r="K165" s="36"/>
      <c r="L165" s="17"/>
      <c r="M165" s="10"/>
      <c r="O165" s="18"/>
    </row>
    <row r="166" spans="2:16" x14ac:dyDescent="0.25">
      <c r="B166" s="775"/>
      <c r="C166" s="776"/>
      <c r="D166" s="777"/>
      <c r="E166" s="251" t="str">
        <f t="shared" ref="E166:L166" si="23">E95</f>
        <v>Q2 - 2024</v>
      </c>
      <c r="F166" s="251" t="str">
        <f t="shared" si="23"/>
        <v>Q3 - 2024</v>
      </c>
      <c r="G166" s="251" t="str">
        <f t="shared" si="23"/>
        <v>Q4 - 2024</v>
      </c>
      <c r="H166" s="251" t="str">
        <f t="shared" si="23"/>
        <v>Q1 - 2025</v>
      </c>
      <c r="I166" s="251" t="str">
        <f t="shared" si="23"/>
        <v>Q2 - 2025</v>
      </c>
      <c r="J166" s="251" t="str">
        <f t="shared" si="23"/>
        <v>Q3 - 2025</v>
      </c>
      <c r="K166" s="251" t="str">
        <f t="shared" si="23"/>
        <v>Q4 - 2025</v>
      </c>
      <c r="L166" s="252" t="str">
        <f t="shared" si="23"/>
        <v>Q1 - 2026</v>
      </c>
      <c r="M166" s="10"/>
      <c r="O166" s="18"/>
    </row>
    <row r="167" spans="2:16" x14ac:dyDescent="0.25">
      <c r="B167" s="729" t="str">
        <f>B96</f>
        <v>L80 seamless casing (including enhancements) with an API connection</v>
      </c>
      <c r="C167" s="619"/>
      <c r="D167" s="619"/>
      <c r="E167" s="619"/>
      <c r="F167" s="619"/>
      <c r="G167" s="619"/>
      <c r="H167" s="619"/>
      <c r="I167" s="619"/>
      <c r="J167" s="619"/>
      <c r="K167" s="619"/>
      <c r="L167" s="730"/>
      <c r="M167" s="10"/>
    </row>
    <row r="168" spans="2:16" x14ac:dyDescent="0.25">
      <c r="B168" s="731"/>
      <c r="C168" s="625"/>
      <c r="D168" s="625"/>
      <c r="E168" s="625"/>
      <c r="F168" s="625"/>
      <c r="G168" s="625"/>
      <c r="H168" s="625"/>
      <c r="I168" s="625"/>
      <c r="J168" s="625"/>
      <c r="K168" s="625"/>
      <c r="L168" s="732"/>
      <c r="M168" s="10"/>
    </row>
    <row r="169" spans="2:16" x14ac:dyDescent="0.25">
      <c r="B169" s="733" t="str">
        <f>D$31</f>
        <v>tonnes</v>
      </c>
      <c r="C169" s="734"/>
      <c r="D169" s="734"/>
      <c r="E169" s="137"/>
      <c r="F169" s="137"/>
      <c r="G169" s="137"/>
      <c r="H169" s="137"/>
      <c r="I169" s="137"/>
      <c r="J169" s="137"/>
      <c r="K169" s="137"/>
      <c r="L169" s="138"/>
      <c r="M169" s="10"/>
    </row>
    <row r="170" spans="2:16" x14ac:dyDescent="0.25">
      <c r="B170" s="733" t="str">
        <f>D$32</f>
        <v>net delivered selling value (CAD)</v>
      </c>
      <c r="C170" s="734"/>
      <c r="D170" s="734"/>
      <c r="E170" s="137"/>
      <c r="F170" s="137"/>
      <c r="G170" s="137"/>
      <c r="H170" s="137"/>
      <c r="I170" s="137"/>
      <c r="J170" s="137"/>
      <c r="K170" s="137"/>
      <c r="L170" s="138"/>
      <c r="M170" s="10"/>
    </row>
    <row r="171" spans="2:16" x14ac:dyDescent="0.25">
      <c r="B171" s="733" t="str">
        <f>D$33</f>
        <v>$ / tonne</v>
      </c>
      <c r="C171" s="734"/>
      <c r="D171" s="734"/>
      <c r="E171" s="151" t="str">
        <f t="shared" ref="E171:L171" si="24">IF(E169=0,"-",E170/E169)</f>
        <v>-</v>
      </c>
      <c r="F171" s="151" t="str">
        <f t="shared" si="24"/>
        <v>-</v>
      </c>
      <c r="G171" s="151" t="str">
        <f t="shared" si="24"/>
        <v>-</v>
      </c>
      <c r="H171" s="151" t="str">
        <f t="shared" si="24"/>
        <v>-</v>
      </c>
      <c r="I171" s="151" t="str">
        <f t="shared" si="24"/>
        <v>-</v>
      </c>
      <c r="J171" s="151" t="str">
        <f t="shared" si="24"/>
        <v>-</v>
      </c>
      <c r="K171" s="151" t="str">
        <f t="shared" si="24"/>
        <v>-</v>
      </c>
      <c r="L171" s="152" t="str">
        <f t="shared" si="24"/>
        <v>-</v>
      </c>
      <c r="M171" s="10"/>
    </row>
    <row r="172" spans="2:16" x14ac:dyDescent="0.25">
      <c r="B172" s="729" t="str">
        <f>B101</f>
        <v>L80 welded casing (including enhancements) with an API connection</v>
      </c>
      <c r="C172" s="619"/>
      <c r="D172" s="619"/>
      <c r="E172" s="619"/>
      <c r="F172" s="619"/>
      <c r="G172" s="619"/>
      <c r="H172" s="619"/>
      <c r="I172" s="619"/>
      <c r="J172" s="619"/>
      <c r="K172" s="619"/>
      <c r="L172" s="730"/>
      <c r="M172" s="10"/>
    </row>
    <row r="173" spans="2:16" x14ac:dyDescent="0.25">
      <c r="B173" s="731"/>
      <c r="C173" s="625"/>
      <c r="D173" s="625"/>
      <c r="E173" s="625"/>
      <c r="F173" s="625"/>
      <c r="G173" s="625"/>
      <c r="H173" s="625"/>
      <c r="I173" s="625"/>
      <c r="J173" s="625"/>
      <c r="K173" s="625"/>
      <c r="L173" s="732"/>
      <c r="M173" s="10"/>
    </row>
    <row r="174" spans="2:16" x14ac:dyDescent="0.25">
      <c r="B174" s="733" t="str">
        <f>D$31</f>
        <v>tonnes</v>
      </c>
      <c r="C174" s="734"/>
      <c r="D174" s="734"/>
      <c r="E174" s="137"/>
      <c r="F174" s="137"/>
      <c r="G174" s="137"/>
      <c r="H174" s="137"/>
      <c r="I174" s="137"/>
      <c r="J174" s="137"/>
      <c r="K174" s="137"/>
      <c r="L174" s="138"/>
      <c r="M174" s="10"/>
    </row>
    <row r="175" spans="2:16" x14ac:dyDescent="0.25">
      <c r="B175" s="733" t="str">
        <f>D$32</f>
        <v>net delivered selling value (CAD)</v>
      </c>
      <c r="C175" s="734"/>
      <c r="D175" s="734"/>
      <c r="E175" s="137"/>
      <c r="F175" s="137"/>
      <c r="G175" s="137"/>
      <c r="H175" s="137"/>
      <c r="I175" s="137"/>
      <c r="J175" s="137"/>
      <c r="K175" s="137"/>
      <c r="L175" s="138"/>
      <c r="M175" s="10"/>
    </row>
    <row r="176" spans="2:16" x14ac:dyDescent="0.25">
      <c r="B176" s="733" t="str">
        <f>D$33</f>
        <v>$ / tonne</v>
      </c>
      <c r="C176" s="734"/>
      <c r="D176" s="734"/>
      <c r="E176" s="151" t="str">
        <f>IF(E174=0,"-",E175/E174)</f>
        <v>-</v>
      </c>
      <c r="F176" s="151" t="str">
        <f t="shared" ref="F176:L176" si="25">IF(F174=0,"-",F175/F174)</f>
        <v>-</v>
      </c>
      <c r="G176" s="151" t="str">
        <f t="shared" si="25"/>
        <v>-</v>
      </c>
      <c r="H176" s="151" t="str">
        <f t="shared" si="25"/>
        <v>-</v>
      </c>
      <c r="I176" s="151" t="str">
        <f t="shared" si="25"/>
        <v>-</v>
      </c>
      <c r="J176" s="151" t="str">
        <f t="shared" si="25"/>
        <v>-</v>
      </c>
      <c r="K176" s="151" t="str">
        <f t="shared" si="25"/>
        <v>-</v>
      </c>
      <c r="L176" s="152" t="str">
        <f t="shared" si="25"/>
        <v>-</v>
      </c>
      <c r="M176" s="10"/>
    </row>
    <row r="177" spans="2:13" x14ac:dyDescent="0.25">
      <c r="B177" s="729" t="str">
        <f>B106</f>
        <v>L80 seamless casing (including enhancements) with a semi-premium connection</v>
      </c>
      <c r="C177" s="619"/>
      <c r="D177" s="619"/>
      <c r="E177" s="619"/>
      <c r="F177" s="619"/>
      <c r="G177" s="619"/>
      <c r="H177" s="619"/>
      <c r="I177" s="619"/>
      <c r="J177" s="619"/>
      <c r="K177" s="619"/>
      <c r="L177" s="730"/>
      <c r="M177" s="10"/>
    </row>
    <row r="178" spans="2:13" x14ac:dyDescent="0.25">
      <c r="B178" s="731"/>
      <c r="C178" s="625"/>
      <c r="D178" s="625"/>
      <c r="E178" s="625"/>
      <c r="F178" s="625"/>
      <c r="G178" s="625"/>
      <c r="H178" s="625"/>
      <c r="I178" s="625"/>
      <c r="J178" s="625"/>
      <c r="K178" s="625"/>
      <c r="L178" s="732"/>
      <c r="M178" s="10"/>
    </row>
    <row r="179" spans="2:13" x14ac:dyDescent="0.25">
      <c r="B179" s="733" t="str">
        <f>D$31</f>
        <v>tonnes</v>
      </c>
      <c r="C179" s="734"/>
      <c r="D179" s="734"/>
      <c r="E179" s="137"/>
      <c r="F179" s="137"/>
      <c r="G179" s="137"/>
      <c r="H179" s="137"/>
      <c r="I179" s="137"/>
      <c r="J179" s="137"/>
      <c r="K179" s="137"/>
      <c r="L179" s="138"/>
      <c r="M179" s="10"/>
    </row>
    <row r="180" spans="2:13" x14ac:dyDescent="0.25">
      <c r="B180" s="733" t="str">
        <f>D$32</f>
        <v>net delivered selling value (CAD)</v>
      </c>
      <c r="C180" s="734"/>
      <c r="D180" s="734"/>
      <c r="E180" s="137"/>
      <c r="F180" s="137"/>
      <c r="G180" s="137"/>
      <c r="H180" s="137"/>
      <c r="I180" s="137"/>
      <c r="J180" s="137"/>
      <c r="K180" s="137"/>
      <c r="L180" s="138"/>
      <c r="M180" s="10"/>
    </row>
    <row r="181" spans="2:13" x14ac:dyDescent="0.25">
      <c r="B181" s="733" t="str">
        <f>D$33</f>
        <v>$ / tonne</v>
      </c>
      <c r="C181" s="734"/>
      <c r="D181" s="734"/>
      <c r="E181" s="151" t="str">
        <f>IF(E179=0,"-",E180/E179)</f>
        <v>-</v>
      </c>
      <c r="F181" s="151" t="str">
        <f t="shared" ref="F181:L181" si="26">IF(F179=0,"-",F180/F179)</f>
        <v>-</v>
      </c>
      <c r="G181" s="151" t="str">
        <f t="shared" si="26"/>
        <v>-</v>
      </c>
      <c r="H181" s="151" t="str">
        <f t="shared" si="26"/>
        <v>-</v>
      </c>
      <c r="I181" s="151" t="str">
        <f t="shared" si="26"/>
        <v>-</v>
      </c>
      <c r="J181" s="151" t="str">
        <f t="shared" si="26"/>
        <v>-</v>
      </c>
      <c r="K181" s="151" t="str">
        <f t="shared" si="26"/>
        <v>-</v>
      </c>
      <c r="L181" s="152" t="str">
        <f t="shared" si="26"/>
        <v>-</v>
      </c>
      <c r="M181" s="10"/>
    </row>
    <row r="182" spans="2:13" x14ac:dyDescent="0.25">
      <c r="B182" s="729" t="str">
        <f>B111</f>
        <v>L80 welded casing (including enhancements) with a semi-premium connection</v>
      </c>
      <c r="C182" s="619"/>
      <c r="D182" s="619"/>
      <c r="E182" s="619"/>
      <c r="F182" s="619"/>
      <c r="G182" s="619"/>
      <c r="H182" s="619"/>
      <c r="I182" s="619"/>
      <c r="J182" s="619"/>
      <c r="K182" s="619"/>
      <c r="L182" s="730"/>
      <c r="M182" s="10"/>
    </row>
    <row r="183" spans="2:13" x14ac:dyDescent="0.25">
      <c r="B183" s="731"/>
      <c r="C183" s="625"/>
      <c r="D183" s="625"/>
      <c r="E183" s="625"/>
      <c r="F183" s="625"/>
      <c r="G183" s="625"/>
      <c r="H183" s="625"/>
      <c r="I183" s="625"/>
      <c r="J183" s="625"/>
      <c r="K183" s="625"/>
      <c r="L183" s="732"/>
      <c r="M183" s="10"/>
    </row>
    <row r="184" spans="2:13" x14ac:dyDescent="0.25">
      <c r="B184" s="733" t="str">
        <f>D$31</f>
        <v>tonnes</v>
      </c>
      <c r="C184" s="734"/>
      <c r="D184" s="734"/>
      <c r="E184" s="137"/>
      <c r="F184" s="137"/>
      <c r="G184" s="137"/>
      <c r="H184" s="137"/>
      <c r="I184" s="137"/>
      <c r="J184" s="137"/>
      <c r="K184" s="137"/>
      <c r="L184" s="138"/>
      <c r="M184" s="10"/>
    </row>
    <row r="185" spans="2:13" x14ac:dyDescent="0.25">
      <c r="B185" s="733" t="str">
        <f>D$32</f>
        <v>net delivered selling value (CAD)</v>
      </c>
      <c r="C185" s="734"/>
      <c r="D185" s="734"/>
      <c r="E185" s="137"/>
      <c r="F185" s="137"/>
      <c r="G185" s="137"/>
      <c r="H185" s="137"/>
      <c r="I185" s="137"/>
      <c r="J185" s="137"/>
      <c r="K185" s="137"/>
      <c r="L185" s="138"/>
      <c r="M185" s="10"/>
    </row>
    <row r="186" spans="2:13" x14ac:dyDescent="0.25">
      <c r="B186" s="733" t="str">
        <f>D$33</f>
        <v>$ / tonne</v>
      </c>
      <c r="C186" s="734"/>
      <c r="D186" s="734"/>
      <c r="E186" s="151" t="str">
        <f>IF(E184=0,"-",E185/E184)</f>
        <v>-</v>
      </c>
      <c r="F186" s="151" t="str">
        <f t="shared" ref="F186:L186" si="27">IF(F184=0,"-",F185/F184)</f>
        <v>-</v>
      </c>
      <c r="G186" s="151" t="str">
        <f t="shared" si="27"/>
        <v>-</v>
      </c>
      <c r="H186" s="151" t="str">
        <f t="shared" si="27"/>
        <v>-</v>
      </c>
      <c r="I186" s="151" t="str">
        <f t="shared" si="27"/>
        <v>-</v>
      </c>
      <c r="J186" s="151" t="str">
        <f t="shared" si="27"/>
        <v>-</v>
      </c>
      <c r="K186" s="151" t="str">
        <f t="shared" si="27"/>
        <v>-</v>
      </c>
      <c r="L186" s="152" t="str">
        <f t="shared" si="27"/>
        <v>-</v>
      </c>
      <c r="M186" s="10"/>
    </row>
    <row r="187" spans="2:13" x14ac:dyDescent="0.25">
      <c r="B187" s="729" t="str">
        <f>B116</f>
        <v>P110 seamless casing (including enhancements) with an API connection</v>
      </c>
      <c r="C187" s="619"/>
      <c r="D187" s="619"/>
      <c r="E187" s="619"/>
      <c r="F187" s="619"/>
      <c r="G187" s="619"/>
      <c r="H187" s="619"/>
      <c r="I187" s="619"/>
      <c r="J187" s="619"/>
      <c r="K187" s="619"/>
      <c r="L187" s="730"/>
      <c r="M187" s="10"/>
    </row>
    <row r="188" spans="2:13" x14ac:dyDescent="0.25">
      <c r="B188" s="731"/>
      <c r="C188" s="625"/>
      <c r="D188" s="625"/>
      <c r="E188" s="625"/>
      <c r="F188" s="625"/>
      <c r="G188" s="625"/>
      <c r="H188" s="625"/>
      <c r="I188" s="625"/>
      <c r="J188" s="625"/>
      <c r="K188" s="625"/>
      <c r="L188" s="732"/>
      <c r="M188" s="10"/>
    </row>
    <row r="189" spans="2:13" x14ac:dyDescent="0.25">
      <c r="B189" s="733" t="str">
        <f>D$31</f>
        <v>tonnes</v>
      </c>
      <c r="C189" s="734"/>
      <c r="D189" s="734"/>
      <c r="E189" s="137"/>
      <c r="F189" s="137"/>
      <c r="G189" s="137"/>
      <c r="H189" s="137"/>
      <c r="I189" s="137"/>
      <c r="J189" s="137"/>
      <c r="K189" s="137"/>
      <c r="L189" s="138"/>
      <c r="M189" s="10"/>
    </row>
    <row r="190" spans="2:13" x14ac:dyDescent="0.25">
      <c r="B190" s="733" t="str">
        <f>D$32</f>
        <v>net delivered selling value (CAD)</v>
      </c>
      <c r="C190" s="734"/>
      <c r="D190" s="734"/>
      <c r="E190" s="137"/>
      <c r="F190" s="137"/>
      <c r="G190" s="137"/>
      <c r="H190" s="137"/>
      <c r="I190" s="137"/>
      <c r="J190" s="137"/>
      <c r="K190" s="137"/>
      <c r="L190" s="138"/>
      <c r="M190" s="10"/>
    </row>
    <row r="191" spans="2:13" x14ac:dyDescent="0.25">
      <c r="B191" s="733" t="str">
        <f>D$33</f>
        <v>$ / tonne</v>
      </c>
      <c r="C191" s="734"/>
      <c r="D191" s="734"/>
      <c r="E191" s="151" t="str">
        <f>IF(E189=0,"-",E190/E189)</f>
        <v>-</v>
      </c>
      <c r="F191" s="151" t="str">
        <f t="shared" ref="F191:L191" si="28">IF(F189=0,"-",F190/F189)</f>
        <v>-</v>
      </c>
      <c r="G191" s="151" t="str">
        <f t="shared" si="28"/>
        <v>-</v>
      </c>
      <c r="H191" s="151" t="str">
        <f t="shared" si="28"/>
        <v>-</v>
      </c>
      <c r="I191" s="151" t="str">
        <f t="shared" si="28"/>
        <v>-</v>
      </c>
      <c r="J191" s="151" t="str">
        <f t="shared" si="28"/>
        <v>-</v>
      </c>
      <c r="K191" s="151" t="str">
        <f t="shared" si="28"/>
        <v>-</v>
      </c>
      <c r="L191" s="152" t="str">
        <f t="shared" si="28"/>
        <v>-</v>
      </c>
      <c r="M191" s="10"/>
    </row>
    <row r="192" spans="2:13" x14ac:dyDescent="0.25">
      <c r="B192" s="729" t="str">
        <f>B121</f>
        <v>P110 welded casing (including enhancements) with an API connection</v>
      </c>
      <c r="C192" s="619"/>
      <c r="D192" s="619"/>
      <c r="E192" s="619"/>
      <c r="F192" s="619"/>
      <c r="G192" s="619"/>
      <c r="H192" s="619"/>
      <c r="I192" s="619"/>
      <c r="J192" s="619"/>
      <c r="K192" s="619"/>
      <c r="L192" s="730"/>
      <c r="M192" s="10"/>
    </row>
    <row r="193" spans="2:13" x14ac:dyDescent="0.25">
      <c r="B193" s="731"/>
      <c r="C193" s="625"/>
      <c r="D193" s="625"/>
      <c r="E193" s="625"/>
      <c r="F193" s="625"/>
      <c r="G193" s="625"/>
      <c r="H193" s="625"/>
      <c r="I193" s="625"/>
      <c r="J193" s="625"/>
      <c r="K193" s="625"/>
      <c r="L193" s="732"/>
      <c r="M193" s="10"/>
    </row>
    <row r="194" spans="2:13" x14ac:dyDescent="0.25">
      <c r="B194" s="733" t="str">
        <f>D$31</f>
        <v>tonnes</v>
      </c>
      <c r="C194" s="734"/>
      <c r="D194" s="734"/>
      <c r="E194" s="137"/>
      <c r="F194" s="137"/>
      <c r="G194" s="137"/>
      <c r="H194" s="137"/>
      <c r="I194" s="137"/>
      <c r="J194" s="137"/>
      <c r="K194" s="137"/>
      <c r="L194" s="138"/>
      <c r="M194" s="10"/>
    </row>
    <row r="195" spans="2:13" x14ac:dyDescent="0.25">
      <c r="B195" s="733" t="str">
        <f>D$32</f>
        <v>net delivered selling value (CAD)</v>
      </c>
      <c r="C195" s="734"/>
      <c r="D195" s="734"/>
      <c r="E195" s="137"/>
      <c r="F195" s="137"/>
      <c r="G195" s="137"/>
      <c r="H195" s="137"/>
      <c r="I195" s="137"/>
      <c r="J195" s="137"/>
      <c r="K195" s="137"/>
      <c r="L195" s="138"/>
      <c r="M195" s="10"/>
    </row>
    <row r="196" spans="2:13" x14ac:dyDescent="0.25">
      <c r="B196" s="733" t="str">
        <f>D$33</f>
        <v>$ / tonne</v>
      </c>
      <c r="C196" s="734"/>
      <c r="D196" s="734"/>
      <c r="E196" s="151" t="str">
        <f>IF(E194=0,"-",E195/E194)</f>
        <v>-</v>
      </c>
      <c r="F196" s="151" t="str">
        <f t="shared" ref="F196:L196" si="29">IF(F194=0,"-",F195/F194)</f>
        <v>-</v>
      </c>
      <c r="G196" s="151" t="str">
        <f t="shared" si="29"/>
        <v>-</v>
      </c>
      <c r="H196" s="151" t="str">
        <f t="shared" si="29"/>
        <v>-</v>
      </c>
      <c r="I196" s="151" t="str">
        <f t="shared" si="29"/>
        <v>-</v>
      </c>
      <c r="J196" s="151" t="str">
        <f t="shared" si="29"/>
        <v>-</v>
      </c>
      <c r="K196" s="151" t="str">
        <f t="shared" si="29"/>
        <v>-</v>
      </c>
      <c r="L196" s="152" t="str">
        <f t="shared" si="29"/>
        <v>-</v>
      </c>
      <c r="M196" s="10"/>
    </row>
    <row r="197" spans="2:13" x14ac:dyDescent="0.25">
      <c r="B197" s="729" t="str">
        <f>B126</f>
        <v>P110 seamless casing (including enhancements) with a semi-premium connection</v>
      </c>
      <c r="C197" s="619"/>
      <c r="D197" s="619"/>
      <c r="E197" s="619"/>
      <c r="F197" s="619"/>
      <c r="G197" s="619"/>
      <c r="H197" s="619"/>
      <c r="I197" s="619"/>
      <c r="J197" s="619"/>
      <c r="K197" s="619"/>
      <c r="L197" s="730"/>
      <c r="M197" s="10"/>
    </row>
    <row r="198" spans="2:13" x14ac:dyDescent="0.25">
      <c r="B198" s="731"/>
      <c r="C198" s="625"/>
      <c r="D198" s="625"/>
      <c r="E198" s="625"/>
      <c r="F198" s="625"/>
      <c r="G198" s="625"/>
      <c r="H198" s="625"/>
      <c r="I198" s="625"/>
      <c r="J198" s="625"/>
      <c r="K198" s="625"/>
      <c r="L198" s="732"/>
      <c r="M198" s="10"/>
    </row>
    <row r="199" spans="2:13" x14ac:dyDescent="0.25">
      <c r="B199" s="733" t="str">
        <f>D$31</f>
        <v>tonnes</v>
      </c>
      <c r="C199" s="734"/>
      <c r="D199" s="734"/>
      <c r="E199" s="137"/>
      <c r="F199" s="137"/>
      <c r="G199" s="137"/>
      <c r="H199" s="137"/>
      <c r="I199" s="137"/>
      <c r="J199" s="137"/>
      <c r="K199" s="137"/>
      <c r="L199" s="138"/>
      <c r="M199" s="10"/>
    </row>
    <row r="200" spans="2:13" x14ac:dyDescent="0.25">
      <c r="B200" s="733" t="str">
        <f>D$32</f>
        <v>net delivered selling value (CAD)</v>
      </c>
      <c r="C200" s="734"/>
      <c r="D200" s="734"/>
      <c r="E200" s="137"/>
      <c r="F200" s="137"/>
      <c r="G200" s="137"/>
      <c r="H200" s="137"/>
      <c r="I200" s="137"/>
      <c r="J200" s="137"/>
      <c r="K200" s="137"/>
      <c r="L200" s="138"/>
      <c r="M200" s="10"/>
    </row>
    <row r="201" spans="2:13" x14ac:dyDescent="0.25">
      <c r="B201" s="733" t="str">
        <f>D$33</f>
        <v>$ / tonne</v>
      </c>
      <c r="C201" s="734"/>
      <c r="D201" s="734"/>
      <c r="E201" s="151" t="str">
        <f>IF(E199=0,"-",E200/E199)</f>
        <v>-</v>
      </c>
      <c r="F201" s="151" t="str">
        <f t="shared" ref="F201:L201" si="30">IF(F199=0,"-",F200/F199)</f>
        <v>-</v>
      </c>
      <c r="G201" s="151" t="str">
        <f t="shared" si="30"/>
        <v>-</v>
      </c>
      <c r="H201" s="151" t="str">
        <f t="shared" si="30"/>
        <v>-</v>
      </c>
      <c r="I201" s="151" t="str">
        <f t="shared" si="30"/>
        <v>-</v>
      </c>
      <c r="J201" s="151" t="str">
        <f t="shared" si="30"/>
        <v>-</v>
      </c>
      <c r="K201" s="151" t="str">
        <f t="shared" si="30"/>
        <v>-</v>
      </c>
      <c r="L201" s="152" t="str">
        <f t="shared" si="30"/>
        <v>-</v>
      </c>
      <c r="M201" s="10"/>
    </row>
    <row r="202" spans="2:13" x14ac:dyDescent="0.25">
      <c r="B202" s="729" t="str">
        <f>B131</f>
        <v>P110 welded casing (including enhancements) with a semi-premium connection</v>
      </c>
      <c r="C202" s="619"/>
      <c r="D202" s="619"/>
      <c r="E202" s="619"/>
      <c r="F202" s="619"/>
      <c r="G202" s="619"/>
      <c r="H202" s="619"/>
      <c r="I202" s="619"/>
      <c r="J202" s="619"/>
      <c r="K202" s="619"/>
      <c r="L202" s="730"/>
      <c r="M202" s="10"/>
    </row>
    <row r="203" spans="2:13" x14ac:dyDescent="0.25">
      <c r="B203" s="731"/>
      <c r="C203" s="625"/>
      <c r="D203" s="625"/>
      <c r="E203" s="625"/>
      <c r="F203" s="625"/>
      <c r="G203" s="625"/>
      <c r="H203" s="625"/>
      <c r="I203" s="625"/>
      <c r="J203" s="625"/>
      <c r="K203" s="625"/>
      <c r="L203" s="732"/>
      <c r="M203" s="10"/>
    </row>
    <row r="204" spans="2:13" x14ac:dyDescent="0.25">
      <c r="B204" s="733" t="str">
        <f>D$31</f>
        <v>tonnes</v>
      </c>
      <c r="C204" s="734"/>
      <c r="D204" s="734"/>
      <c r="E204" s="137"/>
      <c r="F204" s="137"/>
      <c r="G204" s="137"/>
      <c r="H204" s="137"/>
      <c r="I204" s="137"/>
      <c r="J204" s="137"/>
      <c r="K204" s="137"/>
      <c r="L204" s="138"/>
      <c r="M204" s="10"/>
    </row>
    <row r="205" spans="2:13" x14ac:dyDescent="0.25">
      <c r="B205" s="733" t="str">
        <f>D$32</f>
        <v>net delivered selling value (CAD)</v>
      </c>
      <c r="C205" s="734"/>
      <c r="D205" s="734"/>
      <c r="E205" s="137"/>
      <c r="F205" s="137"/>
      <c r="G205" s="137"/>
      <c r="H205" s="137"/>
      <c r="I205" s="137"/>
      <c r="J205" s="137"/>
      <c r="K205" s="137"/>
      <c r="L205" s="138"/>
      <c r="M205" s="10"/>
    </row>
    <row r="206" spans="2:13" x14ac:dyDescent="0.25">
      <c r="B206" s="733" t="str">
        <f>D$33</f>
        <v>$ / tonne</v>
      </c>
      <c r="C206" s="734"/>
      <c r="D206" s="734"/>
      <c r="E206" s="151" t="str">
        <f>IF(E204=0,"-",E205/E204)</f>
        <v>-</v>
      </c>
      <c r="F206" s="151" t="str">
        <f t="shared" ref="F206:L206" si="31">IF(F204=0,"-",F205/F204)</f>
        <v>-</v>
      </c>
      <c r="G206" s="151" t="str">
        <f t="shared" si="31"/>
        <v>-</v>
      </c>
      <c r="H206" s="151" t="str">
        <f t="shared" si="31"/>
        <v>-</v>
      </c>
      <c r="I206" s="151" t="str">
        <f t="shared" si="31"/>
        <v>-</v>
      </c>
      <c r="J206" s="151" t="str">
        <f t="shared" si="31"/>
        <v>-</v>
      </c>
      <c r="K206" s="151" t="str">
        <f t="shared" si="31"/>
        <v>-</v>
      </c>
      <c r="L206" s="152" t="str">
        <f t="shared" si="31"/>
        <v>-</v>
      </c>
      <c r="M206" s="10"/>
    </row>
    <row r="207" spans="2:13" x14ac:dyDescent="0.25">
      <c r="B207" s="729" t="str">
        <f>B136</f>
        <v>T95 seamless casing (including enhancements) with a semi-premium connection</v>
      </c>
      <c r="C207" s="619"/>
      <c r="D207" s="619"/>
      <c r="E207" s="619"/>
      <c r="F207" s="619"/>
      <c r="G207" s="619"/>
      <c r="H207" s="619"/>
      <c r="I207" s="619"/>
      <c r="J207" s="619"/>
      <c r="K207" s="619"/>
      <c r="L207" s="730"/>
      <c r="M207" s="10"/>
    </row>
    <row r="208" spans="2:13" x14ac:dyDescent="0.25">
      <c r="B208" s="731"/>
      <c r="C208" s="625"/>
      <c r="D208" s="625"/>
      <c r="E208" s="625"/>
      <c r="F208" s="625"/>
      <c r="G208" s="625"/>
      <c r="H208" s="625"/>
      <c r="I208" s="625"/>
      <c r="J208" s="625"/>
      <c r="K208" s="625"/>
      <c r="L208" s="732"/>
      <c r="M208" s="10"/>
    </row>
    <row r="209" spans="2:19" x14ac:dyDescent="0.25">
      <c r="B209" s="733" t="str">
        <f>D$31</f>
        <v>tonnes</v>
      </c>
      <c r="C209" s="734"/>
      <c r="D209" s="734"/>
      <c r="E209" s="137"/>
      <c r="F209" s="137"/>
      <c r="G209" s="137"/>
      <c r="H209" s="137"/>
      <c r="I209" s="137"/>
      <c r="J209" s="137"/>
      <c r="K209" s="137"/>
      <c r="L209" s="138"/>
      <c r="M209" s="10"/>
    </row>
    <row r="210" spans="2:19" x14ac:dyDescent="0.25">
      <c r="B210" s="733" t="str">
        <f>D$32</f>
        <v>net delivered selling value (CAD)</v>
      </c>
      <c r="C210" s="734"/>
      <c r="D210" s="734"/>
      <c r="E210" s="137"/>
      <c r="F210" s="137"/>
      <c r="G210" s="137"/>
      <c r="H210" s="137"/>
      <c r="I210" s="137"/>
      <c r="J210" s="137"/>
      <c r="K210" s="137"/>
      <c r="L210" s="138"/>
      <c r="M210" s="10"/>
    </row>
    <row r="211" spans="2:19" x14ac:dyDescent="0.25">
      <c r="B211" s="733" t="str">
        <f>D$33</f>
        <v>$ / tonne</v>
      </c>
      <c r="C211" s="734"/>
      <c r="D211" s="734"/>
      <c r="E211" s="151" t="str">
        <f>IF(E209=0,"-",E210/E209)</f>
        <v>-</v>
      </c>
      <c r="F211" s="151" t="str">
        <f t="shared" ref="F211:L211" si="32">IF(F209=0,"-",F210/F209)</f>
        <v>-</v>
      </c>
      <c r="G211" s="151" t="str">
        <f t="shared" si="32"/>
        <v>-</v>
      </c>
      <c r="H211" s="151" t="str">
        <f t="shared" si="32"/>
        <v>-</v>
      </c>
      <c r="I211" s="151" t="str">
        <f t="shared" si="32"/>
        <v>-</v>
      </c>
      <c r="J211" s="151" t="str">
        <f t="shared" si="32"/>
        <v>-</v>
      </c>
      <c r="K211" s="151" t="str">
        <f t="shared" si="32"/>
        <v>-</v>
      </c>
      <c r="L211" s="152" t="str">
        <f t="shared" si="32"/>
        <v>-</v>
      </c>
      <c r="M211" s="10"/>
    </row>
    <row r="212" spans="2:19" x14ac:dyDescent="0.25">
      <c r="B212" s="729" t="str">
        <f>B141</f>
        <v>P110S seamless casing (including enhancements) or similar mild sour service grade with a semi-premium connection</v>
      </c>
      <c r="C212" s="619"/>
      <c r="D212" s="619"/>
      <c r="E212" s="619"/>
      <c r="F212" s="619"/>
      <c r="G212" s="619"/>
      <c r="H212" s="619"/>
      <c r="I212" s="619"/>
      <c r="J212" s="619"/>
      <c r="K212" s="619"/>
      <c r="L212" s="730"/>
      <c r="M212" s="10"/>
    </row>
    <row r="213" spans="2:19" x14ac:dyDescent="0.25">
      <c r="B213" s="731"/>
      <c r="C213" s="625"/>
      <c r="D213" s="625"/>
      <c r="E213" s="625"/>
      <c r="F213" s="625"/>
      <c r="G213" s="625"/>
      <c r="H213" s="625"/>
      <c r="I213" s="625"/>
      <c r="J213" s="625"/>
      <c r="K213" s="625"/>
      <c r="L213" s="732"/>
      <c r="M213" s="10"/>
    </row>
    <row r="214" spans="2:19" x14ac:dyDescent="0.25">
      <c r="B214" s="733" t="str">
        <f>D$31</f>
        <v>tonnes</v>
      </c>
      <c r="C214" s="734"/>
      <c r="D214" s="734"/>
      <c r="E214" s="137"/>
      <c r="F214" s="137"/>
      <c r="G214" s="137"/>
      <c r="H214" s="137"/>
      <c r="I214" s="137"/>
      <c r="J214" s="137"/>
      <c r="K214" s="137"/>
      <c r="L214" s="138"/>
      <c r="M214" s="10"/>
    </row>
    <row r="215" spans="2:19" x14ac:dyDescent="0.25">
      <c r="B215" s="733" t="str">
        <f>D$32</f>
        <v>net delivered selling value (CAD)</v>
      </c>
      <c r="C215" s="734"/>
      <c r="D215" s="734"/>
      <c r="E215" s="137"/>
      <c r="F215" s="137"/>
      <c r="G215" s="137"/>
      <c r="H215" s="137"/>
      <c r="I215" s="137"/>
      <c r="J215" s="137"/>
      <c r="K215" s="137"/>
      <c r="L215" s="138"/>
      <c r="M215" s="10"/>
    </row>
    <row r="216" spans="2:19" x14ac:dyDescent="0.25">
      <c r="B216" s="733" t="str">
        <f>D$33</f>
        <v>$ / tonne</v>
      </c>
      <c r="C216" s="734"/>
      <c r="D216" s="734"/>
      <c r="E216" s="151" t="str">
        <f>IF(E214=0,"-",E215/E214)</f>
        <v>-</v>
      </c>
      <c r="F216" s="151" t="str">
        <f t="shared" ref="F216:L216" si="33">IF(F214=0,"-",F215/F214)</f>
        <v>-</v>
      </c>
      <c r="G216" s="151" t="str">
        <f t="shared" si="33"/>
        <v>-</v>
      </c>
      <c r="H216" s="151" t="str">
        <f t="shared" si="33"/>
        <v>-</v>
      </c>
      <c r="I216" s="151" t="str">
        <f t="shared" si="33"/>
        <v>-</v>
      </c>
      <c r="J216" s="151" t="str">
        <f t="shared" si="33"/>
        <v>-</v>
      </c>
      <c r="K216" s="151" t="str">
        <f t="shared" si="33"/>
        <v>-</v>
      </c>
      <c r="L216" s="152" t="str">
        <f t="shared" si="33"/>
        <v>-</v>
      </c>
      <c r="M216" s="10"/>
    </row>
    <row r="217" spans="2:19" x14ac:dyDescent="0.25">
      <c r="B217" s="260"/>
      <c r="C217" s="261"/>
      <c r="D217" s="261"/>
      <c r="E217" s="29"/>
      <c r="F217" s="29"/>
      <c r="G217" s="29"/>
      <c r="H217" s="29"/>
      <c r="I217" s="29"/>
      <c r="J217" s="29"/>
      <c r="K217" s="29"/>
      <c r="L217" s="30"/>
      <c r="M217" s="10"/>
    </row>
    <row r="218" spans="2:19" x14ac:dyDescent="0.25">
      <c r="B218" s="537" t="str">
        <f>IF(Intro!$G$20="English",O218,P218)</f>
        <v>In the table below, “Error” means that the total sales of your firm's benchmark products exceed your firm's total import sales for that period. Therefore, please modify the above data if necessary.</v>
      </c>
      <c r="C218" s="538"/>
      <c r="D218" s="538"/>
      <c r="E218" s="538"/>
      <c r="F218" s="538"/>
      <c r="G218" s="538"/>
      <c r="H218" s="538"/>
      <c r="I218" s="538"/>
      <c r="J218" s="538"/>
      <c r="K218" s="538"/>
      <c r="L218" s="539"/>
      <c r="M218" s="10"/>
      <c r="O218" s="10" t="s">
        <v>363</v>
      </c>
      <c r="P218" s="10" t="s">
        <v>401</v>
      </c>
      <c r="S218" s="38"/>
    </row>
    <row r="219" spans="2:19" x14ac:dyDescent="0.25">
      <c r="B219" s="537"/>
      <c r="C219" s="538"/>
      <c r="D219" s="538"/>
      <c r="E219" s="538"/>
      <c r="F219" s="538"/>
      <c r="G219" s="538"/>
      <c r="H219" s="538"/>
      <c r="I219" s="538"/>
      <c r="J219" s="538"/>
      <c r="K219" s="538"/>
      <c r="L219" s="539"/>
      <c r="M219" s="10"/>
      <c r="S219" s="38"/>
    </row>
    <row r="220" spans="2:19" x14ac:dyDescent="0.25">
      <c r="B220" s="247"/>
      <c r="C220" s="248"/>
      <c r="D220" s="248"/>
      <c r="E220" s="29"/>
      <c r="F220" s="29"/>
      <c r="G220" s="29"/>
      <c r="H220" s="29"/>
      <c r="I220" s="29"/>
      <c r="J220" s="29"/>
      <c r="K220" s="29"/>
      <c r="L220" s="30"/>
      <c r="M220" s="10"/>
      <c r="S220" s="38"/>
    </row>
    <row r="221" spans="2:19" ht="14.1" customHeight="1" x14ac:dyDescent="0.25">
      <c r="B221" s="744" t="str">
        <f>Variables!D66</f>
        <v>Verification - volume</v>
      </c>
      <c r="C221" s="745"/>
      <c r="D221" s="745"/>
      <c r="E221" s="745"/>
      <c r="F221" s="746"/>
      <c r="G221" s="251">
        <f>G150</f>
        <v>2024</v>
      </c>
      <c r="H221" s="251">
        <f>H150</f>
        <v>2025</v>
      </c>
      <c r="I221" s="251" t="str">
        <f>I150</f>
        <v>Jan-March 2025</v>
      </c>
      <c r="J221" s="251" t="str">
        <f>J150</f>
        <v>Jan-March 2026</v>
      </c>
      <c r="K221" s="225"/>
      <c r="L221" s="226"/>
      <c r="M221" s="10"/>
      <c r="O221" s="18"/>
    </row>
    <row r="222" spans="2:19" ht="14.1" customHeight="1" x14ac:dyDescent="0.25">
      <c r="B222" s="747" t="str">
        <f>B169</f>
        <v>tonnes</v>
      </c>
      <c r="C222" s="748"/>
      <c r="D222" s="748"/>
      <c r="E222" s="748"/>
      <c r="F222" s="749"/>
      <c r="G222" s="187" t="str">
        <f>IF(SUM(E169:G169,E174:G174,E179:G179,E184:G184,E189:G189,E194:G194,E199:G199,E204:G204,E209:G209,E214:G214)&gt;H44,Variables!$D$67,Variables!$D$68)</f>
        <v>Okay</v>
      </c>
      <c r="H222" s="187" t="str">
        <f>IF(SUM(H169:K169,H174:K174,H179:K179,H184:K184,H189:K189,H194:K194,H199:K199,H204:K204,H209:K209,H214:K214)&gt;I44,Variables!$D$67,Variables!$D$68)</f>
        <v>Okay</v>
      </c>
      <c r="I222" s="187" t="str">
        <f>IF(SUM(H169,H174,H179,H184,H189,H194,H199,H204,H209,H214)&gt;J44,Variables!$D$67,Variables!$D$68)</f>
        <v>Okay</v>
      </c>
      <c r="J222" s="187" t="str">
        <f>IF(SUM(L169,L174,L179,L184,L189,L194,L199,L204,L209,L214)&gt;K44,Variables!$D$67,Variables!$D$68)</f>
        <v>Okay</v>
      </c>
      <c r="K222" s="225"/>
      <c r="L222" s="226"/>
      <c r="M222" s="10"/>
    </row>
    <row r="223" spans="2:19" ht="27" customHeight="1" x14ac:dyDescent="0.25">
      <c r="B223" s="750" t="str">
        <f>IF(Intro!$G$20="English",O223,P223)</f>
        <v>volume - total sales in Canada of imports of benchmark products (Question 4)</v>
      </c>
      <c r="C223" s="751"/>
      <c r="D223" s="751"/>
      <c r="E223" s="751"/>
      <c r="F223" s="752"/>
      <c r="G223" s="191">
        <f>(SUM(E169:G169,E174:G174,E179:G179,E184:G184,E189:G189,E194:G194,E199:G199,E204:G204,E209:G209,E214:G214))</f>
        <v>0</v>
      </c>
      <c r="H223" s="191">
        <f>SUM(H169:K169,H174:K174,H179:K179,H184:K184,H189:K189,H194:K194,H199:K199,H204:K204,H209:K209,H214:K214)</f>
        <v>0</v>
      </c>
      <c r="I223" s="191">
        <f>SUM(H169,H174,H179,H184,H189,H194,H199,H204,H209,H214)</f>
        <v>0</v>
      </c>
      <c r="J223" s="191">
        <f>SUM(L169,L174,L179,L184,L189,L194,L199,L204,L209,L214)</f>
        <v>0</v>
      </c>
      <c r="K223" s="225"/>
      <c r="L223" s="226"/>
      <c r="M223" s="10"/>
      <c r="O223" s="10" t="s">
        <v>447</v>
      </c>
      <c r="P223" s="10" t="s">
        <v>449</v>
      </c>
    </row>
    <row r="224" spans="2:19" ht="27" customHeight="1" x14ac:dyDescent="0.25">
      <c r="B224" s="750" t="str">
        <f>IF(Intro!$G$20="English",O224,P224)</f>
        <v>volume - total sales in Canada of imports (Question 1)</v>
      </c>
      <c r="C224" s="751"/>
      <c r="D224" s="751"/>
      <c r="E224" s="751"/>
      <c r="F224" s="752"/>
      <c r="G224" s="187">
        <f>H44</f>
        <v>0</v>
      </c>
      <c r="H224" s="187">
        <f>I44</f>
        <v>0</v>
      </c>
      <c r="I224" s="187">
        <f>J44</f>
        <v>0</v>
      </c>
      <c r="J224" s="187">
        <f>K44</f>
        <v>0</v>
      </c>
      <c r="K224" s="225"/>
      <c r="L224" s="226"/>
      <c r="M224" s="10"/>
      <c r="O224" s="10" t="s">
        <v>440</v>
      </c>
      <c r="P224" s="10" t="s">
        <v>442</v>
      </c>
    </row>
    <row r="225" spans="1:16" x14ac:dyDescent="0.25">
      <c r="B225" s="744" t="str">
        <f>Variables!D70</f>
        <v>Verification - value</v>
      </c>
      <c r="C225" s="745"/>
      <c r="D225" s="745"/>
      <c r="E225" s="745"/>
      <c r="F225" s="746"/>
      <c r="G225" s="251">
        <f>G221</f>
        <v>2024</v>
      </c>
      <c r="H225" s="251">
        <f t="shared" ref="H225:J225" si="34">H221</f>
        <v>2025</v>
      </c>
      <c r="I225" s="251" t="str">
        <f t="shared" si="34"/>
        <v>Jan-March 2025</v>
      </c>
      <c r="J225" s="251" t="str">
        <f t="shared" si="34"/>
        <v>Jan-March 2026</v>
      </c>
      <c r="K225" s="225"/>
      <c r="L225" s="226"/>
      <c r="M225" s="10"/>
    </row>
    <row r="226" spans="1:16" ht="14.1" customHeight="1" x14ac:dyDescent="0.25">
      <c r="B226" s="747" t="str">
        <f>B170</f>
        <v>net delivered selling value (CAD)</v>
      </c>
      <c r="C226" s="748"/>
      <c r="D226" s="748"/>
      <c r="E226" s="748"/>
      <c r="F226" s="749"/>
      <c r="G226" s="187" t="str">
        <f>IF(SUM(E170:G170,E175:G175,E180:G180,E185:G185,E190:G190,E195:G195,E200:G200,E205:G205,E210:G210,E215:G215)&gt;H45,Variables!$D$67,Variables!$D$68)</f>
        <v>Okay</v>
      </c>
      <c r="H226" s="187" t="str">
        <f>IF(SUM(H170:K170,H175:K175,H180:K180,H185:K185,H190:K190,H195:K195,H200:K200,H205:K205,H210:K210,H215:K215)&gt;I45,Variables!$D$67,Variables!$D$68)</f>
        <v>Okay</v>
      </c>
      <c r="I226" s="187" t="str">
        <f>IF(SUM(H170,H175,H180,H185,H190,H195,H200,H205,H210,H215)&gt;J45,Variables!$D$67,Variables!$D$68)</f>
        <v>Okay</v>
      </c>
      <c r="J226" s="187" t="str">
        <f>IF(SUM(L170,L175,L180,L185,L190,L195,L200,L205,L210,L215)&gt;K45,Variables!$D$67,Variables!$D$68)</f>
        <v>Okay</v>
      </c>
      <c r="K226" s="225"/>
      <c r="L226" s="226"/>
      <c r="M226" s="10"/>
    </row>
    <row r="227" spans="1:16" ht="26.25" customHeight="1" x14ac:dyDescent="0.25">
      <c r="B227" s="750" t="str">
        <f>IF(Intro!$G$20="English",O227,P227)</f>
        <v>value - total sales in Canada of imports of benchmark products (Question 4)</v>
      </c>
      <c r="C227" s="751"/>
      <c r="D227" s="751"/>
      <c r="E227" s="751"/>
      <c r="F227" s="752"/>
      <c r="G227" s="191">
        <f>SUM(E170:G170,E175:G175,E180:G180,E185:G185,E190:G190,E195:G195,E200:G200,E205:G205,E210:G210,E215:G215)</f>
        <v>0</v>
      </c>
      <c r="H227" s="191">
        <f>SUM(H170:K170,H175:K175,H180:K180,H185:K185,H190:K190,H195:K195,H200:K200,H205:K205,H210:K210,H215:K215)</f>
        <v>0</v>
      </c>
      <c r="I227" s="191">
        <f>SUM(H170,H175,H180,H185,H190,H195,H200,H205,H210,H215)</f>
        <v>0</v>
      </c>
      <c r="J227" s="191">
        <f>SUM(L170,L175,L180,L185,L190,L195,L200,L205,L210,L215)</f>
        <v>0</v>
      </c>
      <c r="K227" s="225"/>
      <c r="L227" s="226"/>
      <c r="M227" s="10"/>
      <c r="O227" s="10" t="s">
        <v>448</v>
      </c>
      <c r="P227" s="10" t="s">
        <v>450</v>
      </c>
    </row>
    <row r="228" spans="1:16" ht="14.1" customHeight="1" x14ac:dyDescent="0.25">
      <c r="B228" s="750" t="str">
        <f>IF(Intro!$G$20="English",O228,P228)</f>
        <v>value - total sales in Canada of imports (Question 1)</v>
      </c>
      <c r="C228" s="751"/>
      <c r="D228" s="751"/>
      <c r="E228" s="751"/>
      <c r="F228" s="752"/>
      <c r="G228" s="187">
        <f>H45</f>
        <v>0</v>
      </c>
      <c r="H228" s="187">
        <f>I45</f>
        <v>0</v>
      </c>
      <c r="I228" s="187">
        <f>J45</f>
        <v>0</v>
      </c>
      <c r="J228" s="187">
        <f>K45</f>
        <v>0</v>
      </c>
      <c r="K228" s="225"/>
      <c r="L228" s="226"/>
      <c r="M228" s="10"/>
      <c r="O228" s="10" t="s">
        <v>446</v>
      </c>
      <c r="P228" s="10" t="s">
        <v>444</v>
      </c>
    </row>
    <row r="229" spans="1:16" x14ac:dyDescent="0.25">
      <c r="B229" s="72"/>
      <c r="C229" s="82"/>
      <c r="D229" s="82"/>
      <c r="E229" s="82"/>
      <c r="F229" s="82"/>
      <c r="G229" s="82"/>
      <c r="H229" s="82"/>
      <c r="I229" s="82"/>
      <c r="J229" s="82"/>
      <c r="K229" s="82"/>
      <c r="L229" s="83"/>
      <c r="M229" s="10"/>
    </row>
    <row r="230" spans="1:16" s="44" customFormat="1" x14ac:dyDescent="0.25">
      <c r="A230" s="92"/>
      <c r="B230" s="4"/>
      <c r="C230" s="4"/>
      <c r="D230" s="77"/>
      <c r="E230" s="77"/>
      <c r="F230" s="77"/>
      <c r="G230" s="77"/>
      <c r="H230" s="77"/>
      <c r="I230" s="77"/>
      <c r="J230" s="77"/>
      <c r="K230" s="77"/>
      <c r="L230" s="77"/>
      <c r="N230" s="78"/>
    </row>
    <row r="231" spans="1:16" x14ac:dyDescent="0.25">
      <c r="B231" s="540" t="str">
        <f>IF(Intro!$G$20="English",O231,P231)</f>
        <v>IMPORT DATA FOR CBSA PERIOD OF DUMPING INVESTIGATION</v>
      </c>
      <c r="C231" s="541"/>
      <c r="D231" s="541"/>
      <c r="E231" s="541"/>
      <c r="F231" s="541"/>
      <c r="G231" s="541"/>
      <c r="H231" s="541"/>
      <c r="I231" s="541"/>
      <c r="J231" s="541"/>
      <c r="K231" s="541"/>
      <c r="L231" s="542"/>
      <c r="M231" s="10"/>
      <c r="O231" s="105" t="s">
        <v>337</v>
      </c>
      <c r="P231" s="105" t="s">
        <v>338</v>
      </c>
    </row>
    <row r="232" spans="1:16" s="207" customFormat="1" x14ac:dyDescent="0.25">
      <c r="A232" s="7"/>
      <c r="B232" s="672" t="s">
        <v>18</v>
      </c>
      <c r="C232" s="673"/>
      <c r="D232" s="673"/>
      <c r="E232" s="673"/>
      <c r="F232" s="673"/>
      <c r="G232" s="673"/>
      <c r="H232" s="673"/>
      <c r="I232" s="673"/>
      <c r="J232" s="673"/>
      <c r="K232" s="673"/>
      <c r="L232" s="674"/>
      <c r="M232" s="73"/>
      <c r="O232" s="10"/>
    </row>
    <row r="233" spans="1:16" x14ac:dyDescent="0.25">
      <c r="B233" s="16"/>
      <c r="C233" s="35"/>
      <c r="D233" s="35"/>
      <c r="E233" s="36"/>
      <c r="F233" s="36"/>
      <c r="G233" s="36"/>
      <c r="H233" s="36"/>
      <c r="I233" s="36"/>
      <c r="J233" s="36"/>
      <c r="K233" s="36"/>
      <c r="L233" s="17"/>
      <c r="M233" s="10"/>
    </row>
    <row r="234" spans="1:16" x14ac:dyDescent="0.25">
      <c r="B234" s="549" t="str">
        <f>IF(Intro!$G$20="English",O234,P234)</f>
        <v xml:space="preserve">Report the volume and value of imports during CBSA's period of dumping investigation : </v>
      </c>
      <c r="C234" s="550"/>
      <c r="D234" s="550"/>
      <c r="E234" s="550"/>
      <c r="F234" s="550"/>
      <c r="G234" s="550"/>
      <c r="H234" s="550"/>
      <c r="I234" s="550"/>
      <c r="J234" s="550"/>
      <c r="K234" s="550"/>
      <c r="L234" s="551"/>
      <c r="M234" s="10"/>
      <c r="O234" s="18" t="s">
        <v>199</v>
      </c>
      <c r="P234" s="10" t="s">
        <v>200</v>
      </c>
    </row>
    <row r="235" spans="1:16" x14ac:dyDescent="0.25">
      <c r="B235" s="247"/>
      <c r="C235" s="248"/>
      <c r="D235" s="35"/>
      <c r="E235" s="36"/>
      <c r="F235" s="36"/>
      <c r="G235" s="36"/>
      <c r="H235" s="36"/>
      <c r="I235" s="36"/>
      <c r="J235" s="36"/>
      <c r="K235" s="36"/>
      <c r="L235" s="17"/>
      <c r="M235" s="10"/>
      <c r="O235" s="18"/>
    </row>
    <row r="236" spans="1:16" ht="29.25" customHeight="1" x14ac:dyDescent="0.25">
      <c r="B236" s="48"/>
      <c r="C236" s="45"/>
      <c r="D236" s="35"/>
      <c r="E236" s="10"/>
      <c r="F236" s="767" t="str">
        <f>IF(Intro!$G$20="English",Variables!B41,Variables!C41)</f>
        <v>December 1, 2024 - November 30, 2025</v>
      </c>
      <c r="G236" s="768"/>
      <c r="H236" s="225"/>
      <c r="I236" s="225"/>
      <c r="J236" s="225"/>
      <c r="K236" s="225"/>
      <c r="L236" s="71"/>
      <c r="M236" s="10"/>
      <c r="O236" s="47"/>
      <c r="P236" s="47"/>
    </row>
    <row r="237" spans="1:16" x14ac:dyDescent="0.25">
      <c r="B237" s="532" t="str">
        <f>IF(Intro!$G$20="English",O237,P237)</f>
        <v>Imports</v>
      </c>
      <c r="C237" s="734" t="str">
        <f>D26</f>
        <v>tonnes</v>
      </c>
      <c r="D237" s="734"/>
      <c r="E237" s="734"/>
      <c r="F237" s="771"/>
      <c r="G237" s="772"/>
      <c r="H237" s="225"/>
      <c r="I237" s="225"/>
      <c r="J237" s="225"/>
      <c r="K237" s="225"/>
      <c r="L237" s="71"/>
      <c r="M237" s="10"/>
      <c r="O237" s="10" t="s">
        <v>91</v>
      </c>
      <c r="P237" s="10" t="s">
        <v>170</v>
      </c>
    </row>
    <row r="238" spans="1:16" x14ac:dyDescent="0.25">
      <c r="B238" s="532"/>
      <c r="C238" s="734" t="str">
        <f>D27</f>
        <v>net delivered purchase value (CAD)</v>
      </c>
      <c r="D238" s="734"/>
      <c r="E238" s="734"/>
      <c r="F238" s="771"/>
      <c r="G238" s="772"/>
      <c r="H238" s="225"/>
      <c r="I238" s="225"/>
      <c r="J238" s="225"/>
      <c r="K238" s="225"/>
      <c r="L238" s="71"/>
      <c r="M238" s="10"/>
    </row>
    <row r="239" spans="1:16" x14ac:dyDescent="0.25">
      <c r="B239" s="532"/>
      <c r="C239" s="734" t="str">
        <f>D28</f>
        <v>$ / tonne</v>
      </c>
      <c r="D239" s="734"/>
      <c r="E239" s="734"/>
      <c r="F239" s="773" t="str">
        <f>IF(F237=0,"-",F238/F237)</f>
        <v>-</v>
      </c>
      <c r="G239" s="774"/>
      <c r="H239" s="88"/>
      <c r="I239" s="88"/>
      <c r="J239" s="88"/>
      <c r="K239" s="88"/>
      <c r="L239" s="71"/>
      <c r="M239" s="10"/>
    </row>
    <row r="240" spans="1:16" x14ac:dyDescent="0.25">
      <c r="B240" s="46"/>
      <c r="C240" s="115"/>
      <c r="D240" s="115"/>
      <c r="E240" s="34"/>
      <c r="F240" s="34"/>
      <c r="G240" s="34"/>
      <c r="H240" s="34"/>
      <c r="I240" s="34"/>
      <c r="J240" s="34"/>
      <c r="K240" s="34"/>
      <c r="L240" s="37"/>
      <c r="M240" s="10"/>
    </row>
    <row r="241" spans="1:19" s="44" customFormat="1" x14ac:dyDescent="0.25">
      <c r="A241" s="92"/>
      <c r="B241" s="4"/>
      <c r="C241" s="4"/>
      <c r="D241" s="77"/>
      <c r="E241" s="77"/>
      <c r="F241" s="77"/>
      <c r="G241" s="77"/>
      <c r="H241" s="77"/>
      <c r="I241" s="77"/>
      <c r="J241" s="77"/>
      <c r="K241" s="77"/>
      <c r="L241" s="77"/>
      <c r="N241" s="78"/>
    </row>
    <row r="242" spans="1:19" x14ac:dyDescent="0.25">
      <c r="B242" s="540" t="str">
        <f>UPPER(IF(Intro!$G$20="English",O242,P242))</f>
        <v>IMPORT DATA FOR MASSIVE IMPORTATION ANALYSIS</v>
      </c>
      <c r="C242" s="541"/>
      <c r="D242" s="541"/>
      <c r="E242" s="541"/>
      <c r="F242" s="541"/>
      <c r="G242" s="541"/>
      <c r="H242" s="541"/>
      <c r="I242" s="541"/>
      <c r="J242" s="541"/>
      <c r="K242" s="541"/>
      <c r="L242" s="542"/>
      <c r="M242" s="10"/>
      <c r="O242" s="105" t="s">
        <v>339</v>
      </c>
      <c r="P242" s="105" t="s">
        <v>402</v>
      </c>
    </row>
    <row r="243" spans="1:19" s="207" customFormat="1" x14ac:dyDescent="0.25">
      <c r="A243" s="7"/>
      <c r="B243" s="672" t="s">
        <v>19</v>
      </c>
      <c r="C243" s="673"/>
      <c r="D243" s="673"/>
      <c r="E243" s="673"/>
      <c r="F243" s="673"/>
      <c r="G243" s="673"/>
      <c r="H243" s="673"/>
      <c r="I243" s="673"/>
      <c r="J243" s="673"/>
      <c r="K243" s="673"/>
      <c r="L243" s="674"/>
      <c r="M243" s="73"/>
      <c r="O243" s="10"/>
    </row>
    <row r="244" spans="1:19" x14ac:dyDescent="0.25">
      <c r="B244" s="16"/>
      <c r="C244" s="35"/>
      <c r="D244" s="35"/>
      <c r="E244" s="36"/>
      <c r="F244" s="36"/>
      <c r="G244" s="36"/>
      <c r="H244" s="36"/>
      <c r="I244" s="36"/>
      <c r="J244" s="36"/>
      <c r="K244" s="36"/>
      <c r="L244" s="17"/>
      <c r="M244" s="10"/>
    </row>
    <row r="245" spans="1:19" x14ac:dyDescent="0.25">
      <c r="B245" s="549" t="str">
        <f>IF(Intro!$G$20="English",O245,P245)</f>
        <v xml:space="preserve">Report the volume of imports and the ending inventory in Canada of the goods originating from the exporter outlined above : </v>
      </c>
      <c r="C245" s="550"/>
      <c r="D245" s="550"/>
      <c r="E245" s="550"/>
      <c r="F245" s="550"/>
      <c r="G245" s="550"/>
      <c r="H245" s="550"/>
      <c r="I245" s="550"/>
      <c r="J245" s="550"/>
      <c r="K245" s="550"/>
      <c r="L245" s="551"/>
      <c r="M245" s="10"/>
      <c r="O245" s="18" t="s">
        <v>194</v>
      </c>
      <c r="P245" s="10" t="s">
        <v>404</v>
      </c>
    </row>
    <row r="246" spans="1:19" x14ac:dyDescent="0.25">
      <c r="B246" s="247"/>
      <c r="C246" s="248"/>
      <c r="D246" s="35"/>
      <c r="E246" s="36"/>
      <c r="F246" s="36"/>
      <c r="G246" s="36"/>
      <c r="H246" s="36"/>
      <c r="I246" s="36"/>
      <c r="J246" s="36"/>
      <c r="K246" s="36"/>
      <c r="L246" s="17"/>
      <c r="M246" s="10"/>
      <c r="O246" s="18"/>
    </row>
    <row r="247" spans="1:19" x14ac:dyDescent="0.25">
      <c r="B247" s="247"/>
      <c r="C247" s="248"/>
      <c r="D247" s="35"/>
      <c r="E247" s="254" t="str">
        <f>IF(Intro!$G$20="English",Variables!B83,Variables!C83)</f>
        <v>Q2 2024</v>
      </c>
      <c r="F247" s="254" t="str">
        <f>IF(Intro!$G$20="English",Variables!B84,Variables!C84)</f>
        <v>Q3 2024</v>
      </c>
      <c r="G247" s="254" t="str">
        <f>IF(Intro!$G$20="English",Variables!B74,Variables!C74)</f>
        <v>Q4 2024</v>
      </c>
      <c r="H247" s="254" t="str">
        <f>IF(Intro!$G$20="English",Variables!B75,Variables!C75)</f>
        <v>Q1 2025</v>
      </c>
      <c r="I247" s="254" t="str">
        <f>IF(Intro!$G$20="English",Variables!B76,Variables!C76)</f>
        <v>Q2 2025</v>
      </c>
      <c r="J247" s="254" t="str">
        <f>IF(Intro!$G$20="English",Variables!B77,Variables!C77)</f>
        <v>Q3 2025</v>
      </c>
      <c r="K247" s="266" t="str">
        <f>IF(Intro!$G$20="English",Variables!B78,Variables!C78)</f>
        <v>Q4 2025</v>
      </c>
      <c r="L247" s="266" t="str">
        <f>IF(Intro!$G$20="English",Variables!B79,Variables!C79)</f>
        <v>Q1 2026</v>
      </c>
      <c r="M247" s="10"/>
      <c r="O247" s="18"/>
    </row>
    <row r="248" spans="1:19" x14ac:dyDescent="0.25">
      <c r="B248" s="769" t="str">
        <f>B237</f>
        <v>Imports</v>
      </c>
      <c r="C248" s="770"/>
      <c r="D248" s="259" t="str">
        <f>C237</f>
        <v>tonnes</v>
      </c>
      <c r="E248" s="181"/>
      <c r="F248" s="181"/>
      <c r="G248" s="181"/>
      <c r="H248" s="181"/>
      <c r="I248" s="181"/>
      <c r="J248" s="181"/>
      <c r="K248" s="181"/>
      <c r="L248" s="181"/>
      <c r="M248" s="10"/>
    </row>
    <row r="249" spans="1:19" x14ac:dyDescent="0.25">
      <c r="B249" s="769" t="str">
        <f>IF(Intro!$G$20="English",O249,P249)</f>
        <v>Ending Inventories</v>
      </c>
      <c r="C249" s="770"/>
      <c r="D249" s="259" t="str">
        <f>C237</f>
        <v>tonnes</v>
      </c>
      <c r="E249" s="181"/>
      <c r="F249" s="181"/>
      <c r="G249" s="181"/>
      <c r="H249" s="181"/>
      <c r="I249" s="181"/>
      <c r="J249" s="181"/>
      <c r="K249" s="181"/>
      <c r="L249" s="181"/>
      <c r="M249" s="10"/>
      <c r="O249" s="10" t="s">
        <v>195</v>
      </c>
      <c r="P249" s="10" t="s">
        <v>403</v>
      </c>
    </row>
    <row r="250" spans="1:19" x14ac:dyDescent="0.25">
      <c r="B250" s="247"/>
      <c r="C250" s="248"/>
      <c r="D250" s="248"/>
      <c r="E250" s="29"/>
      <c r="F250" s="29"/>
      <c r="G250" s="29"/>
      <c r="H250" s="29"/>
      <c r="I250" s="29"/>
      <c r="J250" s="29"/>
      <c r="K250" s="29"/>
      <c r="L250" s="30"/>
      <c r="M250" s="10"/>
    </row>
    <row r="251" spans="1:19" x14ac:dyDescent="0.25">
      <c r="B251" s="537" t="str">
        <f>IF(Intro!$G$20="English",O251,P251)</f>
        <v>In the table below, “Error” means that the sum of the quarterly imports reported above exceeds the annual imports reported in Question 1. Therefore, please modify the data if necessary.</v>
      </c>
      <c r="C251" s="538"/>
      <c r="D251" s="538"/>
      <c r="E251" s="538"/>
      <c r="F251" s="538"/>
      <c r="G251" s="538"/>
      <c r="H251" s="538"/>
      <c r="I251" s="538"/>
      <c r="J251" s="538"/>
      <c r="K251" s="538"/>
      <c r="L251" s="539"/>
      <c r="M251" s="10"/>
      <c r="O251" s="10" t="s">
        <v>457</v>
      </c>
      <c r="P251" s="10" t="s">
        <v>458</v>
      </c>
      <c r="S251" s="38"/>
    </row>
    <row r="252" spans="1:19" x14ac:dyDescent="0.25">
      <c r="B252" s="537"/>
      <c r="C252" s="538"/>
      <c r="D252" s="538"/>
      <c r="E252" s="538"/>
      <c r="F252" s="538"/>
      <c r="G252" s="538"/>
      <c r="H252" s="538"/>
      <c r="I252" s="538"/>
      <c r="J252" s="538"/>
      <c r="K252" s="538"/>
      <c r="L252" s="539"/>
      <c r="M252" s="10"/>
      <c r="S252" s="38"/>
    </row>
    <row r="253" spans="1:19" x14ac:dyDescent="0.25">
      <c r="B253" s="244"/>
      <c r="C253" s="245"/>
      <c r="D253" s="245"/>
      <c r="E253" s="245"/>
      <c r="F253" s="245"/>
      <c r="G253" s="245"/>
      <c r="H253" s="245"/>
      <c r="I253" s="245"/>
      <c r="J253" s="245"/>
      <c r="K253" s="245"/>
      <c r="L253" s="246"/>
      <c r="M253" s="10"/>
      <c r="S253" s="38"/>
    </row>
    <row r="254" spans="1:19" x14ac:dyDescent="0.25">
      <c r="B254" s="192"/>
      <c r="C254" s="179"/>
      <c r="D254" s="194"/>
      <c r="E254" s="45"/>
      <c r="F254" s="251">
        <f>G254-1</f>
        <v>2025</v>
      </c>
      <c r="G254" s="251">
        <f>Variables!B8</f>
        <v>2026</v>
      </c>
      <c r="H254" s="193"/>
      <c r="I254" s="225"/>
      <c r="J254" s="225"/>
      <c r="K254" s="225"/>
      <c r="L254" s="160"/>
      <c r="M254" s="10"/>
      <c r="O254" s="18"/>
    </row>
    <row r="255" spans="1:19" ht="14.45" customHeight="1" x14ac:dyDescent="0.25">
      <c r="B255" s="192"/>
      <c r="C255" s="199"/>
      <c r="D255" s="756" t="str">
        <f>B221</f>
        <v>Verification - volume</v>
      </c>
      <c r="E255" s="757"/>
      <c r="F255" s="187" t="str">
        <f>IF(SUM(H248+I248+J248+K248)&gt;I26,Variables!$D$67,Variables!$D$68)</f>
        <v>Okay</v>
      </c>
      <c r="G255" s="187" t="str">
        <f>IF(SUM(L248)&gt;K26,Variables!$D$67,Variables!$D$68)</f>
        <v>Okay</v>
      </c>
      <c r="H255" s="193"/>
      <c r="I255" s="225"/>
      <c r="J255" s="225"/>
      <c r="K255" s="225"/>
      <c r="L255" s="160"/>
      <c r="M255" s="10"/>
    </row>
    <row r="256" spans="1:19" s="44" customFormat="1" x14ac:dyDescent="0.25">
      <c r="A256" s="92"/>
      <c r="B256" s="195"/>
      <c r="C256" s="196"/>
      <c r="D256" s="197"/>
      <c r="E256" s="197"/>
      <c r="F256" s="197"/>
      <c r="G256" s="197"/>
      <c r="H256" s="197"/>
      <c r="I256" s="197"/>
      <c r="J256" s="197"/>
      <c r="K256" s="197"/>
      <c r="L256" s="198"/>
      <c r="N256" s="78"/>
    </row>
    <row r="257" spans="1:18" s="207" customFormat="1" x14ac:dyDescent="0.25">
      <c r="A257" s="7"/>
      <c r="B257" s="21" t="s">
        <v>20</v>
      </c>
      <c r="C257" s="22"/>
      <c r="D257" s="22"/>
      <c r="E257" s="23"/>
      <c r="F257" s="23"/>
      <c r="G257" s="23"/>
      <c r="H257" s="23"/>
      <c r="I257" s="23"/>
      <c r="J257" s="23"/>
      <c r="K257" s="23"/>
      <c r="L257" s="24"/>
      <c r="M257" s="73"/>
    </row>
    <row r="258" spans="1:18" s="38" customFormat="1" x14ac:dyDescent="0.25">
      <c r="A258" s="49"/>
      <c r="B258" s="53"/>
      <c r="C258" s="93"/>
      <c r="D258" s="93"/>
      <c r="E258" s="93"/>
      <c r="F258" s="93"/>
      <c r="G258" s="93"/>
      <c r="H258" s="93"/>
      <c r="I258" s="93"/>
      <c r="J258" s="93"/>
      <c r="K258" s="93"/>
      <c r="L258" s="54"/>
      <c r="O258" s="10"/>
      <c r="P258" s="10"/>
      <c r="Q258" s="10"/>
      <c r="R258" s="10"/>
    </row>
    <row r="259" spans="1:18" s="38" customFormat="1" x14ac:dyDescent="0.25">
      <c r="A259" s="49"/>
      <c r="B259" s="537" t="str">
        <f>IF(Intro!$G$20="English",O259,P259)</f>
        <v>Describe any factors (for example, shipping delays, seasonality, etc.) which would explain the overall trend in your firm's quarterly import volumes and ending inventories, as reported in Question 6.</v>
      </c>
      <c r="C259" s="538"/>
      <c r="D259" s="538"/>
      <c r="E259" s="538"/>
      <c r="F259" s="538"/>
      <c r="G259" s="538"/>
      <c r="H259" s="538"/>
      <c r="I259" s="538"/>
      <c r="J259" s="538"/>
      <c r="K259" s="538"/>
      <c r="L259" s="539"/>
      <c r="O259" s="10" t="s">
        <v>375</v>
      </c>
      <c r="P259" s="10" t="s">
        <v>376</v>
      </c>
      <c r="Q259" s="10"/>
      <c r="R259" s="10"/>
    </row>
    <row r="260" spans="1:18" s="38" customFormat="1" x14ac:dyDescent="0.25">
      <c r="A260" s="49"/>
      <c r="B260" s="537"/>
      <c r="C260" s="538"/>
      <c r="D260" s="538"/>
      <c r="E260" s="538"/>
      <c r="F260" s="538"/>
      <c r="G260" s="538"/>
      <c r="H260" s="538"/>
      <c r="I260" s="538"/>
      <c r="J260" s="538"/>
      <c r="K260" s="538"/>
      <c r="L260" s="539"/>
      <c r="O260" s="10"/>
      <c r="P260" s="10"/>
      <c r="Q260" s="10"/>
      <c r="R260" s="10"/>
    </row>
    <row r="261" spans="1:18" s="38" customFormat="1" x14ac:dyDescent="0.25">
      <c r="A261" s="49"/>
      <c r="B261" s="53"/>
      <c r="C261" s="93"/>
      <c r="D261" s="93"/>
      <c r="E261" s="93"/>
      <c r="F261" s="93"/>
      <c r="G261" s="93"/>
      <c r="H261" s="93"/>
      <c r="I261" s="93"/>
      <c r="J261" s="93"/>
      <c r="K261" s="93"/>
      <c r="L261" s="54"/>
      <c r="O261" s="10"/>
      <c r="P261" s="10"/>
      <c r="Q261" s="10"/>
      <c r="R261" s="10"/>
    </row>
    <row r="262" spans="1:18" s="207" customFormat="1" x14ac:dyDescent="0.25">
      <c r="A262" s="8"/>
      <c r="B262" s="675"/>
      <c r="C262" s="676"/>
      <c r="D262" s="676"/>
      <c r="E262" s="676"/>
      <c r="F262" s="676"/>
      <c r="G262" s="676"/>
      <c r="H262" s="676"/>
      <c r="I262" s="676"/>
      <c r="J262" s="676"/>
      <c r="K262" s="676"/>
      <c r="L262" s="677"/>
      <c r="M262" s="38"/>
    </row>
    <row r="263" spans="1:18" s="207" customFormat="1" x14ac:dyDescent="0.25">
      <c r="A263" s="8"/>
      <c r="B263" s="675"/>
      <c r="C263" s="676"/>
      <c r="D263" s="676"/>
      <c r="E263" s="676"/>
      <c r="F263" s="676"/>
      <c r="G263" s="676"/>
      <c r="H263" s="676"/>
      <c r="I263" s="676"/>
      <c r="J263" s="676"/>
      <c r="K263" s="676"/>
      <c r="L263" s="677"/>
      <c r="M263" s="38"/>
    </row>
    <row r="264" spans="1:18" s="207" customFormat="1" x14ac:dyDescent="0.25">
      <c r="A264" s="8"/>
      <c r="B264" s="675"/>
      <c r="C264" s="676"/>
      <c r="D264" s="676"/>
      <c r="E264" s="676"/>
      <c r="F264" s="676"/>
      <c r="G264" s="676"/>
      <c r="H264" s="676"/>
      <c r="I264" s="676"/>
      <c r="J264" s="676"/>
      <c r="K264" s="676"/>
      <c r="L264" s="677"/>
      <c r="M264" s="38"/>
    </row>
    <row r="265" spans="1:18" s="207" customFormat="1" x14ac:dyDescent="0.25">
      <c r="A265" s="8"/>
      <c r="B265" s="675"/>
      <c r="C265" s="676"/>
      <c r="D265" s="676"/>
      <c r="E265" s="676"/>
      <c r="F265" s="676"/>
      <c r="G265" s="676"/>
      <c r="H265" s="676"/>
      <c r="I265" s="676"/>
      <c r="J265" s="676"/>
      <c r="K265" s="676"/>
      <c r="L265" s="677"/>
      <c r="M265" s="38"/>
    </row>
    <row r="266" spans="1:18" s="207" customFormat="1" x14ac:dyDescent="0.25">
      <c r="A266" s="8"/>
      <c r="B266" s="675"/>
      <c r="C266" s="676"/>
      <c r="D266" s="676"/>
      <c r="E266" s="676"/>
      <c r="F266" s="676"/>
      <c r="G266" s="676"/>
      <c r="H266" s="676"/>
      <c r="I266" s="676"/>
      <c r="J266" s="676"/>
      <c r="K266" s="676"/>
      <c r="L266" s="677"/>
      <c r="M266" s="38"/>
    </row>
    <row r="267" spans="1:18" s="207" customFormat="1" x14ac:dyDescent="0.25">
      <c r="A267" s="8"/>
      <c r="B267" s="675"/>
      <c r="C267" s="676"/>
      <c r="D267" s="676"/>
      <c r="E267" s="676"/>
      <c r="F267" s="676"/>
      <c r="G267" s="676"/>
      <c r="H267" s="676"/>
      <c r="I267" s="676"/>
      <c r="J267" s="676"/>
      <c r="K267" s="676"/>
      <c r="L267" s="677"/>
      <c r="M267" s="38"/>
    </row>
    <row r="268" spans="1:18" s="207" customFormat="1" x14ac:dyDescent="0.25">
      <c r="A268" s="8"/>
      <c r="B268" s="675"/>
      <c r="C268" s="676"/>
      <c r="D268" s="676"/>
      <c r="E268" s="676"/>
      <c r="F268" s="676"/>
      <c r="G268" s="676"/>
      <c r="H268" s="676"/>
      <c r="I268" s="676"/>
      <c r="J268" s="676"/>
      <c r="K268" s="676"/>
      <c r="L268" s="677"/>
      <c r="M268" s="38"/>
    </row>
    <row r="269" spans="1:18" s="207" customFormat="1" x14ac:dyDescent="0.25">
      <c r="A269" s="8"/>
      <c r="B269" s="675"/>
      <c r="C269" s="676"/>
      <c r="D269" s="676"/>
      <c r="E269" s="676"/>
      <c r="F269" s="676"/>
      <c r="G269" s="676"/>
      <c r="H269" s="676"/>
      <c r="I269" s="676"/>
      <c r="J269" s="676"/>
      <c r="K269" s="676"/>
      <c r="L269" s="677"/>
      <c r="M269" s="38"/>
    </row>
    <row r="270" spans="1:18" s="38" customFormat="1" x14ac:dyDescent="0.25">
      <c r="A270" s="49"/>
      <c r="B270" s="50"/>
      <c r="C270" s="51"/>
      <c r="D270" s="51"/>
      <c r="E270" s="51"/>
      <c r="F270" s="51"/>
      <c r="G270" s="51"/>
      <c r="H270" s="51"/>
      <c r="I270" s="51"/>
      <c r="J270" s="51"/>
      <c r="K270" s="51"/>
      <c r="L270" s="52"/>
      <c r="O270" s="10"/>
      <c r="P270" s="10"/>
      <c r="Q270" s="10"/>
      <c r="R270" s="10"/>
    </row>
  </sheetData>
  <sheetProtection algorithmName="SHA-512" hashValue="Cwjm02vfT+190RqC4XbUdfyr3GWglkXgHtat+xPngHTVlwCz2HG6pMWiB40Xdr+dyCzjKlKr6S1i7Ma14A0mwg==" saltValue="YyD9vWbWM7pG+DvNrs30xw==" spinCount="100000" sheet="1" objects="1" scenarios="1" selectLockedCells="1"/>
  <mergeCells count="204">
    <mergeCell ref="B12:L12"/>
    <mergeCell ref="B13:L13"/>
    <mergeCell ref="B14:L14"/>
    <mergeCell ref="B15:L15"/>
    <mergeCell ref="B16:L16"/>
    <mergeCell ref="B19:L19"/>
    <mergeCell ref="B4:L4"/>
    <mergeCell ref="B5:L5"/>
    <mergeCell ref="B6:L6"/>
    <mergeCell ref="B8:L8"/>
    <mergeCell ref="B9:L9"/>
    <mergeCell ref="B10:L10"/>
    <mergeCell ref="B29:K29"/>
    <mergeCell ref="B30:K30"/>
    <mergeCell ref="B31:C33"/>
    <mergeCell ref="D31:F31"/>
    <mergeCell ref="D32:F32"/>
    <mergeCell ref="D33:F33"/>
    <mergeCell ref="B20:L20"/>
    <mergeCell ref="B22:F22"/>
    <mergeCell ref="G22:K22"/>
    <mergeCell ref="B25:K25"/>
    <mergeCell ref="B26:C28"/>
    <mergeCell ref="D26:F26"/>
    <mergeCell ref="D27:F27"/>
    <mergeCell ref="D28:F28"/>
    <mergeCell ref="B41:C43"/>
    <mergeCell ref="D41:F41"/>
    <mergeCell ref="D42:F42"/>
    <mergeCell ref="D43:F43"/>
    <mergeCell ref="B44:C46"/>
    <mergeCell ref="D44:F44"/>
    <mergeCell ref="D45:F45"/>
    <mergeCell ref="D46:F46"/>
    <mergeCell ref="B34:C36"/>
    <mergeCell ref="D34:F34"/>
    <mergeCell ref="D35:F35"/>
    <mergeCell ref="D36:F36"/>
    <mergeCell ref="B37:K37"/>
    <mergeCell ref="B38:C40"/>
    <mergeCell ref="D38:F38"/>
    <mergeCell ref="D39:F39"/>
    <mergeCell ref="D40:F40"/>
    <mergeCell ref="B57:D57"/>
    <mergeCell ref="B58:D58"/>
    <mergeCell ref="B59:D59"/>
    <mergeCell ref="B60:L60"/>
    <mergeCell ref="B61:D61"/>
    <mergeCell ref="B62:D62"/>
    <mergeCell ref="B49:L49"/>
    <mergeCell ref="B50:L50"/>
    <mergeCell ref="B52:L52"/>
    <mergeCell ref="B53:L53"/>
    <mergeCell ref="B55:D55"/>
    <mergeCell ref="B56:L56"/>
    <mergeCell ref="B69:D69"/>
    <mergeCell ref="B70:D70"/>
    <mergeCell ref="B71:D71"/>
    <mergeCell ref="B72:L72"/>
    <mergeCell ref="B73:D73"/>
    <mergeCell ref="B74:D74"/>
    <mergeCell ref="B63:D63"/>
    <mergeCell ref="B64:L64"/>
    <mergeCell ref="B65:D65"/>
    <mergeCell ref="B66:D66"/>
    <mergeCell ref="B67:D67"/>
    <mergeCell ref="B68:L68"/>
    <mergeCell ref="B84:F84"/>
    <mergeCell ref="B85:F85"/>
    <mergeCell ref="B86:F86"/>
    <mergeCell ref="B87:F87"/>
    <mergeCell ref="B90:L90"/>
    <mergeCell ref="B91:L91"/>
    <mergeCell ref="B75:D75"/>
    <mergeCell ref="B77:L78"/>
    <mergeCell ref="B80:F80"/>
    <mergeCell ref="B81:F81"/>
    <mergeCell ref="B82:F82"/>
    <mergeCell ref="B83:F83"/>
    <mergeCell ref="B101:L102"/>
    <mergeCell ref="B103:D103"/>
    <mergeCell ref="B104:D104"/>
    <mergeCell ref="B105:D105"/>
    <mergeCell ref="B106:L107"/>
    <mergeCell ref="B108:D108"/>
    <mergeCell ref="B93:L93"/>
    <mergeCell ref="B95:D95"/>
    <mergeCell ref="B96:L97"/>
    <mergeCell ref="B98:D98"/>
    <mergeCell ref="B99:D99"/>
    <mergeCell ref="B100:D100"/>
    <mergeCell ref="B116:L117"/>
    <mergeCell ref="B118:D118"/>
    <mergeCell ref="B119:D119"/>
    <mergeCell ref="B120:D120"/>
    <mergeCell ref="B121:L122"/>
    <mergeCell ref="B123:D123"/>
    <mergeCell ref="B109:D109"/>
    <mergeCell ref="B110:D110"/>
    <mergeCell ref="B111:L112"/>
    <mergeCell ref="B113:D113"/>
    <mergeCell ref="B114:D114"/>
    <mergeCell ref="B115:D115"/>
    <mergeCell ref="B131:L132"/>
    <mergeCell ref="B133:D133"/>
    <mergeCell ref="B134:D134"/>
    <mergeCell ref="B135:D135"/>
    <mergeCell ref="B147:L148"/>
    <mergeCell ref="B150:F150"/>
    <mergeCell ref="B124:D124"/>
    <mergeCell ref="B125:D125"/>
    <mergeCell ref="B126:L127"/>
    <mergeCell ref="B128:D128"/>
    <mergeCell ref="B129:D129"/>
    <mergeCell ref="B130:D130"/>
    <mergeCell ref="B136:L137"/>
    <mergeCell ref="B138:D138"/>
    <mergeCell ref="B139:D139"/>
    <mergeCell ref="B140:D140"/>
    <mergeCell ref="B141:L142"/>
    <mergeCell ref="B143:D143"/>
    <mergeCell ref="B144:D144"/>
    <mergeCell ref="B145:D145"/>
    <mergeCell ref="B157:F157"/>
    <mergeCell ref="B160:L160"/>
    <mergeCell ref="B161:L161"/>
    <mergeCell ref="B163:L163"/>
    <mergeCell ref="B164:L164"/>
    <mergeCell ref="B166:D166"/>
    <mergeCell ref="B151:F151"/>
    <mergeCell ref="B152:F152"/>
    <mergeCell ref="B153:F153"/>
    <mergeCell ref="B154:F154"/>
    <mergeCell ref="B155:F155"/>
    <mergeCell ref="B156:F156"/>
    <mergeCell ref="B175:D175"/>
    <mergeCell ref="B176:D176"/>
    <mergeCell ref="B177:L178"/>
    <mergeCell ref="B179:D179"/>
    <mergeCell ref="B180:D180"/>
    <mergeCell ref="B181:D181"/>
    <mergeCell ref="B167:L168"/>
    <mergeCell ref="B169:D169"/>
    <mergeCell ref="B170:D170"/>
    <mergeCell ref="B171:D171"/>
    <mergeCell ref="B172:L173"/>
    <mergeCell ref="B174:D174"/>
    <mergeCell ref="B190:D190"/>
    <mergeCell ref="B191:D191"/>
    <mergeCell ref="B192:L193"/>
    <mergeCell ref="B194:D194"/>
    <mergeCell ref="B195:D195"/>
    <mergeCell ref="B196:D196"/>
    <mergeCell ref="B182:L183"/>
    <mergeCell ref="B184:D184"/>
    <mergeCell ref="B185:D185"/>
    <mergeCell ref="B186:D186"/>
    <mergeCell ref="B187:L188"/>
    <mergeCell ref="B189:D189"/>
    <mergeCell ref="B222:F222"/>
    <mergeCell ref="B223:F223"/>
    <mergeCell ref="B224:F224"/>
    <mergeCell ref="B225:F225"/>
    <mergeCell ref="B226:F226"/>
    <mergeCell ref="B227:F227"/>
    <mergeCell ref="B197:L198"/>
    <mergeCell ref="B199:D199"/>
    <mergeCell ref="B200:D200"/>
    <mergeCell ref="B201:D201"/>
    <mergeCell ref="B218:L219"/>
    <mergeCell ref="B221:F221"/>
    <mergeCell ref="B202:L203"/>
    <mergeCell ref="B204:D204"/>
    <mergeCell ref="B205:D205"/>
    <mergeCell ref="B206:D206"/>
    <mergeCell ref="B207:L208"/>
    <mergeCell ref="B209:D209"/>
    <mergeCell ref="B210:D210"/>
    <mergeCell ref="B211:D211"/>
    <mergeCell ref="B212:L213"/>
    <mergeCell ref="B214:D214"/>
    <mergeCell ref="B215:D215"/>
    <mergeCell ref="B216:D216"/>
    <mergeCell ref="B228:F228"/>
    <mergeCell ref="B231:L231"/>
    <mergeCell ref="B232:L232"/>
    <mergeCell ref="B234:L234"/>
    <mergeCell ref="F236:G236"/>
    <mergeCell ref="B237:B239"/>
    <mergeCell ref="C237:E237"/>
    <mergeCell ref="F237:G237"/>
    <mergeCell ref="C238:E238"/>
    <mergeCell ref="F238:G238"/>
    <mergeCell ref="B262:L269"/>
    <mergeCell ref="B249:C249"/>
    <mergeCell ref="B251:L252"/>
    <mergeCell ref="D255:E255"/>
    <mergeCell ref="B259:L260"/>
    <mergeCell ref="C239:E239"/>
    <mergeCell ref="F239:G239"/>
    <mergeCell ref="B242:L242"/>
    <mergeCell ref="B243:L243"/>
    <mergeCell ref="B245:L245"/>
    <mergeCell ref="B248:C248"/>
  </mergeCells>
  <conditionalFormatting sqref="F255:G255">
    <cfRule type="cellIs" dxfId="38" priority="5" operator="equal">
      <formula>"Error"</formula>
    </cfRule>
  </conditionalFormatting>
  <conditionalFormatting sqref="G81:J83 G85:J87">
    <cfRule type="cellIs" dxfId="37" priority="11" operator="equal">
      <formula>"Error"</formula>
    </cfRule>
  </conditionalFormatting>
  <conditionalFormatting sqref="G151:J153">
    <cfRule type="cellIs" dxfId="36" priority="4" operator="equal">
      <formula>"Error"</formula>
    </cfRule>
  </conditionalFormatting>
  <conditionalFormatting sqref="G155:J157">
    <cfRule type="cellIs" dxfId="35" priority="3" operator="equal">
      <formula>"Error"</formula>
    </cfRule>
  </conditionalFormatting>
  <conditionalFormatting sqref="G222:J224">
    <cfRule type="cellIs" dxfId="34" priority="2" operator="equal">
      <formula>"Error"</formula>
    </cfRule>
  </conditionalFormatting>
  <conditionalFormatting sqref="G226:J228">
    <cfRule type="cellIs" dxfId="33" priority="1" operator="equal">
      <formula>"Error"</formula>
    </cfRule>
  </conditionalFormatting>
  <dataValidations count="4">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1679166A-96D9-4963-B623-381C2C1CF845}">
      <formula1>1000</formula1>
    </dataValidation>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262:B264" xr:uid="{457BB757-47CA-4085-AAF9-1BD200D78B02}">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60 F239 E67:L67 E71:L71 E201:L201 E130:L130 E135:L135 E63:L63 E59:L59 E75:L75 E100:L100 E105:L105 E110:L110 E115:L115 E120:L120 E125:L125 G43:K46 E171:L171 E176:L176 E181:L181 E186:L186 E191:L191 E196:L196 E211:L211 G28:K28 E145:L145 G151:J153 G81:J83 G85:J87 G222:J224 G33:K33 G36:K36 G40:K40 F255:G255 E140:L140 G155:J157 E216:L216 E206:L206 G226:J228" xr:uid="{E5C7E426-CD55-4E6A-A19E-16BB03EBF55B}">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B121:L122 E248:L249 F237:G238 E199:L200 E194:L195 E189:L190 E184:L185 E179:L180 E174:L175 E169:L170 E133:L134 E128:L129 E123:L124 E118:L119 E113:L114 E108:L109 E103:L104 E98:L99 E73:L74 E69:L70 E65:L66 E61:L62 E57:L58 G34:K35 G31:K32 G26:K27 G41:K42 G38:K39 E143:L144 E138:L139 E214:L215 E209:L210 E204:L205" xr:uid="{BDC4BD49-4620-4CE2-838D-35CAFD9DD1C4}">
      <formula1>0</formula1>
    </dataValidation>
  </dataValidations>
  <printOptions horizontalCentered="1"/>
  <pageMargins left="0.25" right="0.25" top="0.75" bottom="0.75" header="0.3" footer="0.3"/>
  <pageSetup scale="63" fitToHeight="0" orientation="portrait" r:id="rId1"/>
  <headerFooter>
    <oddFooter>&amp;L&amp;A</oddFooter>
  </headerFooter>
  <rowBreaks count="4" manualBreakCount="4">
    <brk id="47" min="1" max="11" man="1"/>
    <brk id="88" min="1" max="11" man="1"/>
    <brk id="158" min="1" max="11" man="1"/>
    <brk id="229" min="1" max="11"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70C78E-A05B-48FC-BDE0-B49E3B6A69D2}">
  <sheetPr>
    <tabColor rgb="FF92D050"/>
    <pageSetUpPr fitToPage="1"/>
  </sheetPr>
  <dimension ref="A1:S270"/>
  <sheetViews>
    <sheetView showGridLines="0" zoomScaleNormal="100" zoomScaleSheetLayoutView="55" workbookViewId="0">
      <selection activeCell="O1" sqref="O1:P1048576"/>
    </sheetView>
  </sheetViews>
  <sheetFormatPr defaultColWidth="9.140625" defaultRowHeight="14.25" x14ac:dyDescent="0.25"/>
  <cols>
    <col min="1" max="1" width="1.85546875" style="7" customWidth="1"/>
    <col min="2" max="12" width="14.5703125" style="1" customWidth="1"/>
    <col min="13" max="13" width="6.140625" style="9" customWidth="1"/>
    <col min="14" max="14" width="9.140625" style="10" customWidth="1"/>
    <col min="15" max="15" width="10.85546875" style="10" hidden="1" customWidth="1"/>
    <col min="16" max="16" width="8.85546875" style="10" hidden="1" customWidth="1"/>
    <col min="17" max="17" width="9.140625" style="10" customWidth="1"/>
    <col min="18" max="16384" width="9.140625" style="10"/>
  </cols>
  <sheetData>
    <row r="1" spans="1:16" x14ac:dyDescent="0.25">
      <c r="O1" s="10" t="s">
        <v>419</v>
      </c>
      <c r="P1" s="10" t="s">
        <v>419</v>
      </c>
    </row>
    <row r="2" spans="1:16" x14ac:dyDescent="0.25">
      <c r="B2" s="12" t="str">
        <f>Pro!B2</f>
        <v>PROTECTED</v>
      </c>
      <c r="C2" s="12"/>
      <c r="D2" s="12"/>
      <c r="O2" s="207" t="s">
        <v>93</v>
      </c>
      <c r="P2" s="207" t="s">
        <v>109</v>
      </c>
    </row>
    <row r="3" spans="1:16" x14ac:dyDescent="0.25">
      <c r="B3" s="13"/>
      <c r="C3" s="13"/>
      <c r="D3" s="13"/>
      <c r="O3" s="2"/>
      <c r="P3" s="2"/>
    </row>
    <row r="4" spans="1:16" s="2" customFormat="1" x14ac:dyDescent="0.25">
      <c r="A4" s="33"/>
      <c r="B4" s="543" t="str">
        <f>Info!B4</f>
        <v>IMPORTERS' QUESTIONNAIRE</v>
      </c>
      <c r="C4" s="544"/>
      <c r="D4" s="544"/>
      <c r="E4" s="544"/>
      <c r="F4" s="544"/>
      <c r="G4" s="544"/>
      <c r="H4" s="544"/>
      <c r="I4" s="544"/>
      <c r="J4" s="544"/>
      <c r="K4" s="544"/>
      <c r="L4" s="545"/>
      <c r="M4" s="25"/>
      <c r="N4" s="25"/>
      <c r="O4" s="19"/>
      <c r="P4" s="19"/>
    </row>
    <row r="5" spans="1:16" s="2" customFormat="1" x14ac:dyDescent="0.25">
      <c r="A5" s="33"/>
      <c r="B5" s="688" t="str">
        <f>Info!B5</f>
        <v>NQ-2026-001</v>
      </c>
      <c r="C5" s="689"/>
      <c r="D5" s="689"/>
      <c r="E5" s="689"/>
      <c r="F5" s="689"/>
      <c r="G5" s="689"/>
      <c r="H5" s="689"/>
      <c r="I5" s="689"/>
      <c r="J5" s="689"/>
      <c r="K5" s="689"/>
      <c r="L5" s="690"/>
      <c r="M5" s="25"/>
      <c r="N5" s="25"/>
      <c r="O5" s="19"/>
      <c r="P5" s="19"/>
    </row>
    <row r="6" spans="1:16" s="6" customFormat="1" x14ac:dyDescent="0.25">
      <c r="A6" s="33"/>
      <c r="B6" s="688" t="str">
        <f>Info!B6</f>
        <v>OIL AND GAS WELL CASING</v>
      </c>
      <c r="C6" s="689"/>
      <c r="D6" s="689"/>
      <c r="E6" s="689"/>
      <c r="F6" s="689"/>
      <c r="G6" s="689"/>
      <c r="H6" s="689"/>
      <c r="I6" s="689"/>
      <c r="J6" s="689"/>
      <c r="K6" s="689"/>
      <c r="L6" s="690"/>
      <c r="M6" s="19"/>
      <c r="N6" s="19"/>
      <c r="O6" s="15"/>
      <c r="P6" s="15"/>
    </row>
    <row r="7" spans="1:16" s="6" customFormat="1" x14ac:dyDescent="0.25">
      <c r="A7" s="33"/>
      <c r="B7" s="154"/>
      <c r="C7" s="155"/>
      <c r="D7" s="155"/>
      <c r="E7" s="155"/>
      <c r="F7" s="155"/>
      <c r="G7" s="155"/>
      <c r="H7" s="155"/>
      <c r="I7" s="155"/>
      <c r="J7" s="155"/>
      <c r="K7" s="155"/>
      <c r="L7" s="156"/>
      <c r="M7" s="19"/>
      <c r="N7" s="19"/>
      <c r="O7" s="20"/>
    </row>
    <row r="8" spans="1:16" s="6" customFormat="1" x14ac:dyDescent="0.25">
      <c r="A8" s="33"/>
      <c r="B8" s="691" t="str">
        <f>Public!B8</f>
        <v>The following questions refer to the goods as defined in the product description on the Intro tab.</v>
      </c>
      <c r="C8" s="692"/>
      <c r="D8" s="692"/>
      <c r="E8" s="692"/>
      <c r="F8" s="692"/>
      <c r="G8" s="692"/>
      <c r="H8" s="692"/>
      <c r="I8" s="692"/>
      <c r="J8" s="692"/>
      <c r="K8" s="692"/>
      <c r="L8" s="693"/>
      <c r="M8" s="19"/>
      <c r="N8" s="19"/>
      <c r="O8" s="15"/>
      <c r="P8" s="15"/>
    </row>
    <row r="9" spans="1:16" s="6" customFormat="1" x14ac:dyDescent="0.25">
      <c r="A9" s="33"/>
      <c r="B9" s="691" t="str">
        <f>Public!B9</f>
        <v xml:space="preserve">Product information and a glossary of terms can be found in the Info tab.
</v>
      </c>
      <c r="C9" s="692"/>
      <c r="D9" s="692"/>
      <c r="E9" s="692"/>
      <c r="F9" s="692"/>
      <c r="G9" s="692"/>
      <c r="H9" s="692"/>
      <c r="I9" s="692"/>
      <c r="J9" s="692"/>
      <c r="K9" s="692"/>
      <c r="L9" s="693"/>
      <c r="M9" s="19"/>
      <c r="N9" s="19"/>
      <c r="O9" s="15"/>
    </row>
    <row r="10" spans="1:16" s="6" customFormat="1" x14ac:dyDescent="0.25">
      <c r="A10" s="33"/>
      <c r="B10" s="691" t="str">
        <f>Pro!B12</f>
        <v>For the questions in this tab, note the following:</v>
      </c>
      <c r="C10" s="692"/>
      <c r="D10" s="692"/>
      <c r="E10" s="692"/>
      <c r="F10" s="692"/>
      <c r="G10" s="692"/>
      <c r="H10" s="692"/>
      <c r="I10" s="692"/>
      <c r="J10" s="692"/>
      <c r="K10" s="692"/>
      <c r="L10" s="693"/>
      <c r="M10" s="19"/>
      <c r="N10" s="19"/>
      <c r="O10" s="15"/>
      <c r="P10" s="15"/>
    </row>
    <row r="11" spans="1:16" s="6" customFormat="1" ht="5.25" customHeight="1" x14ac:dyDescent="0.25">
      <c r="A11" s="33"/>
      <c r="B11" s="262"/>
      <c r="C11" s="263"/>
      <c r="D11" s="263"/>
      <c r="E11" s="263"/>
      <c r="F11" s="263"/>
      <c r="G11" s="263"/>
      <c r="H11" s="263"/>
      <c r="I11" s="263"/>
      <c r="J11" s="263"/>
      <c r="K11" s="263"/>
      <c r="L11" s="264"/>
      <c r="M11" s="19"/>
      <c r="N11" s="19"/>
      <c r="O11" s="15"/>
      <c r="P11" s="15"/>
    </row>
    <row r="12" spans="1:16" s="6" customFormat="1" ht="27" customHeight="1" x14ac:dyDescent="0.25">
      <c r="A12" s="33"/>
      <c r="B12" s="723" t="str">
        <f>Pro!B13</f>
        <v>• Report only sales from your firm’s imports. Sales of goods purchased from Canadian producers must be excluded.</v>
      </c>
      <c r="C12" s="724"/>
      <c r="D12" s="724"/>
      <c r="E12" s="724"/>
      <c r="F12" s="724"/>
      <c r="G12" s="724"/>
      <c r="H12" s="724"/>
      <c r="I12" s="724"/>
      <c r="J12" s="724"/>
      <c r="K12" s="724"/>
      <c r="L12" s="725"/>
      <c r="M12" s="19"/>
      <c r="N12" s="19"/>
      <c r="O12" s="15"/>
      <c r="P12" s="15"/>
    </row>
    <row r="13" spans="1:16" s="6" customFormat="1" x14ac:dyDescent="0.25">
      <c r="A13" s="33"/>
      <c r="B13" s="691" t="str">
        <f>Pro!B14</f>
        <v>• Report all sales to Canadian and foreign associated firms.</v>
      </c>
      <c r="C13" s="692"/>
      <c r="D13" s="692"/>
      <c r="E13" s="692"/>
      <c r="F13" s="692"/>
      <c r="G13" s="692"/>
      <c r="H13" s="692"/>
      <c r="I13" s="692"/>
      <c r="J13" s="692"/>
      <c r="K13" s="692"/>
      <c r="L13" s="693"/>
      <c r="M13" s="19"/>
      <c r="N13" s="19"/>
      <c r="O13" s="15"/>
      <c r="P13" s="15"/>
    </row>
    <row r="14" spans="1:16" s="6" customFormat="1" x14ac:dyDescent="0.25">
      <c r="A14" s="33"/>
      <c r="B14" s="691" t="str">
        <f>Pro!B15</f>
        <v>• Report all sales as of the date of shipment to the customer or the customer’s warehouse.</v>
      </c>
      <c r="C14" s="692"/>
      <c r="D14" s="692"/>
      <c r="E14" s="692"/>
      <c r="F14" s="692"/>
      <c r="G14" s="692"/>
      <c r="H14" s="692"/>
      <c r="I14" s="692"/>
      <c r="J14" s="692"/>
      <c r="K14" s="692"/>
      <c r="L14" s="693"/>
      <c r="M14" s="19"/>
      <c r="N14" s="19"/>
      <c r="O14" s="15"/>
      <c r="P14" s="15"/>
    </row>
    <row r="15" spans="1:16" s="6" customFormat="1" x14ac:dyDescent="0.25">
      <c r="A15" s="33"/>
      <c r="B15" s="691" t="str">
        <f>Pro!B16</f>
        <v>• Report all values in Canadian dollars.</v>
      </c>
      <c r="C15" s="692"/>
      <c r="D15" s="692"/>
      <c r="E15" s="692"/>
      <c r="F15" s="692"/>
      <c r="G15" s="692"/>
      <c r="H15" s="692"/>
      <c r="I15" s="692"/>
      <c r="J15" s="692"/>
      <c r="K15" s="692"/>
      <c r="L15" s="693"/>
      <c r="M15" s="19"/>
      <c r="N15" s="19"/>
      <c r="O15" s="15"/>
      <c r="P15" s="15"/>
    </row>
    <row r="16" spans="1:16" s="6" customFormat="1" x14ac:dyDescent="0.25">
      <c r="A16" s="33"/>
      <c r="B16" s="694" t="str">
        <f>IF(Intro!$G$20="English",O16,P16)</f>
        <v>• If your firm is an end user or a retailer, your firm does not need to report sales of imports or inventories of imports.</v>
      </c>
      <c r="C16" s="695"/>
      <c r="D16" s="695"/>
      <c r="E16" s="695"/>
      <c r="F16" s="695"/>
      <c r="G16" s="695"/>
      <c r="H16" s="695"/>
      <c r="I16" s="695"/>
      <c r="J16" s="695"/>
      <c r="K16" s="695"/>
      <c r="L16" s="696"/>
      <c r="M16" s="19"/>
      <c r="N16" s="19"/>
      <c r="O16" s="15" t="s">
        <v>263</v>
      </c>
      <c r="P16" s="15" t="s">
        <v>264</v>
      </c>
    </row>
    <row r="17" spans="1:16" s="6" customFormat="1" x14ac:dyDescent="0.25">
      <c r="A17" s="33"/>
      <c r="B17" s="263"/>
      <c r="C17" s="263"/>
      <c r="D17" s="263"/>
      <c r="E17" s="263"/>
      <c r="F17" s="263"/>
      <c r="G17" s="263"/>
      <c r="H17" s="263"/>
      <c r="I17" s="263"/>
      <c r="J17" s="263"/>
      <c r="K17" s="263"/>
      <c r="L17" s="263"/>
      <c r="M17" s="19"/>
      <c r="N17" s="19"/>
      <c r="O17" s="15"/>
      <c r="P17" s="15"/>
    </row>
    <row r="18" spans="1:16" s="6" customFormat="1" x14ac:dyDescent="0.25">
      <c r="A18" s="33"/>
      <c r="B18" s="14"/>
      <c r="C18" s="14"/>
      <c r="D18" s="14"/>
      <c r="E18" s="3"/>
      <c r="F18" s="3"/>
      <c r="G18" s="3"/>
      <c r="H18" s="3"/>
      <c r="I18" s="3"/>
      <c r="J18" s="3"/>
      <c r="K18" s="3"/>
      <c r="L18" s="3"/>
      <c r="O18" s="15"/>
      <c r="P18" s="15"/>
    </row>
    <row r="19" spans="1:16" x14ac:dyDescent="0.25">
      <c r="B19" s="540" t="str">
        <f>IF(Intro!$G$20="English",O19,P19)</f>
        <v>IMPORTS AND SALES</v>
      </c>
      <c r="C19" s="541"/>
      <c r="D19" s="541"/>
      <c r="E19" s="541"/>
      <c r="F19" s="541"/>
      <c r="G19" s="541"/>
      <c r="H19" s="541"/>
      <c r="I19" s="541"/>
      <c r="J19" s="541"/>
      <c r="K19" s="541"/>
      <c r="L19" s="542"/>
      <c r="M19" s="10"/>
      <c r="O19" s="105" t="s">
        <v>333</v>
      </c>
      <c r="P19" s="105" t="s">
        <v>334</v>
      </c>
    </row>
    <row r="20" spans="1:16" x14ac:dyDescent="0.25">
      <c r="B20" s="672" t="s">
        <v>12</v>
      </c>
      <c r="C20" s="673"/>
      <c r="D20" s="673"/>
      <c r="E20" s="673"/>
      <c r="F20" s="673"/>
      <c r="G20" s="673"/>
      <c r="H20" s="673"/>
      <c r="I20" s="673"/>
      <c r="J20" s="673"/>
      <c r="K20" s="673"/>
      <c r="L20" s="674"/>
      <c r="M20" s="10"/>
    </row>
    <row r="21" spans="1:16" x14ac:dyDescent="0.25">
      <c r="B21" s="16"/>
      <c r="C21" s="35"/>
      <c r="D21" s="35"/>
      <c r="E21" s="36"/>
      <c r="F21" s="36"/>
      <c r="G21" s="36"/>
      <c r="H21" s="36"/>
      <c r="I21" s="36"/>
      <c r="J21" s="36"/>
      <c r="K21" s="36"/>
      <c r="L21" s="17"/>
      <c r="M21" s="10"/>
    </row>
    <row r="22" spans="1:16" ht="15.75" x14ac:dyDescent="0.25">
      <c r="B22" s="726" t="str">
        <f>IF(Intro!$G$20="English",O22,P22)</f>
        <v xml:space="preserve">Provide your firm's imports and sales of imports of the goods from: </v>
      </c>
      <c r="C22" s="728"/>
      <c r="D22" s="728"/>
      <c r="E22" s="728"/>
      <c r="F22" s="728"/>
      <c r="G22" s="788" t="str">
        <f>IF(Intro!$G$20="English",Variables!B50,Variables!C50)</f>
        <v>United States of America</v>
      </c>
      <c r="H22" s="788"/>
      <c r="I22" s="788"/>
      <c r="J22" s="788"/>
      <c r="K22" s="788"/>
      <c r="L22" s="216"/>
      <c r="M22" s="10"/>
      <c r="O22" s="10" t="s">
        <v>283</v>
      </c>
      <c r="P22" s="10" t="s">
        <v>284</v>
      </c>
    </row>
    <row r="23" spans="1:16" x14ac:dyDescent="0.25">
      <c r="B23" s="131"/>
      <c r="C23" s="132"/>
      <c r="D23" s="132"/>
      <c r="E23" s="132"/>
      <c r="F23" s="132"/>
      <c r="G23" s="36"/>
      <c r="H23" s="36"/>
      <c r="I23" s="36"/>
      <c r="J23" s="36"/>
      <c r="K23" s="36"/>
      <c r="L23" s="17"/>
      <c r="M23" s="10"/>
    </row>
    <row r="24" spans="1:16" x14ac:dyDescent="0.25">
      <c r="B24" s="131"/>
      <c r="C24" s="132"/>
      <c r="D24" s="132"/>
      <c r="E24" s="132"/>
      <c r="F24" s="132"/>
      <c r="G24" s="220">
        <f>Variables!$B$6</f>
        <v>2023</v>
      </c>
      <c r="H24" s="220">
        <f>G24+1</f>
        <v>2024</v>
      </c>
      <c r="I24" s="220">
        <f>H24+1</f>
        <v>2025</v>
      </c>
      <c r="J24" s="220" t="str">
        <f>IF(Intro!$G$20="English",Variables!B9,Variables!C9)</f>
        <v>Jan-March 2025</v>
      </c>
      <c r="K24" s="220" t="str">
        <f>IF(Intro!$G$20="English",Variables!B10,Variables!C10)</f>
        <v>Jan-March 2026</v>
      </c>
      <c r="L24" s="71"/>
      <c r="M24" s="10"/>
      <c r="O24" s="18"/>
    </row>
    <row r="25" spans="1:16" s="207" customFormat="1" x14ac:dyDescent="0.25">
      <c r="A25" s="32"/>
      <c r="B25" s="784" t="str">
        <f>IF(Intro!$G$20="English",O25,P25)</f>
        <v>Imports in Canada</v>
      </c>
      <c r="C25" s="785"/>
      <c r="D25" s="785"/>
      <c r="E25" s="785"/>
      <c r="F25" s="785"/>
      <c r="G25" s="785"/>
      <c r="H25" s="785"/>
      <c r="I25" s="785"/>
      <c r="J25" s="785"/>
      <c r="K25" s="785"/>
      <c r="L25" s="71"/>
      <c r="O25" s="26" t="s">
        <v>234</v>
      </c>
      <c r="P25" s="207" t="s">
        <v>235</v>
      </c>
    </row>
    <row r="26" spans="1:16" x14ac:dyDescent="0.25">
      <c r="B26" s="786" t="str">
        <f>IF(Intro!$G$20="English",O26,P26)</f>
        <v>Imports</v>
      </c>
      <c r="C26" s="787"/>
      <c r="D26" s="739" t="str">
        <f>IF(Intro!$G$20="English",Variables!$B$23,Variables!$C$23)</f>
        <v>tonnes</v>
      </c>
      <c r="E26" s="739"/>
      <c r="F26" s="739"/>
      <c r="G26" s="133"/>
      <c r="H26" s="133"/>
      <c r="I26" s="133"/>
      <c r="J26" s="133"/>
      <c r="K26" s="127"/>
      <c r="L26" s="71"/>
      <c r="M26" s="10"/>
      <c r="O26" s="10" t="s">
        <v>91</v>
      </c>
      <c r="P26" s="10" t="s">
        <v>170</v>
      </c>
    </row>
    <row r="27" spans="1:16" x14ac:dyDescent="0.25">
      <c r="B27" s="786"/>
      <c r="C27" s="787"/>
      <c r="D27" s="739" t="str">
        <f>IF(Intro!$G$20="English",O27,P27)</f>
        <v>net delivered purchase value (CAD)</v>
      </c>
      <c r="E27" s="739"/>
      <c r="F27" s="739"/>
      <c r="G27" s="133"/>
      <c r="H27" s="133"/>
      <c r="I27" s="133"/>
      <c r="J27" s="133"/>
      <c r="K27" s="127"/>
      <c r="L27" s="71"/>
      <c r="M27" s="10"/>
      <c r="O27" s="10" t="s">
        <v>341</v>
      </c>
      <c r="P27" s="10" t="s">
        <v>340</v>
      </c>
    </row>
    <row r="28" spans="1:16" x14ac:dyDescent="0.25">
      <c r="B28" s="786"/>
      <c r="C28" s="787"/>
      <c r="D28" s="739" t="str">
        <f>"$ / "&amp;IF(Intro!$G$20="English",Variables!$B$24,Variables!$C$24)</f>
        <v>$ / tonne</v>
      </c>
      <c r="E28" s="739"/>
      <c r="F28" s="739"/>
      <c r="G28" s="150" t="str">
        <f>IF(G26=0,"-",G27/G26)</f>
        <v>-</v>
      </c>
      <c r="H28" s="150" t="str">
        <f>IF(H26=0,"-",H27/H26)</f>
        <v>-</v>
      </c>
      <c r="I28" s="150" t="str">
        <f t="shared" ref="I28:K28" si="0">IF(I26=0,"-",I27/I26)</f>
        <v>-</v>
      </c>
      <c r="J28" s="150" t="str">
        <f t="shared" si="0"/>
        <v>-</v>
      </c>
      <c r="K28" s="150" t="str">
        <f t="shared" si="0"/>
        <v>-</v>
      </c>
      <c r="L28" s="71"/>
      <c r="M28" s="10"/>
    </row>
    <row r="29" spans="1:16" s="207" customFormat="1" x14ac:dyDescent="0.25">
      <c r="A29" s="32"/>
      <c r="B29" s="735" t="str">
        <f>IF(Intro!$G$20="English",O29,P29)</f>
        <v>Sales in Canada</v>
      </c>
      <c r="C29" s="736"/>
      <c r="D29" s="736"/>
      <c r="E29" s="736"/>
      <c r="F29" s="736"/>
      <c r="G29" s="736"/>
      <c r="H29" s="736"/>
      <c r="I29" s="736"/>
      <c r="J29" s="736"/>
      <c r="K29" s="736"/>
      <c r="L29" s="71"/>
      <c r="O29" s="26" t="s">
        <v>236</v>
      </c>
      <c r="P29" s="207" t="s">
        <v>237</v>
      </c>
    </row>
    <row r="30" spans="1:16" s="207" customFormat="1" x14ac:dyDescent="0.25">
      <c r="A30" s="32"/>
      <c r="B30" s="735" t="str">
        <f>IF(Intro!$G$20="English",O30,P30)</f>
        <v>Seamless</v>
      </c>
      <c r="C30" s="736"/>
      <c r="D30" s="736"/>
      <c r="E30" s="736"/>
      <c r="F30" s="736"/>
      <c r="G30" s="736"/>
      <c r="H30" s="736"/>
      <c r="I30" s="736"/>
      <c r="J30" s="736"/>
      <c r="K30" s="736"/>
      <c r="L30" s="71"/>
      <c r="O30" s="26" t="s">
        <v>485</v>
      </c>
      <c r="P30" s="207" t="s">
        <v>508</v>
      </c>
    </row>
    <row r="31" spans="1:16" x14ac:dyDescent="0.25">
      <c r="B31" s="532" t="str">
        <f>IF(Intro!$G$20="English",O31,P31)</f>
        <v>Sales to distributors in Canada</v>
      </c>
      <c r="C31" s="533"/>
      <c r="D31" s="739" t="str">
        <f>D26</f>
        <v>tonnes</v>
      </c>
      <c r="E31" s="739"/>
      <c r="F31" s="739"/>
      <c r="G31" s="133"/>
      <c r="H31" s="133"/>
      <c r="I31" s="133"/>
      <c r="J31" s="133"/>
      <c r="K31" s="127"/>
      <c r="L31" s="71"/>
      <c r="M31" s="10"/>
      <c r="O31" s="10" t="str">
        <f>"Sales to "&amp;Variables!$B$26&amp;" in Canada"</f>
        <v>Sales to distributors in Canada</v>
      </c>
      <c r="P31" s="10" t="str">
        <f>"Ventes aux "&amp;Variables!$C$26&amp;" au Canada"</f>
        <v>Ventes aux distributeurs au Canada</v>
      </c>
    </row>
    <row r="32" spans="1:16" x14ac:dyDescent="0.25">
      <c r="B32" s="532"/>
      <c r="C32" s="533"/>
      <c r="D32" s="739" t="str">
        <f>IF(Intro!$G$20="English",O32,P32)</f>
        <v>net delivered selling value (CAD)</v>
      </c>
      <c r="E32" s="739"/>
      <c r="F32" s="739"/>
      <c r="G32" s="133"/>
      <c r="H32" s="133"/>
      <c r="I32" s="133"/>
      <c r="J32" s="133"/>
      <c r="K32" s="127"/>
      <c r="L32" s="71"/>
      <c r="M32" s="10"/>
      <c r="O32" s="10" t="s">
        <v>343</v>
      </c>
      <c r="P32" s="10" t="s">
        <v>342</v>
      </c>
    </row>
    <row r="33" spans="1:16" ht="15" thickBot="1" x14ac:dyDescent="0.3">
      <c r="B33" s="737"/>
      <c r="C33" s="738"/>
      <c r="D33" s="740" t="str">
        <f>D28</f>
        <v>$ / tonne</v>
      </c>
      <c r="E33" s="740"/>
      <c r="F33" s="740"/>
      <c r="G33" s="150" t="str">
        <f>IF(G31=0,"-",G32/G31)</f>
        <v>-</v>
      </c>
      <c r="H33" s="150" t="str">
        <f>IF(H31=0,"-",H32/H31)</f>
        <v>-</v>
      </c>
      <c r="I33" s="150" t="str">
        <f t="shared" ref="I33:K33" si="1">IF(I31=0,"-",I32/I31)</f>
        <v>-</v>
      </c>
      <c r="J33" s="150" t="str">
        <f t="shared" si="1"/>
        <v>-</v>
      </c>
      <c r="K33" s="150" t="str">
        <f t="shared" si="1"/>
        <v>-</v>
      </c>
      <c r="L33" s="71"/>
      <c r="M33" s="10"/>
      <c r="P33" s="10" t="s">
        <v>520</v>
      </c>
    </row>
    <row r="34" spans="1:16" x14ac:dyDescent="0.25">
      <c r="B34" s="741" t="str">
        <f>IF(Intro!$G$20="English",O34,P34)</f>
        <v>Sales to end users in Canada</v>
      </c>
      <c r="C34" s="742"/>
      <c r="D34" s="743" t="str">
        <f t="shared" ref="D34:D35" si="2">D31</f>
        <v>tonnes</v>
      </c>
      <c r="E34" s="743"/>
      <c r="F34" s="743"/>
      <c r="G34" s="133"/>
      <c r="H34" s="133"/>
      <c r="I34" s="133"/>
      <c r="J34" s="133"/>
      <c r="K34" s="127"/>
      <c r="L34" s="71"/>
      <c r="M34" s="10"/>
      <c r="O34" s="10" t="str">
        <f>"Sales to "&amp;Variables!$B$27&amp;" in Canada"</f>
        <v>Sales to end users in Canada</v>
      </c>
      <c r="P34" s="10" t="str">
        <f>"Ventes aux "&amp;Variables!$C$27&amp;" au Canada"</f>
        <v>Ventes aux utilisateurs finals au Canada</v>
      </c>
    </row>
    <row r="35" spans="1:16" x14ac:dyDescent="0.25">
      <c r="B35" s="532"/>
      <c r="C35" s="533"/>
      <c r="D35" s="739" t="str">
        <f t="shared" si="2"/>
        <v>net delivered selling value (CAD)</v>
      </c>
      <c r="E35" s="739"/>
      <c r="F35" s="739"/>
      <c r="G35" s="133"/>
      <c r="H35" s="133"/>
      <c r="I35" s="133"/>
      <c r="J35" s="133"/>
      <c r="K35" s="127"/>
      <c r="L35" s="71"/>
      <c r="M35" s="10"/>
    </row>
    <row r="36" spans="1:16" ht="15" thickBot="1" x14ac:dyDescent="0.3">
      <c r="B36" s="737"/>
      <c r="C36" s="738"/>
      <c r="D36" s="740" t="str">
        <f>D33</f>
        <v>$ / tonne</v>
      </c>
      <c r="E36" s="740"/>
      <c r="F36" s="740"/>
      <c r="G36" s="150" t="str">
        <f>IF(G34=0,"-",G35/G34)</f>
        <v>-</v>
      </c>
      <c r="H36" s="150" t="str">
        <f>IF(H34=0,"-",H35/H34)</f>
        <v>-</v>
      </c>
      <c r="I36" s="150" t="str">
        <f>IF(I34=0,"-",I35/I34)</f>
        <v>-</v>
      </c>
      <c r="J36" s="150" t="str">
        <f>IF(J34=0,"-",J35/J34)</f>
        <v>-</v>
      </c>
      <c r="K36" s="150" t="str">
        <f>IF(K34=0,"-",K35/K34)</f>
        <v>-</v>
      </c>
      <c r="L36" s="71"/>
      <c r="M36" s="10"/>
    </row>
    <row r="37" spans="1:16" x14ac:dyDescent="0.25">
      <c r="B37" s="735" t="str">
        <f>IF(Intro!$G$20="English",O37,P37)</f>
        <v>Welded</v>
      </c>
      <c r="C37" s="736"/>
      <c r="D37" s="736"/>
      <c r="E37" s="736"/>
      <c r="F37" s="736"/>
      <c r="G37" s="736"/>
      <c r="H37" s="736"/>
      <c r="I37" s="736"/>
      <c r="J37" s="736"/>
      <c r="K37" s="736"/>
      <c r="L37" s="71"/>
      <c r="M37" s="10"/>
      <c r="O37" s="26" t="s">
        <v>486</v>
      </c>
      <c r="P37" s="207" t="s">
        <v>509</v>
      </c>
    </row>
    <row r="38" spans="1:16" x14ac:dyDescent="0.25">
      <c r="B38" s="532" t="str">
        <f>IF(Intro!$G$20="English",O31,P31)</f>
        <v>Sales to distributors in Canada</v>
      </c>
      <c r="C38" s="533"/>
      <c r="D38" s="739" t="str">
        <f>D34</f>
        <v>tonnes</v>
      </c>
      <c r="E38" s="739"/>
      <c r="F38" s="739"/>
      <c r="G38" s="133"/>
      <c r="H38" s="133"/>
      <c r="I38" s="133"/>
      <c r="J38" s="133"/>
      <c r="K38" s="127"/>
      <c r="L38" s="71"/>
      <c r="M38" s="10"/>
      <c r="O38" s="10" t="s">
        <v>343</v>
      </c>
      <c r="P38" s="10" t="s">
        <v>342</v>
      </c>
    </row>
    <row r="39" spans="1:16" x14ac:dyDescent="0.25">
      <c r="B39" s="532"/>
      <c r="C39" s="533"/>
      <c r="D39" s="739" t="str">
        <f>IF(Intro!$G$20="English",O38,P38)</f>
        <v>net delivered selling value (CAD)</v>
      </c>
      <c r="E39" s="739"/>
      <c r="F39" s="739"/>
      <c r="G39" s="133"/>
      <c r="H39" s="133"/>
      <c r="I39" s="133"/>
      <c r="J39" s="133"/>
      <c r="K39" s="127"/>
      <c r="L39" s="71"/>
      <c r="M39" s="10"/>
    </row>
    <row r="40" spans="1:16" ht="15" thickBot="1" x14ac:dyDescent="0.3">
      <c r="B40" s="737"/>
      <c r="C40" s="738"/>
      <c r="D40" s="740" t="str">
        <f>D36</f>
        <v>$ / tonne</v>
      </c>
      <c r="E40" s="740"/>
      <c r="F40" s="740"/>
      <c r="G40" s="150" t="str">
        <f>IF(G38=0,"-",G39/G38)</f>
        <v>-</v>
      </c>
      <c r="H40" s="150" t="str">
        <f>IF(H38=0,"-",H39/H38)</f>
        <v>-</v>
      </c>
      <c r="I40" s="150" t="str">
        <f t="shared" ref="I40:K40" si="3">IF(I38=0,"-",I39/I38)</f>
        <v>-</v>
      </c>
      <c r="J40" s="150" t="str">
        <f t="shared" si="3"/>
        <v>-</v>
      </c>
      <c r="K40" s="150" t="str">
        <f t="shared" si="3"/>
        <v>-</v>
      </c>
      <c r="L40" s="71"/>
      <c r="M40" s="10"/>
      <c r="O40" s="10" t="str">
        <f>"Sales to "&amp;Variables!$B$27&amp;" in Canada"</f>
        <v>Sales to end users in Canada</v>
      </c>
      <c r="P40" s="10" t="str">
        <f>"Ventes aux "&amp;Variables!$C$27&amp;" au Canada"</f>
        <v>Ventes aux utilisateurs finals au Canada</v>
      </c>
    </row>
    <row r="41" spans="1:16" x14ac:dyDescent="0.25">
      <c r="B41" s="741" t="str">
        <f>IF(Intro!$G$20="English",O34,P34)</f>
        <v>Sales to end users in Canada</v>
      </c>
      <c r="C41" s="742"/>
      <c r="D41" s="743" t="str">
        <f t="shared" ref="D41:D42" si="4">D38</f>
        <v>tonnes</v>
      </c>
      <c r="E41" s="743"/>
      <c r="F41" s="743"/>
      <c r="G41" s="133"/>
      <c r="H41" s="133"/>
      <c r="I41" s="133"/>
      <c r="J41" s="133"/>
      <c r="K41" s="127"/>
      <c r="L41" s="71"/>
      <c r="M41" s="10"/>
    </row>
    <row r="42" spans="1:16" x14ac:dyDescent="0.25">
      <c r="B42" s="532"/>
      <c r="C42" s="533"/>
      <c r="D42" s="739" t="str">
        <f t="shared" si="4"/>
        <v>net delivered selling value (CAD)</v>
      </c>
      <c r="E42" s="739"/>
      <c r="F42" s="739"/>
      <c r="G42" s="133"/>
      <c r="H42" s="133"/>
      <c r="I42" s="133"/>
      <c r="J42" s="133"/>
      <c r="K42" s="127"/>
      <c r="L42" s="71"/>
      <c r="M42" s="10"/>
    </row>
    <row r="43" spans="1:16" ht="15" thickBot="1" x14ac:dyDescent="0.3">
      <c r="B43" s="737"/>
      <c r="C43" s="738"/>
      <c r="D43" s="740" t="str">
        <f>D40</f>
        <v>$ / tonne</v>
      </c>
      <c r="E43" s="740"/>
      <c r="F43" s="740"/>
      <c r="G43" s="150" t="str">
        <f>IF(G41=0,"-",G42/G41)</f>
        <v>-</v>
      </c>
      <c r="H43" s="150" t="str">
        <f>IF(H41=0,"-",H42/H41)</f>
        <v>-</v>
      </c>
      <c r="I43" s="150" t="str">
        <f>IF(I41=0,"-",I42/I41)</f>
        <v>-</v>
      </c>
      <c r="J43" s="150" t="str">
        <f>IF(J41=0,"-",J42/J41)</f>
        <v>-</v>
      </c>
      <c r="K43" s="150" t="str">
        <f>IF(K41=0,"-",K42/K41)</f>
        <v>-</v>
      </c>
      <c r="L43" s="71"/>
      <c r="M43" s="10"/>
    </row>
    <row r="44" spans="1:16" x14ac:dyDescent="0.25">
      <c r="B44" s="643" t="str">
        <f>IF(Intro!$G$20="English",O44,P44)</f>
        <v>Total sales in Canada</v>
      </c>
      <c r="C44" s="644"/>
      <c r="D44" s="782" t="str">
        <f>D34</f>
        <v>tonnes</v>
      </c>
      <c r="E44" s="782"/>
      <c r="F44" s="782"/>
      <c r="G44" s="135">
        <f t="shared" ref="G44:K45" si="5">G31+G34+G38+G41</f>
        <v>0</v>
      </c>
      <c r="H44" s="135">
        <f t="shared" si="5"/>
        <v>0</v>
      </c>
      <c r="I44" s="135">
        <f t="shared" si="5"/>
        <v>0</v>
      </c>
      <c r="J44" s="135">
        <f t="shared" si="5"/>
        <v>0</v>
      </c>
      <c r="K44" s="135">
        <f t="shared" si="5"/>
        <v>0</v>
      </c>
      <c r="L44" s="71"/>
      <c r="M44" s="10"/>
      <c r="O44" s="10" t="s">
        <v>344</v>
      </c>
      <c r="P44" s="10" t="s">
        <v>345</v>
      </c>
    </row>
    <row r="45" spans="1:16" x14ac:dyDescent="0.25">
      <c r="B45" s="632"/>
      <c r="C45" s="633"/>
      <c r="D45" s="783" t="str">
        <f>D35</f>
        <v>net delivered selling value (CAD)</v>
      </c>
      <c r="E45" s="783"/>
      <c r="F45" s="783"/>
      <c r="G45" s="134">
        <f t="shared" si="5"/>
        <v>0</v>
      </c>
      <c r="H45" s="134">
        <f t="shared" si="5"/>
        <v>0</v>
      </c>
      <c r="I45" s="134">
        <f t="shared" si="5"/>
        <v>0</v>
      </c>
      <c r="J45" s="134">
        <f t="shared" si="5"/>
        <v>0</v>
      </c>
      <c r="K45" s="134">
        <f t="shared" si="5"/>
        <v>0</v>
      </c>
      <c r="L45" s="71"/>
      <c r="M45" s="10"/>
    </row>
    <row r="46" spans="1:16" x14ac:dyDescent="0.25">
      <c r="B46" s="632"/>
      <c r="C46" s="633"/>
      <c r="D46" s="783" t="str">
        <f>D36</f>
        <v>$ / tonne</v>
      </c>
      <c r="E46" s="783"/>
      <c r="F46" s="783"/>
      <c r="G46" s="150" t="str">
        <f>IF(G44=0,"-",G45/G44)</f>
        <v>-</v>
      </c>
      <c r="H46" s="150" t="str">
        <f>IF(H44=0,"-",H45/H44)</f>
        <v>-</v>
      </c>
      <c r="I46" s="150" t="str">
        <f>IF(I44=0,"-",I45/I44)</f>
        <v>-</v>
      </c>
      <c r="J46" s="150" t="str">
        <f t="shared" ref="J46:K46" si="6">IF(J44=0,"-",J45/J44)</f>
        <v>-</v>
      </c>
      <c r="K46" s="150" t="str">
        <f t="shared" si="6"/>
        <v>-</v>
      </c>
      <c r="L46" s="71"/>
      <c r="M46" s="10"/>
    </row>
    <row r="47" spans="1:16" x14ac:dyDescent="0.25">
      <c r="B47" s="72"/>
      <c r="C47" s="82"/>
      <c r="D47" s="82"/>
      <c r="E47" s="82"/>
      <c r="F47" s="82"/>
      <c r="G47" s="82"/>
      <c r="H47" s="82"/>
      <c r="I47" s="82"/>
      <c r="J47" s="82"/>
      <c r="K47" s="82"/>
      <c r="L47" s="83"/>
      <c r="M47" s="10"/>
    </row>
    <row r="48" spans="1:16" s="207" customFormat="1" x14ac:dyDescent="0.25">
      <c r="A48" s="7"/>
      <c r="B48" s="31"/>
      <c r="C48" s="31"/>
      <c r="D48" s="89"/>
      <c r="E48" s="217"/>
      <c r="F48" s="217"/>
      <c r="G48" s="217"/>
      <c r="H48" s="217"/>
      <c r="I48" s="217"/>
      <c r="J48" s="217"/>
      <c r="K48" s="217"/>
      <c r="L48" s="217"/>
      <c r="M48" s="73"/>
    </row>
    <row r="49" spans="1:16" x14ac:dyDescent="0.25">
      <c r="B49" s="540" t="str">
        <f>IF(Intro!$G$20="English",O49,P49)</f>
        <v>SALES IN CANADA OF IMPORTS TO THE TOP FIVE ACCOUNTS</v>
      </c>
      <c r="C49" s="541"/>
      <c r="D49" s="541"/>
      <c r="E49" s="541"/>
      <c r="F49" s="541"/>
      <c r="G49" s="541"/>
      <c r="H49" s="541"/>
      <c r="I49" s="541"/>
      <c r="J49" s="541"/>
      <c r="K49" s="541"/>
      <c r="L49" s="542"/>
      <c r="M49" s="10"/>
      <c r="O49" s="105" t="s">
        <v>335</v>
      </c>
      <c r="P49" s="105" t="s">
        <v>397</v>
      </c>
    </row>
    <row r="50" spans="1:16" s="207" customFormat="1" x14ac:dyDescent="0.25">
      <c r="A50" s="7"/>
      <c r="B50" s="672" t="s">
        <v>15</v>
      </c>
      <c r="C50" s="673"/>
      <c r="D50" s="673"/>
      <c r="E50" s="673"/>
      <c r="F50" s="673"/>
      <c r="G50" s="673"/>
      <c r="H50" s="673"/>
      <c r="I50" s="673"/>
      <c r="J50" s="673"/>
      <c r="K50" s="673"/>
      <c r="L50" s="674"/>
      <c r="M50" s="73"/>
      <c r="O50" s="10"/>
    </row>
    <row r="51" spans="1:16" x14ac:dyDescent="0.25">
      <c r="B51" s="16"/>
      <c r="C51" s="35"/>
      <c r="D51" s="35"/>
      <c r="E51" s="36"/>
      <c r="F51" s="36"/>
      <c r="G51" s="36"/>
      <c r="H51" s="36"/>
      <c r="I51" s="36"/>
      <c r="J51" s="36"/>
      <c r="K51" s="36"/>
      <c r="L51" s="17"/>
      <c r="M51" s="10"/>
    </row>
    <row r="52" spans="1:16" x14ac:dyDescent="0.25">
      <c r="B52" s="549" t="str">
        <f>IF(Intro!$G$20="English",O52,P52)</f>
        <v xml:space="preserve">Report the volume and value of sales of imports in Canada for each account listed below : </v>
      </c>
      <c r="C52" s="550"/>
      <c r="D52" s="550"/>
      <c r="E52" s="550"/>
      <c r="F52" s="550"/>
      <c r="G52" s="550"/>
      <c r="H52" s="550"/>
      <c r="I52" s="550"/>
      <c r="J52" s="550"/>
      <c r="K52" s="550"/>
      <c r="L52" s="551"/>
      <c r="M52" s="10"/>
      <c r="O52" s="18" t="s">
        <v>172</v>
      </c>
      <c r="P52" s="10" t="s">
        <v>173</v>
      </c>
    </row>
    <row r="53" spans="1:16" x14ac:dyDescent="0.25">
      <c r="B53" s="549" t="str">
        <f>Pro!B22</f>
        <v>Note - Only complete this question if your firm sold the goods between January 1, 2023, and March 31,2026.</v>
      </c>
      <c r="C53" s="550"/>
      <c r="D53" s="550"/>
      <c r="E53" s="550"/>
      <c r="F53" s="550"/>
      <c r="G53" s="550"/>
      <c r="H53" s="550"/>
      <c r="I53" s="550"/>
      <c r="J53" s="550"/>
      <c r="K53" s="550"/>
      <c r="L53" s="551"/>
      <c r="M53" s="10"/>
      <c r="O53" s="18"/>
    </row>
    <row r="54" spans="1:16" x14ac:dyDescent="0.25">
      <c r="B54" s="214"/>
      <c r="C54" s="215"/>
      <c r="D54" s="35"/>
      <c r="E54" s="36"/>
      <c r="F54" s="36"/>
      <c r="G54" s="36"/>
      <c r="H54" s="36"/>
      <c r="I54" s="36"/>
      <c r="J54" s="36"/>
      <c r="K54" s="36"/>
      <c r="L54" s="17"/>
      <c r="M54" s="10"/>
      <c r="O54" s="18"/>
    </row>
    <row r="55" spans="1:16" x14ac:dyDescent="0.25">
      <c r="B55" s="775"/>
      <c r="C55" s="776"/>
      <c r="D55" s="777"/>
      <c r="E55" s="218" t="str">
        <f>IF(Intro!$G$20="English","Q","T")&amp;IF(MID(F55,2,1)&lt;&gt;"1",MID(F55,2,1)-1&amp;" - "&amp;MID(F55,6,4),"4 - "&amp;MID(F55,6,4)-1)</f>
        <v>Q2 - 2024</v>
      </c>
      <c r="F55" s="218" t="str">
        <f>IF(Intro!$G$20="English","Q","T")&amp;IF(MID(G55,2,1)&lt;&gt;"1",MID(G55,2,1)-1&amp;" - "&amp;MID(G55,6,4),"4 - "&amp;MID(G55,6,4)-1)</f>
        <v>Q3 - 2024</v>
      </c>
      <c r="G55" s="218" t="str">
        <f>IF(Intro!$G$20="English","Q","T")&amp;IF(MID(H55,2,1)&lt;&gt;"1",MID(H55,2,1)-1&amp;" - "&amp;MID(H55,6,4),"4 - "&amp;MID(H55,6,4)-1)</f>
        <v>Q4 - 2024</v>
      </c>
      <c r="H55" s="218" t="str">
        <f>IF(Intro!$G$20="English","Q","T")&amp;IF(MID(I55,2,1)&lt;&gt;"1",MID(I55,2,1)-1&amp;" - "&amp;MID(I55,6,4),"4 - "&amp;MID(I55,6,4)-1)</f>
        <v>Q1 - 2025</v>
      </c>
      <c r="I55" s="218" t="str">
        <f>IF(Intro!$G$20="English","Q","T")&amp;IF(MID(J55,2,1)&lt;&gt;"1",MID(J55,2,1)-1&amp;" - "&amp;MID(J55,6,4),"4 - "&amp;MID(J55,6,4)-1)</f>
        <v>Q2 - 2025</v>
      </c>
      <c r="J55" s="218" t="str">
        <f>IF(Intro!$G$20="English","Q","T")&amp;IF(MID(K55,2,1)&lt;&gt;"1",MID(K55,2,1)-1&amp;" - "&amp;MID(K55,6,4),"4 - "&amp;MID(K55,6,4)-1)</f>
        <v>Q3 - 2025</v>
      </c>
      <c r="K55" s="218" t="str">
        <f>IF(Intro!$G$20="English","Q","T")&amp;IF(MID(L55,2,1)&lt;&gt;"1",MID(L55,2,1)-1&amp;" - "&amp;MID(L55,6,4),"4 - "&amp;MID(L55,6,4)-1)</f>
        <v>Q4 - 2025</v>
      </c>
      <c r="L55" s="219" t="str">
        <f>IF(Intro!$G$20="English",Variables!B29&amp;" - ",Variables!C29&amp;" - ")&amp;Variables!B8</f>
        <v>Q1 - 2026</v>
      </c>
      <c r="M55" s="10"/>
      <c r="O55" s="18"/>
    </row>
    <row r="56" spans="1:16" x14ac:dyDescent="0.25">
      <c r="B56" s="764" t="str">
        <f>IF(Intro!$G$20="English",O57,P57)</f>
        <v xml:space="preserve">Account 1 - </v>
      </c>
      <c r="C56" s="765"/>
      <c r="D56" s="765"/>
      <c r="E56" s="765"/>
      <c r="F56" s="765"/>
      <c r="G56" s="765"/>
      <c r="H56" s="765"/>
      <c r="I56" s="765"/>
      <c r="J56" s="765"/>
      <c r="K56" s="765"/>
      <c r="L56" s="766"/>
      <c r="M56" s="10"/>
      <c r="O56" s="18"/>
    </row>
    <row r="57" spans="1:16" x14ac:dyDescent="0.25">
      <c r="B57" s="733" t="str">
        <f>D$31</f>
        <v>tonnes</v>
      </c>
      <c r="C57" s="734"/>
      <c r="D57" s="734"/>
      <c r="E57" s="137"/>
      <c r="F57" s="137"/>
      <c r="G57" s="137"/>
      <c r="H57" s="137"/>
      <c r="I57" s="137"/>
      <c r="J57" s="137"/>
      <c r="K57" s="137"/>
      <c r="L57" s="138"/>
      <c r="M57" s="10"/>
      <c r="O57" s="10" t="str">
        <f>"Account 1 - "&amp;Pro!C119</f>
        <v xml:space="preserve">Account 1 - </v>
      </c>
      <c r="P57" s="10" t="str">
        <f>"Client 1 - "&amp;Pro!C119</f>
        <v xml:space="preserve">Client 1 - </v>
      </c>
    </row>
    <row r="58" spans="1:16" x14ac:dyDescent="0.25">
      <c r="B58" s="733" t="str">
        <f>D$32</f>
        <v>net delivered selling value (CAD)</v>
      </c>
      <c r="C58" s="734"/>
      <c r="D58" s="734"/>
      <c r="E58" s="137"/>
      <c r="F58" s="137"/>
      <c r="G58" s="137"/>
      <c r="H58" s="137"/>
      <c r="I58" s="137"/>
      <c r="J58" s="137"/>
      <c r="K58" s="137"/>
      <c r="L58" s="138"/>
      <c r="M58" s="10"/>
    </row>
    <row r="59" spans="1:16" x14ac:dyDescent="0.25">
      <c r="B59" s="733" t="str">
        <f>D$33</f>
        <v>$ / tonne</v>
      </c>
      <c r="C59" s="734"/>
      <c r="D59" s="734"/>
      <c r="E59" s="151" t="str">
        <f>IF(E57=0,"-",E58/E57)</f>
        <v>-</v>
      </c>
      <c r="F59" s="151" t="str">
        <f t="shared" ref="F59:L59" si="7">IF(F57=0,"-",F58/F57)</f>
        <v>-</v>
      </c>
      <c r="G59" s="151" t="str">
        <f t="shared" si="7"/>
        <v>-</v>
      </c>
      <c r="H59" s="151" t="str">
        <f t="shared" si="7"/>
        <v>-</v>
      </c>
      <c r="I59" s="151" t="str">
        <f t="shared" si="7"/>
        <v>-</v>
      </c>
      <c r="J59" s="151" t="str">
        <f t="shared" si="7"/>
        <v>-</v>
      </c>
      <c r="K59" s="151" t="str">
        <f t="shared" si="7"/>
        <v>-</v>
      </c>
      <c r="L59" s="152" t="str">
        <f t="shared" si="7"/>
        <v>-</v>
      </c>
      <c r="M59" s="10"/>
    </row>
    <row r="60" spans="1:16" x14ac:dyDescent="0.25">
      <c r="B60" s="764" t="str">
        <f>IF(Intro!$G$20="English",O61,P61)</f>
        <v xml:space="preserve">Account 2 - </v>
      </c>
      <c r="C60" s="765"/>
      <c r="D60" s="765"/>
      <c r="E60" s="765"/>
      <c r="F60" s="765"/>
      <c r="G60" s="765"/>
      <c r="H60" s="765"/>
      <c r="I60" s="765"/>
      <c r="J60" s="765"/>
      <c r="K60" s="765"/>
      <c r="L60" s="766"/>
      <c r="M60" s="10"/>
    </row>
    <row r="61" spans="1:16" x14ac:dyDescent="0.25">
      <c r="B61" s="733" t="str">
        <f>D$31</f>
        <v>tonnes</v>
      </c>
      <c r="C61" s="734"/>
      <c r="D61" s="734"/>
      <c r="E61" s="137"/>
      <c r="F61" s="137"/>
      <c r="G61" s="137"/>
      <c r="H61" s="137"/>
      <c r="I61" s="137"/>
      <c r="J61" s="137"/>
      <c r="K61" s="137"/>
      <c r="L61" s="138"/>
      <c r="M61" s="10"/>
      <c r="O61" s="10" t="str">
        <f>"Account 2 - "&amp;Pro!C120</f>
        <v xml:space="preserve">Account 2 - </v>
      </c>
      <c r="P61" s="10" t="str">
        <f>"Client 2 - "&amp;Pro!C120</f>
        <v xml:space="preserve">Client 2 - </v>
      </c>
    </row>
    <row r="62" spans="1:16" x14ac:dyDescent="0.25">
      <c r="B62" s="733" t="str">
        <f>D$32</f>
        <v>net delivered selling value (CAD)</v>
      </c>
      <c r="C62" s="734"/>
      <c r="D62" s="734"/>
      <c r="E62" s="137"/>
      <c r="F62" s="137"/>
      <c r="G62" s="137"/>
      <c r="H62" s="137"/>
      <c r="I62" s="137"/>
      <c r="J62" s="137"/>
      <c r="K62" s="137"/>
      <c r="L62" s="138"/>
      <c r="M62" s="10"/>
    </row>
    <row r="63" spans="1:16" x14ac:dyDescent="0.25">
      <c r="B63" s="733" t="str">
        <f>D$33</f>
        <v>$ / tonne</v>
      </c>
      <c r="C63" s="734"/>
      <c r="D63" s="734"/>
      <c r="E63" s="151" t="str">
        <f>IF(E61=0,"-",E62/E61)</f>
        <v>-</v>
      </c>
      <c r="F63" s="151" t="str">
        <f t="shared" ref="F63:L63" si="8">IF(F61=0,"-",F62/F61)</f>
        <v>-</v>
      </c>
      <c r="G63" s="151" t="str">
        <f t="shared" si="8"/>
        <v>-</v>
      </c>
      <c r="H63" s="151" t="str">
        <f t="shared" si="8"/>
        <v>-</v>
      </c>
      <c r="I63" s="151" t="str">
        <f t="shared" si="8"/>
        <v>-</v>
      </c>
      <c r="J63" s="151" t="str">
        <f t="shared" si="8"/>
        <v>-</v>
      </c>
      <c r="K63" s="151" t="str">
        <f t="shared" si="8"/>
        <v>-</v>
      </c>
      <c r="L63" s="152" t="str">
        <f t="shared" si="8"/>
        <v>-</v>
      </c>
      <c r="M63" s="10"/>
    </row>
    <row r="64" spans="1:16" x14ac:dyDescent="0.25">
      <c r="B64" s="764" t="str">
        <f>IF(Intro!$G$20="English",O65,P65)</f>
        <v xml:space="preserve">Account 3 - </v>
      </c>
      <c r="C64" s="765"/>
      <c r="D64" s="765"/>
      <c r="E64" s="765"/>
      <c r="F64" s="765"/>
      <c r="G64" s="765"/>
      <c r="H64" s="765"/>
      <c r="I64" s="765"/>
      <c r="J64" s="765"/>
      <c r="K64" s="765"/>
      <c r="L64" s="766"/>
      <c r="M64" s="10"/>
    </row>
    <row r="65" spans="2:19" x14ac:dyDescent="0.25">
      <c r="B65" s="733" t="str">
        <f>D$31</f>
        <v>tonnes</v>
      </c>
      <c r="C65" s="734"/>
      <c r="D65" s="734"/>
      <c r="E65" s="137"/>
      <c r="F65" s="137"/>
      <c r="G65" s="137"/>
      <c r="H65" s="137"/>
      <c r="I65" s="137"/>
      <c r="J65" s="137"/>
      <c r="K65" s="137"/>
      <c r="L65" s="138"/>
      <c r="M65" s="10"/>
      <c r="O65" s="10" t="str">
        <f>"Account 3 - "&amp;Pro!C121</f>
        <v xml:space="preserve">Account 3 - </v>
      </c>
      <c r="P65" s="10" t="str">
        <f>"Client 3 - "&amp;Pro!C121</f>
        <v xml:space="preserve">Client 3 - </v>
      </c>
    </row>
    <row r="66" spans="2:19" x14ac:dyDescent="0.25">
      <c r="B66" s="733" t="str">
        <f>D$32</f>
        <v>net delivered selling value (CAD)</v>
      </c>
      <c r="C66" s="734"/>
      <c r="D66" s="734"/>
      <c r="E66" s="137"/>
      <c r="F66" s="137"/>
      <c r="G66" s="137"/>
      <c r="H66" s="137"/>
      <c r="I66" s="137"/>
      <c r="J66" s="137"/>
      <c r="K66" s="137"/>
      <c r="L66" s="138"/>
      <c r="M66" s="10"/>
    </row>
    <row r="67" spans="2:19" x14ac:dyDescent="0.25">
      <c r="B67" s="733" t="str">
        <f>D$33</f>
        <v>$ / tonne</v>
      </c>
      <c r="C67" s="734"/>
      <c r="D67" s="734"/>
      <c r="E67" s="151" t="str">
        <f>IF(E65=0,"-",E66/E65)</f>
        <v>-</v>
      </c>
      <c r="F67" s="151" t="str">
        <f t="shared" ref="F67:L67" si="9">IF(F65=0,"-",F66/F65)</f>
        <v>-</v>
      </c>
      <c r="G67" s="151" t="str">
        <f t="shared" si="9"/>
        <v>-</v>
      </c>
      <c r="H67" s="151" t="str">
        <f t="shared" si="9"/>
        <v>-</v>
      </c>
      <c r="I67" s="151" t="str">
        <f t="shared" si="9"/>
        <v>-</v>
      </c>
      <c r="J67" s="151" t="str">
        <f t="shared" si="9"/>
        <v>-</v>
      </c>
      <c r="K67" s="151" t="str">
        <f t="shared" si="9"/>
        <v>-</v>
      </c>
      <c r="L67" s="152" t="str">
        <f t="shared" si="9"/>
        <v>-</v>
      </c>
      <c r="M67" s="10"/>
    </row>
    <row r="68" spans="2:19" x14ac:dyDescent="0.25">
      <c r="B68" s="764" t="str">
        <f>IF(Intro!$G$20="English",O69,P69)</f>
        <v xml:space="preserve">Account 4 - </v>
      </c>
      <c r="C68" s="765"/>
      <c r="D68" s="765"/>
      <c r="E68" s="765"/>
      <c r="F68" s="765"/>
      <c r="G68" s="765"/>
      <c r="H68" s="765"/>
      <c r="I68" s="765"/>
      <c r="J68" s="765"/>
      <c r="K68" s="765"/>
      <c r="L68" s="766"/>
      <c r="M68" s="10"/>
    </row>
    <row r="69" spans="2:19" x14ac:dyDescent="0.25">
      <c r="B69" s="733" t="str">
        <f>D$31</f>
        <v>tonnes</v>
      </c>
      <c r="C69" s="734"/>
      <c r="D69" s="734"/>
      <c r="E69" s="137"/>
      <c r="F69" s="137"/>
      <c r="G69" s="137"/>
      <c r="H69" s="137"/>
      <c r="I69" s="137"/>
      <c r="J69" s="137"/>
      <c r="K69" s="137"/>
      <c r="L69" s="138"/>
      <c r="M69" s="10"/>
      <c r="O69" s="10" t="str">
        <f>"Account 4 - "&amp;Pro!C122</f>
        <v xml:space="preserve">Account 4 - </v>
      </c>
      <c r="P69" s="10" t="str">
        <f>"Client 4 - "&amp;Pro!C122</f>
        <v xml:space="preserve">Client 4 - </v>
      </c>
    </row>
    <row r="70" spans="2:19" x14ac:dyDescent="0.25">
      <c r="B70" s="733" t="str">
        <f>D$32</f>
        <v>net delivered selling value (CAD)</v>
      </c>
      <c r="C70" s="734"/>
      <c r="D70" s="734"/>
      <c r="E70" s="137"/>
      <c r="F70" s="137"/>
      <c r="G70" s="137"/>
      <c r="H70" s="137"/>
      <c r="I70" s="137"/>
      <c r="J70" s="137"/>
      <c r="K70" s="137"/>
      <c r="L70" s="138"/>
      <c r="M70" s="10"/>
    </row>
    <row r="71" spans="2:19" x14ac:dyDescent="0.25">
      <c r="B71" s="733" t="str">
        <f>D$33</f>
        <v>$ / tonne</v>
      </c>
      <c r="C71" s="734"/>
      <c r="D71" s="734"/>
      <c r="E71" s="151" t="str">
        <f>IF(E69=0,"-",E70/E69)</f>
        <v>-</v>
      </c>
      <c r="F71" s="151" t="str">
        <f t="shared" ref="F71:L71" si="10">IF(F69=0,"-",F70/F69)</f>
        <v>-</v>
      </c>
      <c r="G71" s="151" t="str">
        <f t="shared" si="10"/>
        <v>-</v>
      </c>
      <c r="H71" s="151" t="str">
        <f t="shared" si="10"/>
        <v>-</v>
      </c>
      <c r="I71" s="151" t="str">
        <f t="shared" si="10"/>
        <v>-</v>
      </c>
      <c r="J71" s="151" t="str">
        <f t="shared" si="10"/>
        <v>-</v>
      </c>
      <c r="K71" s="151" t="str">
        <f t="shared" si="10"/>
        <v>-</v>
      </c>
      <c r="L71" s="152" t="str">
        <f t="shared" si="10"/>
        <v>-</v>
      </c>
      <c r="M71" s="10"/>
    </row>
    <row r="72" spans="2:19" x14ac:dyDescent="0.25">
      <c r="B72" s="764" t="str">
        <f>IF(Intro!$G$20="English",O73,P73)</f>
        <v xml:space="preserve">Account 5 - </v>
      </c>
      <c r="C72" s="765"/>
      <c r="D72" s="765"/>
      <c r="E72" s="765"/>
      <c r="F72" s="765"/>
      <c r="G72" s="765"/>
      <c r="H72" s="765"/>
      <c r="I72" s="765"/>
      <c r="J72" s="765"/>
      <c r="K72" s="765"/>
      <c r="L72" s="766"/>
      <c r="M72" s="10"/>
    </row>
    <row r="73" spans="2:19" x14ac:dyDescent="0.25">
      <c r="B73" s="733" t="str">
        <f>D$31</f>
        <v>tonnes</v>
      </c>
      <c r="C73" s="734"/>
      <c r="D73" s="734"/>
      <c r="E73" s="137"/>
      <c r="F73" s="137"/>
      <c r="G73" s="137"/>
      <c r="H73" s="137"/>
      <c r="I73" s="137"/>
      <c r="J73" s="137"/>
      <c r="K73" s="137"/>
      <c r="L73" s="138"/>
      <c r="M73" s="10"/>
      <c r="O73" s="10" t="str">
        <f>"Account 5 - "&amp;Pro!C123</f>
        <v xml:space="preserve">Account 5 - </v>
      </c>
      <c r="P73" s="10" t="str">
        <f>"Client 5 - "&amp;Pro!C123</f>
        <v xml:space="preserve">Client 5 - </v>
      </c>
    </row>
    <row r="74" spans="2:19" x14ac:dyDescent="0.25">
      <c r="B74" s="733" t="str">
        <f>D$32</f>
        <v>net delivered selling value (CAD)</v>
      </c>
      <c r="C74" s="734"/>
      <c r="D74" s="734"/>
      <c r="E74" s="137"/>
      <c r="F74" s="137"/>
      <c r="G74" s="137"/>
      <c r="H74" s="137"/>
      <c r="I74" s="137"/>
      <c r="J74" s="137"/>
      <c r="K74" s="137"/>
      <c r="L74" s="138"/>
      <c r="M74" s="10"/>
    </row>
    <row r="75" spans="2:19" x14ac:dyDescent="0.25">
      <c r="B75" s="733" t="str">
        <f>D$33</f>
        <v>$ / tonne</v>
      </c>
      <c r="C75" s="734"/>
      <c r="D75" s="734"/>
      <c r="E75" s="151" t="str">
        <f>IF(E73=0,"-",E74/E73)</f>
        <v>-</v>
      </c>
      <c r="F75" s="151" t="str">
        <f t="shared" ref="F75:L75" si="11">IF(F73=0,"-",F74/F73)</f>
        <v>-</v>
      </c>
      <c r="G75" s="151" t="str">
        <f t="shared" si="11"/>
        <v>-</v>
      </c>
      <c r="H75" s="151" t="str">
        <f t="shared" si="11"/>
        <v>-</v>
      </c>
      <c r="I75" s="151" t="str">
        <f t="shared" si="11"/>
        <v>-</v>
      </c>
      <c r="J75" s="151" t="str">
        <f t="shared" si="11"/>
        <v>-</v>
      </c>
      <c r="K75" s="151" t="str">
        <f t="shared" si="11"/>
        <v>-</v>
      </c>
      <c r="L75" s="152" t="str">
        <f t="shared" si="11"/>
        <v>-</v>
      </c>
      <c r="M75" s="10"/>
    </row>
    <row r="76" spans="2:19" x14ac:dyDescent="0.25">
      <c r="B76" s="214"/>
      <c r="C76" s="215"/>
      <c r="D76" s="215"/>
      <c r="E76" s="29"/>
      <c r="F76" s="29"/>
      <c r="G76" s="29"/>
      <c r="H76" s="29"/>
      <c r="I76" s="29"/>
      <c r="J76" s="29"/>
      <c r="K76" s="29"/>
      <c r="L76" s="30"/>
      <c r="M76" s="10"/>
    </row>
    <row r="77" spans="2:19" x14ac:dyDescent="0.25">
      <c r="B77" s="549" t="str">
        <f>IF(Intro!$G$20="English",O77,P77)</f>
        <v>In the table below, “Error” means that the total sales to your firm’s top five accounts for that period exceed your firm’s total import sales for that period. Therefore, please modify the above data if necessary.</v>
      </c>
      <c r="C77" s="550"/>
      <c r="D77" s="550"/>
      <c r="E77" s="550"/>
      <c r="F77" s="550"/>
      <c r="G77" s="550"/>
      <c r="H77" s="550"/>
      <c r="I77" s="550"/>
      <c r="J77" s="550"/>
      <c r="K77" s="550"/>
      <c r="L77" s="551"/>
      <c r="M77" s="10"/>
      <c r="O77" s="10" t="s">
        <v>359</v>
      </c>
      <c r="P77" s="10" t="s">
        <v>360</v>
      </c>
      <c r="S77" s="38"/>
    </row>
    <row r="78" spans="2:19" x14ac:dyDescent="0.25">
      <c r="B78" s="549"/>
      <c r="C78" s="550"/>
      <c r="D78" s="550"/>
      <c r="E78" s="550"/>
      <c r="F78" s="550"/>
      <c r="G78" s="550"/>
      <c r="H78" s="550"/>
      <c r="I78" s="550"/>
      <c r="J78" s="550"/>
      <c r="K78" s="550"/>
      <c r="L78" s="551"/>
      <c r="M78" s="10"/>
      <c r="S78" s="38"/>
    </row>
    <row r="79" spans="2:19" x14ac:dyDescent="0.25">
      <c r="B79" s="214"/>
      <c r="C79" s="215"/>
      <c r="D79" s="215"/>
      <c r="E79" s="29"/>
      <c r="F79" s="29"/>
      <c r="G79" s="29"/>
      <c r="H79" s="29"/>
      <c r="I79" s="29"/>
      <c r="J79" s="29"/>
      <c r="K79" s="29"/>
      <c r="L79" s="30"/>
      <c r="M79" s="10"/>
      <c r="S79" s="38"/>
    </row>
    <row r="80" spans="2:19" ht="14.1" customHeight="1" x14ac:dyDescent="0.25">
      <c r="B80" s="778" t="str">
        <f>Variables!D66</f>
        <v>Verification - volume</v>
      </c>
      <c r="C80" s="622"/>
      <c r="D80" s="622"/>
      <c r="E80" s="622"/>
      <c r="F80" s="623"/>
      <c r="G80" s="218">
        <f>H80-1</f>
        <v>2024</v>
      </c>
      <c r="H80" s="218">
        <f>Variables!B8-1</f>
        <v>2025</v>
      </c>
      <c r="I80" s="218" t="str">
        <f>J24</f>
        <v>Jan-March 2025</v>
      </c>
      <c r="J80" s="218" t="str">
        <f>K24</f>
        <v>Jan-March 2026</v>
      </c>
      <c r="K80" s="225"/>
      <c r="L80" s="226"/>
      <c r="M80" s="10"/>
      <c r="O80" s="10" t="s">
        <v>379</v>
      </c>
      <c r="P80" s="10" t="s">
        <v>380</v>
      </c>
    </row>
    <row r="81" spans="1:16" ht="14.1" customHeight="1" x14ac:dyDescent="0.25">
      <c r="B81" s="747" t="str">
        <f>D31</f>
        <v>tonnes</v>
      </c>
      <c r="C81" s="748"/>
      <c r="D81" s="748"/>
      <c r="E81" s="748"/>
      <c r="F81" s="749"/>
      <c r="G81" s="187" t="str">
        <f>IF(SUM(E57:G57,E61:G61,E65:G65,E69:G69,E73:G73)&gt;H44,Variables!$D$67,Variables!$D$68)</f>
        <v>Okay</v>
      </c>
      <c r="H81" s="187" t="str">
        <f>IF(SUM(H57:K57,H61:K61,H65:K65,H69:K69,H73:K73)&gt;I44,Variables!$D$67,Variables!$D$68)</f>
        <v>Okay</v>
      </c>
      <c r="I81" s="187" t="str">
        <f>IF(SUM(H57,H61,H65,H69,H73)&gt;J44,Variables!$D$67,Variables!$D$68)</f>
        <v>Okay</v>
      </c>
      <c r="J81" s="187" t="str">
        <f>IF(SUM(L57,L61,L65,L69,L73)&gt;K44,Variables!$D$67,Variables!$D$68)</f>
        <v>Okay</v>
      </c>
      <c r="K81" s="225"/>
      <c r="L81" s="226"/>
      <c r="M81" s="10"/>
    </row>
    <row r="82" spans="1:16" ht="26.25" customHeight="1" x14ac:dyDescent="0.25">
      <c r="B82" s="779" t="str">
        <f>IF(Intro!$G$20="English",O82,P82)</f>
        <v>volume - total sales in Canada of imports to the top five accounts (Question 2)</v>
      </c>
      <c r="C82" s="780"/>
      <c r="D82" s="780"/>
      <c r="E82" s="780"/>
      <c r="F82" s="781"/>
      <c r="G82" s="187">
        <f>SUM(E57:G57,E61:G61,E65:G65,E69:G69,E73:G73)</f>
        <v>0</v>
      </c>
      <c r="H82" s="187">
        <f>SUM(H57:K57,H61:K61,H65:K65,H69:K69,H73:K73)</f>
        <v>0</v>
      </c>
      <c r="I82" s="187">
        <f>SUM(H57,H61,H65,H69,H73)</f>
        <v>0</v>
      </c>
      <c r="J82" s="187">
        <f>SUM(L57,L61,L65,L69,L73)</f>
        <v>0</v>
      </c>
      <c r="K82" s="225"/>
      <c r="L82" s="226"/>
      <c r="M82" s="10"/>
      <c r="O82" s="73" t="s">
        <v>439</v>
      </c>
      <c r="P82" s="10" t="s">
        <v>441</v>
      </c>
    </row>
    <row r="83" spans="1:16" ht="14.1" customHeight="1" x14ac:dyDescent="0.25">
      <c r="B83" s="779" t="str">
        <f>IF(Intro!$G$20="English",O83,P83)</f>
        <v>volume - total sales in Canada of imports (Question 1)</v>
      </c>
      <c r="C83" s="780"/>
      <c r="D83" s="780"/>
      <c r="E83" s="780"/>
      <c r="F83" s="781"/>
      <c r="G83" s="187">
        <f>H44</f>
        <v>0</v>
      </c>
      <c r="H83" s="187">
        <f>I44</f>
        <v>0</v>
      </c>
      <c r="I83" s="187">
        <f>J44</f>
        <v>0</v>
      </c>
      <c r="J83" s="187">
        <f>K44</f>
        <v>0</v>
      </c>
      <c r="K83" s="225"/>
      <c r="L83" s="226"/>
      <c r="M83" s="10"/>
      <c r="O83" s="10" t="s">
        <v>440</v>
      </c>
      <c r="P83" s="10" t="s">
        <v>442</v>
      </c>
    </row>
    <row r="84" spans="1:16" ht="14.1" customHeight="1" x14ac:dyDescent="0.25">
      <c r="B84" s="744" t="str">
        <f>Variables!D70</f>
        <v>Verification - value</v>
      </c>
      <c r="C84" s="745"/>
      <c r="D84" s="745"/>
      <c r="E84" s="745"/>
      <c r="F84" s="746"/>
      <c r="G84" s="218">
        <f>G80</f>
        <v>2024</v>
      </c>
      <c r="H84" s="218">
        <f>H80</f>
        <v>2025</v>
      </c>
      <c r="I84" s="218" t="str">
        <f>I80</f>
        <v>Jan-March 2025</v>
      </c>
      <c r="J84" s="218" t="str">
        <f>J80</f>
        <v>Jan-March 2026</v>
      </c>
      <c r="K84" s="225"/>
      <c r="L84" s="226"/>
      <c r="M84" s="10"/>
    </row>
    <row r="85" spans="1:16" ht="14.1" customHeight="1" x14ac:dyDescent="0.25">
      <c r="B85" s="758" t="str">
        <f>D32</f>
        <v>net delivered selling value (CAD)</v>
      </c>
      <c r="C85" s="759"/>
      <c r="D85" s="759"/>
      <c r="E85" s="759"/>
      <c r="F85" s="760"/>
      <c r="G85" s="187" t="str">
        <f>IF(SUM(E58:G58,E62:G62,E66:G66,E70:G70,E74:G74)&gt;H45,Variables!$D$67,Variables!$D$68)</f>
        <v>Okay</v>
      </c>
      <c r="H85" s="187" t="str">
        <f>IF(SUM(H58:K58,H62:K62,H66:K66,H70:K70,H74:K74)&gt;I45,Variables!$D$67,Variables!$D$68)</f>
        <v>Okay</v>
      </c>
      <c r="I85" s="187" t="str">
        <f>IF(SUM(H58,H62,H66,H70,H74)&gt;J45,Variables!$D$67,Variables!$D$68)</f>
        <v>Okay</v>
      </c>
      <c r="J85" s="187" t="str">
        <f>IF(SUM(L58,L62,L66,L70,L74)&gt;K45,Variables!$D$67,Variables!$D$68)</f>
        <v>Okay</v>
      </c>
      <c r="K85" s="225"/>
      <c r="L85" s="226"/>
      <c r="M85" s="10"/>
    </row>
    <row r="86" spans="1:16" ht="14.1" customHeight="1" x14ac:dyDescent="0.25">
      <c r="B86" s="761" t="str">
        <f>IF(Intro!$G$20="English",O86,P86)</f>
        <v>value - total sales in Canada of imports to the top five accounts (Question 2)</v>
      </c>
      <c r="C86" s="762"/>
      <c r="D86" s="762"/>
      <c r="E86" s="762"/>
      <c r="F86" s="763"/>
      <c r="G86" s="187">
        <f>SUM(E58:G58,E62:G62,E66:G66,E70:G70,E74:G74)</f>
        <v>0</v>
      </c>
      <c r="H86" s="187">
        <f>SUM(H58:K58,H62:K62,H66:K66,H70:K70,H74:K74)</f>
        <v>0</v>
      </c>
      <c r="I86" s="187">
        <f>SUM(H58,H62,H66,H70,H74)</f>
        <v>0</v>
      </c>
      <c r="J86" s="187">
        <f>SUM(L58,L62,L66,L70,L74)</f>
        <v>0</v>
      </c>
      <c r="K86" s="225"/>
      <c r="L86" s="226"/>
      <c r="M86" s="10"/>
      <c r="O86" s="73" t="s">
        <v>445</v>
      </c>
      <c r="P86" s="10" t="s">
        <v>443</v>
      </c>
    </row>
    <row r="87" spans="1:16" ht="14.1" customHeight="1" x14ac:dyDescent="0.25">
      <c r="B87" s="761" t="str">
        <f>IF(Intro!$G$20="English",O87,P87)</f>
        <v>value - total sales in Canada of imports (Question 1)</v>
      </c>
      <c r="C87" s="762"/>
      <c r="D87" s="762"/>
      <c r="E87" s="762"/>
      <c r="F87" s="763"/>
      <c r="G87" s="187">
        <f>H45</f>
        <v>0</v>
      </c>
      <c r="H87" s="187">
        <f>I45</f>
        <v>0</v>
      </c>
      <c r="I87" s="187">
        <f>J45</f>
        <v>0</v>
      </c>
      <c r="J87" s="187">
        <f>K45</f>
        <v>0</v>
      </c>
      <c r="K87" s="225"/>
      <c r="L87" s="226"/>
      <c r="M87" s="10"/>
      <c r="O87" s="10" t="s">
        <v>446</v>
      </c>
      <c r="P87" s="10" t="s">
        <v>444</v>
      </c>
    </row>
    <row r="88" spans="1:16" x14ac:dyDescent="0.25">
      <c r="B88" s="72"/>
      <c r="C88" s="82"/>
      <c r="D88" s="82"/>
      <c r="E88" s="82"/>
      <c r="F88" s="82"/>
      <c r="G88" s="82"/>
      <c r="H88" s="82"/>
      <c r="I88" s="82"/>
      <c r="J88" s="164"/>
      <c r="K88" s="164"/>
      <c r="L88" s="165"/>
      <c r="M88" s="10"/>
    </row>
    <row r="89" spans="1:16" s="207" customFormat="1" x14ac:dyDescent="0.25">
      <c r="A89" s="7"/>
      <c r="B89" s="31"/>
      <c r="C89" s="31"/>
      <c r="D89" s="89"/>
      <c r="E89" s="217"/>
      <c r="F89" s="217"/>
      <c r="G89" s="217"/>
      <c r="H89" s="217"/>
      <c r="I89" s="217"/>
      <c r="J89" s="217"/>
      <c r="K89" s="217"/>
      <c r="L89" s="217"/>
      <c r="M89" s="73"/>
    </row>
    <row r="90" spans="1:16" x14ac:dyDescent="0.25">
      <c r="B90" s="540" t="str">
        <f>IF(Intro!$G$20="English",O90,P90)</f>
        <v>IMPORTS OF BENCHMARK PRODUCTS</v>
      </c>
      <c r="C90" s="541"/>
      <c r="D90" s="541"/>
      <c r="E90" s="541"/>
      <c r="F90" s="541"/>
      <c r="G90" s="541"/>
      <c r="H90" s="541"/>
      <c r="I90" s="541"/>
      <c r="J90" s="541"/>
      <c r="K90" s="541"/>
      <c r="L90" s="542"/>
      <c r="M90" s="10"/>
      <c r="O90" s="105" t="s">
        <v>332</v>
      </c>
      <c r="P90" s="105" t="s">
        <v>398</v>
      </c>
    </row>
    <row r="91" spans="1:16" x14ac:dyDescent="0.25">
      <c r="B91" s="672" t="s">
        <v>16</v>
      </c>
      <c r="C91" s="673"/>
      <c r="D91" s="673"/>
      <c r="E91" s="673"/>
      <c r="F91" s="673"/>
      <c r="G91" s="673"/>
      <c r="H91" s="673"/>
      <c r="I91" s="673"/>
      <c r="J91" s="673"/>
      <c r="K91" s="673"/>
      <c r="L91" s="674"/>
      <c r="M91" s="10"/>
    </row>
    <row r="92" spans="1:16" x14ac:dyDescent="0.25">
      <c r="B92" s="16"/>
      <c r="C92" s="35"/>
      <c r="D92" s="35"/>
      <c r="E92" s="36"/>
      <c r="F92" s="36"/>
      <c r="G92" s="36"/>
      <c r="H92" s="36"/>
      <c r="I92" s="36"/>
      <c r="J92" s="36"/>
      <c r="K92" s="36"/>
      <c r="L92" s="17"/>
      <c r="M92" s="10"/>
    </row>
    <row r="93" spans="1:16" x14ac:dyDescent="0.25">
      <c r="B93" s="549" t="str">
        <f>IF(Intro!$G$20="English",O93,P93)</f>
        <v xml:space="preserve">Report the volume and value of imports for each benchmark product listed below : </v>
      </c>
      <c r="C93" s="550"/>
      <c r="D93" s="550"/>
      <c r="E93" s="550"/>
      <c r="F93" s="550"/>
      <c r="G93" s="550"/>
      <c r="H93" s="550"/>
      <c r="I93" s="550"/>
      <c r="J93" s="550"/>
      <c r="K93" s="550"/>
      <c r="L93" s="551"/>
      <c r="M93" s="10"/>
      <c r="O93" s="18" t="s">
        <v>192</v>
      </c>
      <c r="P93" s="10" t="s">
        <v>193</v>
      </c>
    </row>
    <row r="94" spans="1:16" x14ac:dyDescent="0.25">
      <c r="B94" s="214"/>
      <c r="C94" s="215"/>
      <c r="D94" s="35"/>
      <c r="E94" s="36"/>
      <c r="F94" s="36"/>
      <c r="G94" s="36"/>
      <c r="H94" s="36"/>
      <c r="I94" s="36"/>
      <c r="J94" s="36"/>
      <c r="K94" s="36"/>
      <c r="L94" s="17"/>
      <c r="M94" s="10"/>
      <c r="O94" s="18"/>
    </row>
    <row r="95" spans="1:16" x14ac:dyDescent="0.25">
      <c r="B95" s="775"/>
      <c r="C95" s="776"/>
      <c r="D95" s="777"/>
      <c r="E95" s="218" t="str">
        <f t="shared" ref="E95:L95" si="12">E55</f>
        <v>Q2 - 2024</v>
      </c>
      <c r="F95" s="218" t="str">
        <f t="shared" si="12"/>
        <v>Q3 - 2024</v>
      </c>
      <c r="G95" s="218" t="str">
        <f t="shared" si="12"/>
        <v>Q4 - 2024</v>
      </c>
      <c r="H95" s="218" t="str">
        <f t="shared" si="12"/>
        <v>Q1 - 2025</v>
      </c>
      <c r="I95" s="218" t="str">
        <f t="shared" si="12"/>
        <v>Q2 - 2025</v>
      </c>
      <c r="J95" s="218" t="str">
        <f t="shared" si="12"/>
        <v>Q3 - 2025</v>
      </c>
      <c r="K95" s="218" t="str">
        <f t="shared" si="12"/>
        <v>Q4 - 2025</v>
      </c>
      <c r="L95" s="219" t="str">
        <f t="shared" si="12"/>
        <v>Q1 - 2026</v>
      </c>
      <c r="M95" s="10"/>
      <c r="O95" s="18"/>
    </row>
    <row r="96" spans="1:16" x14ac:dyDescent="0.25">
      <c r="B96" s="729" t="str">
        <f>IF(Intro!$G$20="English",Variables!B30,Variables!C30)</f>
        <v>L80 seamless casing (including enhancements) with an API connection</v>
      </c>
      <c r="C96" s="619"/>
      <c r="D96" s="619"/>
      <c r="E96" s="619"/>
      <c r="F96" s="619"/>
      <c r="G96" s="619"/>
      <c r="H96" s="619"/>
      <c r="I96" s="619"/>
      <c r="J96" s="619"/>
      <c r="K96" s="619"/>
      <c r="L96" s="730"/>
      <c r="M96" s="10"/>
    </row>
    <row r="97" spans="2:13" x14ac:dyDescent="0.25">
      <c r="B97" s="731"/>
      <c r="C97" s="625"/>
      <c r="D97" s="625"/>
      <c r="E97" s="625"/>
      <c r="F97" s="625"/>
      <c r="G97" s="625"/>
      <c r="H97" s="625"/>
      <c r="I97" s="625"/>
      <c r="J97" s="625"/>
      <c r="K97" s="625"/>
      <c r="L97" s="732"/>
      <c r="M97" s="10"/>
    </row>
    <row r="98" spans="2:13" x14ac:dyDescent="0.25">
      <c r="B98" s="733" t="str">
        <f>D$26</f>
        <v>tonnes</v>
      </c>
      <c r="C98" s="734"/>
      <c r="D98" s="734"/>
      <c r="E98" s="137"/>
      <c r="F98" s="137"/>
      <c r="G98" s="137"/>
      <c r="H98" s="137"/>
      <c r="I98" s="137"/>
      <c r="J98" s="137"/>
      <c r="K98" s="137"/>
      <c r="L98" s="138"/>
      <c r="M98" s="10"/>
    </row>
    <row r="99" spans="2:13" x14ac:dyDescent="0.25">
      <c r="B99" s="733" t="str">
        <f>D$27</f>
        <v>net delivered purchase value (CAD)</v>
      </c>
      <c r="C99" s="734"/>
      <c r="D99" s="734"/>
      <c r="E99" s="137"/>
      <c r="F99" s="137"/>
      <c r="G99" s="137"/>
      <c r="H99" s="137"/>
      <c r="I99" s="137"/>
      <c r="J99" s="137"/>
      <c r="K99" s="137"/>
      <c r="L99" s="138"/>
      <c r="M99" s="10"/>
    </row>
    <row r="100" spans="2:13" x14ac:dyDescent="0.25">
      <c r="B100" s="733" t="str">
        <f>D$28</f>
        <v>$ / tonne</v>
      </c>
      <c r="C100" s="734"/>
      <c r="D100" s="734"/>
      <c r="E100" s="151" t="str">
        <f t="shared" ref="E100:L100" si="13">IF(E98=0,"-",E99/E98)</f>
        <v>-</v>
      </c>
      <c r="F100" s="151" t="str">
        <f t="shared" si="13"/>
        <v>-</v>
      </c>
      <c r="G100" s="151" t="str">
        <f t="shared" si="13"/>
        <v>-</v>
      </c>
      <c r="H100" s="151" t="str">
        <f t="shared" si="13"/>
        <v>-</v>
      </c>
      <c r="I100" s="151" t="str">
        <f t="shared" si="13"/>
        <v>-</v>
      </c>
      <c r="J100" s="151" t="str">
        <f t="shared" si="13"/>
        <v>-</v>
      </c>
      <c r="K100" s="151" t="str">
        <f t="shared" si="13"/>
        <v>-</v>
      </c>
      <c r="L100" s="152" t="str">
        <f t="shared" si="13"/>
        <v>-</v>
      </c>
      <c r="M100" s="10"/>
    </row>
    <row r="101" spans="2:13" x14ac:dyDescent="0.25">
      <c r="B101" s="729" t="str">
        <f>IF(Intro!$G$20="English",Variables!B31,Variables!C31)</f>
        <v>L80 welded casing (including enhancements) with an API connection</v>
      </c>
      <c r="C101" s="619"/>
      <c r="D101" s="619"/>
      <c r="E101" s="619"/>
      <c r="F101" s="619"/>
      <c r="G101" s="619"/>
      <c r="H101" s="619"/>
      <c r="I101" s="619"/>
      <c r="J101" s="619"/>
      <c r="K101" s="619"/>
      <c r="L101" s="730"/>
      <c r="M101" s="10"/>
    </row>
    <row r="102" spans="2:13" x14ac:dyDescent="0.25">
      <c r="B102" s="731"/>
      <c r="C102" s="625"/>
      <c r="D102" s="625"/>
      <c r="E102" s="625"/>
      <c r="F102" s="625"/>
      <c r="G102" s="625"/>
      <c r="H102" s="625"/>
      <c r="I102" s="625"/>
      <c r="J102" s="625"/>
      <c r="K102" s="625"/>
      <c r="L102" s="732"/>
      <c r="M102" s="10"/>
    </row>
    <row r="103" spans="2:13" x14ac:dyDescent="0.25">
      <c r="B103" s="733" t="str">
        <f>D$26</f>
        <v>tonnes</v>
      </c>
      <c r="C103" s="734"/>
      <c r="D103" s="734"/>
      <c r="E103" s="137"/>
      <c r="F103" s="137"/>
      <c r="G103" s="137"/>
      <c r="H103" s="137"/>
      <c r="I103" s="137"/>
      <c r="J103" s="137"/>
      <c r="K103" s="137"/>
      <c r="L103" s="138"/>
      <c r="M103" s="10"/>
    </row>
    <row r="104" spans="2:13" x14ac:dyDescent="0.25">
      <c r="B104" s="733" t="str">
        <f>D$27</f>
        <v>net delivered purchase value (CAD)</v>
      </c>
      <c r="C104" s="734"/>
      <c r="D104" s="734"/>
      <c r="E104" s="137"/>
      <c r="F104" s="137"/>
      <c r="G104" s="137"/>
      <c r="H104" s="137"/>
      <c r="I104" s="137"/>
      <c r="J104" s="137"/>
      <c r="K104" s="137"/>
      <c r="L104" s="138"/>
      <c r="M104" s="10"/>
    </row>
    <row r="105" spans="2:13" x14ac:dyDescent="0.25">
      <c r="B105" s="733" t="str">
        <f>D$28</f>
        <v>$ / tonne</v>
      </c>
      <c r="C105" s="734"/>
      <c r="D105" s="734"/>
      <c r="E105" s="151" t="str">
        <f t="shared" ref="E105:L105" si="14">IF(E103=0,"-",E104/E103)</f>
        <v>-</v>
      </c>
      <c r="F105" s="151" t="str">
        <f t="shared" si="14"/>
        <v>-</v>
      </c>
      <c r="G105" s="151" t="str">
        <f t="shared" si="14"/>
        <v>-</v>
      </c>
      <c r="H105" s="151" t="str">
        <f t="shared" si="14"/>
        <v>-</v>
      </c>
      <c r="I105" s="151" t="str">
        <f t="shared" si="14"/>
        <v>-</v>
      </c>
      <c r="J105" s="151" t="str">
        <f t="shared" si="14"/>
        <v>-</v>
      </c>
      <c r="K105" s="151" t="str">
        <f t="shared" si="14"/>
        <v>-</v>
      </c>
      <c r="L105" s="152" t="str">
        <f t="shared" si="14"/>
        <v>-</v>
      </c>
      <c r="M105" s="10"/>
    </row>
    <row r="106" spans="2:13" x14ac:dyDescent="0.25">
      <c r="B106" s="729" t="str">
        <f>IF(Intro!$G$20="English",Variables!B32,Variables!C32)</f>
        <v>L80 seamless casing (including enhancements) with a semi-premium connection</v>
      </c>
      <c r="C106" s="619"/>
      <c r="D106" s="619"/>
      <c r="E106" s="619"/>
      <c r="F106" s="619"/>
      <c r="G106" s="619"/>
      <c r="H106" s="619"/>
      <c r="I106" s="619"/>
      <c r="J106" s="619"/>
      <c r="K106" s="619"/>
      <c r="L106" s="730"/>
      <c r="M106" s="10"/>
    </row>
    <row r="107" spans="2:13" x14ac:dyDescent="0.25">
      <c r="B107" s="731"/>
      <c r="C107" s="625"/>
      <c r="D107" s="625"/>
      <c r="E107" s="625"/>
      <c r="F107" s="625"/>
      <c r="G107" s="625"/>
      <c r="H107" s="625"/>
      <c r="I107" s="625"/>
      <c r="J107" s="625"/>
      <c r="K107" s="625"/>
      <c r="L107" s="732"/>
      <c r="M107" s="10"/>
    </row>
    <row r="108" spans="2:13" x14ac:dyDescent="0.25">
      <c r="B108" s="733" t="str">
        <f>D$26</f>
        <v>tonnes</v>
      </c>
      <c r="C108" s="734"/>
      <c r="D108" s="734"/>
      <c r="E108" s="137"/>
      <c r="F108" s="137"/>
      <c r="G108" s="137"/>
      <c r="H108" s="137"/>
      <c r="I108" s="137"/>
      <c r="J108" s="137"/>
      <c r="K108" s="137"/>
      <c r="L108" s="138"/>
      <c r="M108" s="10"/>
    </row>
    <row r="109" spans="2:13" x14ac:dyDescent="0.25">
      <c r="B109" s="733" t="str">
        <f>D$27</f>
        <v>net delivered purchase value (CAD)</v>
      </c>
      <c r="C109" s="734"/>
      <c r="D109" s="734"/>
      <c r="E109" s="137"/>
      <c r="F109" s="137"/>
      <c r="G109" s="137"/>
      <c r="H109" s="137"/>
      <c r="I109" s="137"/>
      <c r="J109" s="137"/>
      <c r="K109" s="137"/>
      <c r="L109" s="138"/>
      <c r="M109" s="10"/>
    </row>
    <row r="110" spans="2:13" x14ac:dyDescent="0.25">
      <c r="B110" s="733" t="str">
        <f>D$28</f>
        <v>$ / tonne</v>
      </c>
      <c r="C110" s="734"/>
      <c r="D110" s="734"/>
      <c r="E110" s="151" t="str">
        <f t="shared" ref="E110:L110" si="15">IF(E108=0,"-",E109/E108)</f>
        <v>-</v>
      </c>
      <c r="F110" s="151" t="str">
        <f t="shared" si="15"/>
        <v>-</v>
      </c>
      <c r="G110" s="151" t="str">
        <f t="shared" si="15"/>
        <v>-</v>
      </c>
      <c r="H110" s="151" t="str">
        <f t="shared" si="15"/>
        <v>-</v>
      </c>
      <c r="I110" s="151" t="str">
        <f t="shared" si="15"/>
        <v>-</v>
      </c>
      <c r="J110" s="151" t="str">
        <f t="shared" si="15"/>
        <v>-</v>
      </c>
      <c r="K110" s="151" t="str">
        <f t="shared" si="15"/>
        <v>-</v>
      </c>
      <c r="L110" s="152" t="str">
        <f t="shared" si="15"/>
        <v>-</v>
      </c>
      <c r="M110" s="10"/>
    </row>
    <row r="111" spans="2:13" x14ac:dyDescent="0.25">
      <c r="B111" s="729" t="str">
        <f>IF(Intro!$G$20="English",Variables!B33,Variables!C33)</f>
        <v>L80 welded casing (including enhancements) with a semi-premium connection</v>
      </c>
      <c r="C111" s="619"/>
      <c r="D111" s="619"/>
      <c r="E111" s="619"/>
      <c r="F111" s="619"/>
      <c r="G111" s="619"/>
      <c r="H111" s="619"/>
      <c r="I111" s="619"/>
      <c r="J111" s="619"/>
      <c r="K111" s="619"/>
      <c r="L111" s="730"/>
      <c r="M111" s="10"/>
    </row>
    <row r="112" spans="2:13" x14ac:dyDescent="0.25">
      <c r="B112" s="731"/>
      <c r="C112" s="625"/>
      <c r="D112" s="625"/>
      <c r="E112" s="625"/>
      <c r="F112" s="625"/>
      <c r="G112" s="625"/>
      <c r="H112" s="625"/>
      <c r="I112" s="625"/>
      <c r="J112" s="625"/>
      <c r="K112" s="625"/>
      <c r="L112" s="732"/>
      <c r="M112" s="10"/>
    </row>
    <row r="113" spans="2:13" x14ac:dyDescent="0.25">
      <c r="B113" s="733" t="str">
        <f>D$26</f>
        <v>tonnes</v>
      </c>
      <c r="C113" s="734"/>
      <c r="D113" s="734"/>
      <c r="E113" s="137"/>
      <c r="F113" s="137"/>
      <c r="G113" s="137"/>
      <c r="H113" s="137"/>
      <c r="I113" s="137"/>
      <c r="J113" s="137"/>
      <c r="K113" s="137"/>
      <c r="L113" s="138"/>
      <c r="M113" s="10"/>
    </row>
    <row r="114" spans="2:13" x14ac:dyDescent="0.25">
      <c r="B114" s="733" t="str">
        <f>D$27</f>
        <v>net delivered purchase value (CAD)</v>
      </c>
      <c r="C114" s="734"/>
      <c r="D114" s="734"/>
      <c r="E114" s="137"/>
      <c r="F114" s="137"/>
      <c r="G114" s="137"/>
      <c r="H114" s="137"/>
      <c r="I114" s="137"/>
      <c r="J114" s="137"/>
      <c r="K114" s="137"/>
      <c r="L114" s="138"/>
      <c r="M114" s="10"/>
    </row>
    <row r="115" spans="2:13" x14ac:dyDescent="0.25">
      <c r="B115" s="733" t="str">
        <f>D$28</f>
        <v>$ / tonne</v>
      </c>
      <c r="C115" s="734"/>
      <c r="D115" s="734"/>
      <c r="E115" s="151" t="str">
        <f t="shared" ref="E115:L115" si="16">IF(E113=0,"-",E114/E113)</f>
        <v>-</v>
      </c>
      <c r="F115" s="151" t="str">
        <f t="shared" si="16"/>
        <v>-</v>
      </c>
      <c r="G115" s="151" t="str">
        <f t="shared" si="16"/>
        <v>-</v>
      </c>
      <c r="H115" s="151" t="str">
        <f t="shared" si="16"/>
        <v>-</v>
      </c>
      <c r="I115" s="151" t="str">
        <f t="shared" si="16"/>
        <v>-</v>
      </c>
      <c r="J115" s="151" t="str">
        <f t="shared" si="16"/>
        <v>-</v>
      </c>
      <c r="K115" s="151" t="str">
        <f t="shared" si="16"/>
        <v>-</v>
      </c>
      <c r="L115" s="152" t="str">
        <f t="shared" si="16"/>
        <v>-</v>
      </c>
      <c r="M115" s="10"/>
    </row>
    <row r="116" spans="2:13" x14ac:dyDescent="0.25">
      <c r="B116" s="729" t="str">
        <f>IF(Intro!$G$20="English",Variables!B34,Variables!C34)</f>
        <v>P110 seamless casing (including enhancements) with an API connection</v>
      </c>
      <c r="C116" s="619"/>
      <c r="D116" s="619"/>
      <c r="E116" s="619"/>
      <c r="F116" s="619"/>
      <c r="G116" s="619"/>
      <c r="H116" s="619"/>
      <c r="I116" s="619"/>
      <c r="J116" s="619"/>
      <c r="K116" s="619"/>
      <c r="L116" s="730"/>
      <c r="M116" s="10"/>
    </row>
    <row r="117" spans="2:13" x14ac:dyDescent="0.25">
      <c r="B117" s="731"/>
      <c r="C117" s="625"/>
      <c r="D117" s="625"/>
      <c r="E117" s="625"/>
      <c r="F117" s="625"/>
      <c r="G117" s="625"/>
      <c r="H117" s="625"/>
      <c r="I117" s="625"/>
      <c r="J117" s="625"/>
      <c r="K117" s="625"/>
      <c r="L117" s="732"/>
      <c r="M117" s="10"/>
    </row>
    <row r="118" spans="2:13" x14ac:dyDescent="0.25">
      <c r="B118" s="733" t="str">
        <f>D$26</f>
        <v>tonnes</v>
      </c>
      <c r="C118" s="734"/>
      <c r="D118" s="734"/>
      <c r="E118" s="137"/>
      <c r="F118" s="137"/>
      <c r="G118" s="137"/>
      <c r="H118" s="137"/>
      <c r="I118" s="137"/>
      <c r="J118" s="137"/>
      <c r="K118" s="137"/>
      <c r="L118" s="138"/>
      <c r="M118" s="10"/>
    </row>
    <row r="119" spans="2:13" x14ac:dyDescent="0.25">
      <c r="B119" s="733" t="str">
        <f>D$27</f>
        <v>net delivered purchase value (CAD)</v>
      </c>
      <c r="C119" s="734"/>
      <c r="D119" s="734"/>
      <c r="E119" s="137"/>
      <c r="F119" s="137"/>
      <c r="G119" s="137"/>
      <c r="H119" s="137"/>
      <c r="I119" s="137"/>
      <c r="J119" s="137"/>
      <c r="K119" s="137"/>
      <c r="L119" s="138"/>
      <c r="M119" s="10"/>
    </row>
    <row r="120" spans="2:13" x14ac:dyDescent="0.25">
      <c r="B120" s="733" t="str">
        <f>D$28</f>
        <v>$ / tonne</v>
      </c>
      <c r="C120" s="734"/>
      <c r="D120" s="734"/>
      <c r="E120" s="151" t="str">
        <f t="shared" ref="E120:L120" si="17">IF(E118=0,"-",E119/E118)</f>
        <v>-</v>
      </c>
      <c r="F120" s="151" t="str">
        <f t="shared" si="17"/>
        <v>-</v>
      </c>
      <c r="G120" s="151" t="str">
        <f t="shared" si="17"/>
        <v>-</v>
      </c>
      <c r="H120" s="151" t="str">
        <f t="shared" si="17"/>
        <v>-</v>
      </c>
      <c r="I120" s="151" t="str">
        <f t="shared" si="17"/>
        <v>-</v>
      </c>
      <c r="J120" s="151" t="str">
        <f t="shared" si="17"/>
        <v>-</v>
      </c>
      <c r="K120" s="151" t="str">
        <f t="shared" si="17"/>
        <v>-</v>
      </c>
      <c r="L120" s="152" t="str">
        <f t="shared" si="17"/>
        <v>-</v>
      </c>
      <c r="M120" s="10"/>
    </row>
    <row r="121" spans="2:13" x14ac:dyDescent="0.25">
      <c r="B121" s="729" t="str">
        <f>IF(Intro!$G$20="English",Variables!B35,Variables!C35)</f>
        <v>P110 welded casing (including enhancements) with an API connection</v>
      </c>
      <c r="C121" s="619"/>
      <c r="D121" s="619"/>
      <c r="E121" s="619"/>
      <c r="F121" s="619"/>
      <c r="G121" s="619"/>
      <c r="H121" s="619"/>
      <c r="I121" s="619"/>
      <c r="J121" s="619"/>
      <c r="K121" s="619"/>
      <c r="L121" s="730"/>
      <c r="M121" s="10"/>
    </row>
    <row r="122" spans="2:13" x14ac:dyDescent="0.25">
      <c r="B122" s="731"/>
      <c r="C122" s="625"/>
      <c r="D122" s="625"/>
      <c r="E122" s="625"/>
      <c r="F122" s="625"/>
      <c r="G122" s="625"/>
      <c r="H122" s="625"/>
      <c r="I122" s="625"/>
      <c r="J122" s="625"/>
      <c r="K122" s="625"/>
      <c r="L122" s="732"/>
      <c r="M122" s="10"/>
    </row>
    <row r="123" spans="2:13" x14ac:dyDescent="0.25">
      <c r="B123" s="733" t="str">
        <f>D$26</f>
        <v>tonnes</v>
      </c>
      <c r="C123" s="734"/>
      <c r="D123" s="734"/>
      <c r="E123" s="137"/>
      <c r="F123" s="137"/>
      <c r="G123" s="137"/>
      <c r="H123" s="137"/>
      <c r="I123" s="137"/>
      <c r="J123" s="137"/>
      <c r="K123" s="137"/>
      <c r="L123" s="138"/>
      <c r="M123" s="10"/>
    </row>
    <row r="124" spans="2:13" x14ac:dyDescent="0.25">
      <c r="B124" s="733" t="str">
        <f>D$27</f>
        <v>net delivered purchase value (CAD)</v>
      </c>
      <c r="C124" s="734"/>
      <c r="D124" s="734"/>
      <c r="E124" s="137"/>
      <c r="F124" s="137"/>
      <c r="G124" s="137"/>
      <c r="H124" s="137"/>
      <c r="I124" s="137"/>
      <c r="J124" s="137"/>
      <c r="K124" s="137"/>
      <c r="L124" s="138"/>
      <c r="M124" s="10"/>
    </row>
    <row r="125" spans="2:13" x14ac:dyDescent="0.25">
      <c r="B125" s="733" t="str">
        <f>D$28</f>
        <v>$ / tonne</v>
      </c>
      <c r="C125" s="734"/>
      <c r="D125" s="734"/>
      <c r="E125" s="151" t="str">
        <f t="shared" ref="E125:L125" si="18">IF(E123=0,"-",E124/E123)</f>
        <v>-</v>
      </c>
      <c r="F125" s="151" t="str">
        <f t="shared" si="18"/>
        <v>-</v>
      </c>
      <c r="G125" s="151" t="str">
        <f t="shared" si="18"/>
        <v>-</v>
      </c>
      <c r="H125" s="151" t="str">
        <f t="shared" si="18"/>
        <v>-</v>
      </c>
      <c r="I125" s="151" t="str">
        <f t="shared" si="18"/>
        <v>-</v>
      </c>
      <c r="J125" s="151" t="str">
        <f t="shared" si="18"/>
        <v>-</v>
      </c>
      <c r="K125" s="151" t="str">
        <f t="shared" si="18"/>
        <v>-</v>
      </c>
      <c r="L125" s="152" t="str">
        <f t="shared" si="18"/>
        <v>-</v>
      </c>
      <c r="M125" s="10"/>
    </row>
    <row r="126" spans="2:13" x14ac:dyDescent="0.25">
      <c r="B126" s="729" t="str">
        <f>IF(Intro!$G$20="English",Variables!B36,Variables!C36)</f>
        <v>P110 seamless casing (including enhancements) with a semi-premium connection</v>
      </c>
      <c r="C126" s="619"/>
      <c r="D126" s="619"/>
      <c r="E126" s="619"/>
      <c r="F126" s="619"/>
      <c r="G126" s="619"/>
      <c r="H126" s="619"/>
      <c r="I126" s="619"/>
      <c r="J126" s="619"/>
      <c r="K126" s="619"/>
      <c r="L126" s="730"/>
      <c r="M126" s="10"/>
    </row>
    <row r="127" spans="2:13" x14ac:dyDescent="0.25">
      <c r="B127" s="731"/>
      <c r="C127" s="625"/>
      <c r="D127" s="625"/>
      <c r="E127" s="625"/>
      <c r="F127" s="625"/>
      <c r="G127" s="625"/>
      <c r="H127" s="625"/>
      <c r="I127" s="625"/>
      <c r="J127" s="625"/>
      <c r="K127" s="625"/>
      <c r="L127" s="732"/>
      <c r="M127" s="10"/>
    </row>
    <row r="128" spans="2:13" x14ac:dyDescent="0.25">
      <c r="B128" s="733" t="str">
        <f>D$26</f>
        <v>tonnes</v>
      </c>
      <c r="C128" s="734"/>
      <c r="D128" s="734"/>
      <c r="E128" s="137"/>
      <c r="F128" s="137"/>
      <c r="G128" s="137"/>
      <c r="H128" s="137"/>
      <c r="I128" s="137"/>
      <c r="J128" s="137"/>
      <c r="K128" s="137"/>
      <c r="L128" s="138"/>
      <c r="M128" s="10"/>
    </row>
    <row r="129" spans="2:13" x14ac:dyDescent="0.25">
      <c r="B129" s="733" t="str">
        <f>D$27</f>
        <v>net delivered purchase value (CAD)</v>
      </c>
      <c r="C129" s="734"/>
      <c r="D129" s="734"/>
      <c r="E129" s="137"/>
      <c r="F129" s="137"/>
      <c r="G129" s="137"/>
      <c r="H129" s="137"/>
      <c r="I129" s="137"/>
      <c r="J129" s="137"/>
      <c r="K129" s="137"/>
      <c r="L129" s="138"/>
      <c r="M129" s="10"/>
    </row>
    <row r="130" spans="2:13" x14ac:dyDescent="0.25">
      <c r="B130" s="733" t="str">
        <f>D$28</f>
        <v>$ / tonne</v>
      </c>
      <c r="C130" s="734"/>
      <c r="D130" s="734"/>
      <c r="E130" s="151" t="str">
        <f t="shared" ref="E130:L130" si="19">IF(E128=0,"-",E129/E128)</f>
        <v>-</v>
      </c>
      <c r="F130" s="151" t="str">
        <f t="shared" si="19"/>
        <v>-</v>
      </c>
      <c r="G130" s="151" t="str">
        <f t="shared" si="19"/>
        <v>-</v>
      </c>
      <c r="H130" s="151" t="str">
        <f t="shared" si="19"/>
        <v>-</v>
      </c>
      <c r="I130" s="151" t="str">
        <f t="shared" si="19"/>
        <v>-</v>
      </c>
      <c r="J130" s="151" t="str">
        <f t="shared" si="19"/>
        <v>-</v>
      </c>
      <c r="K130" s="151" t="str">
        <f t="shared" si="19"/>
        <v>-</v>
      </c>
      <c r="L130" s="152" t="str">
        <f t="shared" si="19"/>
        <v>-</v>
      </c>
      <c r="M130" s="10"/>
    </row>
    <row r="131" spans="2:13" x14ac:dyDescent="0.25">
      <c r="B131" s="729" t="str">
        <f>IF(Intro!$G$20="English",Variables!B37,Variables!C37)</f>
        <v>P110 welded casing (including enhancements) with a semi-premium connection</v>
      </c>
      <c r="C131" s="619"/>
      <c r="D131" s="619"/>
      <c r="E131" s="619"/>
      <c r="F131" s="619"/>
      <c r="G131" s="619"/>
      <c r="H131" s="619"/>
      <c r="I131" s="619"/>
      <c r="J131" s="619"/>
      <c r="K131" s="619"/>
      <c r="L131" s="730"/>
      <c r="M131" s="10"/>
    </row>
    <row r="132" spans="2:13" x14ac:dyDescent="0.25">
      <c r="B132" s="731"/>
      <c r="C132" s="625"/>
      <c r="D132" s="625"/>
      <c r="E132" s="625"/>
      <c r="F132" s="625"/>
      <c r="G132" s="625"/>
      <c r="H132" s="625"/>
      <c r="I132" s="625"/>
      <c r="J132" s="625"/>
      <c r="K132" s="625"/>
      <c r="L132" s="732"/>
      <c r="M132" s="10"/>
    </row>
    <row r="133" spans="2:13" x14ac:dyDescent="0.25">
      <c r="B133" s="733" t="str">
        <f>D$26</f>
        <v>tonnes</v>
      </c>
      <c r="C133" s="734"/>
      <c r="D133" s="734"/>
      <c r="E133" s="137"/>
      <c r="F133" s="137"/>
      <c r="G133" s="137"/>
      <c r="H133" s="137"/>
      <c r="I133" s="137"/>
      <c r="J133" s="137"/>
      <c r="K133" s="137"/>
      <c r="L133" s="138"/>
      <c r="M133" s="10"/>
    </row>
    <row r="134" spans="2:13" x14ac:dyDescent="0.25">
      <c r="B134" s="733" t="str">
        <f>D$27</f>
        <v>net delivered purchase value (CAD)</v>
      </c>
      <c r="C134" s="734"/>
      <c r="D134" s="734"/>
      <c r="E134" s="137"/>
      <c r="F134" s="137"/>
      <c r="G134" s="137"/>
      <c r="H134" s="137"/>
      <c r="I134" s="137"/>
      <c r="J134" s="137"/>
      <c r="K134" s="137"/>
      <c r="L134" s="138"/>
      <c r="M134" s="10"/>
    </row>
    <row r="135" spans="2:13" x14ac:dyDescent="0.25">
      <c r="B135" s="733" t="str">
        <f>D$28</f>
        <v>$ / tonne</v>
      </c>
      <c r="C135" s="734"/>
      <c r="D135" s="734"/>
      <c r="E135" s="151" t="str">
        <f t="shared" ref="E135:L135" si="20">IF(E133=0,"-",E134/E133)</f>
        <v>-</v>
      </c>
      <c r="F135" s="151" t="str">
        <f t="shared" si="20"/>
        <v>-</v>
      </c>
      <c r="G135" s="151" t="str">
        <f t="shared" si="20"/>
        <v>-</v>
      </c>
      <c r="H135" s="151" t="str">
        <f t="shared" si="20"/>
        <v>-</v>
      </c>
      <c r="I135" s="151" t="str">
        <f t="shared" si="20"/>
        <v>-</v>
      </c>
      <c r="J135" s="151" t="str">
        <f t="shared" si="20"/>
        <v>-</v>
      </c>
      <c r="K135" s="151" t="str">
        <f t="shared" si="20"/>
        <v>-</v>
      </c>
      <c r="L135" s="152" t="str">
        <f t="shared" si="20"/>
        <v>-</v>
      </c>
      <c r="M135" s="10"/>
    </row>
    <row r="136" spans="2:13" x14ac:dyDescent="0.25">
      <c r="B136" s="729" t="str">
        <f>IF(Intro!$G$20="English",Variables!B38,Variables!C38)</f>
        <v>T95 seamless casing (including enhancements) with a semi-premium connection</v>
      </c>
      <c r="C136" s="619"/>
      <c r="D136" s="619"/>
      <c r="E136" s="619"/>
      <c r="F136" s="619"/>
      <c r="G136" s="619"/>
      <c r="H136" s="619"/>
      <c r="I136" s="619"/>
      <c r="J136" s="619"/>
      <c r="K136" s="619"/>
      <c r="L136" s="730"/>
      <c r="M136" s="10"/>
    </row>
    <row r="137" spans="2:13" x14ac:dyDescent="0.25">
      <c r="B137" s="731"/>
      <c r="C137" s="625"/>
      <c r="D137" s="625"/>
      <c r="E137" s="625"/>
      <c r="F137" s="625"/>
      <c r="G137" s="625"/>
      <c r="H137" s="625"/>
      <c r="I137" s="625"/>
      <c r="J137" s="625"/>
      <c r="K137" s="625"/>
      <c r="L137" s="732"/>
      <c r="M137" s="10"/>
    </row>
    <row r="138" spans="2:13" x14ac:dyDescent="0.25">
      <c r="B138" s="733" t="str">
        <f>D$26</f>
        <v>tonnes</v>
      </c>
      <c r="C138" s="734"/>
      <c r="D138" s="734"/>
      <c r="E138" s="137"/>
      <c r="F138" s="137"/>
      <c r="G138" s="137"/>
      <c r="H138" s="137"/>
      <c r="I138" s="137"/>
      <c r="J138" s="137"/>
      <c r="K138" s="137"/>
      <c r="L138" s="138"/>
      <c r="M138" s="10"/>
    </row>
    <row r="139" spans="2:13" x14ac:dyDescent="0.25">
      <c r="B139" s="733" t="str">
        <f>D$27</f>
        <v>net delivered purchase value (CAD)</v>
      </c>
      <c r="C139" s="734"/>
      <c r="D139" s="734"/>
      <c r="E139" s="137"/>
      <c r="F139" s="137"/>
      <c r="G139" s="137"/>
      <c r="H139" s="137"/>
      <c r="I139" s="137"/>
      <c r="J139" s="137"/>
      <c r="K139" s="137"/>
      <c r="L139" s="138"/>
      <c r="M139" s="10"/>
    </row>
    <row r="140" spans="2:13" x14ac:dyDescent="0.25">
      <c r="B140" s="733" t="str">
        <f>D$28</f>
        <v>$ / tonne</v>
      </c>
      <c r="C140" s="734"/>
      <c r="D140" s="734"/>
      <c r="E140" s="151" t="str">
        <f t="shared" ref="E140:L140" si="21">IF(E138=0,"-",E139/E138)</f>
        <v>-</v>
      </c>
      <c r="F140" s="151" t="str">
        <f t="shared" si="21"/>
        <v>-</v>
      </c>
      <c r="G140" s="151" t="str">
        <f t="shared" si="21"/>
        <v>-</v>
      </c>
      <c r="H140" s="151" t="str">
        <f t="shared" si="21"/>
        <v>-</v>
      </c>
      <c r="I140" s="151" t="str">
        <f t="shared" si="21"/>
        <v>-</v>
      </c>
      <c r="J140" s="151" t="str">
        <f t="shared" si="21"/>
        <v>-</v>
      </c>
      <c r="K140" s="151" t="str">
        <f t="shared" si="21"/>
        <v>-</v>
      </c>
      <c r="L140" s="152" t="str">
        <f t="shared" si="21"/>
        <v>-</v>
      </c>
      <c r="M140" s="10"/>
    </row>
    <row r="141" spans="2:13" x14ac:dyDescent="0.25">
      <c r="B141" s="729" t="str">
        <f>IF(Intro!$G$20="English",Variables!B39,Variables!C39)</f>
        <v>P110S seamless casing (including enhancements) or similar mild sour service grade with a semi-premium connection</v>
      </c>
      <c r="C141" s="619"/>
      <c r="D141" s="619"/>
      <c r="E141" s="619"/>
      <c r="F141" s="619"/>
      <c r="G141" s="619"/>
      <c r="H141" s="619"/>
      <c r="I141" s="619"/>
      <c r="J141" s="619"/>
      <c r="K141" s="619"/>
      <c r="L141" s="730"/>
      <c r="M141" s="10"/>
    </row>
    <row r="142" spans="2:13" x14ac:dyDescent="0.25">
      <c r="B142" s="731"/>
      <c r="C142" s="625"/>
      <c r="D142" s="625"/>
      <c r="E142" s="625"/>
      <c r="F142" s="625"/>
      <c r="G142" s="625"/>
      <c r="H142" s="625"/>
      <c r="I142" s="625"/>
      <c r="J142" s="625"/>
      <c r="K142" s="625"/>
      <c r="L142" s="732"/>
      <c r="M142" s="10"/>
    </row>
    <row r="143" spans="2:13" x14ac:dyDescent="0.25">
      <c r="B143" s="733" t="str">
        <f>D$26</f>
        <v>tonnes</v>
      </c>
      <c r="C143" s="734"/>
      <c r="D143" s="734"/>
      <c r="E143" s="137"/>
      <c r="F143" s="137"/>
      <c r="G143" s="137"/>
      <c r="H143" s="137"/>
      <c r="I143" s="137"/>
      <c r="J143" s="137"/>
      <c r="K143" s="137"/>
      <c r="L143" s="138"/>
      <c r="M143" s="10"/>
    </row>
    <row r="144" spans="2:13" x14ac:dyDescent="0.25">
      <c r="B144" s="733" t="str">
        <f>D$27</f>
        <v>net delivered purchase value (CAD)</v>
      </c>
      <c r="C144" s="734"/>
      <c r="D144" s="734"/>
      <c r="E144" s="137"/>
      <c r="F144" s="137"/>
      <c r="G144" s="137"/>
      <c r="H144" s="137"/>
      <c r="I144" s="137"/>
      <c r="J144" s="137"/>
      <c r="K144" s="137"/>
      <c r="L144" s="138"/>
      <c r="M144" s="10"/>
    </row>
    <row r="145" spans="1:19" x14ac:dyDescent="0.25">
      <c r="B145" s="733" t="str">
        <f>D$28</f>
        <v>$ / tonne</v>
      </c>
      <c r="C145" s="734"/>
      <c r="D145" s="734"/>
      <c r="E145" s="151" t="str">
        <f t="shared" ref="E145:L145" si="22">IF(E143=0,"-",E144/E143)</f>
        <v>-</v>
      </c>
      <c r="F145" s="151" t="str">
        <f t="shared" si="22"/>
        <v>-</v>
      </c>
      <c r="G145" s="151" t="str">
        <f t="shared" si="22"/>
        <v>-</v>
      </c>
      <c r="H145" s="151" t="str">
        <f t="shared" si="22"/>
        <v>-</v>
      </c>
      <c r="I145" s="151" t="str">
        <f t="shared" si="22"/>
        <v>-</v>
      </c>
      <c r="J145" s="151" t="str">
        <f t="shared" si="22"/>
        <v>-</v>
      </c>
      <c r="K145" s="151" t="str">
        <f t="shared" si="22"/>
        <v>-</v>
      </c>
      <c r="L145" s="152" t="str">
        <f t="shared" si="22"/>
        <v>-</v>
      </c>
      <c r="M145" s="10"/>
    </row>
    <row r="146" spans="1:19" x14ac:dyDescent="0.25">
      <c r="B146" s="260"/>
      <c r="C146" s="261"/>
      <c r="D146" s="261"/>
      <c r="E146" s="29"/>
      <c r="F146" s="29"/>
      <c r="G146" s="29"/>
      <c r="H146" s="29"/>
      <c r="I146" s="29"/>
      <c r="J146" s="29"/>
      <c r="K146" s="29"/>
      <c r="L146" s="30"/>
      <c r="M146" s="10"/>
    </row>
    <row r="147" spans="1:19" x14ac:dyDescent="0.25">
      <c r="B147" s="549" t="str">
        <f>IF(Intro!$G$20="English",O147,P147)</f>
        <v>In the table below, “Error” means that the total imports of your firm's benchmark products exceed your firm's total imports for that period. Therefore, please modify the above data if necessary.</v>
      </c>
      <c r="C147" s="550"/>
      <c r="D147" s="550"/>
      <c r="E147" s="550"/>
      <c r="F147" s="550"/>
      <c r="G147" s="550"/>
      <c r="H147" s="550"/>
      <c r="I147" s="550"/>
      <c r="J147" s="550"/>
      <c r="K147" s="550"/>
      <c r="L147" s="551"/>
      <c r="M147" s="10"/>
      <c r="O147" s="10" t="s">
        <v>361</v>
      </c>
      <c r="P147" s="10" t="s">
        <v>362</v>
      </c>
      <c r="S147" s="38"/>
    </row>
    <row r="148" spans="1:19" x14ac:dyDescent="0.25">
      <c r="B148" s="549"/>
      <c r="C148" s="550"/>
      <c r="D148" s="550"/>
      <c r="E148" s="550"/>
      <c r="F148" s="550"/>
      <c r="G148" s="550"/>
      <c r="H148" s="550"/>
      <c r="I148" s="550"/>
      <c r="J148" s="550"/>
      <c r="K148" s="550"/>
      <c r="L148" s="551"/>
      <c r="M148" s="10"/>
      <c r="S148" s="38"/>
    </row>
    <row r="149" spans="1:19" x14ac:dyDescent="0.25">
      <c r="B149" s="214"/>
      <c r="C149" s="215"/>
      <c r="D149" s="215"/>
      <c r="E149" s="29"/>
      <c r="F149" s="29"/>
      <c r="G149" s="29"/>
      <c r="H149" s="29"/>
      <c r="I149" s="29"/>
      <c r="J149" s="29"/>
      <c r="K149" s="29"/>
      <c r="L149" s="30"/>
      <c r="M149" s="10"/>
      <c r="S149" s="38"/>
    </row>
    <row r="150" spans="1:19" ht="14.1" customHeight="1" x14ac:dyDescent="0.25">
      <c r="B150" s="744" t="str">
        <f>Variables!D66</f>
        <v>Verification - volume</v>
      </c>
      <c r="C150" s="745"/>
      <c r="D150" s="745"/>
      <c r="E150" s="745"/>
      <c r="F150" s="746"/>
      <c r="G150" s="218">
        <f>G80</f>
        <v>2024</v>
      </c>
      <c r="H150" s="218">
        <f>H80</f>
        <v>2025</v>
      </c>
      <c r="I150" s="218" t="str">
        <f>I80</f>
        <v>Jan-March 2025</v>
      </c>
      <c r="J150" s="218" t="str">
        <f>J80</f>
        <v>Jan-March 2026</v>
      </c>
      <c r="K150" s="225"/>
      <c r="L150" s="226"/>
      <c r="M150" s="10"/>
    </row>
    <row r="151" spans="1:19" ht="14.1" customHeight="1" x14ac:dyDescent="0.25">
      <c r="B151" s="753" t="str">
        <f>B98</f>
        <v>tonnes</v>
      </c>
      <c r="C151" s="754"/>
      <c r="D151" s="754"/>
      <c r="E151" s="754"/>
      <c r="F151" s="755"/>
      <c r="G151" s="187" t="str">
        <f>IF(SUM(E98:G98,E103:G103,E108:G108,E113:G113,E118:G118,E123:G123,E128:G128,E133:G133,E138:G138,E143:G143)&gt;H26,Variables!$D$67,Variables!$D$68)</f>
        <v>Okay</v>
      </c>
      <c r="H151" s="187" t="str">
        <f>IF(SUM(H98:K98,H103:K103,H108:K108,H113:K113,H118:K118,H123:K123,H128:K128,H133:K133,H138:K138,H143:K143)&gt;I26,Variables!$D$67,Variables!$D$68)</f>
        <v>Okay</v>
      </c>
      <c r="I151" s="187" t="str">
        <f>IF(SUM(H98,H103,H108,H113,H118,H123,H128,H133,H138,H143)&gt;J26,Variables!$D$67,Variables!$D$68)</f>
        <v>Okay</v>
      </c>
      <c r="J151" s="187" t="str">
        <f>IF(SUM(L98,L103,L108,L113,L118,L123,L128,L133,L138,L143)&gt;K26,Variables!$D$67,Variables!$D$68)</f>
        <v>Okay</v>
      </c>
      <c r="K151" s="225"/>
      <c r="L151" s="226"/>
      <c r="M151" s="10"/>
    </row>
    <row r="152" spans="1:19" ht="14.1" customHeight="1" x14ac:dyDescent="0.25">
      <c r="B152" s="750" t="str">
        <f>IF(Intro!$G$20="English",O152,P152)</f>
        <v>volume - total imports of benchmark products (Question 3)</v>
      </c>
      <c r="C152" s="751"/>
      <c r="D152" s="751"/>
      <c r="E152" s="751"/>
      <c r="F152" s="752"/>
      <c r="G152" s="187">
        <f>SUM(E98:G98,E103:G103,E108:G108,E113:G113,E118:G118,E123:G123,E128:G128,E133:G133,E138:G138,E143:G143)</f>
        <v>0</v>
      </c>
      <c r="H152" s="187">
        <f>SUM(H98:K98,H103:K103,H108:K108,H113:K113,H118:K118,H123:K123,H128:K128,H133:K133,H138:K138,H143:K143)</f>
        <v>0</v>
      </c>
      <c r="I152" s="187">
        <f>SUM(H98,H103,H108,H113,H118,H123,H128,H133,H138,H143)</f>
        <v>0</v>
      </c>
      <c r="J152" s="187">
        <f>SUM(L98,L103,L108,L113,L118,L123,L128,L133,L138,L143)</f>
        <v>0</v>
      </c>
      <c r="K152" s="225"/>
      <c r="L152" s="226"/>
      <c r="M152" s="10"/>
      <c r="O152" s="10" t="s">
        <v>431</v>
      </c>
      <c r="P152" s="10" t="s">
        <v>432</v>
      </c>
    </row>
    <row r="153" spans="1:19" ht="14.1" customHeight="1" x14ac:dyDescent="0.25">
      <c r="B153" s="750" t="str">
        <f>IF(Intro!$G$20="English",O153,P153)</f>
        <v>volume - total imports (Question 1)</v>
      </c>
      <c r="C153" s="751"/>
      <c r="D153" s="751"/>
      <c r="E153" s="751"/>
      <c r="F153" s="752"/>
      <c r="G153" s="187">
        <f>H26</f>
        <v>0</v>
      </c>
      <c r="H153" s="187">
        <f>I26</f>
        <v>0</v>
      </c>
      <c r="I153" s="187">
        <f>J26</f>
        <v>0</v>
      </c>
      <c r="J153" s="187">
        <f>K26</f>
        <v>0</v>
      </c>
      <c r="K153" s="225"/>
      <c r="L153" s="226"/>
      <c r="M153" s="10"/>
      <c r="O153" s="10" t="s">
        <v>433</v>
      </c>
      <c r="P153" s="10" t="s">
        <v>434</v>
      </c>
    </row>
    <row r="154" spans="1:19" x14ac:dyDescent="0.25">
      <c r="B154" s="744" t="str">
        <f>Variables!D70</f>
        <v>Verification - value</v>
      </c>
      <c r="C154" s="745"/>
      <c r="D154" s="745"/>
      <c r="E154" s="745"/>
      <c r="F154" s="746"/>
      <c r="G154" s="218">
        <f>G150</f>
        <v>2024</v>
      </c>
      <c r="H154" s="218">
        <f>H150</f>
        <v>2025</v>
      </c>
      <c r="I154" s="218" t="str">
        <f>I150</f>
        <v>Jan-March 2025</v>
      </c>
      <c r="J154" s="218" t="str">
        <f>J150</f>
        <v>Jan-March 2026</v>
      </c>
      <c r="K154" s="225"/>
      <c r="L154" s="226"/>
      <c r="M154" s="10"/>
    </row>
    <row r="155" spans="1:19" ht="14.1" customHeight="1" x14ac:dyDescent="0.25">
      <c r="B155" s="753" t="str">
        <f>B99</f>
        <v>net delivered purchase value (CAD)</v>
      </c>
      <c r="C155" s="754"/>
      <c r="D155" s="754"/>
      <c r="E155" s="754"/>
      <c r="F155" s="755"/>
      <c r="G155" s="187" t="str">
        <f>IF(SUM(E99:G99,E104:G104,E109:G109,E114:G114,E119:G119,E124:G124,E129:G129,E134:G134,E139:G139,E144:G144)&gt;H27,Variables!$D$67,Variables!$D$68)</f>
        <v>Okay</v>
      </c>
      <c r="H155" s="187" t="str">
        <f>IF(SUM(H99:K99,H104:K104,H109:K109,H114:K114,H119:K119,H124:K124,H129:K129,H134:K134,H139:K139,H144:K144)&gt;I27,Variables!$D$67,Variables!$D$68)</f>
        <v>Okay</v>
      </c>
      <c r="I155" s="187" t="str">
        <f>IF(SUM(H99,H104,H109,H114,H119,H124,H129,H134,H139,H144)&gt;J27,Variables!$D$67,Variables!$D$68)</f>
        <v>Okay</v>
      </c>
      <c r="J155" s="187" t="str">
        <f>IF(SUM(L99,L104,L109,L114,L119,L124,L129,L134,L139,L144)&gt;K27,Variables!$D$67,Variables!$D$68)</f>
        <v>Okay</v>
      </c>
      <c r="K155" s="225"/>
      <c r="L155" s="226"/>
      <c r="M155" s="10"/>
    </row>
    <row r="156" spans="1:19" ht="14.1" customHeight="1" x14ac:dyDescent="0.25">
      <c r="B156" s="750" t="str">
        <f>IF(Intro!$G$20="English",O156,P156)</f>
        <v>value - total imports of benchmark products (Question 3)</v>
      </c>
      <c r="C156" s="751"/>
      <c r="D156" s="751"/>
      <c r="E156" s="751"/>
      <c r="F156" s="752"/>
      <c r="G156" s="187">
        <f>SUM(E99:G99,E104:G104,E109:G109,E114:G114,E119:G119,E124:G124,E129:G129,E134:G134,E139:G139,E144:G144)</f>
        <v>0</v>
      </c>
      <c r="H156" s="187">
        <f>SUM(H99:K99,H104:K104,H109:K109,H114:K114,H119:K119,H124:K124,H129:K129,H134:K134,H139:K139,H144:K144)</f>
        <v>0</v>
      </c>
      <c r="I156" s="187">
        <f>SUM(H99,H104,H109,H114,H119,H124,H129,H134,H139,H144)</f>
        <v>0</v>
      </c>
      <c r="J156" s="187">
        <f>SUM(L99,L104,L109,L114,L119,L124,L129,L134,L139,L144)</f>
        <v>0</v>
      </c>
      <c r="K156" s="225"/>
      <c r="L156" s="226"/>
      <c r="M156" s="10"/>
      <c r="O156" s="10" t="s">
        <v>435</v>
      </c>
      <c r="P156" s="10" t="s">
        <v>436</v>
      </c>
    </row>
    <row r="157" spans="1:19" ht="14.1" customHeight="1" x14ac:dyDescent="0.25">
      <c r="B157" s="750" t="str">
        <f>IF(Intro!$G$20="English",O157,P157)</f>
        <v>valeur - total imports (Question 1)</v>
      </c>
      <c r="C157" s="751"/>
      <c r="D157" s="751"/>
      <c r="E157" s="751"/>
      <c r="F157" s="752"/>
      <c r="G157" s="187">
        <f>H27</f>
        <v>0</v>
      </c>
      <c r="H157" s="187">
        <f>I27</f>
        <v>0</v>
      </c>
      <c r="I157" s="187">
        <f>J27</f>
        <v>0</v>
      </c>
      <c r="J157" s="187">
        <f>K27</f>
        <v>0</v>
      </c>
      <c r="K157" s="225"/>
      <c r="L157" s="226"/>
      <c r="M157" s="10"/>
      <c r="O157" s="10" t="s">
        <v>437</v>
      </c>
      <c r="P157" s="10" t="s">
        <v>438</v>
      </c>
    </row>
    <row r="158" spans="1:19" x14ac:dyDescent="0.25">
      <c r="B158" s="72"/>
      <c r="C158" s="82"/>
      <c r="D158" s="82"/>
      <c r="E158" s="82"/>
      <c r="F158" s="82"/>
      <c r="G158" s="82"/>
      <c r="H158" s="82"/>
      <c r="I158" s="82"/>
      <c r="J158" s="82"/>
      <c r="K158" s="82"/>
      <c r="L158" s="83"/>
      <c r="M158" s="10"/>
    </row>
    <row r="159" spans="1:19" s="207" customFormat="1" x14ac:dyDescent="0.25">
      <c r="A159" s="7"/>
      <c r="B159" s="91"/>
      <c r="C159" s="91"/>
      <c r="D159" s="89"/>
      <c r="E159" s="217"/>
      <c r="F159" s="217"/>
      <c r="G159" s="217"/>
      <c r="H159" s="217"/>
      <c r="I159" s="217"/>
      <c r="J159" s="217"/>
      <c r="K159" s="217"/>
      <c r="L159" s="217"/>
      <c r="M159" s="73"/>
    </row>
    <row r="160" spans="1:19" x14ac:dyDescent="0.25">
      <c r="B160" s="540" t="str">
        <f>IF(Intro!$G$20="English",O160,P160)</f>
        <v>SALES IN CANADA OF IMPORTS OF BENCHMARK PRODUCTS</v>
      </c>
      <c r="C160" s="541"/>
      <c r="D160" s="541"/>
      <c r="E160" s="541"/>
      <c r="F160" s="541"/>
      <c r="G160" s="541"/>
      <c r="H160" s="541"/>
      <c r="I160" s="541"/>
      <c r="J160" s="541"/>
      <c r="K160" s="541"/>
      <c r="L160" s="542"/>
      <c r="M160" s="10"/>
      <c r="O160" s="105" t="s">
        <v>336</v>
      </c>
      <c r="P160" s="105" t="s">
        <v>400</v>
      </c>
    </row>
    <row r="161" spans="2:16" x14ac:dyDescent="0.25">
      <c r="B161" s="672" t="s">
        <v>17</v>
      </c>
      <c r="C161" s="673"/>
      <c r="D161" s="673"/>
      <c r="E161" s="673"/>
      <c r="F161" s="673"/>
      <c r="G161" s="673"/>
      <c r="H161" s="673"/>
      <c r="I161" s="673"/>
      <c r="J161" s="673"/>
      <c r="K161" s="673"/>
      <c r="L161" s="674"/>
      <c r="M161" s="10"/>
    </row>
    <row r="162" spans="2:16" x14ac:dyDescent="0.25">
      <c r="B162" s="16"/>
      <c r="C162" s="35"/>
      <c r="D162" s="35"/>
      <c r="E162" s="36"/>
      <c r="F162" s="36"/>
      <c r="G162" s="36"/>
      <c r="H162" s="36"/>
      <c r="I162" s="36"/>
      <c r="J162" s="36"/>
      <c r="K162" s="36"/>
      <c r="L162" s="17"/>
      <c r="M162" s="10"/>
    </row>
    <row r="163" spans="2:16" x14ac:dyDescent="0.25">
      <c r="B163" s="549" t="str">
        <f>IF(Intro!$G$20="English",O163,P163)</f>
        <v xml:space="preserve">Report the volume and value of sales of imports in Canada for each benchmark product listed below : </v>
      </c>
      <c r="C163" s="550"/>
      <c r="D163" s="550"/>
      <c r="E163" s="550"/>
      <c r="F163" s="550"/>
      <c r="G163" s="550"/>
      <c r="H163" s="550"/>
      <c r="I163" s="550"/>
      <c r="J163" s="550"/>
      <c r="K163" s="550"/>
      <c r="L163" s="551"/>
      <c r="M163" s="10"/>
      <c r="O163" s="18" t="s">
        <v>171</v>
      </c>
      <c r="P163" s="10" t="s">
        <v>399</v>
      </c>
    </row>
    <row r="164" spans="2:16" x14ac:dyDescent="0.25">
      <c r="B164" s="549" t="str">
        <f>Pro!B22</f>
        <v>Note - Only complete this question if your firm sold the goods between January 1, 2023, and March 31,2026.</v>
      </c>
      <c r="C164" s="550"/>
      <c r="D164" s="550"/>
      <c r="E164" s="550"/>
      <c r="F164" s="550"/>
      <c r="G164" s="550"/>
      <c r="H164" s="550"/>
      <c r="I164" s="550"/>
      <c r="J164" s="550"/>
      <c r="K164" s="550"/>
      <c r="L164" s="551"/>
      <c r="M164" s="10"/>
      <c r="O164" s="18"/>
    </row>
    <row r="165" spans="2:16" x14ac:dyDescent="0.25">
      <c r="B165" s="214"/>
      <c r="C165" s="215"/>
      <c r="D165" s="35"/>
      <c r="E165" s="36"/>
      <c r="F165" s="36"/>
      <c r="G165" s="36"/>
      <c r="H165" s="36"/>
      <c r="I165" s="36"/>
      <c r="J165" s="36"/>
      <c r="K165" s="36"/>
      <c r="L165" s="17"/>
      <c r="M165" s="10"/>
      <c r="O165" s="18"/>
    </row>
    <row r="166" spans="2:16" x14ac:dyDescent="0.25">
      <c r="B166" s="775"/>
      <c r="C166" s="776"/>
      <c r="D166" s="777"/>
      <c r="E166" s="218" t="str">
        <f t="shared" ref="E166:L166" si="23">E95</f>
        <v>Q2 - 2024</v>
      </c>
      <c r="F166" s="218" t="str">
        <f t="shared" si="23"/>
        <v>Q3 - 2024</v>
      </c>
      <c r="G166" s="218" t="str">
        <f t="shared" si="23"/>
        <v>Q4 - 2024</v>
      </c>
      <c r="H166" s="218" t="str">
        <f t="shared" si="23"/>
        <v>Q1 - 2025</v>
      </c>
      <c r="I166" s="218" t="str">
        <f t="shared" si="23"/>
        <v>Q2 - 2025</v>
      </c>
      <c r="J166" s="218" t="str">
        <f t="shared" si="23"/>
        <v>Q3 - 2025</v>
      </c>
      <c r="K166" s="218" t="str">
        <f t="shared" si="23"/>
        <v>Q4 - 2025</v>
      </c>
      <c r="L166" s="219" t="str">
        <f t="shared" si="23"/>
        <v>Q1 - 2026</v>
      </c>
      <c r="M166" s="10"/>
      <c r="O166" s="18"/>
    </row>
    <row r="167" spans="2:16" x14ac:dyDescent="0.25">
      <c r="B167" s="729" t="str">
        <f>B96</f>
        <v>L80 seamless casing (including enhancements) with an API connection</v>
      </c>
      <c r="C167" s="619"/>
      <c r="D167" s="619"/>
      <c r="E167" s="619"/>
      <c r="F167" s="619"/>
      <c r="G167" s="619"/>
      <c r="H167" s="619"/>
      <c r="I167" s="619"/>
      <c r="J167" s="619"/>
      <c r="K167" s="619"/>
      <c r="L167" s="730"/>
      <c r="M167" s="10"/>
    </row>
    <row r="168" spans="2:16" x14ac:dyDescent="0.25">
      <c r="B168" s="731"/>
      <c r="C168" s="625"/>
      <c r="D168" s="625"/>
      <c r="E168" s="625"/>
      <c r="F168" s="625"/>
      <c r="G168" s="625"/>
      <c r="H168" s="625"/>
      <c r="I168" s="625"/>
      <c r="J168" s="625"/>
      <c r="K168" s="625"/>
      <c r="L168" s="732"/>
      <c r="M168" s="10"/>
    </row>
    <row r="169" spans="2:16" x14ac:dyDescent="0.25">
      <c r="B169" s="733" t="str">
        <f>D$31</f>
        <v>tonnes</v>
      </c>
      <c r="C169" s="734"/>
      <c r="D169" s="734"/>
      <c r="E169" s="137"/>
      <c r="F169" s="137"/>
      <c r="G169" s="137"/>
      <c r="H169" s="137"/>
      <c r="I169" s="137"/>
      <c r="J169" s="137"/>
      <c r="K169" s="137"/>
      <c r="L169" s="138"/>
      <c r="M169" s="10"/>
    </row>
    <row r="170" spans="2:16" x14ac:dyDescent="0.25">
      <c r="B170" s="733" t="str">
        <f>D$32</f>
        <v>net delivered selling value (CAD)</v>
      </c>
      <c r="C170" s="734"/>
      <c r="D170" s="734"/>
      <c r="E170" s="137"/>
      <c r="F170" s="137"/>
      <c r="G170" s="137"/>
      <c r="H170" s="137"/>
      <c r="I170" s="137"/>
      <c r="J170" s="137"/>
      <c r="K170" s="137"/>
      <c r="L170" s="138"/>
      <c r="M170" s="10"/>
    </row>
    <row r="171" spans="2:16" x14ac:dyDescent="0.25">
      <c r="B171" s="733" t="str">
        <f>D$33</f>
        <v>$ / tonne</v>
      </c>
      <c r="C171" s="734"/>
      <c r="D171" s="734"/>
      <c r="E171" s="151" t="str">
        <f t="shared" ref="E171:L171" si="24">IF(E169=0,"-",E170/E169)</f>
        <v>-</v>
      </c>
      <c r="F171" s="151" t="str">
        <f t="shared" si="24"/>
        <v>-</v>
      </c>
      <c r="G171" s="151" t="str">
        <f t="shared" si="24"/>
        <v>-</v>
      </c>
      <c r="H171" s="151" t="str">
        <f t="shared" si="24"/>
        <v>-</v>
      </c>
      <c r="I171" s="151" t="str">
        <f t="shared" si="24"/>
        <v>-</v>
      </c>
      <c r="J171" s="151" t="str">
        <f t="shared" si="24"/>
        <v>-</v>
      </c>
      <c r="K171" s="151" t="str">
        <f t="shared" si="24"/>
        <v>-</v>
      </c>
      <c r="L171" s="152" t="str">
        <f t="shared" si="24"/>
        <v>-</v>
      </c>
      <c r="M171" s="10"/>
    </row>
    <row r="172" spans="2:16" x14ac:dyDescent="0.25">
      <c r="B172" s="729" t="str">
        <f>B101</f>
        <v>L80 welded casing (including enhancements) with an API connection</v>
      </c>
      <c r="C172" s="619"/>
      <c r="D172" s="619"/>
      <c r="E172" s="619"/>
      <c r="F172" s="619"/>
      <c r="G172" s="619"/>
      <c r="H172" s="619"/>
      <c r="I172" s="619"/>
      <c r="J172" s="619"/>
      <c r="K172" s="619"/>
      <c r="L172" s="730"/>
      <c r="M172" s="10"/>
    </row>
    <row r="173" spans="2:16" x14ac:dyDescent="0.25">
      <c r="B173" s="731"/>
      <c r="C173" s="625"/>
      <c r="D173" s="625"/>
      <c r="E173" s="625"/>
      <c r="F173" s="625"/>
      <c r="G173" s="625"/>
      <c r="H173" s="625"/>
      <c r="I173" s="625"/>
      <c r="J173" s="625"/>
      <c r="K173" s="625"/>
      <c r="L173" s="732"/>
      <c r="M173" s="10"/>
    </row>
    <row r="174" spans="2:16" x14ac:dyDescent="0.25">
      <c r="B174" s="733" t="str">
        <f>D$31</f>
        <v>tonnes</v>
      </c>
      <c r="C174" s="734"/>
      <c r="D174" s="734"/>
      <c r="E174" s="137"/>
      <c r="F174" s="137"/>
      <c r="G174" s="137"/>
      <c r="H174" s="137"/>
      <c r="I174" s="137"/>
      <c r="J174" s="137"/>
      <c r="K174" s="137"/>
      <c r="L174" s="138"/>
      <c r="M174" s="10"/>
    </row>
    <row r="175" spans="2:16" x14ac:dyDescent="0.25">
      <c r="B175" s="733" t="str">
        <f>D$32</f>
        <v>net delivered selling value (CAD)</v>
      </c>
      <c r="C175" s="734"/>
      <c r="D175" s="734"/>
      <c r="E175" s="137"/>
      <c r="F175" s="137"/>
      <c r="G175" s="137"/>
      <c r="H175" s="137"/>
      <c r="I175" s="137"/>
      <c r="J175" s="137"/>
      <c r="K175" s="137"/>
      <c r="L175" s="138"/>
      <c r="M175" s="10"/>
    </row>
    <row r="176" spans="2:16" x14ac:dyDescent="0.25">
      <c r="B176" s="733" t="str">
        <f>D$33</f>
        <v>$ / tonne</v>
      </c>
      <c r="C176" s="734"/>
      <c r="D176" s="734"/>
      <c r="E176" s="151" t="str">
        <f>IF(E174=0,"-",E175/E174)</f>
        <v>-</v>
      </c>
      <c r="F176" s="151" t="str">
        <f t="shared" ref="F176:L176" si="25">IF(F174=0,"-",F175/F174)</f>
        <v>-</v>
      </c>
      <c r="G176" s="151" t="str">
        <f t="shared" si="25"/>
        <v>-</v>
      </c>
      <c r="H176" s="151" t="str">
        <f t="shared" si="25"/>
        <v>-</v>
      </c>
      <c r="I176" s="151" t="str">
        <f t="shared" si="25"/>
        <v>-</v>
      </c>
      <c r="J176" s="151" t="str">
        <f t="shared" si="25"/>
        <v>-</v>
      </c>
      <c r="K176" s="151" t="str">
        <f t="shared" si="25"/>
        <v>-</v>
      </c>
      <c r="L176" s="152" t="str">
        <f t="shared" si="25"/>
        <v>-</v>
      </c>
      <c r="M176" s="10"/>
    </row>
    <row r="177" spans="2:13" x14ac:dyDescent="0.25">
      <c r="B177" s="729" t="str">
        <f>B106</f>
        <v>L80 seamless casing (including enhancements) with a semi-premium connection</v>
      </c>
      <c r="C177" s="619"/>
      <c r="D177" s="619"/>
      <c r="E177" s="619"/>
      <c r="F177" s="619"/>
      <c r="G177" s="619"/>
      <c r="H177" s="619"/>
      <c r="I177" s="619"/>
      <c r="J177" s="619"/>
      <c r="K177" s="619"/>
      <c r="L177" s="730"/>
      <c r="M177" s="10"/>
    </row>
    <row r="178" spans="2:13" x14ac:dyDescent="0.25">
      <c r="B178" s="731"/>
      <c r="C178" s="625"/>
      <c r="D178" s="625"/>
      <c r="E178" s="625"/>
      <c r="F178" s="625"/>
      <c r="G178" s="625"/>
      <c r="H178" s="625"/>
      <c r="I178" s="625"/>
      <c r="J178" s="625"/>
      <c r="K178" s="625"/>
      <c r="L178" s="732"/>
      <c r="M178" s="10"/>
    </row>
    <row r="179" spans="2:13" x14ac:dyDescent="0.25">
      <c r="B179" s="733" t="str">
        <f>D$31</f>
        <v>tonnes</v>
      </c>
      <c r="C179" s="734"/>
      <c r="D179" s="734"/>
      <c r="E179" s="137"/>
      <c r="F179" s="137"/>
      <c r="G179" s="137"/>
      <c r="H179" s="137"/>
      <c r="I179" s="137"/>
      <c r="J179" s="137"/>
      <c r="K179" s="137"/>
      <c r="L179" s="138"/>
      <c r="M179" s="10"/>
    </row>
    <row r="180" spans="2:13" x14ac:dyDescent="0.25">
      <c r="B180" s="733" t="str">
        <f>D$32</f>
        <v>net delivered selling value (CAD)</v>
      </c>
      <c r="C180" s="734"/>
      <c r="D180" s="734"/>
      <c r="E180" s="137"/>
      <c r="F180" s="137"/>
      <c r="G180" s="137"/>
      <c r="H180" s="137"/>
      <c r="I180" s="137"/>
      <c r="J180" s="137"/>
      <c r="K180" s="137"/>
      <c r="L180" s="138"/>
      <c r="M180" s="10"/>
    </row>
    <row r="181" spans="2:13" x14ac:dyDescent="0.25">
      <c r="B181" s="733" t="str">
        <f>D$33</f>
        <v>$ / tonne</v>
      </c>
      <c r="C181" s="734"/>
      <c r="D181" s="734"/>
      <c r="E181" s="151" t="str">
        <f>IF(E179=0,"-",E180/E179)</f>
        <v>-</v>
      </c>
      <c r="F181" s="151" t="str">
        <f t="shared" ref="F181:L181" si="26">IF(F179=0,"-",F180/F179)</f>
        <v>-</v>
      </c>
      <c r="G181" s="151" t="str">
        <f t="shared" si="26"/>
        <v>-</v>
      </c>
      <c r="H181" s="151" t="str">
        <f t="shared" si="26"/>
        <v>-</v>
      </c>
      <c r="I181" s="151" t="str">
        <f t="shared" si="26"/>
        <v>-</v>
      </c>
      <c r="J181" s="151" t="str">
        <f t="shared" si="26"/>
        <v>-</v>
      </c>
      <c r="K181" s="151" t="str">
        <f t="shared" si="26"/>
        <v>-</v>
      </c>
      <c r="L181" s="152" t="str">
        <f t="shared" si="26"/>
        <v>-</v>
      </c>
      <c r="M181" s="10"/>
    </row>
    <row r="182" spans="2:13" x14ac:dyDescent="0.25">
      <c r="B182" s="729" t="str">
        <f>B111</f>
        <v>L80 welded casing (including enhancements) with a semi-premium connection</v>
      </c>
      <c r="C182" s="619"/>
      <c r="D182" s="619"/>
      <c r="E182" s="619"/>
      <c r="F182" s="619"/>
      <c r="G182" s="619"/>
      <c r="H182" s="619"/>
      <c r="I182" s="619"/>
      <c r="J182" s="619"/>
      <c r="K182" s="619"/>
      <c r="L182" s="730"/>
      <c r="M182" s="10"/>
    </row>
    <row r="183" spans="2:13" x14ac:dyDescent="0.25">
      <c r="B183" s="731"/>
      <c r="C183" s="625"/>
      <c r="D183" s="625"/>
      <c r="E183" s="625"/>
      <c r="F183" s="625"/>
      <c r="G183" s="625"/>
      <c r="H183" s="625"/>
      <c r="I183" s="625"/>
      <c r="J183" s="625"/>
      <c r="K183" s="625"/>
      <c r="L183" s="732"/>
      <c r="M183" s="10"/>
    </row>
    <row r="184" spans="2:13" x14ac:dyDescent="0.25">
      <c r="B184" s="733" t="str">
        <f>D$31</f>
        <v>tonnes</v>
      </c>
      <c r="C184" s="734"/>
      <c r="D184" s="734"/>
      <c r="E184" s="137"/>
      <c r="F184" s="137"/>
      <c r="G184" s="137"/>
      <c r="H184" s="137"/>
      <c r="I184" s="137"/>
      <c r="J184" s="137"/>
      <c r="K184" s="137"/>
      <c r="L184" s="138"/>
      <c r="M184" s="10"/>
    </row>
    <row r="185" spans="2:13" x14ac:dyDescent="0.25">
      <c r="B185" s="733" t="str">
        <f>D$32</f>
        <v>net delivered selling value (CAD)</v>
      </c>
      <c r="C185" s="734"/>
      <c r="D185" s="734"/>
      <c r="E185" s="137"/>
      <c r="F185" s="137"/>
      <c r="G185" s="137"/>
      <c r="H185" s="137"/>
      <c r="I185" s="137"/>
      <c r="J185" s="137"/>
      <c r="K185" s="137"/>
      <c r="L185" s="138"/>
      <c r="M185" s="10"/>
    </row>
    <row r="186" spans="2:13" x14ac:dyDescent="0.25">
      <c r="B186" s="733" t="str">
        <f>D$33</f>
        <v>$ / tonne</v>
      </c>
      <c r="C186" s="734"/>
      <c r="D186" s="734"/>
      <c r="E186" s="151" t="str">
        <f>IF(E184=0,"-",E185/E184)</f>
        <v>-</v>
      </c>
      <c r="F186" s="151" t="str">
        <f t="shared" ref="F186:L186" si="27">IF(F184=0,"-",F185/F184)</f>
        <v>-</v>
      </c>
      <c r="G186" s="151" t="str">
        <f t="shared" si="27"/>
        <v>-</v>
      </c>
      <c r="H186" s="151" t="str">
        <f t="shared" si="27"/>
        <v>-</v>
      </c>
      <c r="I186" s="151" t="str">
        <f t="shared" si="27"/>
        <v>-</v>
      </c>
      <c r="J186" s="151" t="str">
        <f t="shared" si="27"/>
        <v>-</v>
      </c>
      <c r="K186" s="151" t="str">
        <f t="shared" si="27"/>
        <v>-</v>
      </c>
      <c r="L186" s="152" t="str">
        <f t="shared" si="27"/>
        <v>-</v>
      </c>
      <c r="M186" s="10"/>
    </row>
    <row r="187" spans="2:13" x14ac:dyDescent="0.25">
      <c r="B187" s="729" t="str">
        <f>B116</f>
        <v>P110 seamless casing (including enhancements) with an API connection</v>
      </c>
      <c r="C187" s="619"/>
      <c r="D187" s="619"/>
      <c r="E187" s="619"/>
      <c r="F187" s="619"/>
      <c r="G187" s="619"/>
      <c r="H187" s="619"/>
      <c r="I187" s="619"/>
      <c r="J187" s="619"/>
      <c r="K187" s="619"/>
      <c r="L187" s="730"/>
      <c r="M187" s="10"/>
    </row>
    <row r="188" spans="2:13" x14ac:dyDescent="0.25">
      <c r="B188" s="731"/>
      <c r="C188" s="625"/>
      <c r="D188" s="625"/>
      <c r="E188" s="625"/>
      <c r="F188" s="625"/>
      <c r="G188" s="625"/>
      <c r="H188" s="625"/>
      <c r="I188" s="625"/>
      <c r="J188" s="625"/>
      <c r="K188" s="625"/>
      <c r="L188" s="732"/>
      <c r="M188" s="10"/>
    </row>
    <row r="189" spans="2:13" x14ac:dyDescent="0.25">
      <c r="B189" s="733" t="str">
        <f>D$31</f>
        <v>tonnes</v>
      </c>
      <c r="C189" s="734"/>
      <c r="D189" s="734"/>
      <c r="E189" s="137"/>
      <c r="F189" s="137"/>
      <c r="G189" s="137"/>
      <c r="H189" s="137"/>
      <c r="I189" s="137"/>
      <c r="J189" s="137"/>
      <c r="K189" s="137"/>
      <c r="L189" s="138"/>
      <c r="M189" s="10"/>
    </row>
    <row r="190" spans="2:13" x14ac:dyDescent="0.25">
      <c r="B190" s="733" t="str">
        <f>D$32</f>
        <v>net delivered selling value (CAD)</v>
      </c>
      <c r="C190" s="734"/>
      <c r="D190" s="734"/>
      <c r="E190" s="137"/>
      <c r="F190" s="137"/>
      <c r="G190" s="137"/>
      <c r="H190" s="137"/>
      <c r="I190" s="137"/>
      <c r="J190" s="137"/>
      <c r="K190" s="137"/>
      <c r="L190" s="138"/>
      <c r="M190" s="10"/>
    </row>
    <row r="191" spans="2:13" x14ac:dyDescent="0.25">
      <c r="B191" s="733" t="str">
        <f>D$33</f>
        <v>$ / tonne</v>
      </c>
      <c r="C191" s="734"/>
      <c r="D191" s="734"/>
      <c r="E191" s="151" t="str">
        <f>IF(E189=0,"-",E190/E189)</f>
        <v>-</v>
      </c>
      <c r="F191" s="151" t="str">
        <f t="shared" ref="F191:L191" si="28">IF(F189=0,"-",F190/F189)</f>
        <v>-</v>
      </c>
      <c r="G191" s="151" t="str">
        <f t="shared" si="28"/>
        <v>-</v>
      </c>
      <c r="H191" s="151" t="str">
        <f t="shared" si="28"/>
        <v>-</v>
      </c>
      <c r="I191" s="151" t="str">
        <f t="shared" si="28"/>
        <v>-</v>
      </c>
      <c r="J191" s="151" t="str">
        <f t="shared" si="28"/>
        <v>-</v>
      </c>
      <c r="K191" s="151" t="str">
        <f t="shared" si="28"/>
        <v>-</v>
      </c>
      <c r="L191" s="152" t="str">
        <f t="shared" si="28"/>
        <v>-</v>
      </c>
      <c r="M191" s="10"/>
    </row>
    <row r="192" spans="2:13" x14ac:dyDescent="0.25">
      <c r="B192" s="729" t="str">
        <f>B121</f>
        <v>P110 welded casing (including enhancements) with an API connection</v>
      </c>
      <c r="C192" s="619"/>
      <c r="D192" s="619"/>
      <c r="E192" s="619"/>
      <c r="F192" s="619"/>
      <c r="G192" s="619"/>
      <c r="H192" s="619"/>
      <c r="I192" s="619"/>
      <c r="J192" s="619"/>
      <c r="K192" s="619"/>
      <c r="L192" s="730"/>
      <c r="M192" s="10"/>
    </row>
    <row r="193" spans="2:13" x14ac:dyDescent="0.25">
      <c r="B193" s="731"/>
      <c r="C193" s="625"/>
      <c r="D193" s="625"/>
      <c r="E193" s="625"/>
      <c r="F193" s="625"/>
      <c r="G193" s="625"/>
      <c r="H193" s="625"/>
      <c r="I193" s="625"/>
      <c r="J193" s="625"/>
      <c r="K193" s="625"/>
      <c r="L193" s="732"/>
      <c r="M193" s="10"/>
    </row>
    <row r="194" spans="2:13" x14ac:dyDescent="0.25">
      <c r="B194" s="733" t="str">
        <f>D$31</f>
        <v>tonnes</v>
      </c>
      <c r="C194" s="734"/>
      <c r="D194" s="734"/>
      <c r="E194" s="137"/>
      <c r="F194" s="137"/>
      <c r="G194" s="137"/>
      <c r="H194" s="137"/>
      <c r="I194" s="137"/>
      <c r="J194" s="137"/>
      <c r="K194" s="137"/>
      <c r="L194" s="138"/>
      <c r="M194" s="10"/>
    </row>
    <row r="195" spans="2:13" x14ac:dyDescent="0.25">
      <c r="B195" s="733" t="str">
        <f>D$32</f>
        <v>net delivered selling value (CAD)</v>
      </c>
      <c r="C195" s="734"/>
      <c r="D195" s="734"/>
      <c r="E195" s="137"/>
      <c r="F195" s="137"/>
      <c r="G195" s="137"/>
      <c r="H195" s="137"/>
      <c r="I195" s="137"/>
      <c r="J195" s="137"/>
      <c r="K195" s="137"/>
      <c r="L195" s="138"/>
      <c r="M195" s="10"/>
    </row>
    <row r="196" spans="2:13" x14ac:dyDescent="0.25">
      <c r="B196" s="733" t="str">
        <f>D$33</f>
        <v>$ / tonne</v>
      </c>
      <c r="C196" s="734"/>
      <c r="D196" s="734"/>
      <c r="E196" s="151" t="str">
        <f>IF(E194=0,"-",E195/E194)</f>
        <v>-</v>
      </c>
      <c r="F196" s="151" t="str">
        <f t="shared" ref="F196:L196" si="29">IF(F194=0,"-",F195/F194)</f>
        <v>-</v>
      </c>
      <c r="G196" s="151" t="str">
        <f t="shared" si="29"/>
        <v>-</v>
      </c>
      <c r="H196" s="151" t="str">
        <f t="shared" si="29"/>
        <v>-</v>
      </c>
      <c r="I196" s="151" t="str">
        <f t="shared" si="29"/>
        <v>-</v>
      </c>
      <c r="J196" s="151" t="str">
        <f t="shared" si="29"/>
        <v>-</v>
      </c>
      <c r="K196" s="151" t="str">
        <f t="shared" si="29"/>
        <v>-</v>
      </c>
      <c r="L196" s="152" t="str">
        <f t="shared" si="29"/>
        <v>-</v>
      </c>
      <c r="M196" s="10"/>
    </row>
    <row r="197" spans="2:13" x14ac:dyDescent="0.25">
      <c r="B197" s="729" t="str">
        <f>B126</f>
        <v>P110 seamless casing (including enhancements) with a semi-premium connection</v>
      </c>
      <c r="C197" s="619"/>
      <c r="D197" s="619"/>
      <c r="E197" s="619"/>
      <c r="F197" s="619"/>
      <c r="G197" s="619"/>
      <c r="H197" s="619"/>
      <c r="I197" s="619"/>
      <c r="J197" s="619"/>
      <c r="K197" s="619"/>
      <c r="L197" s="730"/>
      <c r="M197" s="10"/>
    </row>
    <row r="198" spans="2:13" x14ac:dyDescent="0.25">
      <c r="B198" s="731"/>
      <c r="C198" s="625"/>
      <c r="D198" s="625"/>
      <c r="E198" s="625"/>
      <c r="F198" s="625"/>
      <c r="G198" s="625"/>
      <c r="H198" s="625"/>
      <c r="I198" s="625"/>
      <c r="J198" s="625"/>
      <c r="K198" s="625"/>
      <c r="L198" s="732"/>
      <c r="M198" s="10"/>
    </row>
    <row r="199" spans="2:13" x14ac:dyDescent="0.25">
      <c r="B199" s="733" t="str">
        <f>D$31</f>
        <v>tonnes</v>
      </c>
      <c r="C199" s="734"/>
      <c r="D199" s="734"/>
      <c r="E199" s="137"/>
      <c r="F199" s="137"/>
      <c r="G199" s="137"/>
      <c r="H199" s="137"/>
      <c r="I199" s="137"/>
      <c r="J199" s="137"/>
      <c r="K199" s="137"/>
      <c r="L199" s="138"/>
      <c r="M199" s="10"/>
    </row>
    <row r="200" spans="2:13" x14ac:dyDescent="0.25">
      <c r="B200" s="733" t="str">
        <f>D$32</f>
        <v>net delivered selling value (CAD)</v>
      </c>
      <c r="C200" s="734"/>
      <c r="D200" s="734"/>
      <c r="E200" s="137"/>
      <c r="F200" s="137"/>
      <c r="G200" s="137"/>
      <c r="H200" s="137"/>
      <c r="I200" s="137"/>
      <c r="J200" s="137"/>
      <c r="K200" s="137"/>
      <c r="L200" s="138"/>
      <c r="M200" s="10"/>
    </row>
    <row r="201" spans="2:13" x14ac:dyDescent="0.25">
      <c r="B201" s="733" t="str">
        <f>D$33</f>
        <v>$ / tonne</v>
      </c>
      <c r="C201" s="734"/>
      <c r="D201" s="734"/>
      <c r="E201" s="151" t="str">
        <f>IF(E199=0,"-",E200/E199)</f>
        <v>-</v>
      </c>
      <c r="F201" s="151" t="str">
        <f t="shared" ref="F201:L201" si="30">IF(F199=0,"-",F200/F199)</f>
        <v>-</v>
      </c>
      <c r="G201" s="151" t="str">
        <f t="shared" si="30"/>
        <v>-</v>
      </c>
      <c r="H201" s="151" t="str">
        <f t="shared" si="30"/>
        <v>-</v>
      </c>
      <c r="I201" s="151" t="str">
        <f t="shared" si="30"/>
        <v>-</v>
      </c>
      <c r="J201" s="151" t="str">
        <f t="shared" si="30"/>
        <v>-</v>
      </c>
      <c r="K201" s="151" t="str">
        <f t="shared" si="30"/>
        <v>-</v>
      </c>
      <c r="L201" s="152" t="str">
        <f t="shared" si="30"/>
        <v>-</v>
      </c>
      <c r="M201" s="10"/>
    </row>
    <row r="202" spans="2:13" x14ac:dyDescent="0.25">
      <c r="B202" s="729" t="str">
        <f>B131</f>
        <v>P110 welded casing (including enhancements) with a semi-premium connection</v>
      </c>
      <c r="C202" s="619"/>
      <c r="D202" s="619"/>
      <c r="E202" s="619"/>
      <c r="F202" s="619"/>
      <c r="G202" s="619"/>
      <c r="H202" s="619"/>
      <c r="I202" s="619"/>
      <c r="J202" s="619"/>
      <c r="K202" s="619"/>
      <c r="L202" s="730"/>
      <c r="M202" s="10"/>
    </row>
    <row r="203" spans="2:13" x14ac:dyDescent="0.25">
      <c r="B203" s="731"/>
      <c r="C203" s="625"/>
      <c r="D203" s="625"/>
      <c r="E203" s="625"/>
      <c r="F203" s="625"/>
      <c r="G203" s="625"/>
      <c r="H203" s="625"/>
      <c r="I203" s="625"/>
      <c r="J203" s="625"/>
      <c r="K203" s="625"/>
      <c r="L203" s="732"/>
      <c r="M203" s="10"/>
    </row>
    <row r="204" spans="2:13" x14ac:dyDescent="0.25">
      <c r="B204" s="733" t="str">
        <f>D$31</f>
        <v>tonnes</v>
      </c>
      <c r="C204" s="734"/>
      <c r="D204" s="734"/>
      <c r="E204" s="137"/>
      <c r="F204" s="137"/>
      <c r="G204" s="137"/>
      <c r="H204" s="137"/>
      <c r="I204" s="137"/>
      <c r="J204" s="137"/>
      <c r="K204" s="137"/>
      <c r="L204" s="138"/>
      <c r="M204" s="10"/>
    </row>
    <row r="205" spans="2:13" x14ac:dyDescent="0.25">
      <c r="B205" s="733" t="str">
        <f>D$32</f>
        <v>net delivered selling value (CAD)</v>
      </c>
      <c r="C205" s="734"/>
      <c r="D205" s="734"/>
      <c r="E205" s="137"/>
      <c r="F205" s="137"/>
      <c r="G205" s="137"/>
      <c r="H205" s="137"/>
      <c r="I205" s="137"/>
      <c r="J205" s="137"/>
      <c r="K205" s="137"/>
      <c r="L205" s="138"/>
      <c r="M205" s="10"/>
    </row>
    <row r="206" spans="2:13" x14ac:dyDescent="0.25">
      <c r="B206" s="733" t="str">
        <f>D$33</f>
        <v>$ / tonne</v>
      </c>
      <c r="C206" s="734"/>
      <c r="D206" s="734"/>
      <c r="E206" s="151" t="str">
        <f>IF(E204=0,"-",E205/E204)</f>
        <v>-</v>
      </c>
      <c r="F206" s="151" t="str">
        <f t="shared" ref="F206:L206" si="31">IF(F204=0,"-",F205/F204)</f>
        <v>-</v>
      </c>
      <c r="G206" s="151" t="str">
        <f t="shared" si="31"/>
        <v>-</v>
      </c>
      <c r="H206" s="151" t="str">
        <f t="shared" si="31"/>
        <v>-</v>
      </c>
      <c r="I206" s="151" t="str">
        <f t="shared" si="31"/>
        <v>-</v>
      </c>
      <c r="J206" s="151" t="str">
        <f t="shared" si="31"/>
        <v>-</v>
      </c>
      <c r="K206" s="151" t="str">
        <f t="shared" si="31"/>
        <v>-</v>
      </c>
      <c r="L206" s="152" t="str">
        <f t="shared" si="31"/>
        <v>-</v>
      </c>
      <c r="M206" s="10"/>
    </row>
    <row r="207" spans="2:13" x14ac:dyDescent="0.25">
      <c r="B207" s="729" t="str">
        <f>B136</f>
        <v>T95 seamless casing (including enhancements) with a semi-premium connection</v>
      </c>
      <c r="C207" s="619"/>
      <c r="D207" s="619"/>
      <c r="E207" s="619"/>
      <c r="F207" s="619"/>
      <c r="G207" s="619"/>
      <c r="H207" s="619"/>
      <c r="I207" s="619"/>
      <c r="J207" s="619"/>
      <c r="K207" s="619"/>
      <c r="L207" s="730"/>
      <c r="M207" s="10"/>
    </row>
    <row r="208" spans="2:13" x14ac:dyDescent="0.25">
      <c r="B208" s="731"/>
      <c r="C208" s="625"/>
      <c r="D208" s="625"/>
      <c r="E208" s="625"/>
      <c r="F208" s="625"/>
      <c r="G208" s="625"/>
      <c r="H208" s="625"/>
      <c r="I208" s="625"/>
      <c r="J208" s="625"/>
      <c r="K208" s="625"/>
      <c r="L208" s="732"/>
      <c r="M208" s="10"/>
    </row>
    <row r="209" spans="2:19" x14ac:dyDescent="0.25">
      <c r="B209" s="733" t="str">
        <f>D$31</f>
        <v>tonnes</v>
      </c>
      <c r="C209" s="734"/>
      <c r="D209" s="734"/>
      <c r="E209" s="137"/>
      <c r="F209" s="137"/>
      <c r="G209" s="137"/>
      <c r="H209" s="137"/>
      <c r="I209" s="137"/>
      <c r="J209" s="137"/>
      <c r="K209" s="137"/>
      <c r="L209" s="138"/>
      <c r="M209" s="10"/>
    </row>
    <row r="210" spans="2:19" x14ac:dyDescent="0.25">
      <c r="B210" s="733" t="str">
        <f>D$32</f>
        <v>net delivered selling value (CAD)</v>
      </c>
      <c r="C210" s="734"/>
      <c r="D210" s="734"/>
      <c r="E210" s="137"/>
      <c r="F210" s="137"/>
      <c r="G210" s="137"/>
      <c r="H210" s="137"/>
      <c r="I210" s="137"/>
      <c r="J210" s="137"/>
      <c r="K210" s="137"/>
      <c r="L210" s="138"/>
      <c r="M210" s="10"/>
    </row>
    <row r="211" spans="2:19" x14ac:dyDescent="0.25">
      <c r="B211" s="733" t="str">
        <f>D$33</f>
        <v>$ / tonne</v>
      </c>
      <c r="C211" s="734"/>
      <c r="D211" s="734"/>
      <c r="E211" s="151" t="str">
        <f>IF(E209=0,"-",E210/E209)</f>
        <v>-</v>
      </c>
      <c r="F211" s="151" t="str">
        <f t="shared" ref="F211:L211" si="32">IF(F209=0,"-",F210/F209)</f>
        <v>-</v>
      </c>
      <c r="G211" s="151" t="str">
        <f t="shared" si="32"/>
        <v>-</v>
      </c>
      <c r="H211" s="151" t="str">
        <f t="shared" si="32"/>
        <v>-</v>
      </c>
      <c r="I211" s="151" t="str">
        <f t="shared" si="32"/>
        <v>-</v>
      </c>
      <c r="J211" s="151" t="str">
        <f t="shared" si="32"/>
        <v>-</v>
      </c>
      <c r="K211" s="151" t="str">
        <f t="shared" si="32"/>
        <v>-</v>
      </c>
      <c r="L211" s="152" t="str">
        <f t="shared" si="32"/>
        <v>-</v>
      </c>
      <c r="M211" s="10"/>
    </row>
    <row r="212" spans="2:19" x14ac:dyDescent="0.25">
      <c r="B212" s="729" t="str">
        <f>B141</f>
        <v>P110S seamless casing (including enhancements) or similar mild sour service grade with a semi-premium connection</v>
      </c>
      <c r="C212" s="619"/>
      <c r="D212" s="619"/>
      <c r="E212" s="619"/>
      <c r="F212" s="619"/>
      <c r="G212" s="619"/>
      <c r="H212" s="619"/>
      <c r="I212" s="619"/>
      <c r="J212" s="619"/>
      <c r="K212" s="619"/>
      <c r="L212" s="730"/>
      <c r="M212" s="10"/>
    </row>
    <row r="213" spans="2:19" x14ac:dyDescent="0.25">
      <c r="B213" s="731"/>
      <c r="C213" s="625"/>
      <c r="D213" s="625"/>
      <c r="E213" s="625"/>
      <c r="F213" s="625"/>
      <c r="G213" s="625"/>
      <c r="H213" s="625"/>
      <c r="I213" s="625"/>
      <c r="J213" s="625"/>
      <c r="K213" s="625"/>
      <c r="L213" s="732"/>
      <c r="M213" s="10"/>
    </row>
    <row r="214" spans="2:19" x14ac:dyDescent="0.25">
      <c r="B214" s="733" t="str">
        <f>D$31</f>
        <v>tonnes</v>
      </c>
      <c r="C214" s="734"/>
      <c r="D214" s="734"/>
      <c r="E214" s="137"/>
      <c r="F214" s="137"/>
      <c r="G214" s="137"/>
      <c r="H214" s="137"/>
      <c r="I214" s="137"/>
      <c r="J214" s="137"/>
      <c r="K214" s="137"/>
      <c r="L214" s="138"/>
      <c r="M214" s="10"/>
    </row>
    <row r="215" spans="2:19" x14ac:dyDescent="0.25">
      <c r="B215" s="733" t="str">
        <f>D$32</f>
        <v>net delivered selling value (CAD)</v>
      </c>
      <c r="C215" s="734"/>
      <c r="D215" s="734"/>
      <c r="E215" s="137"/>
      <c r="F215" s="137"/>
      <c r="G215" s="137"/>
      <c r="H215" s="137"/>
      <c r="I215" s="137"/>
      <c r="J215" s="137"/>
      <c r="K215" s="137"/>
      <c r="L215" s="138"/>
      <c r="M215" s="10"/>
    </row>
    <row r="216" spans="2:19" x14ac:dyDescent="0.25">
      <c r="B216" s="733" t="str">
        <f>D$33</f>
        <v>$ / tonne</v>
      </c>
      <c r="C216" s="734"/>
      <c r="D216" s="734"/>
      <c r="E216" s="151" t="str">
        <f>IF(E214=0,"-",E215/E214)</f>
        <v>-</v>
      </c>
      <c r="F216" s="151" t="str">
        <f t="shared" ref="F216:L216" si="33">IF(F214=0,"-",F215/F214)</f>
        <v>-</v>
      </c>
      <c r="G216" s="151" t="str">
        <f t="shared" si="33"/>
        <v>-</v>
      </c>
      <c r="H216" s="151" t="str">
        <f t="shared" si="33"/>
        <v>-</v>
      </c>
      <c r="I216" s="151" t="str">
        <f t="shared" si="33"/>
        <v>-</v>
      </c>
      <c r="J216" s="151" t="str">
        <f t="shared" si="33"/>
        <v>-</v>
      </c>
      <c r="K216" s="151" t="str">
        <f t="shared" si="33"/>
        <v>-</v>
      </c>
      <c r="L216" s="152" t="str">
        <f t="shared" si="33"/>
        <v>-</v>
      </c>
      <c r="M216" s="10"/>
    </row>
    <row r="217" spans="2:19" x14ac:dyDescent="0.25">
      <c r="B217" s="260"/>
      <c r="C217" s="261"/>
      <c r="D217" s="261"/>
      <c r="E217" s="29"/>
      <c r="F217" s="29"/>
      <c r="G217" s="29"/>
      <c r="H217" s="29"/>
      <c r="I217" s="29"/>
      <c r="J217" s="29"/>
      <c r="K217" s="29"/>
      <c r="L217" s="30"/>
      <c r="M217" s="10"/>
    </row>
    <row r="218" spans="2:19" x14ac:dyDescent="0.25">
      <c r="B218" s="537" t="str">
        <f>IF(Intro!$G$20="English",O218,P218)</f>
        <v>In the table below, “Error” means that the total sales of your firm's benchmark products exceed your firm's total import sales for that period. Therefore, please modify the above data if necessary.</v>
      </c>
      <c r="C218" s="538"/>
      <c r="D218" s="538"/>
      <c r="E218" s="538"/>
      <c r="F218" s="538"/>
      <c r="G218" s="538"/>
      <c r="H218" s="538"/>
      <c r="I218" s="538"/>
      <c r="J218" s="538"/>
      <c r="K218" s="538"/>
      <c r="L218" s="539"/>
      <c r="M218" s="10"/>
      <c r="O218" s="10" t="s">
        <v>363</v>
      </c>
      <c r="P218" s="10" t="s">
        <v>401</v>
      </c>
      <c r="S218" s="38"/>
    </row>
    <row r="219" spans="2:19" x14ac:dyDescent="0.25">
      <c r="B219" s="537"/>
      <c r="C219" s="538"/>
      <c r="D219" s="538"/>
      <c r="E219" s="538"/>
      <c r="F219" s="538"/>
      <c r="G219" s="538"/>
      <c r="H219" s="538"/>
      <c r="I219" s="538"/>
      <c r="J219" s="538"/>
      <c r="K219" s="538"/>
      <c r="L219" s="539"/>
      <c r="M219" s="10"/>
      <c r="S219" s="38"/>
    </row>
    <row r="220" spans="2:19" x14ac:dyDescent="0.25">
      <c r="B220" s="214"/>
      <c r="C220" s="215"/>
      <c r="D220" s="215"/>
      <c r="E220" s="29"/>
      <c r="F220" s="29"/>
      <c r="G220" s="29"/>
      <c r="H220" s="29"/>
      <c r="I220" s="29"/>
      <c r="J220" s="29"/>
      <c r="K220" s="29"/>
      <c r="L220" s="30"/>
      <c r="M220" s="10"/>
      <c r="S220" s="38"/>
    </row>
    <row r="221" spans="2:19" ht="14.1" customHeight="1" x14ac:dyDescent="0.25">
      <c r="B221" s="744" t="str">
        <f>Variables!D66</f>
        <v>Verification - volume</v>
      </c>
      <c r="C221" s="745"/>
      <c r="D221" s="745"/>
      <c r="E221" s="745"/>
      <c r="F221" s="746"/>
      <c r="G221" s="218">
        <f>G150</f>
        <v>2024</v>
      </c>
      <c r="H221" s="218">
        <f>H150</f>
        <v>2025</v>
      </c>
      <c r="I221" s="218" t="str">
        <f>I150</f>
        <v>Jan-March 2025</v>
      </c>
      <c r="J221" s="218" t="str">
        <f>J150</f>
        <v>Jan-March 2026</v>
      </c>
      <c r="K221" s="225"/>
      <c r="L221" s="226"/>
      <c r="M221" s="10"/>
      <c r="O221" s="18"/>
    </row>
    <row r="222" spans="2:19" ht="14.1" customHeight="1" x14ac:dyDescent="0.25">
      <c r="B222" s="747" t="str">
        <f>B169</f>
        <v>tonnes</v>
      </c>
      <c r="C222" s="748"/>
      <c r="D222" s="748"/>
      <c r="E222" s="748"/>
      <c r="F222" s="749"/>
      <c r="G222" s="187" t="str">
        <f>IF(SUM(E169:G169,E174:G174,E179:G179,E184:G184,E189:G189,E194:G194,E199:G199,E204:G204,E209:G209,E214:G214)&gt;H44,Variables!$D$67,Variables!$D$68)</f>
        <v>Okay</v>
      </c>
      <c r="H222" s="187" t="str">
        <f>IF(SUM(H169:K169,H174:K174,H179:K179,H184:K184,H189:K189,H194:K194,H199:K199,H204:K204,H209:K209,H214:K214)&gt;I44,Variables!$D$67,Variables!$D$68)</f>
        <v>Okay</v>
      </c>
      <c r="I222" s="187" t="str">
        <f>IF(SUM(H169,H174,H179,H184,H189,H194,H199,H204,H209,H214)&gt;J44,Variables!$D$67,Variables!$D$68)</f>
        <v>Okay</v>
      </c>
      <c r="J222" s="187" t="str">
        <f>IF(SUM(L169,L174,L179,L184,L189,L194,L199,L204,L209,L214)&gt;K44,Variables!$D$67,Variables!$D$68)</f>
        <v>Okay</v>
      </c>
      <c r="K222" s="225"/>
      <c r="L222" s="226"/>
      <c r="M222" s="10"/>
    </row>
    <row r="223" spans="2:19" ht="27" customHeight="1" x14ac:dyDescent="0.25">
      <c r="B223" s="750" t="str">
        <f>IF(Intro!$G$20="English",O223,P223)</f>
        <v>volume - total sales in Canada of imports of benchmark products (Question 4)</v>
      </c>
      <c r="C223" s="751"/>
      <c r="D223" s="751"/>
      <c r="E223" s="751"/>
      <c r="F223" s="752"/>
      <c r="G223" s="191">
        <f>(SUM(E169:G169,E174:G174,E179:G179,E184:G184,E189:G189,E194:G194,E199:G199,E204:G204,E209:G209,E214:G214))</f>
        <v>0</v>
      </c>
      <c r="H223" s="191">
        <f>SUM(H169:K169,H174:K174,H179:K179,H184:K184,H189:K189,H194:K194,H199:K199,H204:K204,H209:K209,H214:K214)</f>
        <v>0</v>
      </c>
      <c r="I223" s="191">
        <f>SUM(H169,H174,H179,H184,H189,H194,H199,H204,H209,H214)</f>
        <v>0</v>
      </c>
      <c r="J223" s="191">
        <f>SUM(L169,L174,L179,L184,L189,L194,L199,L204,L209,L214)</f>
        <v>0</v>
      </c>
      <c r="K223" s="225"/>
      <c r="L223" s="226"/>
      <c r="M223" s="10"/>
      <c r="O223" s="10" t="s">
        <v>447</v>
      </c>
      <c r="P223" s="10" t="s">
        <v>449</v>
      </c>
    </row>
    <row r="224" spans="2:19" ht="27" customHeight="1" x14ac:dyDescent="0.25">
      <c r="B224" s="750" t="str">
        <f>IF(Intro!$G$20="English",O224,P224)</f>
        <v>volume - total sales in Canada of imports (Question 1)</v>
      </c>
      <c r="C224" s="751"/>
      <c r="D224" s="751"/>
      <c r="E224" s="751"/>
      <c r="F224" s="752"/>
      <c r="G224" s="187">
        <f>H44</f>
        <v>0</v>
      </c>
      <c r="H224" s="187">
        <f>I44</f>
        <v>0</v>
      </c>
      <c r="I224" s="187">
        <f>J44</f>
        <v>0</v>
      </c>
      <c r="J224" s="187">
        <f>K44</f>
        <v>0</v>
      </c>
      <c r="K224" s="225"/>
      <c r="L224" s="226"/>
      <c r="M224" s="10"/>
      <c r="O224" s="10" t="s">
        <v>440</v>
      </c>
      <c r="P224" s="10" t="s">
        <v>442</v>
      </c>
    </row>
    <row r="225" spans="1:16" x14ac:dyDescent="0.25">
      <c r="B225" s="744" t="str">
        <f>Variables!D70</f>
        <v>Verification - value</v>
      </c>
      <c r="C225" s="745"/>
      <c r="D225" s="745"/>
      <c r="E225" s="745"/>
      <c r="F225" s="746"/>
      <c r="G225" s="218">
        <f>G221</f>
        <v>2024</v>
      </c>
      <c r="H225" s="218">
        <f t="shared" ref="H225:J225" si="34">H221</f>
        <v>2025</v>
      </c>
      <c r="I225" s="218" t="str">
        <f t="shared" si="34"/>
        <v>Jan-March 2025</v>
      </c>
      <c r="J225" s="218" t="str">
        <f t="shared" si="34"/>
        <v>Jan-March 2026</v>
      </c>
      <c r="K225" s="225"/>
      <c r="L225" s="226"/>
      <c r="M225" s="10"/>
    </row>
    <row r="226" spans="1:16" ht="14.1" customHeight="1" x14ac:dyDescent="0.25">
      <c r="B226" s="747" t="str">
        <f>B170</f>
        <v>net delivered selling value (CAD)</v>
      </c>
      <c r="C226" s="748"/>
      <c r="D226" s="748"/>
      <c r="E226" s="748"/>
      <c r="F226" s="749"/>
      <c r="G226" s="187" t="str">
        <f>IF(SUM(E170:G170,E175:G175,E180:G180,E185:G185,E190:G190,E195:G195,E200:G200,E205:G205,E210:G210,E215:G215)&gt;H45,Variables!$D$67,Variables!$D$68)</f>
        <v>Okay</v>
      </c>
      <c r="H226" s="187" t="str">
        <f>IF(SUM(H170:K170,H175:K175,H180:K180,H185:K185,H190:K190,H195:K195,H200:K200,H205:K205,H210:K210,H215:K215)&gt;I45,Variables!$D$67,Variables!$D$68)</f>
        <v>Okay</v>
      </c>
      <c r="I226" s="187" t="str">
        <f>IF(SUM(H170,H175,H180,H185,H190,H195,H200,H205,H210,H215)&gt;J45,Variables!$D$67,Variables!$D$68)</f>
        <v>Okay</v>
      </c>
      <c r="J226" s="187" t="str">
        <f>IF(SUM(L170,L175,L180,L185,L190,L195,L200,L205,L210,L215)&gt;K45,Variables!$D$67,Variables!$D$68)</f>
        <v>Okay</v>
      </c>
      <c r="K226" s="225"/>
      <c r="L226" s="226"/>
      <c r="M226" s="10"/>
    </row>
    <row r="227" spans="1:16" ht="26.25" customHeight="1" x14ac:dyDescent="0.25">
      <c r="B227" s="750" t="str">
        <f>IF(Intro!$G$20="English",O227,P227)</f>
        <v>value - total sales in Canada of imports of benchmark products (Question 4)</v>
      </c>
      <c r="C227" s="751"/>
      <c r="D227" s="751"/>
      <c r="E227" s="751"/>
      <c r="F227" s="752"/>
      <c r="G227" s="191">
        <f>SUM(E170:G170,E175:G175,E180:G180,E185:G185,E190:G190,E195:G195,E200:G200,E205:G205,E210:G210,E215:G215)</f>
        <v>0</v>
      </c>
      <c r="H227" s="191">
        <f>SUM(H170:K170,H175:K175,H180:K180,H185:K185,H190:K190,H195:K195,H200:K200,H205:K205,H210:K210,H215:K215)</f>
        <v>0</v>
      </c>
      <c r="I227" s="191">
        <f>SUM(H170,H175,H180,H185,H190,H195,H200,H205,H210,H215)</f>
        <v>0</v>
      </c>
      <c r="J227" s="191">
        <f>SUM(L170,L175,L180,L185,L190,L195,L200,L205,L210,L215)</f>
        <v>0</v>
      </c>
      <c r="K227" s="225"/>
      <c r="L227" s="226"/>
      <c r="M227" s="10"/>
      <c r="O227" s="10" t="s">
        <v>448</v>
      </c>
      <c r="P227" s="10" t="s">
        <v>450</v>
      </c>
    </row>
    <row r="228" spans="1:16" ht="14.1" customHeight="1" x14ac:dyDescent="0.25">
      <c r="B228" s="750" t="str">
        <f>IF(Intro!$G$20="English",O228,P228)</f>
        <v>value - total sales in Canada of imports (Question 1)</v>
      </c>
      <c r="C228" s="751"/>
      <c r="D228" s="751"/>
      <c r="E228" s="751"/>
      <c r="F228" s="752"/>
      <c r="G228" s="187">
        <f>H45</f>
        <v>0</v>
      </c>
      <c r="H228" s="187">
        <f>I45</f>
        <v>0</v>
      </c>
      <c r="I228" s="187">
        <f>J45</f>
        <v>0</v>
      </c>
      <c r="J228" s="187">
        <f>K45</f>
        <v>0</v>
      </c>
      <c r="K228" s="225"/>
      <c r="L228" s="226"/>
      <c r="M228" s="10"/>
      <c r="O228" s="10" t="s">
        <v>446</v>
      </c>
      <c r="P228" s="10" t="s">
        <v>444</v>
      </c>
    </row>
    <row r="229" spans="1:16" x14ac:dyDescent="0.25">
      <c r="B229" s="72"/>
      <c r="C229" s="82"/>
      <c r="D229" s="82"/>
      <c r="E229" s="82"/>
      <c r="F229" s="82"/>
      <c r="G229" s="82"/>
      <c r="H229" s="82"/>
      <c r="I229" s="82"/>
      <c r="J229" s="82"/>
      <c r="K229" s="82"/>
      <c r="L229" s="83"/>
      <c r="M229" s="10"/>
    </row>
    <row r="230" spans="1:16" s="44" customFormat="1" x14ac:dyDescent="0.25">
      <c r="A230" s="92"/>
      <c r="B230" s="4"/>
      <c r="C230" s="4"/>
      <c r="D230" s="77"/>
      <c r="E230" s="77"/>
      <c r="F230" s="77"/>
      <c r="G230" s="77"/>
      <c r="H230" s="77"/>
      <c r="I230" s="77"/>
      <c r="J230" s="77"/>
      <c r="K230" s="77"/>
      <c r="L230" s="77"/>
      <c r="N230" s="78"/>
    </row>
    <row r="231" spans="1:16" x14ac:dyDescent="0.25">
      <c r="B231" s="540" t="str">
        <f>IF(Intro!$G$20="English",O231,P231)</f>
        <v>IMPORT DATA FOR CBSA PERIOD OF DUMPING INVESTIGATION</v>
      </c>
      <c r="C231" s="541"/>
      <c r="D231" s="541"/>
      <c r="E231" s="541"/>
      <c r="F231" s="541"/>
      <c r="G231" s="541"/>
      <c r="H231" s="541"/>
      <c r="I231" s="541"/>
      <c r="J231" s="541"/>
      <c r="K231" s="541"/>
      <c r="L231" s="542"/>
      <c r="M231" s="10"/>
      <c r="O231" s="105" t="s">
        <v>337</v>
      </c>
      <c r="P231" s="105" t="s">
        <v>338</v>
      </c>
    </row>
    <row r="232" spans="1:16" s="207" customFormat="1" x14ac:dyDescent="0.25">
      <c r="A232" s="7"/>
      <c r="B232" s="672" t="s">
        <v>18</v>
      </c>
      <c r="C232" s="673"/>
      <c r="D232" s="673"/>
      <c r="E232" s="673"/>
      <c r="F232" s="673"/>
      <c r="G232" s="673"/>
      <c r="H232" s="673"/>
      <c r="I232" s="673"/>
      <c r="J232" s="673"/>
      <c r="K232" s="673"/>
      <c r="L232" s="674"/>
      <c r="M232" s="73"/>
      <c r="O232" s="10"/>
    </row>
    <row r="233" spans="1:16" x14ac:dyDescent="0.25">
      <c r="B233" s="16"/>
      <c r="C233" s="35"/>
      <c r="D233" s="35"/>
      <c r="E233" s="36"/>
      <c r="F233" s="36"/>
      <c r="G233" s="36"/>
      <c r="H233" s="36"/>
      <c r="I233" s="36"/>
      <c r="J233" s="36"/>
      <c r="K233" s="36"/>
      <c r="L233" s="17"/>
      <c r="M233" s="10"/>
    </row>
    <row r="234" spans="1:16" x14ac:dyDescent="0.25">
      <c r="B234" s="549" t="str">
        <f>IF(Intro!$G$20="English",O234,P234)</f>
        <v xml:space="preserve">Report the volume and value of imports during CBSA's period of dumping investigation : </v>
      </c>
      <c r="C234" s="550"/>
      <c r="D234" s="550"/>
      <c r="E234" s="550"/>
      <c r="F234" s="550"/>
      <c r="G234" s="550"/>
      <c r="H234" s="550"/>
      <c r="I234" s="550"/>
      <c r="J234" s="550"/>
      <c r="K234" s="550"/>
      <c r="L234" s="551"/>
      <c r="M234" s="10"/>
      <c r="O234" s="18" t="s">
        <v>199</v>
      </c>
      <c r="P234" s="10" t="s">
        <v>200</v>
      </c>
    </row>
    <row r="235" spans="1:16" x14ac:dyDescent="0.25">
      <c r="B235" s="214"/>
      <c r="C235" s="215"/>
      <c r="D235" s="35"/>
      <c r="E235" s="36"/>
      <c r="F235" s="36"/>
      <c r="G235" s="36"/>
      <c r="H235" s="36"/>
      <c r="I235" s="36"/>
      <c r="J235" s="36"/>
      <c r="K235" s="36"/>
      <c r="L235" s="17"/>
      <c r="M235" s="10"/>
      <c r="O235" s="18"/>
    </row>
    <row r="236" spans="1:16" ht="29.25" customHeight="1" x14ac:dyDescent="0.25">
      <c r="B236" s="48"/>
      <c r="C236" s="45"/>
      <c r="D236" s="35"/>
      <c r="E236" s="10"/>
      <c r="F236" s="767" t="str">
        <f>IF(Intro!$G$20="English",Variables!B41,Variables!C41)</f>
        <v>December 1, 2024 - November 30, 2025</v>
      </c>
      <c r="G236" s="768"/>
      <c r="H236" s="225"/>
      <c r="I236" s="225"/>
      <c r="J236" s="225"/>
      <c r="K236" s="225"/>
      <c r="L236" s="71"/>
      <c r="M236" s="10"/>
      <c r="O236" s="47"/>
      <c r="P236" s="47"/>
    </row>
    <row r="237" spans="1:16" x14ac:dyDescent="0.25">
      <c r="B237" s="532" t="str">
        <f>IF(Intro!$G$20="English",O237,P237)</f>
        <v>Imports</v>
      </c>
      <c r="C237" s="734" t="str">
        <f>D26</f>
        <v>tonnes</v>
      </c>
      <c r="D237" s="734"/>
      <c r="E237" s="734"/>
      <c r="F237" s="771"/>
      <c r="G237" s="772"/>
      <c r="H237" s="225"/>
      <c r="I237" s="225"/>
      <c r="J237" s="225"/>
      <c r="K237" s="225"/>
      <c r="L237" s="71"/>
      <c r="M237" s="10"/>
      <c r="O237" s="10" t="s">
        <v>91</v>
      </c>
      <c r="P237" s="10" t="s">
        <v>170</v>
      </c>
    </row>
    <row r="238" spans="1:16" x14ac:dyDescent="0.25">
      <c r="B238" s="532"/>
      <c r="C238" s="734" t="str">
        <f>D27</f>
        <v>net delivered purchase value (CAD)</v>
      </c>
      <c r="D238" s="734"/>
      <c r="E238" s="734"/>
      <c r="F238" s="771"/>
      <c r="G238" s="772"/>
      <c r="H238" s="225"/>
      <c r="I238" s="225"/>
      <c r="J238" s="225"/>
      <c r="K238" s="225"/>
      <c r="L238" s="71"/>
      <c r="M238" s="10"/>
    </row>
    <row r="239" spans="1:16" x14ac:dyDescent="0.25">
      <c r="B239" s="532"/>
      <c r="C239" s="734" t="str">
        <f>D28</f>
        <v>$ / tonne</v>
      </c>
      <c r="D239" s="734"/>
      <c r="E239" s="734"/>
      <c r="F239" s="773" t="str">
        <f>IF(F237=0,"-",F238/F237)</f>
        <v>-</v>
      </c>
      <c r="G239" s="774"/>
      <c r="H239" s="88"/>
      <c r="I239" s="88"/>
      <c r="J239" s="88"/>
      <c r="K239" s="88"/>
      <c r="L239" s="71"/>
      <c r="M239" s="10"/>
    </row>
    <row r="240" spans="1:16" x14ac:dyDescent="0.25">
      <c r="B240" s="46"/>
      <c r="C240" s="115"/>
      <c r="D240" s="115"/>
      <c r="E240" s="34"/>
      <c r="F240" s="34"/>
      <c r="G240" s="34"/>
      <c r="H240" s="34"/>
      <c r="I240" s="34"/>
      <c r="J240" s="34"/>
      <c r="K240" s="34"/>
      <c r="L240" s="37"/>
      <c r="M240" s="10"/>
    </row>
    <row r="241" spans="1:19" s="44" customFormat="1" x14ac:dyDescent="0.25">
      <c r="A241" s="92"/>
      <c r="B241" s="4"/>
      <c r="C241" s="4"/>
      <c r="D241" s="77"/>
      <c r="E241" s="77"/>
      <c r="F241" s="77"/>
      <c r="G241" s="77"/>
      <c r="H241" s="77"/>
      <c r="I241" s="77"/>
      <c r="J241" s="77"/>
      <c r="K241" s="77"/>
      <c r="L241" s="77"/>
      <c r="N241" s="78"/>
    </row>
    <row r="242" spans="1:19" x14ac:dyDescent="0.25">
      <c r="B242" s="540" t="str">
        <f>UPPER(IF(Intro!$G$20="English",O242,P242))</f>
        <v>IMPORT DATA FOR MASSIVE IMPORTATION ANALYSIS</v>
      </c>
      <c r="C242" s="541"/>
      <c r="D242" s="541"/>
      <c r="E242" s="541"/>
      <c r="F242" s="541"/>
      <c r="G242" s="541"/>
      <c r="H242" s="541"/>
      <c r="I242" s="541"/>
      <c r="J242" s="541"/>
      <c r="K242" s="541"/>
      <c r="L242" s="542"/>
      <c r="M242" s="10"/>
      <c r="O242" s="105" t="s">
        <v>339</v>
      </c>
      <c r="P242" s="105" t="s">
        <v>402</v>
      </c>
    </row>
    <row r="243" spans="1:19" s="207" customFormat="1" x14ac:dyDescent="0.25">
      <c r="A243" s="7"/>
      <c r="B243" s="672" t="s">
        <v>19</v>
      </c>
      <c r="C243" s="673"/>
      <c r="D243" s="673"/>
      <c r="E243" s="673"/>
      <c r="F243" s="673"/>
      <c r="G243" s="673"/>
      <c r="H243" s="673"/>
      <c r="I243" s="673"/>
      <c r="J243" s="673"/>
      <c r="K243" s="673"/>
      <c r="L243" s="674"/>
      <c r="M243" s="73"/>
      <c r="O243" s="10"/>
    </row>
    <row r="244" spans="1:19" x14ac:dyDescent="0.25">
      <c r="B244" s="16"/>
      <c r="C244" s="35"/>
      <c r="D244" s="35"/>
      <c r="E244" s="36"/>
      <c r="F244" s="36"/>
      <c r="G244" s="36"/>
      <c r="H244" s="36"/>
      <c r="I244" s="36"/>
      <c r="J244" s="36"/>
      <c r="K244" s="36"/>
      <c r="L244" s="17"/>
      <c r="M244" s="10"/>
    </row>
    <row r="245" spans="1:19" x14ac:dyDescent="0.25">
      <c r="B245" s="549" t="str">
        <f>IF(Intro!$G$20="English",O245,P245)</f>
        <v xml:space="preserve">Report the volume of imports and the ending inventory in Canada of the goods originating from the exporter outlined above : </v>
      </c>
      <c r="C245" s="550"/>
      <c r="D245" s="550"/>
      <c r="E245" s="550"/>
      <c r="F245" s="550"/>
      <c r="G245" s="550"/>
      <c r="H245" s="550"/>
      <c r="I245" s="550"/>
      <c r="J245" s="550"/>
      <c r="K245" s="550"/>
      <c r="L245" s="551"/>
      <c r="M245" s="10"/>
      <c r="O245" s="18" t="s">
        <v>194</v>
      </c>
      <c r="P245" s="10" t="s">
        <v>404</v>
      </c>
    </row>
    <row r="246" spans="1:19" x14ac:dyDescent="0.25">
      <c r="B246" s="214"/>
      <c r="C246" s="215"/>
      <c r="D246" s="35"/>
      <c r="E246" s="36"/>
      <c r="F246" s="36"/>
      <c r="G246" s="36"/>
      <c r="H246" s="36"/>
      <c r="I246" s="36"/>
      <c r="J246" s="36"/>
      <c r="K246" s="36"/>
      <c r="L246" s="17"/>
      <c r="M246" s="10"/>
      <c r="O246" s="18"/>
    </row>
    <row r="247" spans="1:19" x14ac:dyDescent="0.25">
      <c r="B247" s="214"/>
      <c r="C247" s="215"/>
      <c r="D247" s="35"/>
      <c r="E247" s="266" t="str">
        <f>IF(Intro!$G$20="English",Variables!B83,Variables!C83)</f>
        <v>Q2 2024</v>
      </c>
      <c r="F247" s="266" t="str">
        <f>IF(Intro!$G$20="English",Variables!B84,Variables!C84)</f>
        <v>Q3 2024</v>
      </c>
      <c r="G247" s="266" t="str">
        <f>IF(Intro!$G$20="English",Variables!B74,Variables!C74)</f>
        <v>Q4 2024</v>
      </c>
      <c r="H247" s="266" t="str">
        <f>IF(Intro!$G$20="English",Variables!B75,Variables!C75)</f>
        <v>Q1 2025</v>
      </c>
      <c r="I247" s="266" t="str">
        <f>IF(Intro!$G$20="English",Variables!B76,Variables!C76)</f>
        <v>Q2 2025</v>
      </c>
      <c r="J247" s="266" t="str">
        <f>IF(Intro!$G$20="English",Variables!B77,Variables!C77)</f>
        <v>Q3 2025</v>
      </c>
      <c r="K247" s="266" t="str">
        <f>IF(Intro!$G$20="English",Variables!B78,Variables!C78)</f>
        <v>Q4 2025</v>
      </c>
      <c r="L247" s="266" t="str">
        <f>IF(Intro!$G$20="English",Variables!B79,Variables!C79)</f>
        <v>Q1 2026</v>
      </c>
      <c r="M247" s="10"/>
      <c r="O247" s="18"/>
    </row>
    <row r="248" spans="1:19" x14ac:dyDescent="0.25">
      <c r="B248" s="769" t="str">
        <f>B237</f>
        <v>Imports</v>
      </c>
      <c r="C248" s="770"/>
      <c r="D248" s="224" t="str">
        <f>C237</f>
        <v>tonnes</v>
      </c>
      <c r="E248" s="181"/>
      <c r="F248" s="181"/>
      <c r="G248" s="181"/>
      <c r="H248" s="181"/>
      <c r="I248" s="181"/>
      <c r="J248" s="181"/>
      <c r="K248" s="181"/>
      <c r="L248" s="181"/>
      <c r="M248" s="10"/>
    </row>
    <row r="249" spans="1:19" x14ac:dyDescent="0.25">
      <c r="B249" s="769" t="str">
        <f>IF(Intro!$G$20="English",O249,P249)</f>
        <v>Ending Inventories</v>
      </c>
      <c r="C249" s="770"/>
      <c r="D249" s="224" t="str">
        <f>C237</f>
        <v>tonnes</v>
      </c>
      <c r="E249" s="181"/>
      <c r="F249" s="181"/>
      <c r="G249" s="181"/>
      <c r="H249" s="181"/>
      <c r="I249" s="181"/>
      <c r="J249" s="181"/>
      <c r="K249" s="181"/>
      <c r="L249" s="181"/>
      <c r="M249" s="10"/>
      <c r="O249" s="10" t="s">
        <v>195</v>
      </c>
      <c r="P249" s="10" t="s">
        <v>403</v>
      </c>
    </row>
    <row r="250" spans="1:19" x14ac:dyDescent="0.25">
      <c r="B250" s="214"/>
      <c r="C250" s="215"/>
      <c r="D250" s="215"/>
      <c r="E250" s="29"/>
      <c r="F250" s="29"/>
      <c r="G250" s="29"/>
      <c r="H250" s="29"/>
      <c r="I250" s="29"/>
      <c r="J250" s="29"/>
      <c r="K250" s="29"/>
      <c r="L250" s="30"/>
      <c r="M250" s="10"/>
    </row>
    <row r="251" spans="1:19" x14ac:dyDescent="0.25">
      <c r="B251" s="537" t="str">
        <f>IF(Intro!$G$20="English",O251,P251)</f>
        <v>In the table below, “Error” means that the sum of the quarterly imports reported above exceeds the annual imports reported in Question 1. Therefore, please modify the data if necessary.</v>
      </c>
      <c r="C251" s="538"/>
      <c r="D251" s="538"/>
      <c r="E251" s="538"/>
      <c r="F251" s="538"/>
      <c r="G251" s="538"/>
      <c r="H251" s="538"/>
      <c r="I251" s="538"/>
      <c r="J251" s="538"/>
      <c r="K251" s="538"/>
      <c r="L251" s="539"/>
      <c r="M251" s="10"/>
      <c r="O251" s="10" t="s">
        <v>457</v>
      </c>
      <c r="P251" s="10" t="s">
        <v>458</v>
      </c>
      <c r="S251" s="38"/>
    </row>
    <row r="252" spans="1:19" x14ac:dyDescent="0.25">
      <c r="B252" s="537"/>
      <c r="C252" s="538"/>
      <c r="D252" s="538"/>
      <c r="E252" s="538"/>
      <c r="F252" s="538"/>
      <c r="G252" s="538"/>
      <c r="H252" s="538"/>
      <c r="I252" s="538"/>
      <c r="J252" s="538"/>
      <c r="K252" s="538"/>
      <c r="L252" s="539"/>
      <c r="M252" s="10"/>
      <c r="S252" s="38"/>
    </row>
    <row r="253" spans="1:19" x14ac:dyDescent="0.25">
      <c r="B253" s="211"/>
      <c r="C253" s="212"/>
      <c r="D253" s="212"/>
      <c r="E253" s="212"/>
      <c r="F253" s="212"/>
      <c r="G253" s="212"/>
      <c r="H253" s="212"/>
      <c r="I253" s="212"/>
      <c r="J253" s="212"/>
      <c r="K253" s="212"/>
      <c r="L253" s="213"/>
      <c r="M253" s="10"/>
      <c r="S253" s="38"/>
    </row>
    <row r="254" spans="1:19" x14ac:dyDescent="0.25">
      <c r="B254" s="192"/>
      <c r="C254" s="179"/>
      <c r="D254" s="194"/>
      <c r="E254" s="45"/>
      <c r="F254" s="218">
        <f>G254-1</f>
        <v>2025</v>
      </c>
      <c r="G254" s="218">
        <f>Variables!B8</f>
        <v>2026</v>
      </c>
      <c r="H254" s="193"/>
      <c r="I254" s="225"/>
      <c r="J254" s="225"/>
      <c r="K254" s="225"/>
      <c r="L254" s="160"/>
      <c r="M254" s="10"/>
      <c r="O254" s="18"/>
    </row>
    <row r="255" spans="1:19" ht="14.45" customHeight="1" x14ac:dyDescent="0.25">
      <c r="B255" s="192"/>
      <c r="C255" s="199"/>
      <c r="D255" s="756" t="str">
        <f>B221</f>
        <v>Verification - volume</v>
      </c>
      <c r="E255" s="757"/>
      <c r="F255" s="187" t="str">
        <f>IF(SUM(H248+I248+J248+K248)&gt;I26,Variables!$D$67,Variables!$D$68)</f>
        <v>Okay</v>
      </c>
      <c r="G255" s="187" t="str">
        <f>IF(SUM(L248)&gt;K26,Variables!$D$67,Variables!$D$68)</f>
        <v>Okay</v>
      </c>
      <c r="H255" s="193"/>
      <c r="I255" s="225"/>
      <c r="J255" s="225"/>
      <c r="K255" s="225"/>
      <c r="L255" s="160"/>
      <c r="M255" s="10"/>
    </row>
    <row r="256" spans="1:19" s="44" customFormat="1" x14ac:dyDescent="0.25">
      <c r="A256" s="92"/>
      <c r="B256" s="195"/>
      <c r="C256" s="196"/>
      <c r="D256" s="197"/>
      <c r="E256" s="197"/>
      <c r="F256" s="197"/>
      <c r="G256" s="197"/>
      <c r="H256" s="197"/>
      <c r="I256" s="197"/>
      <c r="J256" s="197"/>
      <c r="K256" s="197"/>
      <c r="L256" s="198"/>
      <c r="N256" s="78"/>
    </row>
    <row r="257" spans="1:18" s="207" customFormat="1" x14ac:dyDescent="0.25">
      <c r="A257" s="7"/>
      <c r="B257" s="21" t="s">
        <v>20</v>
      </c>
      <c r="C257" s="22"/>
      <c r="D257" s="22"/>
      <c r="E257" s="23"/>
      <c r="F257" s="23"/>
      <c r="G257" s="23"/>
      <c r="H257" s="23"/>
      <c r="I257" s="23"/>
      <c r="J257" s="23"/>
      <c r="K257" s="23"/>
      <c r="L257" s="24"/>
      <c r="M257" s="73"/>
    </row>
    <row r="258" spans="1:18" s="38" customFormat="1" x14ac:dyDescent="0.25">
      <c r="A258" s="49"/>
      <c r="B258" s="53"/>
      <c r="C258" s="93"/>
      <c r="D258" s="93"/>
      <c r="E258" s="93"/>
      <c r="F258" s="93"/>
      <c r="G258" s="93"/>
      <c r="H258" s="93"/>
      <c r="I258" s="93"/>
      <c r="J258" s="93"/>
      <c r="K258" s="93"/>
      <c r="L258" s="54"/>
      <c r="O258" s="10"/>
      <c r="P258" s="10"/>
      <c r="Q258" s="10"/>
      <c r="R258" s="10"/>
    </row>
    <row r="259" spans="1:18" s="38" customFormat="1" x14ac:dyDescent="0.25">
      <c r="A259" s="49"/>
      <c r="B259" s="537" t="str">
        <f>IF(Intro!$G$20="English",O259,P259)</f>
        <v>Describe any factors (for example, shipping delays, seasonality, etc.) which would explain the overall trend in your firm's quarterly import volumes and ending inventories, as reported in Question 6.</v>
      </c>
      <c r="C259" s="538"/>
      <c r="D259" s="538"/>
      <c r="E259" s="538"/>
      <c r="F259" s="538"/>
      <c r="G259" s="538"/>
      <c r="H259" s="538"/>
      <c r="I259" s="538"/>
      <c r="J259" s="538"/>
      <c r="K259" s="538"/>
      <c r="L259" s="539"/>
      <c r="O259" s="10" t="s">
        <v>375</v>
      </c>
      <c r="P259" s="10" t="s">
        <v>376</v>
      </c>
      <c r="Q259" s="10"/>
      <c r="R259" s="10"/>
    </row>
    <row r="260" spans="1:18" s="38" customFormat="1" x14ac:dyDescent="0.25">
      <c r="A260" s="49"/>
      <c r="B260" s="537"/>
      <c r="C260" s="538"/>
      <c r="D260" s="538"/>
      <c r="E260" s="538"/>
      <c r="F260" s="538"/>
      <c r="G260" s="538"/>
      <c r="H260" s="538"/>
      <c r="I260" s="538"/>
      <c r="J260" s="538"/>
      <c r="K260" s="538"/>
      <c r="L260" s="539"/>
      <c r="O260" s="10"/>
      <c r="P260" s="10"/>
      <c r="Q260" s="10"/>
      <c r="R260" s="10"/>
    </row>
    <row r="261" spans="1:18" s="38" customFormat="1" x14ac:dyDescent="0.25">
      <c r="A261" s="49"/>
      <c r="B261" s="53"/>
      <c r="C261" s="93"/>
      <c r="D261" s="93"/>
      <c r="E261" s="93"/>
      <c r="F261" s="93"/>
      <c r="G261" s="93"/>
      <c r="H261" s="93"/>
      <c r="I261" s="93"/>
      <c r="J261" s="93"/>
      <c r="K261" s="93"/>
      <c r="L261" s="54"/>
      <c r="O261" s="10"/>
      <c r="P261" s="10"/>
      <c r="Q261" s="10"/>
      <c r="R261" s="10"/>
    </row>
    <row r="262" spans="1:18" s="207" customFormat="1" x14ac:dyDescent="0.25">
      <c r="A262" s="8"/>
      <c r="B262" s="675"/>
      <c r="C262" s="676"/>
      <c r="D262" s="676"/>
      <c r="E262" s="676"/>
      <c r="F262" s="676"/>
      <c r="G262" s="676"/>
      <c r="H262" s="676"/>
      <c r="I262" s="676"/>
      <c r="J262" s="676"/>
      <c r="K262" s="676"/>
      <c r="L262" s="677"/>
      <c r="M262" s="38"/>
    </row>
    <row r="263" spans="1:18" s="207" customFormat="1" x14ac:dyDescent="0.25">
      <c r="A263" s="8"/>
      <c r="B263" s="675"/>
      <c r="C263" s="676"/>
      <c r="D263" s="676"/>
      <c r="E263" s="676"/>
      <c r="F263" s="676"/>
      <c r="G263" s="676"/>
      <c r="H263" s="676"/>
      <c r="I263" s="676"/>
      <c r="J263" s="676"/>
      <c r="K263" s="676"/>
      <c r="L263" s="677"/>
      <c r="M263" s="38"/>
    </row>
    <row r="264" spans="1:18" s="207" customFormat="1" x14ac:dyDescent="0.25">
      <c r="A264" s="8"/>
      <c r="B264" s="675"/>
      <c r="C264" s="676"/>
      <c r="D264" s="676"/>
      <c r="E264" s="676"/>
      <c r="F264" s="676"/>
      <c r="G264" s="676"/>
      <c r="H264" s="676"/>
      <c r="I264" s="676"/>
      <c r="J264" s="676"/>
      <c r="K264" s="676"/>
      <c r="L264" s="677"/>
      <c r="M264" s="38"/>
    </row>
    <row r="265" spans="1:18" s="207" customFormat="1" x14ac:dyDescent="0.25">
      <c r="A265" s="8"/>
      <c r="B265" s="675"/>
      <c r="C265" s="676"/>
      <c r="D265" s="676"/>
      <c r="E265" s="676"/>
      <c r="F265" s="676"/>
      <c r="G265" s="676"/>
      <c r="H265" s="676"/>
      <c r="I265" s="676"/>
      <c r="J265" s="676"/>
      <c r="K265" s="676"/>
      <c r="L265" s="677"/>
      <c r="M265" s="38"/>
    </row>
    <row r="266" spans="1:18" s="207" customFormat="1" x14ac:dyDescent="0.25">
      <c r="A266" s="8"/>
      <c r="B266" s="675"/>
      <c r="C266" s="676"/>
      <c r="D266" s="676"/>
      <c r="E266" s="676"/>
      <c r="F266" s="676"/>
      <c r="G266" s="676"/>
      <c r="H266" s="676"/>
      <c r="I266" s="676"/>
      <c r="J266" s="676"/>
      <c r="K266" s="676"/>
      <c r="L266" s="677"/>
      <c r="M266" s="38"/>
    </row>
    <row r="267" spans="1:18" s="207" customFormat="1" x14ac:dyDescent="0.25">
      <c r="A267" s="8"/>
      <c r="B267" s="675"/>
      <c r="C267" s="676"/>
      <c r="D267" s="676"/>
      <c r="E267" s="676"/>
      <c r="F267" s="676"/>
      <c r="G267" s="676"/>
      <c r="H267" s="676"/>
      <c r="I267" s="676"/>
      <c r="J267" s="676"/>
      <c r="K267" s="676"/>
      <c r="L267" s="677"/>
      <c r="M267" s="38"/>
    </row>
    <row r="268" spans="1:18" s="207" customFormat="1" x14ac:dyDescent="0.25">
      <c r="A268" s="8"/>
      <c r="B268" s="675"/>
      <c r="C268" s="676"/>
      <c r="D268" s="676"/>
      <c r="E268" s="676"/>
      <c r="F268" s="676"/>
      <c r="G268" s="676"/>
      <c r="H268" s="676"/>
      <c r="I268" s="676"/>
      <c r="J268" s="676"/>
      <c r="K268" s="676"/>
      <c r="L268" s="677"/>
      <c r="M268" s="38"/>
    </row>
    <row r="269" spans="1:18" s="207" customFormat="1" x14ac:dyDescent="0.25">
      <c r="A269" s="8"/>
      <c r="B269" s="675"/>
      <c r="C269" s="676"/>
      <c r="D269" s="676"/>
      <c r="E269" s="676"/>
      <c r="F269" s="676"/>
      <c r="G269" s="676"/>
      <c r="H269" s="676"/>
      <c r="I269" s="676"/>
      <c r="J269" s="676"/>
      <c r="K269" s="676"/>
      <c r="L269" s="677"/>
      <c r="M269" s="38"/>
    </row>
    <row r="270" spans="1:18" s="38" customFormat="1" x14ac:dyDescent="0.25">
      <c r="A270" s="49"/>
      <c r="B270" s="50"/>
      <c r="C270" s="51"/>
      <c r="D270" s="51"/>
      <c r="E270" s="51"/>
      <c r="F270" s="51"/>
      <c r="G270" s="51"/>
      <c r="H270" s="51"/>
      <c r="I270" s="51"/>
      <c r="J270" s="51"/>
      <c r="K270" s="51"/>
      <c r="L270" s="52"/>
      <c r="O270" s="10"/>
      <c r="P270" s="10"/>
      <c r="Q270" s="10"/>
      <c r="R270" s="10"/>
    </row>
  </sheetData>
  <sheetProtection algorithmName="SHA-512" hashValue="IzrmySpTrtxc+I6DbKh5bLyr32vgy/BOVCn9sZEY87MgVwGf5p+p0LhOKKmUzGb6zc+GKKxqO4OhUOuAdV/LOA==" saltValue="dQ8kNXjb7QyYOVGNj7lSwA==" spinCount="100000" sheet="1" objects="1" scenarios="1" selectLockedCells="1"/>
  <mergeCells count="204">
    <mergeCell ref="B10:L10"/>
    <mergeCell ref="B12:L12"/>
    <mergeCell ref="B13:L13"/>
    <mergeCell ref="B14:L14"/>
    <mergeCell ref="B15:L15"/>
    <mergeCell ref="B16:L16"/>
    <mergeCell ref="B4:L4"/>
    <mergeCell ref="B5:L5"/>
    <mergeCell ref="B6:L6"/>
    <mergeCell ref="B8:L8"/>
    <mergeCell ref="B9:L9"/>
    <mergeCell ref="B25:K25"/>
    <mergeCell ref="B26:C28"/>
    <mergeCell ref="D26:F26"/>
    <mergeCell ref="D27:F27"/>
    <mergeCell ref="D28:F28"/>
    <mergeCell ref="B29:K29"/>
    <mergeCell ref="B19:L19"/>
    <mergeCell ref="B20:L20"/>
    <mergeCell ref="B22:F22"/>
    <mergeCell ref="G22:K22"/>
    <mergeCell ref="B37:K37"/>
    <mergeCell ref="B38:C40"/>
    <mergeCell ref="D38:F38"/>
    <mergeCell ref="D39:F39"/>
    <mergeCell ref="D40:F40"/>
    <mergeCell ref="B30:K30"/>
    <mergeCell ref="B31:C33"/>
    <mergeCell ref="D31:F31"/>
    <mergeCell ref="D32:F32"/>
    <mergeCell ref="D33:F33"/>
    <mergeCell ref="B34:C36"/>
    <mergeCell ref="D34:F34"/>
    <mergeCell ref="D35:F35"/>
    <mergeCell ref="D36:F36"/>
    <mergeCell ref="B49:L49"/>
    <mergeCell ref="B50:L50"/>
    <mergeCell ref="B52:L52"/>
    <mergeCell ref="B53:L53"/>
    <mergeCell ref="B55:D55"/>
    <mergeCell ref="B56:L56"/>
    <mergeCell ref="B41:C43"/>
    <mergeCell ref="D41:F41"/>
    <mergeCell ref="D42:F42"/>
    <mergeCell ref="D43:F43"/>
    <mergeCell ref="B44:C46"/>
    <mergeCell ref="D44:F44"/>
    <mergeCell ref="D45:F45"/>
    <mergeCell ref="D46:F46"/>
    <mergeCell ref="B63:D63"/>
    <mergeCell ref="B64:L64"/>
    <mergeCell ref="B65:D65"/>
    <mergeCell ref="B66:D66"/>
    <mergeCell ref="B67:D67"/>
    <mergeCell ref="B68:L68"/>
    <mergeCell ref="B57:D57"/>
    <mergeCell ref="B58:D58"/>
    <mergeCell ref="B59:D59"/>
    <mergeCell ref="B60:L60"/>
    <mergeCell ref="B61:D61"/>
    <mergeCell ref="B62:D62"/>
    <mergeCell ref="B75:D75"/>
    <mergeCell ref="B77:L78"/>
    <mergeCell ref="B80:F80"/>
    <mergeCell ref="B81:F81"/>
    <mergeCell ref="B82:F82"/>
    <mergeCell ref="B83:F83"/>
    <mergeCell ref="B69:D69"/>
    <mergeCell ref="B70:D70"/>
    <mergeCell ref="B71:D71"/>
    <mergeCell ref="B72:L72"/>
    <mergeCell ref="B73:D73"/>
    <mergeCell ref="B74:D74"/>
    <mergeCell ref="B93:L93"/>
    <mergeCell ref="B95:D95"/>
    <mergeCell ref="B96:L97"/>
    <mergeCell ref="B98:D98"/>
    <mergeCell ref="B99:D99"/>
    <mergeCell ref="B100:D100"/>
    <mergeCell ref="B84:F84"/>
    <mergeCell ref="B85:F85"/>
    <mergeCell ref="B86:F86"/>
    <mergeCell ref="B87:F87"/>
    <mergeCell ref="B90:L90"/>
    <mergeCell ref="B91:L91"/>
    <mergeCell ref="B109:D109"/>
    <mergeCell ref="B110:D110"/>
    <mergeCell ref="B111:L112"/>
    <mergeCell ref="B113:D113"/>
    <mergeCell ref="B114:D114"/>
    <mergeCell ref="B115:D115"/>
    <mergeCell ref="B101:L102"/>
    <mergeCell ref="B103:D103"/>
    <mergeCell ref="B104:D104"/>
    <mergeCell ref="B105:D105"/>
    <mergeCell ref="B106:L107"/>
    <mergeCell ref="B108:D108"/>
    <mergeCell ref="B124:D124"/>
    <mergeCell ref="B125:D125"/>
    <mergeCell ref="B126:L127"/>
    <mergeCell ref="B128:D128"/>
    <mergeCell ref="B129:D129"/>
    <mergeCell ref="B130:D130"/>
    <mergeCell ref="B116:L117"/>
    <mergeCell ref="B118:D118"/>
    <mergeCell ref="B119:D119"/>
    <mergeCell ref="B120:D120"/>
    <mergeCell ref="B121:L122"/>
    <mergeCell ref="B123:D123"/>
    <mergeCell ref="B151:F151"/>
    <mergeCell ref="B152:F152"/>
    <mergeCell ref="B153:F153"/>
    <mergeCell ref="B154:F154"/>
    <mergeCell ref="B155:F155"/>
    <mergeCell ref="B156:F156"/>
    <mergeCell ref="B131:L132"/>
    <mergeCell ref="B133:D133"/>
    <mergeCell ref="B134:D134"/>
    <mergeCell ref="B135:D135"/>
    <mergeCell ref="B147:L148"/>
    <mergeCell ref="B150:F150"/>
    <mergeCell ref="B136:L137"/>
    <mergeCell ref="B138:D138"/>
    <mergeCell ref="B139:D139"/>
    <mergeCell ref="B140:D140"/>
    <mergeCell ref="B141:L142"/>
    <mergeCell ref="B143:D143"/>
    <mergeCell ref="B144:D144"/>
    <mergeCell ref="B145:D145"/>
    <mergeCell ref="B167:L168"/>
    <mergeCell ref="B169:D169"/>
    <mergeCell ref="B170:D170"/>
    <mergeCell ref="B171:D171"/>
    <mergeCell ref="B172:L173"/>
    <mergeCell ref="B174:D174"/>
    <mergeCell ref="B157:F157"/>
    <mergeCell ref="B160:L160"/>
    <mergeCell ref="B161:L161"/>
    <mergeCell ref="B163:L163"/>
    <mergeCell ref="B164:L164"/>
    <mergeCell ref="B166:D166"/>
    <mergeCell ref="B182:L183"/>
    <mergeCell ref="B184:D184"/>
    <mergeCell ref="B185:D185"/>
    <mergeCell ref="B186:D186"/>
    <mergeCell ref="B187:L188"/>
    <mergeCell ref="B189:D189"/>
    <mergeCell ref="B175:D175"/>
    <mergeCell ref="B176:D176"/>
    <mergeCell ref="B177:L178"/>
    <mergeCell ref="B179:D179"/>
    <mergeCell ref="B180:D180"/>
    <mergeCell ref="B181:D181"/>
    <mergeCell ref="B197:L198"/>
    <mergeCell ref="B199:D199"/>
    <mergeCell ref="B200:D200"/>
    <mergeCell ref="B201:D201"/>
    <mergeCell ref="B190:D190"/>
    <mergeCell ref="B191:D191"/>
    <mergeCell ref="B192:L193"/>
    <mergeCell ref="B194:D194"/>
    <mergeCell ref="B195:D195"/>
    <mergeCell ref="B196:D196"/>
    <mergeCell ref="B224:F224"/>
    <mergeCell ref="B225:F225"/>
    <mergeCell ref="B226:F226"/>
    <mergeCell ref="B227:F227"/>
    <mergeCell ref="B228:F228"/>
    <mergeCell ref="B231:L231"/>
    <mergeCell ref="B218:L219"/>
    <mergeCell ref="B221:F221"/>
    <mergeCell ref="B222:F222"/>
    <mergeCell ref="B223:F223"/>
    <mergeCell ref="B232:L232"/>
    <mergeCell ref="B234:L234"/>
    <mergeCell ref="F236:G236"/>
    <mergeCell ref="B237:B239"/>
    <mergeCell ref="C237:E237"/>
    <mergeCell ref="F237:G237"/>
    <mergeCell ref="C238:E238"/>
    <mergeCell ref="F238:G238"/>
    <mergeCell ref="C239:E239"/>
    <mergeCell ref="F239:G239"/>
    <mergeCell ref="D255:E255"/>
    <mergeCell ref="B259:L260"/>
    <mergeCell ref="B262:L269"/>
    <mergeCell ref="B242:L242"/>
    <mergeCell ref="B243:L243"/>
    <mergeCell ref="B245:L245"/>
    <mergeCell ref="B248:C248"/>
    <mergeCell ref="B249:C249"/>
    <mergeCell ref="B251:L252"/>
    <mergeCell ref="B214:D214"/>
    <mergeCell ref="B215:D215"/>
    <mergeCell ref="B216:D216"/>
    <mergeCell ref="B202:L203"/>
    <mergeCell ref="B204:D204"/>
    <mergeCell ref="B205:D205"/>
    <mergeCell ref="B206:D206"/>
    <mergeCell ref="B207:L208"/>
    <mergeCell ref="B209:D209"/>
    <mergeCell ref="B210:D210"/>
    <mergeCell ref="B211:D211"/>
    <mergeCell ref="B212:L213"/>
  </mergeCells>
  <conditionalFormatting sqref="F255:G255">
    <cfRule type="cellIs" dxfId="32" priority="5" operator="equal">
      <formula>"Error"</formula>
    </cfRule>
  </conditionalFormatting>
  <conditionalFormatting sqref="G81:J83 G85:J87">
    <cfRule type="cellIs" dxfId="31" priority="16" operator="equal">
      <formula>"Error"</formula>
    </cfRule>
  </conditionalFormatting>
  <conditionalFormatting sqref="G151:J153">
    <cfRule type="cellIs" dxfId="30" priority="4" operator="equal">
      <formula>"Error"</formula>
    </cfRule>
  </conditionalFormatting>
  <conditionalFormatting sqref="G155:J157">
    <cfRule type="cellIs" dxfId="29" priority="3" operator="equal">
      <formula>"Error"</formula>
    </cfRule>
  </conditionalFormatting>
  <conditionalFormatting sqref="G222:J224">
    <cfRule type="cellIs" dxfId="28" priority="2" operator="equal">
      <formula>"Error"</formula>
    </cfRule>
  </conditionalFormatting>
  <conditionalFormatting sqref="G226:J228">
    <cfRule type="cellIs" dxfId="27" priority="1" operator="equal">
      <formula>"Error"</formula>
    </cfRule>
  </conditionalFormatting>
  <dataValidations count="4">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B121:L122 E248:L249 F237:G238 E199:L200 E194:L195 E189:L190 E184:L185 E179:L180 E174:L175 E169:L170 E133:L134 E128:L129 E123:L124 E118:L119 E113:L114 E108:L109 E103:L104 E98:L99 E73:L74 E69:L70 E65:L66 E61:L62 E57:L58 G34:K35 G31:K32 G26:K27 G41:K42 G38:K39 E143:L144 E138:L139 E214:L215 E209:L210 E204:L205" xr:uid="{5767FA54-9C3C-4A3C-B6C2-FFC0D1219010}">
      <formula1>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60 F239 E67:L67 E71:L71 E201:L201 E130:L130 E135:L135 E63:L63 E59:L59 E75:L75 E100:L100 E105:L105 E110:L110 E115:L115 E120:L120 E125:L125 G43:K46 E171:L171 E176:L176 E181:L181 E186:L186 E191:L191 E196:L196 E211:L211 G28:K28 E145:L145 G151:J153 G81:J83 G85:J87 G222:J224 G33:K33 G36:K36 G40:K40 F255:G255 E140:L140 G155:J157 E216:L216 E206:L206 G226:J228" xr:uid="{D0E6A760-1712-441F-9CC6-E33E8900633D}">
      <formula1>1000</formula1>
    </dataValidation>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262:B264" xr:uid="{EDF59CBD-DB6D-49A7-B3A1-6A7D19BAEC91}">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CE35BB3E-DE9E-43B0-9CBC-B30A5D4D9086}">
      <formula1>1000</formula1>
    </dataValidation>
  </dataValidations>
  <printOptions horizontalCentered="1"/>
  <pageMargins left="0.25" right="0.25" top="0.75" bottom="0.75" header="0.3" footer="0.3"/>
  <pageSetup scale="63" fitToHeight="0" orientation="portrait" r:id="rId1"/>
  <headerFooter>
    <oddFooter>&amp;L&amp;A</oddFooter>
  </headerFooter>
  <rowBreaks count="4" manualBreakCount="4">
    <brk id="47" min="1" max="11" man="1"/>
    <brk id="88" min="1" max="11" man="1"/>
    <brk id="158" min="1" max="11" man="1"/>
    <brk id="229" min="1" max="11"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E73BD6-04E2-444F-856F-021CDB17E779}">
  <sheetPr>
    <tabColor rgb="FF92D050"/>
    <pageSetUpPr fitToPage="1"/>
  </sheetPr>
  <dimension ref="A1:S268"/>
  <sheetViews>
    <sheetView showGridLines="0" zoomScaleNormal="100" zoomScaleSheetLayoutView="55" workbookViewId="0">
      <selection activeCell="S12" sqref="S12"/>
    </sheetView>
  </sheetViews>
  <sheetFormatPr defaultColWidth="9.140625" defaultRowHeight="14.25" x14ac:dyDescent="0.25"/>
  <cols>
    <col min="1" max="1" width="1.85546875" style="7" customWidth="1"/>
    <col min="2" max="12" width="14.5703125" style="1" customWidth="1"/>
    <col min="13" max="13" width="6.140625" style="9" customWidth="1"/>
    <col min="14" max="14" width="9.140625" style="10" customWidth="1"/>
    <col min="15" max="15" width="10.85546875" style="10" hidden="1" customWidth="1"/>
    <col min="16" max="16" width="8.85546875" style="10" hidden="1" customWidth="1"/>
    <col min="17" max="17" width="9.140625" style="10" customWidth="1"/>
    <col min="18" max="16384" width="9.140625" style="10"/>
  </cols>
  <sheetData>
    <row r="1" spans="1:16" x14ac:dyDescent="0.25">
      <c r="O1" s="10" t="s">
        <v>419</v>
      </c>
      <c r="P1" s="10" t="s">
        <v>419</v>
      </c>
    </row>
    <row r="2" spans="1:16" x14ac:dyDescent="0.25">
      <c r="B2" s="12" t="str">
        <f>Pro!B2</f>
        <v>PROTECTED</v>
      </c>
      <c r="C2" s="12"/>
      <c r="D2" s="12"/>
      <c r="O2" s="207" t="s">
        <v>93</v>
      </c>
      <c r="P2" s="207" t="s">
        <v>109</v>
      </c>
    </row>
    <row r="3" spans="1:16" x14ac:dyDescent="0.25">
      <c r="B3" s="13"/>
      <c r="C3" s="13"/>
      <c r="D3" s="13"/>
      <c r="O3" s="2"/>
      <c r="P3" s="2"/>
    </row>
    <row r="4" spans="1:16" s="2" customFormat="1" x14ac:dyDescent="0.25">
      <c r="A4" s="33"/>
      <c r="B4" s="543" t="str">
        <f>Info!B4</f>
        <v>IMPORTERS' QUESTIONNAIRE</v>
      </c>
      <c r="C4" s="544"/>
      <c r="D4" s="544"/>
      <c r="E4" s="544"/>
      <c r="F4" s="544"/>
      <c r="G4" s="544"/>
      <c r="H4" s="544"/>
      <c r="I4" s="544"/>
      <c r="J4" s="544"/>
      <c r="K4" s="544"/>
      <c r="L4" s="545"/>
      <c r="M4" s="25"/>
      <c r="N4" s="25"/>
      <c r="O4" s="19"/>
      <c r="P4" s="19"/>
    </row>
    <row r="5" spans="1:16" s="2" customFormat="1" x14ac:dyDescent="0.25">
      <c r="A5" s="33"/>
      <c r="B5" s="688" t="str">
        <f>Info!B5</f>
        <v>NQ-2026-001</v>
      </c>
      <c r="C5" s="689"/>
      <c r="D5" s="689"/>
      <c r="E5" s="689"/>
      <c r="F5" s="689"/>
      <c r="G5" s="689"/>
      <c r="H5" s="689"/>
      <c r="I5" s="689"/>
      <c r="J5" s="689"/>
      <c r="K5" s="689"/>
      <c r="L5" s="690"/>
      <c r="M5" s="25"/>
      <c r="N5" s="25"/>
      <c r="O5" s="19"/>
      <c r="P5" s="19"/>
    </row>
    <row r="6" spans="1:16" s="6" customFormat="1" x14ac:dyDescent="0.25">
      <c r="A6" s="33"/>
      <c r="B6" s="688" t="str">
        <f>Info!B6</f>
        <v>OIL AND GAS WELL CASING</v>
      </c>
      <c r="C6" s="689"/>
      <c r="D6" s="689"/>
      <c r="E6" s="689"/>
      <c r="F6" s="689"/>
      <c r="G6" s="689"/>
      <c r="H6" s="689"/>
      <c r="I6" s="689"/>
      <c r="J6" s="689"/>
      <c r="K6" s="689"/>
      <c r="L6" s="690"/>
      <c r="M6" s="19"/>
      <c r="N6" s="19"/>
      <c r="O6" s="15"/>
      <c r="P6" s="15"/>
    </row>
    <row r="7" spans="1:16" s="6" customFormat="1" x14ac:dyDescent="0.25">
      <c r="A7" s="33"/>
      <c r="B7" s="154"/>
      <c r="C7" s="155"/>
      <c r="D7" s="155"/>
      <c r="E7" s="155"/>
      <c r="F7" s="155"/>
      <c r="G7" s="155"/>
      <c r="H7" s="155"/>
      <c r="I7" s="155"/>
      <c r="J7" s="155"/>
      <c r="K7" s="155"/>
      <c r="L7" s="156"/>
      <c r="M7" s="19"/>
      <c r="N7" s="19"/>
      <c r="O7" s="20"/>
    </row>
    <row r="8" spans="1:16" s="6" customFormat="1" x14ac:dyDescent="0.25">
      <c r="A8" s="33"/>
      <c r="B8" s="691" t="str">
        <f>Public!B8</f>
        <v>The following questions refer to the goods as defined in the product description on the Intro tab.</v>
      </c>
      <c r="C8" s="692"/>
      <c r="D8" s="692"/>
      <c r="E8" s="692"/>
      <c r="F8" s="692"/>
      <c r="G8" s="692"/>
      <c r="H8" s="692"/>
      <c r="I8" s="692"/>
      <c r="J8" s="692"/>
      <c r="K8" s="692"/>
      <c r="L8" s="693"/>
      <c r="M8" s="19"/>
      <c r="N8" s="19"/>
      <c r="O8" s="15"/>
      <c r="P8" s="15"/>
    </row>
    <row r="9" spans="1:16" s="6" customFormat="1" x14ac:dyDescent="0.25">
      <c r="A9" s="33"/>
      <c r="B9" s="691" t="str">
        <f>Public!B9</f>
        <v xml:space="preserve">Product information and a glossary of terms can be found in the Info tab.
</v>
      </c>
      <c r="C9" s="692"/>
      <c r="D9" s="692"/>
      <c r="E9" s="692"/>
      <c r="F9" s="692"/>
      <c r="G9" s="692"/>
      <c r="H9" s="692"/>
      <c r="I9" s="692"/>
      <c r="J9" s="692"/>
      <c r="K9" s="692"/>
      <c r="L9" s="693"/>
      <c r="M9" s="19"/>
      <c r="N9" s="19"/>
      <c r="O9" s="15"/>
    </row>
    <row r="10" spans="1:16" s="6" customFormat="1" x14ac:dyDescent="0.25">
      <c r="A10" s="33"/>
      <c r="B10" s="691" t="str">
        <f>Pro!B12</f>
        <v>For the questions in this tab, note the following:</v>
      </c>
      <c r="C10" s="692"/>
      <c r="D10" s="692"/>
      <c r="E10" s="692"/>
      <c r="F10" s="692"/>
      <c r="G10" s="692"/>
      <c r="H10" s="692"/>
      <c r="I10" s="692"/>
      <c r="J10" s="692"/>
      <c r="K10" s="692"/>
      <c r="L10" s="693"/>
      <c r="M10" s="19"/>
      <c r="N10" s="19"/>
      <c r="O10" s="15"/>
      <c r="P10" s="15"/>
    </row>
    <row r="11" spans="1:16" s="6" customFormat="1" ht="9.75" customHeight="1" x14ac:dyDescent="0.25">
      <c r="A11" s="33"/>
      <c r="B11" s="262"/>
      <c r="C11" s="263"/>
      <c r="D11" s="263"/>
      <c r="E11" s="263"/>
      <c r="F11" s="263"/>
      <c r="G11" s="263"/>
      <c r="H11" s="263"/>
      <c r="I11" s="263"/>
      <c r="J11" s="263"/>
      <c r="K11" s="263"/>
      <c r="L11" s="264"/>
      <c r="M11" s="19"/>
      <c r="N11" s="19"/>
      <c r="O11" s="15"/>
      <c r="P11" s="15"/>
    </row>
    <row r="12" spans="1:16" s="6" customFormat="1" ht="28.5" customHeight="1" x14ac:dyDescent="0.25">
      <c r="A12" s="33"/>
      <c r="B12" s="723" t="str">
        <f>Pro!B13</f>
        <v>• Report only sales from your firm’s imports. Sales of goods purchased from Canadian producers must be excluded.</v>
      </c>
      <c r="C12" s="724"/>
      <c r="D12" s="724"/>
      <c r="E12" s="724"/>
      <c r="F12" s="724"/>
      <c r="G12" s="724"/>
      <c r="H12" s="724"/>
      <c r="I12" s="724"/>
      <c r="J12" s="724"/>
      <c r="K12" s="724"/>
      <c r="L12" s="725"/>
      <c r="M12" s="19"/>
      <c r="N12" s="19"/>
      <c r="O12" s="15"/>
      <c r="P12" s="15"/>
    </row>
    <row r="13" spans="1:16" s="6" customFormat="1" x14ac:dyDescent="0.25">
      <c r="A13" s="33"/>
      <c r="B13" s="691" t="str">
        <f>Pro!B14</f>
        <v>• Report all sales to Canadian and foreign associated firms.</v>
      </c>
      <c r="C13" s="692"/>
      <c r="D13" s="692"/>
      <c r="E13" s="692"/>
      <c r="F13" s="692"/>
      <c r="G13" s="692"/>
      <c r="H13" s="692"/>
      <c r="I13" s="692"/>
      <c r="J13" s="692"/>
      <c r="K13" s="692"/>
      <c r="L13" s="693"/>
      <c r="M13" s="19"/>
      <c r="N13" s="19"/>
      <c r="O13" s="15"/>
      <c r="P13" s="15"/>
    </row>
    <row r="14" spans="1:16" s="6" customFormat="1" x14ac:dyDescent="0.25">
      <c r="A14" s="33"/>
      <c r="B14" s="691" t="str">
        <f>Pro!B15</f>
        <v>• Report all sales as of the date of shipment to the customer or the customer’s warehouse.</v>
      </c>
      <c r="C14" s="692"/>
      <c r="D14" s="692"/>
      <c r="E14" s="692"/>
      <c r="F14" s="692"/>
      <c r="G14" s="692"/>
      <c r="H14" s="692"/>
      <c r="I14" s="692"/>
      <c r="J14" s="692"/>
      <c r="K14" s="692"/>
      <c r="L14" s="693"/>
      <c r="M14" s="19"/>
      <c r="N14" s="19"/>
      <c r="O14" s="15"/>
      <c r="P14" s="15"/>
    </row>
    <row r="15" spans="1:16" s="6" customFormat="1" x14ac:dyDescent="0.25">
      <c r="A15" s="33"/>
      <c r="B15" s="691" t="str">
        <f>Pro!B16</f>
        <v>• Report all values in Canadian dollars.</v>
      </c>
      <c r="C15" s="692"/>
      <c r="D15" s="692"/>
      <c r="E15" s="692"/>
      <c r="F15" s="692"/>
      <c r="G15" s="692"/>
      <c r="H15" s="692"/>
      <c r="I15" s="692"/>
      <c r="J15" s="692"/>
      <c r="K15" s="692"/>
      <c r="L15" s="693"/>
      <c r="M15" s="19"/>
      <c r="N15" s="19"/>
      <c r="O15" s="15"/>
      <c r="P15" s="15"/>
    </row>
    <row r="16" spans="1:16" s="6" customFormat="1" x14ac:dyDescent="0.25">
      <c r="A16" s="33"/>
      <c r="B16" s="694" t="str">
        <f>IF(Intro!$G$20="English",O16,P16)</f>
        <v>• If your firm is an end user or a retailer, your firm does not need to report sales of imports or inventories of imports.</v>
      </c>
      <c r="C16" s="695"/>
      <c r="D16" s="695"/>
      <c r="E16" s="695"/>
      <c r="F16" s="695"/>
      <c r="G16" s="695"/>
      <c r="H16" s="695"/>
      <c r="I16" s="695"/>
      <c r="J16" s="695"/>
      <c r="K16" s="695"/>
      <c r="L16" s="696"/>
      <c r="M16" s="19"/>
      <c r="N16" s="19"/>
      <c r="O16" s="15" t="s">
        <v>263</v>
      </c>
      <c r="P16" s="15" t="s">
        <v>264</v>
      </c>
    </row>
    <row r="17" spans="1:16" s="6" customFormat="1" x14ac:dyDescent="0.25">
      <c r="A17" s="33"/>
      <c r="B17" s="14"/>
      <c r="C17" s="14"/>
      <c r="D17" s="14"/>
      <c r="E17" s="3"/>
      <c r="F17" s="3"/>
      <c r="G17" s="3"/>
      <c r="H17" s="3"/>
      <c r="I17" s="3"/>
      <c r="J17" s="3"/>
      <c r="K17" s="3"/>
      <c r="L17" s="3"/>
      <c r="O17" s="15"/>
      <c r="P17" s="15"/>
    </row>
    <row r="18" spans="1:16" x14ac:dyDescent="0.25">
      <c r="B18" s="540" t="str">
        <f>IF(Intro!$G$20="English",O18,P18)</f>
        <v>IMPORTS AND SALES</v>
      </c>
      <c r="C18" s="541"/>
      <c r="D18" s="541"/>
      <c r="E18" s="541"/>
      <c r="F18" s="541"/>
      <c r="G18" s="541"/>
      <c r="H18" s="541"/>
      <c r="I18" s="541"/>
      <c r="J18" s="541"/>
      <c r="K18" s="541"/>
      <c r="L18" s="542"/>
      <c r="M18" s="10"/>
      <c r="O18" s="105" t="s">
        <v>333</v>
      </c>
      <c r="P18" s="105" t="s">
        <v>334</v>
      </c>
    </row>
    <row r="19" spans="1:16" x14ac:dyDescent="0.25">
      <c r="B19" s="672" t="s">
        <v>12</v>
      </c>
      <c r="C19" s="673"/>
      <c r="D19" s="673"/>
      <c r="E19" s="673"/>
      <c r="F19" s="673"/>
      <c r="G19" s="673"/>
      <c r="H19" s="673"/>
      <c r="I19" s="673"/>
      <c r="J19" s="673"/>
      <c r="K19" s="673"/>
      <c r="L19" s="674"/>
      <c r="M19" s="10"/>
    </row>
    <row r="20" spans="1:16" x14ac:dyDescent="0.25">
      <c r="B20" s="16"/>
      <c r="C20" s="35"/>
      <c r="D20" s="35"/>
      <c r="E20" s="36"/>
      <c r="F20" s="36"/>
      <c r="G20" s="36"/>
      <c r="H20" s="36"/>
      <c r="I20" s="36"/>
      <c r="J20" s="36"/>
      <c r="K20" s="36"/>
      <c r="L20" s="17"/>
      <c r="M20" s="10"/>
    </row>
    <row r="21" spans="1:16" ht="60.75" customHeight="1" x14ac:dyDescent="0.25">
      <c r="B21" s="726" t="str">
        <f>IF(Intro!$G$20="English",O21,P21)</f>
        <v xml:space="preserve">Provide your firm's imports and sales of imports of the goods from: </v>
      </c>
      <c r="C21" s="728"/>
      <c r="D21" s="728"/>
      <c r="E21" s="728"/>
      <c r="F21" s="728"/>
      <c r="G21" s="792" t="str">
        <f>IF(Intro!$G$20="English",Variables!B51,Variables!C51)</f>
        <v>Other Countries (including goods exported from South Korea by Hyundai Steel Company, and goods exported from Türkiye by Borusan Mannesmann Boru Sanayi ve Ticaret A.Ş.)</v>
      </c>
      <c r="H21" s="793"/>
      <c r="I21" s="793"/>
      <c r="J21" s="793"/>
      <c r="K21" s="794"/>
      <c r="L21" s="216"/>
      <c r="M21" s="10"/>
      <c r="O21" s="10" t="s">
        <v>283</v>
      </c>
      <c r="P21" s="10" t="s">
        <v>284</v>
      </c>
    </row>
    <row r="22" spans="1:16" ht="30" customHeight="1" x14ac:dyDescent="0.25">
      <c r="B22" s="795" t="str">
        <f>IF(Intro!$G$20="English",O22,P22)</f>
        <v>Other countries include:</v>
      </c>
      <c r="C22" s="796"/>
      <c r="D22" s="796"/>
      <c r="E22" s="796"/>
      <c r="F22" s="797"/>
      <c r="G22" s="798"/>
      <c r="H22" s="799"/>
      <c r="I22" s="799"/>
      <c r="J22" s="799"/>
      <c r="K22" s="800"/>
      <c r="L22" s="243"/>
      <c r="M22" s="10"/>
      <c r="O22" s="10" t="s">
        <v>515</v>
      </c>
      <c r="P22" s="10" t="s">
        <v>516</v>
      </c>
    </row>
    <row r="23" spans="1:16" x14ac:dyDescent="0.25">
      <c r="B23" s="131"/>
      <c r="C23" s="132"/>
      <c r="D23" s="132"/>
      <c r="E23" s="132"/>
      <c r="F23" s="132"/>
      <c r="G23" s="36"/>
      <c r="H23" s="36"/>
      <c r="I23" s="36"/>
      <c r="J23" s="36"/>
      <c r="K23" s="36"/>
      <c r="L23" s="17"/>
      <c r="M23" s="10"/>
    </row>
    <row r="24" spans="1:16" x14ac:dyDescent="0.25">
      <c r="B24" s="131"/>
      <c r="C24" s="132"/>
      <c r="D24" s="132"/>
      <c r="E24" s="132"/>
      <c r="F24" s="132"/>
      <c r="G24" s="220">
        <f>Variables!$B$6</f>
        <v>2023</v>
      </c>
      <c r="H24" s="220">
        <f>G24+1</f>
        <v>2024</v>
      </c>
      <c r="I24" s="220">
        <f>H24+1</f>
        <v>2025</v>
      </c>
      <c r="J24" s="220" t="str">
        <f>IF(Intro!$G$20="English",Variables!B9,Variables!C9)</f>
        <v>Jan-March 2025</v>
      </c>
      <c r="K24" s="220" t="str">
        <f>IF(Intro!$G$20="English",Variables!B10,Variables!C10)</f>
        <v>Jan-March 2026</v>
      </c>
      <c r="L24" s="71"/>
      <c r="M24" s="10"/>
      <c r="O24" s="18"/>
    </row>
    <row r="25" spans="1:16" s="207" customFormat="1" x14ac:dyDescent="0.25">
      <c r="A25" s="32"/>
      <c r="B25" s="784" t="str">
        <f>IF(Intro!$G$20="English",O25,P25)</f>
        <v>Imports in Canada</v>
      </c>
      <c r="C25" s="785"/>
      <c r="D25" s="785"/>
      <c r="E25" s="785"/>
      <c r="F25" s="785"/>
      <c r="G25" s="785"/>
      <c r="H25" s="785"/>
      <c r="I25" s="785"/>
      <c r="J25" s="785"/>
      <c r="K25" s="785"/>
      <c r="L25" s="71"/>
      <c r="O25" s="26" t="s">
        <v>234</v>
      </c>
      <c r="P25" s="207" t="s">
        <v>235</v>
      </c>
    </row>
    <row r="26" spans="1:16" x14ac:dyDescent="0.25">
      <c r="B26" s="786" t="str">
        <f>IF(Intro!$G$20="English",O26,P26)</f>
        <v>Imports</v>
      </c>
      <c r="C26" s="787"/>
      <c r="D26" s="739" t="str">
        <f>IF(Intro!$G$20="English",Variables!$B$23,Variables!$C$23)</f>
        <v>tonnes</v>
      </c>
      <c r="E26" s="739"/>
      <c r="F26" s="739"/>
      <c r="G26" s="133"/>
      <c r="H26" s="133"/>
      <c r="I26" s="133"/>
      <c r="J26" s="133"/>
      <c r="K26" s="127"/>
      <c r="L26" s="71"/>
      <c r="M26" s="10"/>
      <c r="O26" s="10" t="s">
        <v>91</v>
      </c>
      <c r="P26" s="10" t="s">
        <v>170</v>
      </c>
    </row>
    <row r="27" spans="1:16" x14ac:dyDescent="0.25">
      <c r="B27" s="786"/>
      <c r="C27" s="787"/>
      <c r="D27" s="739" t="str">
        <f>IF(Intro!$G$20="English",O27,P27)</f>
        <v>net delivered purchase value (CAD)</v>
      </c>
      <c r="E27" s="739"/>
      <c r="F27" s="739"/>
      <c r="G27" s="133"/>
      <c r="H27" s="133"/>
      <c r="I27" s="133"/>
      <c r="J27" s="133"/>
      <c r="K27" s="127"/>
      <c r="L27" s="71"/>
      <c r="M27" s="10"/>
      <c r="O27" s="10" t="s">
        <v>341</v>
      </c>
      <c r="P27" s="10" t="s">
        <v>340</v>
      </c>
    </row>
    <row r="28" spans="1:16" x14ac:dyDescent="0.25">
      <c r="B28" s="786"/>
      <c r="C28" s="787"/>
      <c r="D28" s="739" t="str">
        <f>"$ / "&amp;IF(Intro!$G$20="English",Variables!$B$24,Variables!$C$24)</f>
        <v>$ / tonne</v>
      </c>
      <c r="E28" s="739"/>
      <c r="F28" s="739"/>
      <c r="G28" s="150" t="str">
        <f>IF(G26=0,"-",G27/G26)</f>
        <v>-</v>
      </c>
      <c r="H28" s="150" t="str">
        <f>IF(H26=0,"-",H27/H26)</f>
        <v>-</v>
      </c>
      <c r="I28" s="150" t="str">
        <f t="shared" ref="I28:K28" si="0">IF(I26=0,"-",I27/I26)</f>
        <v>-</v>
      </c>
      <c r="J28" s="150" t="str">
        <f t="shared" si="0"/>
        <v>-</v>
      </c>
      <c r="K28" s="150" t="str">
        <f t="shared" si="0"/>
        <v>-</v>
      </c>
      <c r="L28" s="71"/>
      <c r="M28" s="10"/>
    </row>
    <row r="29" spans="1:16" s="207" customFormat="1" x14ac:dyDescent="0.25">
      <c r="A29" s="32"/>
      <c r="B29" s="735" t="str">
        <f>IF(Intro!$G$20="English",O29,P29)</f>
        <v>Sales in Canada</v>
      </c>
      <c r="C29" s="736"/>
      <c r="D29" s="736"/>
      <c r="E29" s="736"/>
      <c r="F29" s="736"/>
      <c r="G29" s="736"/>
      <c r="H29" s="736"/>
      <c r="I29" s="736"/>
      <c r="J29" s="736"/>
      <c r="K29" s="736"/>
      <c r="L29" s="71"/>
      <c r="O29" s="26" t="s">
        <v>236</v>
      </c>
      <c r="P29" s="207" t="s">
        <v>237</v>
      </c>
    </row>
    <row r="30" spans="1:16" s="207" customFormat="1" x14ac:dyDescent="0.25">
      <c r="A30" s="32"/>
      <c r="B30" s="735" t="str">
        <f>IF(Intro!$G$20="English",O30,P30)</f>
        <v>Seamless</v>
      </c>
      <c r="C30" s="736"/>
      <c r="D30" s="736"/>
      <c r="E30" s="736"/>
      <c r="F30" s="736"/>
      <c r="G30" s="736"/>
      <c r="H30" s="736"/>
      <c r="I30" s="736"/>
      <c r="J30" s="736"/>
      <c r="K30" s="736"/>
      <c r="L30" s="71"/>
      <c r="O30" s="26" t="s">
        <v>485</v>
      </c>
      <c r="P30" s="207" t="s">
        <v>508</v>
      </c>
    </row>
    <row r="31" spans="1:16" x14ac:dyDescent="0.25">
      <c r="B31" s="532" t="str">
        <f>IF(Intro!$G$20="English",O31,P31)</f>
        <v>Sales to distributors in Canada</v>
      </c>
      <c r="C31" s="533"/>
      <c r="D31" s="739" t="str">
        <f>D26</f>
        <v>tonnes</v>
      </c>
      <c r="E31" s="739"/>
      <c r="F31" s="739"/>
      <c r="G31" s="133"/>
      <c r="H31" s="133"/>
      <c r="I31" s="133"/>
      <c r="J31" s="133"/>
      <c r="K31" s="127"/>
      <c r="L31" s="71"/>
      <c r="M31" s="10"/>
      <c r="O31" s="10" t="str">
        <f>"Sales to "&amp;Variables!$B$26&amp;" in Canada"</f>
        <v>Sales to distributors in Canada</v>
      </c>
      <c r="P31" s="10" t="str">
        <f>"Ventes aux "&amp;Variables!$C$26&amp;" au Canada"</f>
        <v>Ventes aux distributeurs au Canada</v>
      </c>
    </row>
    <row r="32" spans="1:16" x14ac:dyDescent="0.25">
      <c r="B32" s="532"/>
      <c r="C32" s="533"/>
      <c r="D32" s="739" t="str">
        <f>IF(Intro!$G$20="English",O32,P32)</f>
        <v>net delivered selling value (CAD)</v>
      </c>
      <c r="E32" s="739"/>
      <c r="F32" s="739"/>
      <c r="G32" s="133"/>
      <c r="H32" s="133"/>
      <c r="I32" s="133"/>
      <c r="J32" s="133"/>
      <c r="K32" s="127"/>
      <c r="L32" s="71"/>
      <c r="M32" s="10"/>
      <c r="O32" s="10" t="s">
        <v>343</v>
      </c>
      <c r="P32" s="10" t="s">
        <v>520</v>
      </c>
    </row>
    <row r="33" spans="1:16" ht="15" thickBot="1" x14ac:dyDescent="0.3">
      <c r="B33" s="737"/>
      <c r="C33" s="738"/>
      <c r="D33" s="740" t="str">
        <f>D28</f>
        <v>$ / tonne</v>
      </c>
      <c r="E33" s="740"/>
      <c r="F33" s="740"/>
      <c r="G33" s="150" t="str">
        <f>IF(G31=0,"-",G32/G31)</f>
        <v>-</v>
      </c>
      <c r="H33" s="150" t="str">
        <f>IF(H31=0,"-",H32/H31)</f>
        <v>-</v>
      </c>
      <c r="I33" s="150" t="str">
        <f t="shared" ref="I33:K33" si="1">IF(I31=0,"-",I32/I31)</f>
        <v>-</v>
      </c>
      <c r="J33" s="150" t="str">
        <f t="shared" si="1"/>
        <v>-</v>
      </c>
      <c r="K33" s="150" t="str">
        <f t="shared" si="1"/>
        <v>-</v>
      </c>
      <c r="L33" s="71"/>
      <c r="M33" s="10"/>
    </row>
    <row r="34" spans="1:16" x14ac:dyDescent="0.25">
      <c r="B34" s="741" t="str">
        <f>IF(Intro!$G$20="English",O34,P34)</f>
        <v>Sales to end users in Canada</v>
      </c>
      <c r="C34" s="742"/>
      <c r="D34" s="743" t="str">
        <f t="shared" ref="D34:D35" si="2">D31</f>
        <v>tonnes</v>
      </c>
      <c r="E34" s="743"/>
      <c r="F34" s="743"/>
      <c r="G34" s="133"/>
      <c r="H34" s="133"/>
      <c r="I34" s="133"/>
      <c r="J34" s="133"/>
      <c r="K34" s="127"/>
      <c r="L34" s="71"/>
      <c r="M34" s="10"/>
      <c r="O34" s="10" t="str">
        <f>"Sales to "&amp;Variables!$B$27&amp;" in Canada"</f>
        <v>Sales to end users in Canada</v>
      </c>
      <c r="P34" s="10" t="str">
        <f>"Ventes aux "&amp;Variables!$C$27&amp;" au Canada"</f>
        <v>Ventes aux utilisateurs finals au Canada</v>
      </c>
    </row>
    <row r="35" spans="1:16" x14ac:dyDescent="0.25">
      <c r="B35" s="532"/>
      <c r="C35" s="533"/>
      <c r="D35" s="739" t="str">
        <f t="shared" si="2"/>
        <v>net delivered selling value (CAD)</v>
      </c>
      <c r="E35" s="739"/>
      <c r="F35" s="739"/>
      <c r="G35" s="133"/>
      <c r="H35" s="133"/>
      <c r="I35" s="133"/>
      <c r="J35" s="133"/>
      <c r="K35" s="127"/>
      <c r="L35" s="71"/>
      <c r="M35" s="10"/>
    </row>
    <row r="36" spans="1:16" ht="15" thickBot="1" x14ac:dyDescent="0.3">
      <c r="B36" s="737"/>
      <c r="C36" s="738"/>
      <c r="D36" s="740" t="str">
        <f>D33</f>
        <v>$ / tonne</v>
      </c>
      <c r="E36" s="740"/>
      <c r="F36" s="740"/>
      <c r="G36" s="150" t="str">
        <f>IF(G34=0,"-",G35/G34)</f>
        <v>-</v>
      </c>
      <c r="H36" s="150" t="str">
        <f>IF(H34=0,"-",H35/H34)</f>
        <v>-</v>
      </c>
      <c r="I36" s="150" t="str">
        <f>IF(I34=0,"-",I35/I34)</f>
        <v>-</v>
      </c>
      <c r="J36" s="150" t="str">
        <f>IF(J34=0,"-",J35/J34)</f>
        <v>-</v>
      </c>
      <c r="K36" s="150" t="str">
        <f>IF(K34=0,"-",K35/K34)</f>
        <v>-</v>
      </c>
      <c r="L36" s="71"/>
      <c r="M36" s="10"/>
    </row>
    <row r="37" spans="1:16" x14ac:dyDescent="0.25">
      <c r="B37" s="735" t="str">
        <f>IF(Intro!$G$20="English",O37,P37)</f>
        <v>Welded</v>
      </c>
      <c r="C37" s="736"/>
      <c r="D37" s="736"/>
      <c r="E37" s="736"/>
      <c r="F37" s="736"/>
      <c r="G37" s="736"/>
      <c r="H37" s="736"/>
      <c r="I37" s="736"/>
      <c r="J37" s="736"/>
      <c r="K37" s="736"/>
      <c r="L37" s="71"/>
      <c r="M37" s="10"/>
      <c r="O37" s="26" t="s">
        <v>486</v>
      </c>
      <c r="P37" s="207" t="s">
        <v>509</v>
      </c>
    </row>
    <row r="38" spans="1:16" x14ac:dyDescent="0.25">
      <c r="B38" s="532" t="str">
        <f>IF(Intro!$G$20="English",O31,P31)</f>
        <v>Sales to distributors in Canada</v>
      </c>
      <c r="C38" s="533"/>
      <c r="D38" s="739" t="str">
        <f>D34</f>
        <v>tonnes</v>
      </c>
      <c r="E38" s="739"/>
      <c r="F38" s="739"/>
      <c r="G38" s="133"/>
      <c r="H38" s="133"/>
      <c r="I38" s="133"/>
      <c r="J38" s="133"/>
      <c r="K38" s="127"/>
      <c r="L38" s="71"/>
      <c r="M38" s="10"/>
      <c r="O38" s="10" t="s">
        <v>343</v>
      </c>
      <c r="P38" s="10" t="s">
        <v>342</v>
      </c>
    </row>
    <row r="39" spans="1:16" x14ac:dyDescent="0.25">
      <c r="B39" s="532"/>
      <c r="C39" s="533"/>
      <c r="D39" s="739" t="str">
        <f>IF(Intro!$G$20="English",O38,P38)</f>
        <v>net delivered selling value (CAD)</v>
      </c>
      <c r="E39" s="739"/>
      <c r="F39" s="739"/>
      <c r="G39" s="133"/>
      <c r="H39" s="133"/>
      <c r="I39" s="133"/>
      <c r="J39" s="133"/>
      <c r="K39" s="127"/>
      <c r="L39" s="71"/>
      <c r="M39" s="10"/>
    </row>
    <row r="40" spans="1:16" ht="15" thickBot="1" x14ac:dyDescent="0.3">
      <c r="B40" s="737"/>
      <c r="C40" s="738"/>
      <c r="D40" s="740" t="str">
        <f>D36</f>
        <v>$ / tonne</v>
      </c>
      <c r="E40" s="740"/>
      <c r="F40" s="740"/>
      <c r="G40" s="150" t="str">
        <f>IF(G38=0,"-",G39/G38)</f>
        <v>-</v>
      </c>
      <c r="H40" s="150" t="str">
        <f>IF(H38=0,"-",H39/H38)</f>
        <v>-</v>
      </c>
      <c r="I40" s="150" t="str">
        <f t="shared" ref="I40:K40" si="3">IF(I38=0,"-",I39/I38)</f>
        <v>-</v>
      </c>
      <c r="J40" s="150" t="str">
        <f t="shared" si="3"/>
        <v>-</v>
      </c>
      <c r="K40" s="150" t="str">
        <f t="shared" si="3"/>
        <v>-</v>
      </c>
      <c r="L40" s="71"/>
      <c r="M40" s="10"/>
      <c r="O40" s="10" t="str">
        <f>"Sales to "&amp;Variables!$B$27&amp;" in Canada"</f>
        <v>Sales to end users in Canada</v>
      </c>
      <c r="P40" s="10" t="str">
        <f>"Ventes aux "&amp;Variables!$C$27&amp;" au Canada"</f>
        <v>Ventes aux utilisateurs finals au Canada</v>
      </c>
    </row>
    <row r="41" spans="1:16" x14ac:dyDescent="0.25">
      <c r="B41" s="741" t="str">
        <f>IF(Intro!$G$20="English",O34,P34)</f>
        <v>Sales to end users in Canada</v>
      </c>
      <c r="C41" s="742"/>
      <c r="D41" s="743" t="str">
        <f t="shared" ref="D41:D42" si="4">D38</f>
        <v>tonnes</v>
      </c>
      <c r="E41" s="743"/>
      <c r="F41" s="743"/>
      <c r="G41" s="133"/>
      <c r="H41" s="133"/>
      <c r="I41" s="133"/>
      <c r="J41" s="133"/>
      <c r="K41" s="127"/>
      <c r="L41" s="71"/>
      <c r="M41" s="10"/>
    </row>
    <row r="42" spans="1:16" x14ac:dyDescent="0.25">
      <c r="B42" s="532"/>
      <c r="C42" s="533"/>
      <c r="D42" s="739" t="str">
        <f t="shared" si="4"/>
        <v>net delivered selling value (CAD)</v>
      </c>
      <c r="E42" s="739"/>
      <c r="F42" s="739"/>
      <c r="G42" s="133"/>
      <c r="H42" s="133"/>
      <c r="I42" s="133"/>
      <c r="J42" s="133"/>
      <c r="K42" s="127"/>
      <c r="L42" s="71"/>
      <c r="M42" s="10"/>
    </row>
    <row r="43" spans="1:16" ht="15" thickBot="1" x14ac:dyDescent="0.3">
      <c r="B43" s="737"/>
      <c r="C43" s="738"/>
      <c r="D43" s="740" t="str">
        <f>D40</f>
        <v>$ / tonne</v>
      </c>
      <c r="E43" s="740"/>
      <c r="F43" s="740"/>
      <c r="G43" s="150" t="str">
        <f>IF(G41=0,"-",G42/G41)</f>
        <v>-</v>
      </c>
      <c r="H43" s="150" t="str">
        <f>IF(H41=0,"-",H42/H41)</f>
        <v>-</v>
      </c>
      <c r="I43" s="150" t="str">
        <f>IF(I41=0,"-",I42/I41)</f>
        <v>-</v>
      </c>
      <c r="J43" s="150" t="str">
        <f>IF(J41=0,"-",J42/J41)</f>
        <v>-</v>
      </c>
      <c r="K43" s="150" t="str">
        <f>IF(K41=0,"-",K42/K41)</f>
        <v>-</v>
      </c>
      <c r="L43" s="71"/>
      <c r="M43" s="10"/>
    </row>
    <row r="44" spans="1:16" x14ac:dyDescent="0.25">
      <c r="B44" s="643" t="str">
        <f>IF(Intro!$G$20="English",O44,P44)</f>
        <v>Total sales in Canada</v>
      </c>
      <c r="C44" s="644"/>
      <c r="D44" s="782" t="str">
        <f>D34</f>
        <v>tonnes</v>
      </c>
      <c r="E44" s="782"/>
      <c r="F44" s="782"/>
      <c r="G44" s="135">
        <f t="shared" ref="G44:K45" si="5">G31+G34+G38+G41</f>
        <v>0</v>
      </c>
      <c r="H44" s="135">
        <f t="shared" si="5"/>
        <v>0</v>
      </c>
      <c r="I44" s="135">
        <f t="shared" si="5"/>
        <v>0</v>
      </c>
      <c r="J44" s="135">
        <f t="shared" si="5"/>
        <v>0</v>
      </c>
      <c r="K44" s="135">
        <f t="shared" si="5"/>
        <v>0</v>
      </c>
      <c r="L44" s="71"/>
      <c r="M44" s="10"/>
      <c r="O44" s="10" t="s">
        <v>344</v>
      </c>
      <c r="P44" s="10" t="s">
        <v>345</v>
      </c>
    </row>
    <row r="45" spans="1:16" x14ac:dyDescent="0.25">
      <c r="B45" s="632"/>
      <c r="C45" s="633"/>
      <c r="D45" s="783" t="str">
        <f>D35</f>
        <v>net delivered selling value (CAD)</v>
      </c>
      <c r="E45" s="783"/>
      <c r="F45" s="783"/>
      <c r="G45" s="134">
        <f t="shared" si="5"/>
        <v>0</v>
      </c>
      <c r="H45" s="134">
        <f t="shared" si="5"/>
        <v>0</v>
      </c>
      <c r="I45" s="134">
        <f t="shared" si="5"/>
        <v>0</v>
      </c>
      <c r="J45" s="134">
        <f t="shared" si="5"/>
        <v>0</v>
      </c>
      <c r="K45" s="134">
        <f t="shared" si="5"/>
        <v>0</v>
      </c>
      <c r="L45" s="71"/>
      <c r="M45" s="10"/>
    </row>
    <row r="46" spans="1:16" x14ac:dyDescent="0.25">
      <c r="B46" s="632"/>
      <c r="C46" s="633"/>
      <c r="D46" s="783" t="str">
        <f>D36</f>
        <v>$ / tonne</v>
      </c>
      <c r="E46" s="783"/>
      <c r="F46" s="783"/>
      <c r="G46" s="150" t="str">
        <f>IF(G44=0,"-",G45/G44)</f>
        <v>-</v>
      </c>
      <c r="H46" s="150" t="str">
        <f>IF(H44=0,"-",H45/H44)</f>
        <v>-</v>
      </c>
      <c r="I46" s="150" t="str">
        <f>IF(I44=0,"-",I45/I44)</f>
        <v>-</v>
      </c>
      <c r="J46" s="150" t="str">
        <f t="shared" ref="J46:K46" si="6">IF(J44=0,"-",J45/J44)</f>
        <v>-</v>
      </c>
      <c r="K46" s="150" t="str">
        <f t="shared" si="6"/>
        <v>-</v>
      </c>
      <c r="L46" s="71"/>
      <c r="M46" s="10"/>
    </row>
    <row r="47" spans="1:16" x14ac:dyDescent="0.25">
      <c r="B47" s="72"/>
      <c r="C47" s="82"/>
      <c r="D47" s="82"/>
      <c r="E47" s="82"/>
      <c r="F47" s="82"/>
      <c r="G47" s="82"/>
      <c r="H47" s="82"/>
      <c r="I47" s="82"/>
      <c r="J47" s="82"/>
      <c r="K47" s="82"/>
      <c r="L47" s="83"/>
      <c r="M47" s="10"/>
    </row>
    <row r="48" spans="1:16" s="207" customFormat="1" x14ac:dyDescent="0.25">
      <c r="A48" s="7"/>
      <c r="B48" s="31"/>
      <c r="C48" s="31"/>
      <c r="D48" s="89"/>
      <c r="E48" s="217"/>
      <c r="F48" s="217"/>
      <c r="G48" s="217"/>
      <c r="H48" s="217"/>
      <c r="I48" s="217"/>
      <c r="J48" s="217"/>
      <c r="K48" s="217"/>
      <c r="L48" s="217"/>
      <c r="M48" s="73"/>
    </row>
    <row r="49" spans="1:16" x14ac:dyDescent="0.25">
      <c r="B49" s="540" t="str">
        <f>IF(Intro!$G$20="English",O49,P49)</f>
        <v>SALES IN CANADA OF IMPORTS TO THE TOP FIVE ACCOUNTS</v>
      </c>
      <c r="C49" s="541"/>
      <c r="D49" s="541"/>
      <c r="E49" s="541"/>
      <c r="F49" s="541"/>
      <c r="G49" s="541"/>
      <c r="H49" s="541"/>
      <c r="I49" s="541"/>
      <c r="J49" s="541"/>
      <c r="K49" s="541"/>
      <c r="L49" s="542"/>
      <c r="M49" s="10"/>
      <c r="O49" s="105" t="s">
        <v>335</v>
      </c>
      <c r="P49" s="105" t="s">
        <v>397</v>
      </c>
    </row>
    <row r="50" spans="1:16" s="207" customFormat="1" x14ac:dyDescent="0.25">
      <c r="A50" s="7"/>
      <c r="B50" s="672" t="s">
        <v>15</v>
      </c>
      <c r="C50" s="673"/>
      <c r="D50" s="673"/>
      <c r="E50" s="673"/>
      <c r="F50" s="673"/>
      <c r="G50" s="673"/>
      <c r="H50" s="673"/>
      <c r="I50" s="673"/>
      <c r="J50" s="673"/>
      <c r="K50" s="673"/>
      <c r="L50" s="674"/>
      <c r="M50" s="73"/>
      <c r="O50" s="10"/>
    </row>
    <row r="51" spans="1:16" x14ac:dyDescent="0.25">
      <c r="B51" s="16"/>
      <c r="C51" s="35"/>
      <c r="D51" s="35"/>
      <c r="E51" s="36"/>
      <c r="F51" s="36"/>
      <c r="G51" s="36"/>
      <c r="H51" s="36"/>
      <c r="I51" s="36"/>
      <c r="J51" s="36"/>
      <c r="K51" s="36"/>
      <c r="L51" s="17"/>
      <c r="M51" s="10"/>
    </row>
    <row r="52" spans="1:16" x14ac:dyDescent="0.25">
      <c r="B52" s="549" t="str">
        <f>IF(Intro!$G$20="English",O52,P52)</f>
        <v xml:space="preserve">Report the volume and value of sales of imports in Canada for each account listed below : </v>
      </c>
      <c r="C52" s="550"/>
      <c r="D52" s="550"/>
      <c r="E52" s="550"/>
      <c r="F52" s="550"/>
      <c r="G52" s="550"/>
      <c r="H52" s="550"/>
      <c r="I52" s="550"/>
      <c r="J52" s="550"/>
      <c r="K52" s="550"/>
      <c r="L52" s="551"/>
      <c r="M52" s="10"/>
      <c r="O52" s="18" t="s">
        <v>172</v>
      </c>
      <c r="P52" s="10" t="s">
        <v>173</v>
      </c>
    </row>
    <row r="53" spans="1:16" x14ac:dyDescent="0.25">
      <c r="B53" s="549" t="str">
        <f>Pro!B22</f>
        <v>Note - Only complete this question if your firm sold the goods between January 1, 2023, and March 31,2026.</v>
      </c>
      <c r="C53" s="550"/>
      <c r="D53" s="550"/>
      <c r="E53" s="550"/>
      <c r="F53" s="550"/>
      <c r="G53" s="550"/>
      <c r="H53" s="550"/>
      <c r="I53" s="550"/>
      <c r="J53" s="550"/>
      <c r="K53" s="550"/>
      <c r="L53" s="551"/>
      <c r="M53" s="10"/>
      <c r="O53" s="18"/>
    </row>
    <row r="54" spans="1:16" x14ac:dyDescent="0.25">
      <c r="B54" s="214"/>
      <c r="C54" s="215"/>
      <c r="D54" s="35"/>
      <c r="E54" s="36"/>
      <c r="F54" s="36"/>
      <c r="G54" s="36"/>
      <c r="H54" s="36"/>
      <c r="I54" s="36"/>
      <c r="J54" s="36"/>
      <c r="K54" s="36"/>
      <c r="L54" s="17"/>
      <c r="M54" s="10"/>
      <c r="O54" s="18"/>
    </row>
    <row r="55" spans="1:16" x14ac:dyDescent="0.25">
      <c r="B55" s="775"/>
      <c r="C55" s="776"/>
      <c r="D55" s="777"/>
      <c r="E55" s="218" t="str">
        <f>IF(Intro!$G$20="English","Q","T")&amp;IF(MID(F55,2,1)&lt;&gt;"1",MID(F55,2,1)-1&amp;" - "&amp;MID(F55,6,4),"4 - "&amp;MID(F55,6,4)-1)</f>
        <v>Q2 - 2024</v>
      </c>
      <c r="F55" s="218" t="str">
        <f>IF(Intro!$G$20="English","Q","T")&amp;IF(MID(G55,2,1)&lt;&gt;"1",MID(G55,2,1)-1&amp;" - "&amp;MID(G55,6,4),"4 - "&amp;MID(G55,6,4)-1)</f>
        <v>Q3 - 2024</v>
      </c>
      <c r="G55" s="218" t="str">
        <f>IF(Intro!$G$20="English","Q","T")&amp;IF(MID(H55,2,1)&lt;&gt;"1",MID(H55,2,1)-1&amp;" - "&amp;MID(H55,6,4),"4 - "&amp;MID(H55,6,4)-1)</f>
        <v>Q4 - 2024</v>
      </c>
      <c r="H55" s="218" t="str">
        <f>IF(Intro!$G$20="English","Q","T")&amp;IF(MID(I55,2,1)&lt;&gt;"1",MID(I55,2,1)-1&amp;" - "&amp;MID(I55,6,4),"4 - "&amp;MID(I55,6,4)-1)</f>
        <v>Q1 - 2025</v>
      </c>
      <c r="I55" s="218" t="str">
        <f>IF(Intro!$G$20="English","Q","T")&amp;IF(MID(J55,2,1)&lt;&gt;"1",MID(J55,2,1)-1&amp;" - "&amp;MID(J55,6,4),"4 - "&amp;MID(J55,6,4)-1)</f>
        <v>Q2 - 2025</v>
      </c>
      <c r="J55" s="218" t="str">
        <f>IF(Intro!$G$20="English","Q","T")&amp;IF(MID(K55,2,1)&lt;&gt;"1",MID(K55,2,1)-1&amp;" - "&amp;MID(K55,6,4),"4 - "&amp;MID(K55,6,4)-1)</f>
        <v>Q3 - 2025</v>
      </c>
      <c r="K55" s="218" t="str">
        <f>IF(Intro!$G$20="English","Q","T")&amp;IF(MID(L55,2,1)&lt;&gt;"1",MID(L55,2,1)-1&amp;" - "&amp;MID(L55,6,4),"4 - "&amp;MID(L55,6,4)-1)</f>
        <v>Q4 - 2025</v>
      </c>
      <c r="L55" s="219" t="str">
        <f>IF(Intro!$G$20="English",Variables!B29&amp;" - ",Variables!C29&amp;" - ")&amp;Variables!B8</f>
        <v>Q1 - 2026</v>
      </c>
      <c r="M55" s="10"/>
      <c r="O55" s="18"/>
    </row>
    <row r="56" spans="1:16" x14ac:dyDescent="0.25">
      <c r="B56" s="764" t="str">
        <f>IF(Intro!$G$20="English",O57,P57)</f>
        <v xml:space="preserve">Account 1 - </v>
      </c>
      <c r="C56" s="765"/>
      <c r="D56" s="765"/>
      <c r="E56" s="765"/>
      <c r="F56" s="765"/>
      <c r="G56" s="765"/>
      <c r="H56" s="765"/>
      <c r="I56" s="765"/>
      <c r="J56" s="765"/>
      <c r="K56" s="765"/>
      <c r="L56" s="766"/>
      <c r="M56" s="10"/>
      <c r="O56" s="18"/>
    </row>
    <row r="57" spans="1:16" x14ac:dyDescent="0.25">
      <c r="B57" s="733" t="str">
        <f>D$31</f>
        <v>tonnes</v>
      </c>
      <c r="C57" s="734"/>
      <c r="D57" s="734"/>
      <c r="E57" s="137"/>
      <c r="F57" s="137"/>
      <c r="G57" s="137"/>
      <c r="H57" s="137"/>
      <c r="I57" s="137"/>
      <c r="J57" s="137"/>
      <c r="K57" s="137"/>
      <c r="L57" s="138"/>
      <c r="M57" s="10"/>
      <c r="O57" s="10" t="str">
        <f>"Account 1 - "&amp;Pro!C119</f>
        <v xml:space="preserve">Account 1 - </v>
      </c>
      <c r="P57" s="10" t="str">
        <f>"Client 1 - "&amp;Pro!C119</f>
        <v xml:space="preserve">Client 1 - </v>
      </c>
    </row>
    <row r="58" spans="1:16" x14ac:dyDescent="0.25">
      <c r="B58" s="733" t="str">
        <f>D$32</f>
        <v>net delivered selling value (CAD)</v>
      </c>
      <c r="C58" s="734"/>
      <c r="D58" s="734"/>
      <c r="E58" s="137"/>
      <c r="F58" s="137"/>
      <c r="G58" s="137"/>
      <c r="H58" s="137"/>
      <c r="I58" s="137"/>
      <c r="J58" s="137"/>
      <c r="K58" s="137"/>
      <c r="L58" s="138"/>
      <c r="M58" s="10"/>
    </row>
    <row r="59" spans="1:16" x14ac:dyDescent="0.25">
      <c r="B59" s="733" t="str">
        <f>D$33</f>
        <v>$ / tonne</v>
      </c>
      <c r="C59" s="734"/>
      <c r="D59" s="734"/>
      <c r="E59" s="151" t="str">
        <f>IF(E57=0,"-",E58/E57)</f>
        <v>-</v>
      </c>
      <c r="F59" s="151" t="str">
        <f t="shared" ref="F59:L59" si="7">IF(F57=0,"-",F58/F57)</f>
        <v>-</v>
      </c>
      <c r="G59" s="151" t="str">
        <f t="shared" si="7"/>
        <v>-</v>
      </c>
      <c r="H59" s="151" t="str">
        <f t="shared" si="7"/>
        <v>-</v>
      </c>
      <c r="I59" s="151" t="str">
        <f t="shared" si="7"/>
        <v>-</v>
      </c>
      <c r="J59" s="151" t="str">
        <f t="shared" si="7"/>
        <v>-</v>
      </c>
      <c r="K59" s="151" t="str">
        <f t="shared" si="7"/>
        <v>-</v>
      </c>
      <c r="L59" s="152" t="str">
        <f t="shared" si="7"/>
        <v>-</v>
      </c>
      <c r="M59" s="10"/>
    </row>
    <row r="60" spans="1:16" x14ac:dyDescent="0.25">
      <c r="B60" s="764" t="str">
        <f>IF(Intro!$G$20="English",O61,P61)</f>
        <v xml:space="preserve">Account 2 - </v>
      </c>
      <c r="C60" s="765"/>
      <c r="D60" s="765"/>
      <c r="E60" s="765"/>
      <c r="F60" s="765"/>
      <c r="G60" s="765"/>
      <c r="H60" s="765"/>
      <c r="I60" s="765"/>
      <c r="J60" s="765"/>
      <c r="K60" s="765"/>
      <c r="L60" s="766"/>
      <c r="M60" s="10"/>
    </row>
    <row r="61" spans="1:16" x14ac:dyDescent="0.25">
      <c r="B61" s="733" t="str">
        <f>D$31</f>
        <v>tonnes</v>
      </c>
      <c r="C61" s="734"/>
      <c r="D61" s="734"/>
      <c r="E61" s="137"/>
      <c r="F61" s="137"/>
      <c r="G61" s="137"/>
      <c r="H61" s="137"/>
      <c r="I61" s="137"/>
      <c r="J61" s="137"/>
      <c r="K61" s="137"/>
      <c r="L61" s="138"/>
      <c r="M61" s="10"/>
      <c r="O61" s="10" t="str">
        <f>"Account 2 - "&amp;Pro!C120</f>
        <v xml:space="preserve">Account 2 - </v>
      </c>
      <c r="P61" s="10" t="str">
        <f>"Client 2 - "&amp;Pro!C120</f>
        <v xml:space="preserve">Client 2 - </v>
      </c>
    </row>
    <row r="62" spans="1:16" x14ac:dyDescent="0.25">
      <c r="B62" s="733" t="str">
        <f>D$32</f>
        <v>net delivered selling value (CAD)</v>
      </c>
      <c r="C62" s="734"/>
      <c r="D62" s="734"/>
      <c r="E62" s="137"/>
      <c r="F62" s="137"/>
      <c r="G62" s="137"/>
      <c r="H62" s="137"/>
      <c r="I62" s="137"/>
      <c r="J62" s="137"/>
      <c r="K62" s="137"/>
      <c r="L62" s="138"/>
      <c r="M62" s="10"/>
    </row>
    <row r="63" spans="1:16" x14ac:dyDescent="0.25">
      <c r="B63" s="733" t="str">
        <f>D$33</f>
        <v>$ / tonne</v>
      </c>
      <c r="C63" s="734"/>
      <c r="D63" s="734"/>
      <c r="E63" s="151" t="str">
        <f>IF(E61=0,"-",E62/E61)</f>
        <v>-</v>
      </c>
      <c r="F63" s="151" t="str">
        <f t="shared" ref="F63:L63" si="8">IF(F61=0,"-",F62/F61)</f>
        <v>-</v>
      </c>
      <c r="G63" s="151" t="str">
        <f t="shared" si="8"/>
        <v>-</v>
      </c>
      <c r="H63" s="151" t="str">
        <f t="shared" si="8"/>
        <v>-</v>
      </c>
      <c r="I63" s="151" t="str">
        <f t="shared" si="8"/>
        <v>-</v>
      </c>
      <c r="J63" s="151" t="str">
        <f t="shared" si="8"/>
        <v>-</v>
      </c>
      <c r="K63" s="151" t="str">
        <f t="shared" si="8"/>
        <v>-</v>
      </c>
      <c r="L63" s="152" t="str">
        <f t="shared" si="8"/>
        <v>-</v>
      </c>
      <c r="M63" s="10"/>
    </row>
    <row r="64" spans="1:16" x14ac:dyDescent="0.25">
      <c r="B64" s="764" t="str">
        <f>IF(Intro!$G$20="English",O65,P65)</f>
        <v xml:space="preserve">Account 3 - </v>
      </c>
      <c r="C64" s="765"/>
      <c r="D64" s="765"/>
      <c r="E64" s="765"/>
      <c r="F64" s="765"/>
      <c r="G64" s="765"/>
      <c r="H64" s="765"/>
      <c r="I64" s="765"/>
      <c r="J64" s="765"/>
      <c r="K64" s="765"/>
      <c r="L64" s="766"/>
      <c r="M64" s="10"/>
    </row>
    <row r="65" spans="2:19" x14ac:dyDescent="0.25">
      <c r="B65" s="733" t="str">
        <f>D$31</f>
        <v>tonnes</v>
      </c>
      <c r="C65" s="734"/>
      <c r="D65" s="734"/>
      <c r="E65" s="137"/>
      <c r="F65" s="137"/>
      <c r="G65" s="137"/>
      <c r="H65" s="137"/>
      <c r="I65" s="137"/>
      <c r="J65" s="137"/>
      <c r="K65" s="137"/>
      <c r="L65" s="138"/>
      <c r="M65" s="10"/>
      <c r="O65" s="10" t="str">
        <f>"Account 3 - "&amp;Pro!C121</f>
        <v xml:space="preserve">Account 3 - </v>
      </c>
      <c r="P65" s="10" t="str">
        <f>"Client 3 - "&amp;Pro!C121</f>
        <v xml:space="preserve">Client 3 - </v>
      </c>
    </row>
    <row r="66" spans="2:19" x14ac:dyDescent="0.25">
      <c r="B66" s="733" t="str">
        <f>D$32</f>
        <v>net delivered selling value (CAD)</v>
      </c>
      <c r="C66" s="734"/>
      <c r="D66" s="734"/>
      <c r="E66" s="137"/>
      <c r="F66" s="137"/>
      <c r="G66" s="137"/>
      <c r="H66" s="137"/>
      <c r="I66" s="137"/>
      <c r="J66" s="137"/>
      <c r="K66" s="137"/>
      <c r="L66" s="138"/>
      <c r="M66" s="10"/>
    </row>
    <row r="67" spans="2:19" x14ac:dyDescent="0.25">
      <c r="B67" s="733" t="str">
        <f>D$33</f>
        <v>$ / tonne</v>
      </c>
      <c r="C67" s="734"/>
      <c r="D67" s="734"/>
      <c r="E67" s="151" t="str">
        <f>IF(E65=0,"-",E66/E65)</f>
        <v>-</v>
      </c>
      <c r="F67" s="151" t="str">
        <f t="shared" ref="F67:L67" si="9">IF(F65=0,"-",F66/F65)</f>
        <v>-</v>
      </c>
      <c r="G67" s="151" t="str">
        <f t="shared" si="9"/>
        <v>-</v>
      </c>
      <c r="H67" s="151" t="str">
        <f t="shared" si="9"/>
        <v>-</v>
      </c>
      <c r="I67" s="151" t="str">
        <f t="shared" si="9"/>
        <v>-</v>
      </c>
      <c r="J67" s="151" t="str">
        <f t="shared" si="9"/>
        <v>-</v>
      </c>
      <c r="K67" s="151" t="str">
        <f t="shared" si="9"/>
        <v>-</v>
      </c>
      <c r="L67" s="152" t="str">
        <f t="shared" si="9"/>
        <v>-</v>
      </c>
      <c r="M67" s="10"/>
    </row>
    <row r="68" spans="2:19" x14ac:dyDescent="0.25">
      <c r="B68" s="764" t="str">
        <f>IF(Intro!$G$20="English",O69,P69)</f>
        <v xml:space="preserve">Account 4 - </v>
      </c>
      <c r="C68" s="765"/>
      <c r="D68" s="765"/>
      <c r="E68" s="765"/>
      <c r="F68" s="765"/>
      <c r="G68" s="765"/>
      <c r="H68" s="765"/>
      <c r="I68" s="765"/>
      <c r="J68" s="765"/>
      <c r="K68" s="765"/>
      <c r="L68" s="766"/>
      <c r="M68" s="10"/>
    </row>
    <row r="69" spans="2:19" x14ac:dyDescent="0.25">
      <c r="B69" s="733" t="str">
        <f>D$31</f>
        <v>tonnes</v>
      </c>
      <c r="C69" s="734"/>
      <c r="D69" s="734"/>
      <c r="E69" s="137"/>
      <c r="F69" s="137"/>
      <c r="G69" s="137"/>
      <c r="H69" s="137"/>
      <c r="I69" s="137"/>
      <c r="J69" s="137"/>
      <c r="K69" s="137"/>
      <c r="L69" s="138"/>
      <c r="M69" s="10"/>
      <c r="O69" s="10" t="str">
        <f>"Account 4 - "&amp;Pro!C122</f>
        <v xml:space="preserve">Account 4 - </v>
      </c>
      <c r="P69" s="10" t="str">
        <f>"Client 4 - "&amp;Pro!C122</f>
        <v xml:space="preserve">Client 4 - </v>
      </c>
    </row>
    <row r="70" spans="2:19" x14ac:dyDescent="0.25">
      <c r="B70" s="733" t="str">
        <f>D$32</f>
        <v>net delivered selling value (CAD)</v>
      </c>
      <c r="C70" s="734"/>
      <c r="D70" s="734"/>
      <c r="E70" s="137"/>
      <c r="F70" s="137"/>
      <c r="G70" s="137"/>
      <c r="H70" s="137"/>
      <c r="I70" s="137"/>
      <c r="J70" s="137"/>
      <c r="K70" s="137"/>
      <c r="L70" s="138"/>
      <c r="M70" s="10"/>
    </row>
    <row r="71" spans="2:19" x14ac:dyDescent="0.25">
      <c r="B71" s="733" t="str">
        <f>D$33</f>
        <v>$ / tonne</v>
      </c>
      <c r="C71" s="734"/>
      <c r="D71" s="734"/>
      <c r="E71" s="151" t="str">
        <f>IF(E69=0,"-",E70/E69)</f>
        <v>-</v>
      </c>
      <c r="F71" s="151" t="str">
        <f t="shared" ref="F71:L71" si="10">IF(F69=0,"-",F70/F69)</f>
        <v>-</v>
      </c>
      <c r="G71" s="151" t="str">
        <f t="shared" si="10"/>
        <v>-</v>
      </c>
      <c r="H71" s="151" t="str">
        <f t="shared" si="10"/>
        <v>-</v>
      </c>
      <c r="I71" s="151" t="str">
        <f t="shared" si="10"/>
        <v>-</v>
      </c>
      <c r="J71" s="151" t="str">
        <f t="shared" si="10"/>
        <v>-</v>
      </c>
      <c r="K71" s="151" t="str">
        <f t="shared" si="10"/>
        <v>-</v>
      </c>
      <c r="L71" s="152" t="str">
        <f t="shared" si="10"/>
        <v>-</v>
      </c>
      <c r="M71" s="10"/>
    </row>
    <row r="72" spans="2:19" x14ac:dyDescent="0.25">
      <c r="B72" s="764" t="str">
        <f>IF(Intro!$G$20="English",O73,P73)</f>
        <v xml:space="preserve">Account 5 - </v>
      </c>
      <c r="C72" s="765"/>
      <c r="D72" s="765"/>
      <c r="E72" s="765"/>
      <c r="F72" s="765"/>
      <c r="G72" s="765"/>
      <c r="H72" s="765"/>
      <c r="I72" s="765"/>
      <c r="J72" s="765"/>
      <c r="K72" s="765"/>
      <c r="L72" s="766"/>
      <c r="M72" s="10"/>
    </row>
    <row r="73" spans="2:19" x14ac:dyDescent="0.25">
      <c r="B73" s="733" t="str">
        <f>D$31</f>
        <v>tonnes</v>
      </c>
      <c r="C73" s="734"/>
      <c r="D73" s="734"/>
      <c r="E73" s="137"/>
      <c r="F73" s="137"/>
      <c r="G73" s="137"/>
      <c r="H73" s="137"/>
      <c r="I73" s="137"/>
      <c r="J73" s="137"/>
      <c r="K73" s="137"/>
      <c r="L73" s="138"/>
      <c r="M73" s="10"/>
      <c r="O73" s="10" t="str">
        <f>"Account 5 - "&amp;Pro!C123</f>
        <v xml:space="preserve">Account 5 - </v>
      </c>
      <c r="P73" s="10" t="str">
        <f>"Client 5 - "&amp;Pro!C123</f>
        <v xml:space="preserve">Client 5 - </v>
      </c>
    </row>
    <row r="74" spans="2:19" x14ac:dyDescent="0.25">
      <c r="B74" s="733" t="str">
        <f>D$32</f>
        <v>net delivered selling value (CAD)</v>
      </c>
      <c r="C74" s="734"/>
      <c r="D74" s="734"/>
      <c r="E74" s="137"/>
      <c r="F74" s="137"/>
      <c r="G74" s="137"/>
      <c r="H74" s="137"/>
      <c r="I74" s="137"/>
      <c r="J74" s="137"/>
      <c r="K74" s="137"/>
      <c r="L74" s="138"/>
      <c r="M74" s="10"/>
    </row>
    <row r="75" spans="2:19" x14ac:dyDescent="0.25">
      <c r="B75" s="733" t="str">
        <f>D$33</f>
        <v>$ / tonne</v>
      </c>
      <c r="C75" s="734"/>
      <c r="D75" s="734"/>
      <c r="E75" s="151" t="str">
        <f>IF(E73=0,"-",E74/E73)</f>
        <v>-</v>
      </c>
      <c r="F75" s="151" t="str">
        <f t="shared" ref="F75:L75" si="11">IF(F73=0,"-",F74/F73)</f>
        <v>-</v>
      </c>
      <c r="G75" s="151" t="str">
        <f t="shared" si="11"/>
        <v>-</v>
      </c>
      <c r="H75" s="151" t="str">
        <f t="shared" si="11"/>
        <v>-</v>
      </c>
      <c r="I75" s="151" t="str">
        <f t="shared" si="11"/>
        <v>-</v>
      </c>
      <c r="J75" s="151" t="str">
        <f t="shared" si="11"/>
        <v>-</v>
      </c>
      <c r="K75" s="151" t="str">
        <f t="shared" si="11"/>
        <v>-</v>
      </c>
      <c r="L75" s="152" t="str">
        <f t="shared" si="11"/>
        <v>-</v>
      </c>
      <c r="M75" s="10"/>
    </row>
    <row r="76" spans="2:19" x14ac:dyDescent="0.25">
      <c r="B76" s="214"/>
      <c r="C76" s="215"/>
      <c r="D76" s="215"/>
      <c r="E76" s="29"/>
      <c r="F76" s="29"/>
      <c r="G76" s="29"/>
      <c r="H76" s="29"/>
      <c r="I76" s="29"/>
      <c r="J76" s="29"/>
      <c r="K76" s="29"/>
      <c r="L76" s="30"/>
      <c r="M76" s="10"/>
    </row>
    <row r="77" spans="2:19" x14ac:dyDescent="0.25">
      <c r="B77" s="549" t="str">
        <f>IF(Intro!$G$20="English",O77,P77)</f>
        <v>In the table below, “Error” means that the total sales to your firm’s top five accounts for that period exceed your firm’s total import sales for that period. Therefore, please modify the above data if necessary.</v>
      </c>
      <c r="C77" s="550"/>
      <c r="D77" s="550"/>
      <c r="E77" s="550"/>
      <c r="F77" s="550"/>
      <c r="G77" s="550"/>
      <c r="H77" s="550"/>
      <c r="I77" s="550"/>
      <c r="J77" s="550"/>
      <c r="K77" s="550"/>
      <c r="L77" s="551"/>
      <c r="M77" s="10"/>
      <c r="O77" s="10" t="s">
        <v>359</v>
      </c>
      <c r="P77" s="10" t="s">
        <v>360</v>
      </c>
      <c r="S77" s="38"/>
    </row>
    <row r="78" spans="2:19" x14ac:dyDescent="0.25">
      <c r="B78" s="549"/>
      <c r="C78" s="550"/>
      <c r="D78" s="550"/>
      <c r="E78" s="550"/>
      <c r="F78" s="550"/>
      <c r="G78" s="550"/>
      <c r="H78" s="550"/>
      <c r="I78" s="550"/>
      <c r="J78" s="550"/>
      <c r="K78" s="550"/>
      <c r="L78" s="551"/>
      <c r="M78" s="10"/>
      <c r="S78" s="38"/>
    </row>
    <row r="79" spans="2:19" x14ac:dyDescent="0.25">
      <c r="B79" s="214"/>
      <c r="C79" s="215"/>
      <c r="D79" s="215"/>
      <c r="E79" s="29"/>
      <c r="F79" s="29"/>
      <c r="G79" s="29"/>
      <c r="H79" s="29"/>
      <c r="I79" s="29"/>
      <c r="J79" s="29"/>
      <c r="K79" s="29"/>
      <c r="L79" s="30"/>
      <c r="M79" s="10"/>
      <c r="S79" s="38"/>
    </row>
    <row r="80" spans="2:19" ht="14.1" customHeight="1" x14ac:dyDescent="0.25">
      <c r="B80" s="778" t="str">
        <f>Variables!D66</f>
        <v>Verification - volume</v>
      </c>
      <c r="C80" s="622"/>
      <c r="D80" s="622"/>
      <c r="E80" s="622"/>
      <c r="F80" s="623"/>
      <c r="G80" s="218">
        <f>H80-1</f>
        <v>2024</v>
      </c>
      <c r="H80" s="218">
        <f>Variables!B8-1</f>
        <v>2025</v>
      </c>
      <c r="I80" s="218" t="str">
        <f>J24</f>
        <v>Jan-March 2025</v>
      </c>
      <c r="J80" s="218" t="str">
        <f>K24</f>
        <v>Jan-March 2026</v>
      </c>
      <c r="K80" s="225"/>
      <c r="L80" s="226"/>
      <c r="M80" s="10"/>
      <c r="O80" s="10" t="s">
        <v>379</v>
      </c>
      <c r="P80" s="10" t="s">
        <v>380</v>
      </c>
    </row>
    <row r="81" spans="1:16" ht="14.1" customHeight="1" x14ac:dyDescent="0.25">
      <c r="B81" s="747" t="str">
        <f>D31</f>
        <v>tonnes</v>
      </c>
      <c r="C81" s="748"/>
      <c r="D81" s="748"/>
      <c r="E81" s="748"/>
      <c r="F81" s="749"/>
      <c r="G81" s="187" t="str">
        <f>IF(SUM(E57:G57,E61:G61,E65:G65,E69:G69,E73:G73)&gt;H44,Variables!$D$67,Variables!$D$68)</f>
        <v>Okay</v>
      </c>
      <c r="H81" s="187" t="str">
        <f>IF(SUM(H57:K57,H61:K61,H65:K65,H69:K69,H73:K73)&gt;I44,Variables!$D$67,Variables!$D$68)</f>
        <v>Okay</v>
      </c>
      <c r="I81" s="187" t="str">
        <f>IF(SUM(H57,H61,H65,H69,H73)&gt;J44,Variables!$D$67,Variables!$D$68)</f>
        <v>Okay</v>
      </c>
      <c r="J81" s="187" t="str">
        <f>IF(SUM(L57,L61,L65,L69,L73)&gt;K44,Variables!$D$67,Variables!$D$68)</f>
        <v>Okay</v>
      </c>
      <c r="K81" s="225"/>
      <c r="L81" s="226"/>
      <c r="M81" s="10"/>
    </row>
    <row r="82" spans="1:16" ht="27.75" customHeight="1" x14ac:dyDescent="0.25">
      <c r="B82" s="779" t="str">
        <f>IF(Intro!$G$20="English",O82,P82)</f>
        <v>volume - total sales in Canada of imports to the top five accounts (Question 2)</v>
      </c>
      <c r="C82" s="780"/>
      <c r="D82" s="780"/>
      <c r="E82" s="780"/>
      <c r="F82" s="781"/>
      <c r="G82" s="187">
        <f>SUM(E57:G57,E61:G61,E65:G65,E69:G69,E73:G73)</f>
        <v>0</v>
      </c>
      <c r="H82" s="187">
        <f>SUM(H57:K57,H61:K61,H65:K65,H69:K69,H73:K73)</f>
        <v>0</v>
      </c>
      <c r="I82" s="187">
        <f>SUM(H57,H61,H65,H69,H73)</f>
        <v>0</v>
      </c>
      <c r="J82" s="187">
        <f>SUM(L57,L61,L65,L69,L73)</f>
        <v>0</v>
      </c>
      <c r="K82" s="225"/>
      <c r="L82" s="226"/>
      <c r="M82" s="10"/>
      <c r="O82" s="73" t="s">
        <v>439</v>
      </c>
      <c r="P82" s="10" t="s">
        <v>441</v>
      </c>
    </row>
    <row r="83" spans="1:16" ht="14.1" customHeight="1" x14ac:dyDescent="0.25">
      <c r="B83" s="779" t="str">
        <f>IF(Intro!$G$20="English",O83,P83)</f>
        <v>volume - total sales in Canada of imports (Question 1)</v>
      </c>
      <c r="C83" s="780"/>
      <c r="D83" s="780"/>
      <c r="E83" s="780"/>
      <c r="F83" s="781"/>
      <c r="G83" s="187">
        <f>H44</f>
        <v>0</v>
      </c>
      <c r="H83" s="187">
        <f>I44</f>
        <v>0</v>
      </c>
      <c r="I83" s="187">
        <f>J44</f>
        <v>0</v>
      </c>
      <c r="J83" s="187">
        <f>K44</f>
        <v>0</v>
      </c>
      <c r="K83" s="225"/>
      <c r="L83" s="226"/>
      <c r="M83" s="10"/>
      <c r="O83" s="10" t="s">
        <v>440</v>
      </c>
      <c r="P83" s="10" t="s">
        <v>442</v>
      </c>
    </row>
    <row r="84" spans="1:16" ht="14.1" customHeight="1" x14ac:dyDescent="0.25">
      <c r="B84" s="744" t="str">
        <f>Variables!D70</f>
        <v>Verification - value</v>
      </c>
      <c r="C84" s="745"/>
      <c r="D84" s="745"/>
      <c r="E84" s="745"/>
      <c r="F84" s="746"/>
      <c r="G84" s="218">
        <f>G80</f>
        <v>2024</v>
      </c>
      <c r="H84" s="218">
        <f>H80</f>
        <v>2025</v>
      </c>
      <c r="I84" s="218" t="str">
        <f>I80</f>
        <v>Jan-March 2025</v>
      </c>
      <c r="J84" s="218" t="str">
        <f>J80</f>
        <v>Jan-March 2026</v>
      </c>
      <c r="K84" s="225"/>
      <c r="L84" s="226"/>
      <c r="M84" s="10"/>
    </row>
    <row r="85" spans="1:16" ht="14.1" customHeight="1" x14ac:dyDescent="0.25">
      <c r="B85" s="758" t="str">
        <f>D32</f>
        <v>net delivered selling value (CAD)</v>
      </c>
      <c r="C85" s="759"/>
      <c r="D85" s="759"/>
      <c r="E85" s="759"/>
      <c r="F85" s="760"/>
      <c r="G85" s="187" t="str">
        <f>IF(SUM(E58:G58,E62:G62,E66:G66,E70:G70,E74:G74)&gt;H45,Variables!$D$67,Variables!$D$68)</f>
        <v>Okay</v>
      </c>
      <c r="H85" s="187" t="str">
        <f>IF(SUM(H58:K58,H62:K62,H66:K66,H70:K70,H74:K74)&gt;I45,Variables!$D$67,Variables!$D$68)</f>
        <v>Okay</v>
      </c>
      <c r="I85" s="187" t="str">
        <f>IF(SUM(H58,H62,H66,H70,H74)&gt;J45,Variables!$D$67,Variables!$D$68)</f>
        <v>Okay</v>
      </c>
      <c r="J85" s="187" t="str">
        <f>IF(SUM(L58,L62,L66,L70,L74)&gt;K45,Variables!$D$67,Variables!$D$68)</f>
        <v>Okay</v>
      </c>
      <c r="K85" s="225"/>
      <c r="L85" s="226"/>
      <c r="M85" s="10"/>
    </row>
    <row r="86" spans="1:16" ht="14.1" customHeight="1" x14ac:dyDescent="0.25">
      <c r="B86" s="761" t="str">
        <f>IF(Intro!$G$20="English",O86,P86)</f>
        <v>value - total sales in Canada of imports to the top five accounts (Question 2)</v>
      </c>
      <c r="C86" s="762"/>
      <c r="D86" s="762"/>
      <c r="E86" s="762"/>
      <c r="F86" s="763"/>
      <c r="G86" s="187">
        <f>SUM(E58:G58,E62:G62,E66:G66,E70:G70,E74:G74)</f>
        <v>0</v>
      </c>
      <c r="H86" s="187">
        <f>SUM(H58:K58,H62:K62,H66:K66,H70:K70,H74:K74)</f>
        <v>0</v>
      </c>
      <c r="I86" s="187">
        <f>SUM(H58,H62,H66,H70,H74)</f>
        <v>0</v>
      </c>
      <c r="J86" s="187">
        <f>SUM(L58,L62,L66,L70,L74)</f>
        <v>0</v>
      </c>
      <c r="K86" s="225"/>
      <c r="L86" s="226"/>
      <c r="M86" s="10"/>
      <c r="O86" s="73" t="s">
        <v>445</v>
      </c>
      <c r="P86" s="10" t="s">
        <v>443</v>
      </c>
    </row>
    <row r="87" spans="1:16" ht="14.1" customHeight="1" x14ac:dyDescent="0.25">
      <c r="B87" s="761" t="str">
        <f>IF(Intro!$G$20="English",O87,P87)</f>
        <v>value - total sales in Canada of imports (Question 1)</v>
      </c>
      <c r="C87" s="762"/>
      <c r="D87" s="762"/>
      <c r="E87" s="762"/>
      <c r="F87" s="763"/>
      <c r="G87" s="187">
        <f>H45</f>
        <v>0</v>
      </c>
      <c r="H87" s="187">
        <f>I45</f>
        <v>0</v>
      </c>
      <c r="I87" s="187">
        <f>J45</f>
        <v>0</v>
      </c>
      <c r="J87" s="187">
        <f>K45</f>
        <v>0</v>
      </c>
      <c r="K87" s="225"/>
      <c r="L87" s="226"/>
      <c r="M87" s="10"/>
      <c r="O87" s="10" t="s">
        <v>446</v>
      </c>
      <c r="P87" s="10" t="s">
        <v>444</v>
      </c>
    </row>
    <row r="88" spans="1:16" x14ac:dyDescent="0.25">
      <c r="B88" s="72"/>
      <c r="C88" s="82"/>
      <c r="D88" s="82"/>
      <c r="E88" s="82"/>
      <c r="F88" s="82"/>
      <c r="G88" s="82"/>
      <c r="H88" s="82"/>
      <c r="I88" s="82"/>
      <c r="J88" s="164"/>
      <c r="K88" s="164"/>
      <c r="L88" s="165"/>
      <c r="M88" s="10"/>
    </row>
    <row r="89" spans="1:16" s="207" customFormat="1" x14ac:dyDescent="0.25">
      <c r="A89" s="7"/>
      <c r="B89" s="31"/>
      <c r="C89" s="31"/>
      <c r="D89" s="89"/>
      <c r="E89" s="217"/>
      <c r="F89" s="217"/>
      <c r="G89" s="217"/>
      <c r="H89" s="217"/>
      <c r="I89" s="217"/>
      <c r="J89" s="217"/>
      <c r="K89" s="217"/>
      <c r="L89" s="217"/>
      <c r="M89" s="73"/>
    </row>
    <row r="90" spans="1:16" x14ac:dyDescent="0.25">
      <c r="B90" s="540" t="str">
        <f>IF(Intro!$G$20="English",O90,P90)</f>
        <v>IMPORTS OF BENCHMARK PRODUCTS</v>
      </c>
      <c r="C90" s="541"/>
      <c r="D90" s="541"/>
      <c r="E90" s="541"/>
      <c r="F90" s="541"/>
      <c r="G90" s="541"/>
      <c r="H90" s="541"/>
      <c r="I90" s="541"/>
      <c r="J90" s="541"/>
      <c r="K90" s="541"/>
      <c r="L90" s="542"/>
      <c r="M90" s="10"/>
      <c r="O90" s="105" t="s">
        <v>332</v>
      </c>
      <c r="P90" s="105" t="s">
        <v>398</v>
      </c>
    </row>
    <row r="91" spans="1:16" x14ac:dyDescent="0.25">
      <c r="B91" s="672" t="s">
        <v>16</v>
      </c>
      <c r="C91" s="673"/>
      <c r="D91" s="673"/>
      <c r="E91" s="673"/>
      <c r="F91" s="673"/>
      <c r="G91" s="673"/>
      <c r="H91" s="673"/>
      <c r="I91" s="673"/>
      <c r="J91" s="673"/>
      <c r="K91" s="673"/>
      <c r="L91" s="674"/>
      <c r="M91" s="10"/>
    </row>
    <row r="92" spans="1:16" x14ac:dyDescent="0.25">
      <c r="B92" s="16"/>
      <c r="C92" s="35"/>
      <c r="D92" s="35"/>
      <c r="E92" s="36"/>
      <c r="F92" s="36"/>
      <c r="G92" s="36"/>
      <c r="H92" s="36"/>
      <c r="I92" s="36"/>
      <c r="J92" s="36"/>
      <c r="K92" s="36"/>
      <c r="L92" s="17"/>
      <c r="M92" s="10"/>
    </row>
    <row r="93" spans="1:16" x14ac:dyDescent="0.25">
      <c r="B93" s="549" t="str">
        <f>IF(Intro!$G$20="English",O93,P93)</f>
        <v xml:space="preserve">Report the volume and value of imports for each benchmark product listed below : </v>
      </c>
      <c r="C93" s="550"/>
      <c r="D93" s="550"/>
      <c r="E93" s="550"/>
      <c r="F93" s="550"/>
      <c r="G93" s="550"/>
      <c r="H93" s="550"/>
      <c r="I93" s="550"/>
      <c r="J93" s="550"/>
      <c r="K93" s="550"/>
      <c r="L93" s="551"/>
      <c r="M93" s="10"/>
      <c r="O93" s="18" t="s">
        <v>192</v>
      </c>
      <c r="P93" s="10" t="s">
        <v>193</v>
      </c>
    </row>
    <row r="94" spans="1:16" x14ac:dyDescent="0.25">
      <c r="B94" s="214"/>
      <c r="C94" s="215"/>
      <c r="D94" s="35"/>
      <c r="E94" s="36"/>
      <c r="F94" s="36"/>
      <c r="G94" s="36"/>
      <c r="H94" s="36"/>
      <c r="I94" s="36"/>
      <c r="J94" s="36"/>
      <c r="K94" s="36"/>
      <c r="L94" s="17"/>
      <c r="M94" s="10"/>
      <c r="O94" s="18"/>
    </row>
    <row r="95" spans="1:16" x14ac:dyDescent="0.25">
      <c r="B95" s="775"/>
      <c r="C95" s="776"/>
      <c r="D95" s="777"/>
      <c r="E95" s="218" t="str">
        <f t="shared" ref="E95:L95" si="12">E55</f>
        <v>Q2 - 2024</v>
      </c>
      <c r="F95" s="218" t="str">
        <f t="shared" si="12"/>
        <v>Q3 - 2024</v>
      </c>
      <c r="G95" s="218" t="str">
        <f t="shared" si="12"/>
        <v>Q4 - 2024</v>
      </c>
      <c r="H95" s="218" t="str">
        <f t="shared" si="12"/>
        <v>Q1 - 2025</v>
      </c>
      <c r="I95" s="218" t="str">
        <f t="shared" si="12"/>
        <v>Q2 - 2025</v>
      </c>
      <c r="J95" s="218" t="str">
        <f t="shared" si="12"/>
        <v>Q3 - 2025</v>
      </c>
      <c r="K95" s="218" t="str">
        <f t="shared" si="12"/>
        <v>Q4 - 2025</v>
      </c>
      <c r="L95" s="219" t="str">
        <f t="shared" si="12"/>
        <v>Q1 - 2026</v>
      </c>
      <c r="M95" s="10"/>
      <c r="O95" s="18"/>
    </row>
    <row r="96" spans="1:16" x14ac:dyDescent="0.25">
      <c r="B96" s="729" t="str">
        <f>IF(Intro!$G$20="English",Variables!B30,Variables!C30)</f>
        <v>L80 seamless casing (including enhancements) with an API connection</v>
      </c>
      <c r="C96" s="619"/>
      <c r="D96" s="619"/>
      <c r="E96" s="619"/>
      <c r="F96" s="619"/>
      <c r="G96" s="619"/>
      <c r="H96" s="619"/>
      <c r="I96" s="619"/>
      <c r="J96" s="619"/>
      <c r="K96" s="619"/>
      <c r="L96" s="730"/>
      <c r="M96" s="10"/>
    </row>
    <row r="97" spans="2:13" x14ac:dyDescent="0.25">
      <c r="B97" s="731"/>
      <c r="C97" s="625"/>
      <c r="D97" s="625"/>
      <c r="E97" s="625"/>
      <c r="F97" s="625"/>
      <c r="G97" s="625"/>
      <c r="H97" s="625"/>
      <c r="I97" s="625"/>
      <c r="J97" s="625"/>
      <c r="K97" s="625"/>
      <c r="L97" s="732"/>
      <c r="M97" s="10"/>
    </row>
    <row r="98" spans="2:13" x14ac:dyDescent="0.25">
      <c r="B98" s="733" t="str">
        <f>D$26</f>
        <v>tonnes</v>
      </c>
      <c r="C98" s="734"/>
      <c r="D98" s="734"/>
      <c r="E98" s="137"/>
      <c r="F98" s="137"/>
      <c r="G98" s="137"/>
      <c r="H98" s="137"/>
      <c r="I98" s="137"/>
      <c r="J98" s="137"/>
      <c r="K98" s="137"/>
      <c r="L98" s="138"/>
      <c r="M98" s="10"/>
    </row>
    <row r="99" spans="2:13" x14ac:dyDescent="0.25">
      <c r="B99" s="733" t="str">
        <f>D$27</f>
        <v>net delivered purchase value (CAD)</v>
      </c>
      <c r="C99" s="734"/>
      <c r="D99" s="734"/>
      <c r="E99" s="137"/>
      <c r="F99" s="137"/>
      <c r="G99" s="137"/>
      <c r="H99" s="137"/>
      <c r="I99" s="137"/>
      <c r="J99" s="137"/>
      <c r="K99" s="137"/>
      <c r="L99" s="138"/>
      <c r="M99" s="10"/>
    </row>
    <row r="100" spans="2:13" x14ac:dyDescent="0.25">
      <c r="B100" s="733" t="str">
        <f>D$28</f>
        <v>$ / tonne</v>
      </c>
      <c r="C100" s="734"/>
      <c r="D100" s="734"/>
      <c r="E100" s="151" t="str">
        <f t="shared" ref="E100:L100" si="13">IF(E98=0,"-",E99/E98)</f>
        <v>-</v>
      </c>
      <c r="F100" s="151" t="str">
        <f t="shared" si="13"/>
        <v>-</v>
      </c>
      <c r="G100" s="151" t="str">
        <f t="shared" si="13"/>
        <v>-</v>
      </c>
      <c r="H100" s="151" t="str">
        <f t="shared" si="13"/>
        <v>-</v>
      </c>
      <c r="I100" s="151" t="str">
        <f t="shared" si="13"/>
        <v>-</v>
      </c>
      <c r="J100" s="151" t="str">
        <f t="shared" si="13"/>
        <v>-</v>
      </c>
      <c r="K100" s="151" t="str">
        <f t="shared" si="13"/>
        <v>-</v>
      </c>
      <c r="L100" s="152" t="str">
        <f t="shared" si="13"/>
        <v>-</v>
      </c>
      <c r="M100" s="10"/>
    </row>
    <row r="101" spans="2:13" x14ac:dyDescent="0.25">
      <c r="B101" s="729" t="str">
        <f>IF(Intro!$G$20="English",Variables!B31,Variables!C31)</f>
        <v>L80 welded casing (including enhancements) with an API connection</v>
      </c>
      <c r="C101" s="619"/>
      <c r="D101" s="619"/>
      <c r="E101" s="619"/>
      <c r="F101" s="619"/>
      <c r="G101" s="619"/>
      <c r="H101" s="619"/>
      <c r="I101" s="619"/>
      <c r="J101" s="619"/>
      <c r="K101" s="619"/>
      <c r="L101" s="730"/>
      <c r="M101" s="10"/>
    </row>
    <row r="102" spans="2:13" x14ac:dyDescent="0.25">
      <c r="B102" s="731"/>
      <c r="C102" s="625"/>
      <c r="D102" s="625"/>
      <c r="E102" s="625"/>
      <c r="F102" s="625"/>
      <c r="G102" s="625"/>
      <c r="H102" s="625"/>
      <c r="I102" s="625"/>
      <c r="J102" s="625"/>
      <c r="K102" s="625"/>
      <c r="L102" s="732"/>
      <c r="M102" s="10"/>
    </row>
    <row r="103" spans="2:13" x14ac:dyDescent="0.25">
      <c r="B103" s="733" t="str">
        <f>D$26</f>
        <v>tonnes</v>
      </c>
      <c r="C103" s="734"/>
      <c r="D103" s="734"/>
      <c r="E103" s="137"/>
      <c r="F103" s="137"/>
      <c r="G103" s="137"/>
      <c r="H103" s="137"/>
      <c r="I103" s="137"/>
      <c r="J103" s="137"/>
      <c r="K103" s="137"/>
      <c r="L103" s="138"/>
      <c r="M103" s="10"/>
    </row>
    <row r="104" spans="2:13" x14ac:dyDescent="0.25">
      <c r="B104" s="733" t="str">
        <f>D$27</f>
        <v>net delivered purchase value (CAD)</v>
      </c>
      <c r="C104" s="734"/>
      <c r="D104" s="734"/>
      <c r="E104" s="137"/>
      <c r="F104" s="137"/>
      <c r="G104" s="137"/>
      <c r="H104" s="137"/>
      <c r="I104" s="137"/>
      <c r="J104" s="137"/>
      <c r="K104" s="137"/>
      <c r="L104" s="138"/>
      <c r="M104" s="10"/>
    </row>
    <row r="105" spans="2:13" x14ac:dyDescent="0.25">
      <c r="B105" s="733" t="str">
        <f>D$28</f>
        <v>$ / tonne</v>
      </c>
      <c r="C105" s="734"/>
      <c r="D105" s="734"/>
      <c r="E105" s="151" t="str">
        <f t="shared" ref="E105:L105" si="14">IF(E103=0,"-",E104/E103)</f>
        <v>-</v>
      </c>
      <c r="F105" s="151" t="str">
        <f t="shared" si="14"/>
        <v>-</v>
      </c>
      <c r="G105" s="151" t="str">
        <f t="shared" si="14"/>
        <v>-</v>
      </c>
      <c r="H105" s="151" t="str">
        <f t="shared" si="14"/>
        <v>-</v>
      </c>
      <c r="I105" s="151" t="str">
        <f t="shared" si="14"/>
        <v>-</v>
      </c>
      <c r="J105" s="151" t="str">
        <f t="shared" si="14"/>
        <v>-</v>
      </c>
      <c r="K105" s="151" t="str">
        <f t="shared" si="14"/>
        <v>-</v>
      </c>
      <c r="L105" s="152" t="str">
        <f t="shared" si="14"/>
        <v>-</v>
      </c>
      <c r="M105" s="10"/>
    </row>
    <row r="106" spans="2:13" x14ac:dyDescent="0.25">
      <c r="B106" s="729" t="str">
        <f>IF(Intro!$G$20="English",Variables!B32,Variables!C32)</f>
        <v>L80 seamless casing (including enhancements) with a semi-premium connection</v>
      </c>
      <c r="C106" s="619"/>
      <c r="D106" s="619"/>
      <c r="E106" s="619"/>
      <c r="F106" s="619"/>
      <c r="G106" s="619"/>
      <c r="H106" s="619"/>
      <c r="I106" s="619"/>
      <c r="J106" s="619"/>
      <c r="K106" s="619"/>
      <c r="L106" s="730"/>
      <c r="M106" s="10"/>
    </row>
    <row r="107" spans="2:13" x14ac:dyDescent="0.25">
      <c r="B107" s="731"/>
      <c r="C107" s="625"/>
      <c r="D107" s="625"/>
      <c r="E107" s="625"/>
      <c r="F107" s="625"/>
      <c r="G107" s="625"/>
      <c r="H107" s="625"/>
      <c r="I107" s="625"/>
      <c r="J107" s="625"/>
      <c r="K107" s="625"/>
      <c r="L107" s="732"/>
      <c r="M107" s="10"/>
    </row>
    <row r="108" spans="2:13" x14ac:dyDescent="0.25">
      <c r="B108" s="733" t="str">
        <f>D$26</f>
        <v>tonnes</v>
      </c>
      <c r="C108" s="734"/>
      <c r="D108" s="734"/>
      <c r="E108" s="137"/>
      <c r="F108" s="137"/>
      <c r="G108" s="137"/>
      <c r="H108" s="137"/>
      <c r="I108" s="137"/>
      <c r="J108" s="137"/>
      <c r="K108" s="137"/>
      <c r="L108" s="138"/>
      <c r="M108" s="10"/>
    </row>
    <row r="109" spans="2:13" x14ac:dyDescent="0.25">
      <c r="B109" s="733" t="str">
        <f>D$27</f>
        <v>net delivered purchase value (CAD)</v>
      </c>
      <c r="C109" s="734"/>
      <c r="D109" s="734"/>
      <c r="E109" s="137"/>
      <c r="F109" s="137"/>
      <c r="G109" s="137"/>
      <c r="H109" s="137"/>
      <c r="I109" s="137"/>
      <c r="J109" s="137"/>
      <c r="K109" s="137"/>
      <c r="L109" s="138"/>
      <c r="M109" s="10"/>
    </row>
    <row r="110" spans="2:13" x14ac:dyDescent="0.25">
      <c r="B110" s="733" t="str">
        <f>D$28</f>
        <v>$ / tonne</v>
      </c>
      <c r="C110" s="734"/>
      <c r="D110" s="734"/>
      <c r="E110" s="151" t="str">
        <f t="shared" ref="E110:L110" si="15">IF(E108=0,"-",E109/E108)</f>
        <v>-</v>
      </c>
      <c r="F110" s="151" t="str">
        <f t="shared" si="15"/>
        <v>-</v>
      </c>
      <c r="G110" s="151" t="str">
        <f t="shared" si="15"/>
        <v>-</v>
      </c>
      <c r="H110" s="151" t="str">
        <f t="shared" si="15"/>
        <v>-</v>
      </c>
      <c r="I110" s="151" t="str">
        <f t="shared" si="15"/>
        <v>-</v>
      </c>
      <c r="J110" s="151" t="str">
        <f t="shared" si="15"/>
        <v>-</v>
      </c>
      <c r="K110" s="151" t="str">
        <f t="shared" si="15"/>
        <v>-</v>
      </c>
      <c r="L110" s="152" t="str">
        <f t="shared" si="15"/>
        <v>-</v>
      </c>
      <c r="M110" s="10"/>
    </row>
    <row r="111" spans="2:13" x14ac:dyDescent="0.25">
      <c r="B111" s="729" t="str">
        <f>IF(Intro!$G$20="English",Variables!B33,Variables!C33)</f>
        <v>L80 welded casing (including enhancements) with a semi-premium connection</v>
      </c>
      <c r="C111" s="619"/>
      <c r="D111" s="619"/>
      <c r="E111" s="619"/>
      <c r="F111" s="619"/>
      <c r="G111" s="619"/>
      <c r="H111" s="619"/>
      <c r="I111" s="619"/>
      <c r="J111" s="619"/>
      <c r="K111" s="619"/>
      <c r="L111" s="730"/>
      <c r="M111" s="10"/>
    </row>
    <row r="112" spans="2:13" x14ac:dyDescent="0.25">
      <c r="B112" s="731"/>
      <c r="C112" s="625"/>
      <c r="D112" s="625"/>
      <c r="E112" s="625"/>
      <c r="F112" s="625"/>
      <c r="G112" s="625"/>
      <c r="H112" s="625"/>
      <c r="I112" s="625"/>
      <c r="J112" s="625"/>
      <c r="K112" s="625"/>
      <c r="L112" s="732"/>
      <c r="M112" s="10"/>
    </row>
    <row r="113" spans="2:13" x14ac:dyDescent="0.25">
      <c r="B113" s="733" t="str">
        <f>D$26</f>
        <v>tonnes</v>
      </c>
      <c r="C113" s="734"/>
      <c r="D113" s="734"/>
      <c r="E113" s="137"/>
      <c r="F113" s="137"/>
      <c r="G113" s="137"/>
      <c r="H113" s="137"/>
      <c r="I113" s="137"/>
      <c r="J113" s="137"/>
      <c r="K113" s="137"/>
      <c r="L113" s="138"/>
      <c r="M113" s="10"/>
    </row>
    <row r="114" spans="2:13" x14ac:dyDescent="0.25">
      <c r="B114" s="733" t="str">
        <f>D$27</f>
        <v>net delivered purchase value (CAD)</v>
      </c>
      <c r="C114" s="734"/>
      <c r="D114" s="734"/>
      <c r="E114" s="137"/>
      <c r="F114" s="137"/>
      <c r="G114" s="137"/>
      <c r="H114" s="137"/>
      <c r="I114" s="137"/>
      <c r="J114" s="137"/>
      <c r="K114" s="137"/>
      <c r="L114" s="138"/>
      <c r="M114" s="10"/>
    </row>
    <row r="115" spans="2:13" x14ac:dyDescent="0.25">
      <c r="B115" s="733" t="str">
        <f>D$28</f>
        <v>$ / tonne</v>
      </c>
      <c r="C115" s="734"/>
      <c r="D115" s="734"/>
      <c r="E115" s="151" t="str">
        <f t="shared" ref="E115:L115" si="16">IF(E113=0,"-",E114/E113)</f>
        <v>-</v>
      </c>
      <c r="F115" s="151" t="str">
        <f t="shared" si="16"/>
        <v>-</v>
      </c>
      <c r="G115" s="151" t="str">
        <f t="shared" si="16"/>
        <v>-</v>
      </c>
      <c r="H115" s="151" t="str">
        <f t="shared" si="16"/>
        <v>-</v>
      </c>
      <c r="I115" s="151" t="str">
        <f t="shared" si="16"/>
        <v>-</v>
      </c>
      <c r="J115" s="151" t="str">
        <f t="shared" si="16"/>
        <v>-</v>
      </c>
      <c r="K115" s="151" t="str">
        <f t="shared" si="16"/>
        <v>-</v>
      </c>
      <c r="L115" s="152" t="str">
        <f t="shared" si="16"/>
        <v>-</v>
      </c>
      <c r="M115" s="10"/>
    </row>
    <row r="116" spans="2:13" x14ac:dyDescent="0.25">
      <c r="B116" s="729" t="str">
        <f>IF(Intro!$G$20="English",Variables!B34,Variables!C34)</f>
        <v>P110 seamless casing (including enhancements) with an API connection</v>
      </c>
      <c r="C116" s="619"/>
      <c r="D116" s="619"/>
      <c r="E116" s="619"/>
      <c r="F116" s="619"/>
      <c r="G116" s="619"/>
      <c r="H116" s="619"/>
      <c r="I116" s="619"/>
      <c r="J116" s="619"/>
      <c r="K116" s="619"/>
      <c r="L116" s="730"/>
      <c r="M116" s="10"/>
    </row>
    <row r="117" spans="2:13" x14ac:dyDescent="0.25">
      <c r="B117" s="731"/>
      <c r="C117" s="625"/>
      <c r="D117" s="625"/>
      <c r="E117" s="625"/>
      <c r="F117" s="625"/>
      <c r="G117" s="625"/>
      <c r="H117" s="625"/>
      <c r="I117" s="625"/>
      <c r="J117" s="625"/>
      <c r="K117" s="625"/>
      <c r="L117" s="732"/>
      <c r="M117" s="10"/>
    </row>
    <row r="118" spans="2:13" x14ac:dyDescent="0.25">
      <c r="B118" s="733" t="str">
        <f>D$26</f>
        <v>tonnes</v>
      </c>
      <c r="C118" s="734"/>
      <c r="D118" s="734"/>
      <c r="E118" s="137"/>
      <c r="F118" s="137"/>
      <c r="G118" s="137"/>
      <c r="H118" s="137"/>
      <c r="I118" s="137"/>
      <c r="J118" s="137"/>
      <c r="K118" s="137"/>
      <c r="L118" s="138"/>
      <c r="M118" s="10"/>
    </row>
    <row r="119" spans="2:13" x14ac:dyDescent="0.25">
      <c r="B119" s="733" t="str">
        <f>D$27</f>
        <v>net delivered purchase value (CAD)</v>
      </c>
      <c r="C119" s="734"/>
      <c r="D119" s="734"/>
      <c r="E119" s="137"/>
      <c r="F119" s="137"/>
      <c r="G119" s="137"/>
      <c r="H119" s="137"/>
      <c r="I119" s="137"/>
      <c r="J119" s="137"/>
      <c r="K119" s="137"/>
      <c r="L119" s="138"/>
      <c r="M119" s="10"/>
    </row>
    <row r="120" spans="2:13" x14ac:dyDescent="0.25">
      <c r="B120" s="733" t="str">
        <f>D$28</f>
        <v>$ / tonne</v>
      </c>
      <c r="C120" s="734"/>
      <c r="D120" s="734"/>
      <c r="E120" s="151" t="str">
        <f t="shared" ref="E120:L120" si="17">IF(E118=0,"-",E119/E118)</f>
        <v>-</v>
      </c>
      <c r="F120" s="151" t="str">
        <f t="shared" si="17"/>
        <v>-</v>
      </c>
      <c r="G120" s="151" t="str">
        <f t="shared" si="17"/>
        <v>-</v>
      </c>
      <c r="H120" s="151" t="str">
        <f t="shared" si="17"/>
        <v>-</v>
      </c>
      <c r="I120" s="151" t="str">
        <f t="shared" si="17"/>
        <v>-</v>
      </c>
      <c r="J120" s="151" t="str">
        <f t="shared" si="17"/>
        <v>-</v>
      </c>
      <c r="K120" s="151" t="str">
        <f t="shared" si="17"/>
        <v>-</v>
      </c>
      <c r="L120" s="152" t="str">
        <f t="shared" si="17"/>
        <v>-</v>
      </c>
      <c r="M120" s="10"/>
    </row>
    <row r="121" spans="2:13" x14ac:dyDescent="0.25">
      <c r="B121" s="729" t="str">
        <f>IF(Intro!$G$20="English",Variables!B35,Variables!C35)</f>
        <v>P110 welded casing (including enhancements) with an API connection</v>
      </c>
      <c r="C121" s="619"/>
      <c r="D121" s="619"/>
      <c r="E121" s="619"/>
      <c r="F121" s="619"/>
      <c r="G121" s="619"/>
      <c r="H121" s="619"/>
      <c r="I121" s="619"/>
      <c r="J121" s="619"/>
      <c r="K121" s="619"/>
      <c r="L121" s="730"/>
      <c r="M121" s="10"/>
    </row>
    <row r="122" spans="2:13" x14ac:dyDescent="0.25">
      <c r="B122" s="731"/>
      <c r="C122" s="625"/>
      <c r="D122" s="625"/>
      <c r="E122" s="625"/>
      <c r="F122" s="625"/>
      <c r="G122" s="625"/>
      <c r="H122" s="625"/>
      <c r="I122" s="625"/>
      <c r="J122" s="625"/>
      <c r="K122" s="625"/>
      <c r="L122" s="732"/>
      <c r="M122" s="10"/>
    </row>
    <row r="123" spans="2:13" x14ac:dyDescent="0.25">
      <c r="B123" s="733" t="str">
        <f>D$26</f>
        <v>tonnes</v>
      </c>
      <c r="C123" s="734"/>
      <c r="D123" s="734"/>
      <c r="E123" s="137"/>
      <c r="F123" s="137"/>
      <c r="G123" s="137"/>
      <c r="H123" s="137"/>
      <c r="I123" s="137"/>
      <c r="J123" s="137"/>
      <c r="K123" s="137"/>
      <c r="L123" s="138"/>
      <c r="M123" s="10"/>
    </row>
    <row r="124" spans="2:13" x14ac:dyDescent="0.25">
      <c r="B124" s="733" t="str">
        <f>D$27</f>
        <v>net delivered purchase value (CAD)</v>
      </c>
      <c r="C124" s="734"/>
      <c r="D124" s="734"/>
      <c r="E124" s="137"/>
      <c r="F124" s="137"/>
      <c r="G124" s="137"/>
      <c r="H124" s="137"/>
      <c r="I124" s="137"/>
      <c r="J124" s="137"/>
      <c r="K124" s="137"/>
      <c r="L124" s="138"/>
      <c r="M124" s="10"/>
    </row>
    <row r="125" spans="2:13" x14ac:dyDescent="0.25">
      <c r="B125" s="733" t="str">
        <f>D$28</f>
        <v>$ / tonne</v>
      </c>
      <c r="C125" s="734"/>
      <c r="D125" s="734"/>
      <c r="E125" s="151" t="str">
        <f t="shared" ref="E125:L125" si="18">IF(E123=0,"-",E124/E123)</f>
        <v>-</v>
      </c>
      <c r="F125" s="151" t="str">
        <f t="shared" si="18"/>
        <v>-</v>
      </c>
      <c r="G125" s="151" t="str">
        <f t="shared" si="18"/>
        <v>-</v>
      </c>
      <c r="H125" s="151" t="str">
        <f t="shared" si="18"/>
        <v>-</v>
      </c>
      <c r="I125" s="151" t="str">
        <f t="shared" si="18"/>
        <v>-</v>
      </c>
      <c r="J125" s="151" t="str">
        <f t="shared" si="18"/>
        <v>-</v>
      </c>
      <c r="K125" s="151" t="str">
        <f t="shared" si="18"/>
        <v>-</v>
      </c>
      <c r="L125" s="152" t="str">
        <f t="shared" si="18"/>
        <v>-</v>
      </c>
      <c r="M125" s="10"/>
    </row>
    <row r="126" spans="2:13" x14ac:dyDescent="0.25">
      <c r="B126" s="729" t="str">
        <f>IF(Intro!$G$20="English",Variables!B36,Variables!C36)</f>
        <v>P110 seamless casing (including enhancements) with a semi-premium connection</v>
      </c>
      <c r="C126" s="619"/>
      <c r="D126" s="619"/>
      <c r="E126" s="619"/>
      <c r="F126" s="619"/>
      <c r="G126" s="619"/>
      <c r="H126" s="619"/>
      <c r="I126" s="619"/>
      <c r="J126" s="619"/>
      <c r="K126" s="619"/>
      <c r="L126" s="730"/>
      <c r="M126" s="10"/>
    </row>
    <row r="127" spans="2:13" x14ac:dyDescent="0.25">
      <c r="B127" s="731"/>
      <c r="C127" s="625"/>
      <c r="D127" s="625"/>
      <c r="E127" s="625"/>
      <c r="F127" s="625"/>
      <c r="G127" s="625"/>
      <c r="H127" s="625"/>
      <c r="I127" s="625"/>
      <c r="J127" s="625"/>
      <c r="K127" s="625"/>
      <c r="L127" s="732"/>
      <c r="M127" s="10"/>
    </row>
    <row r="128" spans="2:13" x14ac:dyDescent="0.25">
      <c r="B128" s="733" t="str">
        <f>D$26</f>
        <v>tonnes</v>
      </c>
      <c r="C128" s="734"/>
      <c r="D128" s="734"/>
      <c r="E128" s="137"/>
      <c r="F128" s="137"/>
      <c r="G128" s="137"/>
      <c r="H128" s="137"/>
      <c r="I128" s="137"/>
      <c r="J128" s="137"/>
      <c r="K128" s="137"/>
      <c r="L128" s="138"/>
      <c r="M128" s="10"/>
    </row>
    <row r="129" spans="2:13" x14ac:dyDescent="0.25">
      <c r="B129" s="733" t="str">
        <f>D$27</f>
        <v>net delivered purchase value (CAD)</v>
      </c>
      <c r="C129" s="734"/>
      <c r="D129" s="734"/>
      <c r="E129" s="137"/>
      <c r="F129" s="137"/>
      <c r="G129" s="137"/>
      <c r="H129" s="137"/>
      <c r="I129" s="137"/>
      <c r="J129" s="137"/>
      <c r="K129" s="137"/>
      <c r="L129" s="138"/>
      <c r="M129" s="10"/>
    </row>
    <row r="130" spans="2:13" x14ac:dyDescent="0.25">
      <c r="B130" s="733" t="str">
        <f>D$28</f>
        <v>$ / tonne</v>
      </c>
      <c r="C130" s="734"/>
      <c r="D130" s="734"/>
      <c r="E130" s="151" t="str">
        <f t="shared" ref="E130:L130" si="19">IF(E128=0,"-",E129/E128)</f>
        <v>-</v>
      </c>
      <c r="F130" s="151" t="str">
        <f t="shared" si="19"/>
        <v>-</v>
      </c>
      <c r="G130" s="151" t="str">
        <f t="shared" si="19"/>
        <v>-</v>
      </c>
      <c r="H130" s="151" t="str">
        <f t="shared" si="19"/>
        <v>-</v>
      </c>
      <c r="I130" s="151" t="str">
        <f t="shared" si="19"/>
        <v>-</v>
      </c>
      <c r="J130" s="151" t="str">
        <f t="shared" si="19"/>
        <v>-</v>
      </c>
      <c r="K130" s="151" t="str">
        <f t="shared" si="19"/>
        <v>-</v>
      </c>
      <c r="L130" s="152" t="str">
        <f t="shared" si="19"/>
        <v>-</v>
      </c>
      <c r="M130" s="10"/>
    </row>
    <row r="131" spans="2:13" x14ac:dyDescent="0.25">
      <c r="B131" s="729" t="str">
        <f>IF(Intro!$G$20="English",Variables!B37,Variables!C37)</f>
        <v>P110 welded casing (including enhancements) with a semi-premium connection</v>
      </c>
      <c r="C131" s="619"/>
      <c r="D131" s="619"/>
      <c r="E131" s="619"/>
      <c r="F131" s="619"/>
      <c r="G131" s="619"/>
      <c r="H131" s="619"/>
      <c r="I131" s="619"/>
      <c r="J131" s="619"/>
      <c r="K131" s="619"/>
      <c r="L131" s="730"/>
      <c r="M131" s="10"/>
    </row>
    <row r="132" spans="2:13" x14ac:dyDescent="0.25">
      <c r="B132" s="731"/>
      <c r="C132" s="625"/>
      <c r="D132" s="625"/>
      <c r="E132" s="625"/>
      <c r="F132" s="625"/>
      <c r="G132" s="625"/>
      <c r="H132" s="625"/>
      <c r="I132" s="625"/>
      <c r="J132" s="625"/>
      <c r="K132" s="625"/>
      <c r="L132" s="732"/>
      <c r="M132" s="10"/>
    </row>
    <row r="133" spans="2:13" x14ac:dyDescent="0.25">
      <c r="B133" s="733" t="str">
        <f>D$26</f>
        <v>tonnes</v>
      </c>
      <c r="C133" s="734"/>
      <c r="D133" s="734"/>
      <c r="E133" s="137"/>
      <c r="F133" s="137"/>
      <c r="G133" s="137"/>
      <c r="H133" s="137"/>
      <c r="I133" s="137"/>
      <c r="J133" s="137"/>
      <c r="K133" s="137"/>
      <c r="L133" s="138"/>
      <c r="M133" s="10"/>
    </row>
    <row r="134" spans="2:13" x14ac:dyDescent="0.25">
      <c r="B134" s="733" t="str">
        <f>D$27</f>
        <v>net delivered purchase value (CAD)</v>
      </c>
      <c r="C134" s="734"/>
      <c r="D134" s="734"/>
      <c r="E134" s="137"/>
      <c r="F134" s="137"/>
      <c r="G134" s="137"/>
      <c r="H134" s="137"/>
      <c r="I134" s="137"/>
      <c r="J134" s="137"/>
      <c r="K134" s="137"/>
      <c r="L134" s="138"/>
      <c r="M134" s="10"/>
    </row>
    <row r="135" spans="2:13" x14ac:dyDescent="0.25">
      <c r="B135" s="733" t="str">
        <f>D$28</f>
        <v>$ / tonne</v>
      </c>
      <c r="C135" s="734"/>
      <c r="D135" s="734"/>
      <c r="E135" s="151" t="str">
        <f t="shared" ref="E135:L135" si="20">IF(E133=0,"-",E134/E133)</f>
        <v>-</v>
      </c>
      <c r="F135" s="151" t="str">
        <f t="shared" si="20"/>
        <v>-</v>
      </c>
      <c r="G135" s="151" t="str">
        <f t="shared" si="20"/>
        <v>-</v>
      </c>
      <c r="H135" s="151" t="str">
        <f t="shared" si="20"/>
        <v>-</v>
      </c>
      <c r="I135" s="151" t="str">
        <f t="shared" si="20"/>
        <v>-</v>
      </c>
      <c r="J135" s="151" t="str">
        <f t="shared" si="20"/>
        <v>-</v>
      </c>
      <c r="K135" s="151" t="str">
        <f t="shared" si="20"/>
        <v>-</v>
      </c>
      <c r="L135" s="152" t="str">
        <f t="shared" si="20"/>
        <v>-</v>
      </c>
      <c r="M135" s="10"/>
    </row>
    <row r="136" spans="2:13" x14ac:dyDescent="0.25">
      <c r="B136" s="729" t="str">
        <f>IF(Intro!$G$20="English",Variables!B38,Variables!C38)</f>
        <v>T95 seamless casing (including enhancements) with a semi-premium connection</v>
      </c>
      <c r="C136" s="619"/>
      <c r="D136" s="619"/>
      <c r="E136" s="619"/>
      <c r="F136" s="619"/>
      <c r="G136" s="619"/>
      <c r="H136" s="619"/>
      <c r="I136" s="619"/>
      <c r="J136" s="619"/>
      <c r="K136" s="619"/>
      <c r="L136" s="730"/>
      <c r="M136" s="10"/>
    </row>
    <row r="137" spans="2:13" x14ac:dyDescent="0.25">
      <c r="B137" s="731"/>
      <c r="C137" s="625"/>
      <c r="D137" s="625"/>
      <c r="E137" s="625"/>
      <c r="F137" s="625"/>
      <c r="G137" s="625"/>
      <c r="H137" s="625"/>
      <c r="I137" s="625"/>
      <c r="J137" s="625"/>
      <c r="K137" s="625"/>
      <c r="L137" s="732"/>
      <c r="M137" s="10"/>
    </row>
    <row r="138" spans="2:13" x14ac:dyDescent="0.25">
      <c r="B138" s="733" t="str">
        <f>D$26</f>
        <v>tonnes</v>
      </c>
      <c r="C138" s="734"/>
      <c r="D138" s="734"/>
      <c r="E138" s="137"/>
      <c r="F138" s="137"/>
      <c r="G138" s="137"/>
      <c r="H138" s="137"/>
      <c r="I138" s="137"/>
      <c r="J138" s="137"/>
      <c r="K138" s="137"/>
      <c r="L138" s="138"/>
      <c r="M138" s="10"/>
    </row>
    <row r="139" spans="2:13" x14ac:dyDescent="0.25">
      <c r="B139" s="733" t="str">
        <f>D$27</f>
        <v>net delivered purchase value (CAD)</v>
      </c>
      <c r="C139" s="734"/>
      <c r="D139" s="734"/>
      <c r="E139" s="137"/>
      <c r="F139" s="137"/>
      <c r="G139" s="137"/>
      <c r="H139" s="137"/>
      <c r="I139" s="137"/>
      <c r="J139" s="137"/>
      <c r="K139" s="137"/>
      <c r="L139" s="138"/>
      <c r="M139" s="10"/>
    </row>
    <row r="140" spans="2:13" x14ac:dyDescent="0.25">
      <c r="B140" s="733" t="str">
        <f>D$28</f>
        <v>$ / tonne</v>
      </c>
      <c r="C140" s="734"/>
      <c r="D140" s="734"/>
      <c r="E140" s="151" t="str">
        <f t="shared" ref="E140:L140" si="21">IF(E138=0,"-",E139/E138)</f>
        <v>-</v>
      </c>
      <c r="F140" s="151" t="str">
        <f t="shared" si="21"/>
        <v>-</v>
      </c>
      <c r="G140" s="151" t="str">
        <f t="shared" si="21"/>
        <v>-</v>
      </c>
      <c r="H140" s="151" t="str">
        <f t="shared" si="21"/>
        <v>-</v>
      </c>
      <c r="I140" s="151" t="str">
        <f t="shared" si="21"/>
        <v>-</v>
      </c>
      <c r="J140" s="151" t="str">
        <f t="shared" si="21"/>
        <v>-</v>
      </c>
      <c r="K140" s="151" t="str">
        <f t="shared" si="21"/>
        <v>-</v>
      </c>
      <c r="L140" s="152" t="str">
        <f t="shared" si="21"/>
        <v>-</v>
      </c>
      <c r="M140" s="10"/>
    </row>
    <row r="141" spans="2:13" x14ac:dyDescent="0.25">
      <c r="B141" s="729" t="str">
        <f>IF(Intro!$G$20="English",Variables!B39,Variables!C39)</f>
        <v>P110S seamless casing (including enhancements) or similar mild sour service grade with a semi-premium connection</v>
      </c>
      <c r="C141" s="619"/>
      <c r="D141" s="619"/>
      <c r="E141" s="619"/>
      <c r="F141" s="619"/>
      <c r="G141" s="619"/>
      <c r="H141" s="619"/>
      <c r="I141" s="619"/>
      <c r="J141" s="619"/>
      <c r="K141" s="619"/>
      <c r="L141" s="730"/>
      <c r="M141" s="10"/>
    </row>
    <row r="142" spans="2:13" x14ac:dyDescent="0.25">
      <c r="B142" s="731"/>
      <c r="C142" s="625"/>
      <c r="D142" s="625"/>
      <c r="E142" s="625"/>
      <c r="F142" s="625"/>
      <c r="G142" s="625"/>
      <c r="H142" s="625"/>
      <c r="I142" s="625"/>
      <c r="J142" s="625"/>
      <c r="K142" s="625"/>
      <c r="L142" s="732"/>
      <c r="M142" s="10"/>
    </row>
    <row r="143" spans="2:13" x14ac:dyDescent="0.25">
      <c r="B143" s="733" t="str">
        <f>D$26</f>
        <v>tonnes</v>
      </c>
      <c r="C143" s="734"/>
      <c r="D143" s="734"/>
      <c r="E143" s="137"/>
      <c r="F143" s="137"/>
      <c r="G143" s="137"/>
      <c r="H143" s="137"/>
      <c r="I143" s="137"/>
      <c r="J143" s="137"/>
      <c r="K143" s="137"/>
      <c r="L143" s="138"/>
      <c r="M143" s="10"/>
    </row>
    <row r="144" spans="2:13" x14ac:dyDescent="0.25">
      <c r="B144" s="733" t="str">
        <f>D$27</f>
        <v>net delivered purchase value (CAD)</v>
      </c>
      <c r="C144" s="734"/>
      <c r="D144" s="734"/>
      <c r="E144" s="137"/>
      <c r="F144" s="137"/>
      <c r="G144" s="137"/>
      <c r="H144" s="137"/>
      <c r="I144" s="137"/>
      <c r="J144" s="137"/>
      <c r="K144" s="137"/>
      <c r="L144" s="138"/>
      <c r="M144" s="10"/>
    </row>
    <row r="145" spans="1:19" x14ac:dyDescent="0.25">
      <c r="B145" s="733" t="str">
        <f>D$28</f>
        <v>$ / tonne</v>
      </c>
      <c r="C145" s="734"/>
      <c r="D145" s="734"/>
      <c r="E145" s="151" t="str">
        <f t="shared" ref="E145:L145" si="22">IF(E143=0,"-",E144/E143)</f>
        <v>-</v>
      </c>
      <c r="F145" s="151" t="str">
        <f t="shared" si="22"/>
        <v>-</v>
      </c>
      <c r="G145" s="151" t="str">
        <f t="shared" si="22"/>
        <v>-</v>
      </c>
      <c r="H145" s="151" t="str">
        <f t="shared" si="22"/>
        <v>-</v>
      </c>
      <c r="I145" s="151" t="str">
        <f t="shared" si="22"/>
        <v>-</v>
      </c>
      <c r="J145" s="151" t="str">
        <f t="shared" si="22"/>
        <v>-</v>
      </c>
      <c r="K145" s="151" t="str">
        <f t="shared" si="22"/>
        <v>-</v>
      </c>
      <c r="L145" s="152" t="str">
        <f t="shared" si="22"/>
        <v>-</v>
      </c>
      <c r="M145" s="10"/>
    </row>
    <row r="146" spans="1:19" x14ac:dyDescent="0.25">
      <c r="B146" s="260"/>
      <c r="C146" s="261"/>
      <c r="D146" s="261"/>
      <c r="E146" s="29"/>
      <c r="F146" s="29"/>
      <c r="G146" s="29"/>
      <c r="H146" s="29"/>
      <c r="I146" s="29"/>
      <c r="J146" s="29"/>
      <c r="K146" s="29"/>
      <c r="L146" s="30"/>
      <c r="M146" s="10"/>
    </row>
    <row r="147" spans="1:19" x14ac:dyDescent="0.25">
      <c r="B147" s="549" t="str">
        <f>IF(Intro!$G$20="English",O147,P147)</f>
        <v>In the table below, “Error” means that the total imports of your firm's benchmark products exceed your firm's total imports for that period. Therefore, please modify the above data if necessary.</v>
      </c>
      <c r="C147" s="550"/>
      <c r="D147" s="550"/>
      <c r="E147" s="550"/>
      <c r="F147" s="550"/>
      <c r="G147" s="550"/>
      <c r="H147" s="550"/>
      <c r="I147" s="550"/>
      <c r="J147" s="550"/>
      <c r="K147" s="550"/>
      <c r="L147" s="551"/>
      <c r="M147" s="10"/>
      <c r="O147" s="10" t="s">
        <v>361</v>
      </c>
      <c r="P147" s="10" t="s">
        <v>362</v>
      </c>
      <c r="S147" s="38"/>
    </row>
    <row r="148" spans="1:19" x14ac:dyDescent="0.25">
      <c r="B148" s="549"/>
      <c r="C148" s="550"/>
      <c r="D148" s="550"/>
      <c r="E148" s="550"/>
      <c r="F148" s="550"/>
      <c r="G148" s="550"/>
      <c r="H148" s="550"/>
      <c r="I148" s="550"/>
      <c r="J148" s="550"/>
      <c r="K148" s="550"/>
      <c r="L148" s="551"/>
      <c r="M148" s="10"/>
      <c r="S148" s="38"/>
    </row>
    <row r="149" spans="1:19" x14ac:dyDescent="0.25">
      <c r="B149" s="214"/>
      <c r="C149" s="215"/>
      <c r="D149" s="215"/>
      <c r="E149" s="29"/>
      <c r="F149" s="29"/>
      <c r="G149" s="29"/>
      <c r="H149" s="29"/>
      <c r="I149" s="29"/>
      <c r="J149" s="29"/>
      <c r="K149" s="29"/>
      <c r="L149" s="30"/>
      <c r="M149" s="10"/>
      <c r="S149" s="38"/>
    </row>
    <row r="150" spans="1:19" ht="14.1" customHeight="1" x14ac:dyDescent="0.25">
      <c r="B150" s="744" t="str">
        <f>Variables!D66</f>
        <v>Verification - volume</v>
      </c>
      <c r="C150" s="745"/>
      <c r="D150" s="745"/>
      <c r="E150" s="745"/>
      <c r="F150" s="746"/>
      <c r="G150" s="218">
        <f>G80</f>
        <v>2024</v>
      </c>
      <c r="H150" s="218">
        <f>H80</f>
        <v>2025</v>
      </c>
      <c r="I150" s="218" t="str">
        <f>I80</f>
        <v>Jan-March 2025</v>
      </c>
      <c r="J150" s="218" t="str">
        <f>J80</f>
        <v>Jan-March 2026</v>
      </c>
      <c r="K150" s="225"/>
      <c r="L150" s="226"/>
      <c r="M150" s="10"/>
    </row>
    <row r="151" spans="1:19" ht="14.1" customHeight="1" x14ac:dyDescent="0.25">
      <c r="B151" s="753" t="str">
        <f>B98</f>
        <v>tonnes</v>
      </c>
      <c r="C151" s="754"/>
      <c r="D151" s="754"/>
      <c r="E151" s="754"/>
      <c r="F151" s="755"/>
      <c r="G151" s="187" t="str">
        <f>IF(SUM(E98:G98,E103:G103,E108:G108,E113:G113,E118:G118,E123:G123,E128:G128,E133:G133,E138:G138,E143:G143)&gt;H26,Variables!$D$67,Variables!$D$68)</f>
        <v>Okay</v>
      </c>
      <c r="H151" s="187" t="str">
        <f>IF(SUM(H98:K98,H103:K103,H108:K108,H113:K113,H118:K118,H123:K123,H128:K128,H133:K133,H138:K138,H143:K143)&gt;I26,Variables!$D$67,Variables!$D$68)</f>
        <v>Okay</v>
      </c>
      <c r="I151" s="187" t="str">
        <f>IF(SUM(H98,H103,H108,H113,H118,H123,H128,H133,H138,H143)&gt;J26,Variables!$D$67,Variables!$D$68)</f>
        <v>Okay</v>
      </c>
      <c r="J151" s="187" t="str">
        <f>IF(SUM(L98,L103,L108,L113,L118,L123,L128,L133,L138,L143)&gt;K26,Variables!$D$67,Variables!$D$68)</f>
        <v>Okay</v>
      </c>
      <c r="K151" s="225"/>
      <c r="L151" s="226"/>
      <c r="M151" s="10"/>
    </row>
    <row r="152" spans="1:19" ht="14.1" customHeight="1" x14ac:dyDescent="0.25">
      <c r="B152" s="750" t="str">
        <f>IF(Intro!$G$20="English",O152,P152)</f>
        <v>volume - total imports of benchmark products (Question 3)</v>
      </c>
      <c r="C152" s="751"/>
      <c r="D152" s="751"/>
      <c r="E152" s="751"/>
      <c r="F152" s="752"/>
      <c r="G152" s="187">
        <f>SUM(E98:G98,E103:G103,E108:G108,E113:G113,E118:G118,E123:G123,E128:G128,E133:G133,E138:G138,E143:G143)</f>
        <v>0</v>
      </c>
      <c r="H152" s="187">
        <f>SUM(H98:K98,H103:K103,H108:K108,H113:K113,H118:K118,H123:K123,H128:K128,H133:K133,H138:K138,H143:K143)</f>
        <v>0</v>
      </c>
      <c r="I152" s="187">
        <f>SUM(H98,H103,H108,H113,H118,H123,H128,H133,H138,H143)</f>
        <v>0</v>
      </c>
      <c r="J152" s="187">
        <f>SUM(L98,L103,L108,L113,L118,L123,L128,L133,L138,L143)</f>
        <v>0</v>
      </c>
      <c r="K152" s="225"/>
      <c r="L152" s="226"/>
      <c r="M152" s="10"/>
      <c r="O152" s="10" t="s">
        <v>431</v>
      </c>
      <c r="P152" s="10" t="s">
        <v>432</v>
      </c>
    </row>
    <row r="153" spans="1:19" ht="14.1" customHeight="1" x14ac:dyDescent="0.25">
      <c r="B153" s="750" t="str">
        <f>IF(Intro!$G$20="English",O153,P153)</f>
        <v>volume - total imports (Question 1)</v>
      </c>
      <c r="C153" s="751"/>
      <c r="D153" s="751"/>
      <c r="E153" s="751"/>
      <c r="F153" s="752"/>
      <c r="G153" s="187">
        <f>H26</f>
        <v>0</v>
      </c>
      <c r="H153" s="187">
        <f>I26</f>
        <v>0</v>
      </c>
      <c r="I153" s="187">
        <f>J26</f>
        <v>0</v>
      </c>
      <c r="J153" s="187">
        <f>K26</f>
        <v>0</v>
      </c>
      <c r="K153" s="225"/>
      <c r="L153" s="226"/>
      <c r="M153" s="10"/>
      <c r="O153" s="10" t="s">
        <v>433</v>
      </c>
      <c r="P153" s="10" t="s">
        <v>434</v>
      </c>
    </row>
    <row r="154" spans="1:19" x14ac:dyDescent="0.25">
      <c r="B154" s="744" t="str">
        <f>Variables!D70</f>
        <v>Verification - value</v>
      </c>
      <c r="C154" s="745"/>
      <c r="D154" s="745"/>
      <c r="E154" s="745"/>
      <c r="F154" s="746"/>
      <c r="G154" s="218">
        <f>G150</f>
        <v>2024</v>
      </c>
      <c r="H154" s="218">
        <f>H150</f>
        <v>2025</v>
      </c>
      <c r="I154" s="218" t="str">
        <f>I150</f>
        <v>Jan-March 2025</v>
      </c>
      <c r="J154" s="218" t="str">
        <f>J150</f>
        <v>Jan-March 2026</v>
      </c>
      <c r="K154" s="225"/>
      <c r="L154" s="226"/>
      <c r="M154" s="10"/>
    </row>
    <row r="155" spans="1:19" ht="14.1" customHeight="1" x14ac:dyDescent="0.25">
      <c r="B155" s="753" t="str">
        <f>B99</f>
        <v>net delivered purchase value (CAD)</v>
      </c>
      <c r="C155" s="754"/>
      <c r="D155" s="754"/>
      <c r="E155" s="754"/>
      <c r="F155" s="755"/>
      <c r="G155" s="187" t="str">
        <f>IF(SUM(E99:G99,E104:G104,E109:G109,E114:G114,E119:G119,E124:G124,E129:G129,E134:G134,E139:G139,E144:G144)&gt;H27,Variables!$D$67,Variables!$D$68)</f>
        <v>Okay</v>
      </c>
      <c r="H155" s="187" t="str">
        <f>IF(SUM(H99:K99,H104:K104,H109:K109,H114:K114,H119:K119,H124:K124,H129:K129,H134:K134,H139:K139,H144:K144)&gt;I27,Variables!$D$67,Variables!$D$68)</f>
        <v>Okay</v>
      </c>
      <c r="I155" s="187" t="str">
        <f>IF(SUM(H99,H104,H109,H114,H119,H124,H129,H134,H139,H144)&gt;J27,Variables!$D$67,Variables!$D$68)</f>
        <v>Okay</v>
      </c>
      <c r="J155" s="187" t="str">
        <f>IF(SUM(L99,L104,L109,L114,L119,L124,L129,L134,L139,L144)&gt;K27,Variables!$D$67,Variables!$D$68)</f>
        <v>Okay</v>
      </c>
      <c r="K155" s="225"/>
      <c r="L155" s="226"/>
      <c r="M155" s="10"/>
    </row>
    <row r="156" spans="1:19" ht="14.1" customHeight="1" x14ac:dyDescent="0.25">
      <c r="B156" s="750" t="str">
        <f>IF(Intro!$G$20="English",O156,P156)</f>
        <v>value - total imports of benchmark products (Question 3)</v>
      </c>
      <c r="C156" s="751"/>
      <c r="D156" s="751"/>
      <c r="E156" s="751"/>
      <c r="F156" s="752"/>
      <c r="G156" s="187">
        <f>SUM(E99:G99,E104:G104,E109:G109,E114:G114,E119:G119,E124:G124,E129:G129,E134:G134,E139:G139,E144:G144)</f>
        <v>0</v>
      </c>
      <c r="H156" s="187">
        <f>SUM(H99:K99,H104:K104,H109:K109,H114:K114,H119:K119,H124:K124,H129:K129,H134:K134,H139:K139,H144:K144)</f>
        <v>0</v>
      </c>
      <c r="I156" s="187">
        <f>SUM(H99,H104,H109,H114,H119,H124,H129,H134,H139,H144)</f>
        <v>0</v>
      </c>
      <c r="J156" s="187">
        <f>SUM(L99,L104,L109,L114,L119,L124,L129,L134,L139,L144)</f>
        <v>0</v>
      </c>
      <c r="K156" s="225"/>
      <c r="L156" s="226"/>
      <c r="M156" s="10"/>
      <c r="O156" s="10" t="s">
        <v>435</v>
      </c>
      <c r="P156" s="10" t="s">
        <v>436</v>
      </c>
    </row>
    <row r="157" spans="1:19" ht="14.1" customHeight="1" x14ac:dyDescent="0.25">
      <c r="B157" s="750" t="str">
        <f>IF(Intro!$G$20="English",O157,P157)</f>
        <v>valeur - total imports (Question 1)</v>
      </c>
      <c r="C157" s="751"/>
      <c r="D157" s="751"/>
      <c r="E157" s="751"/>
      <c r="F157" s="752"/>
      <c r="G157" s="187">
        <f>H27</f>
        <v>0</v>
      </c>
      <c r="H157" s="187">
        <f>I27</f>
        <v>0</v>
      </c>
      <c r="I157" s="187">
        <f>J27</f>
        <v>0</v>
      </c>
      <c r="J157" s="187">
        <f>K27</f>
        <v>0</v>
      </c>
      <c r="K157" s="225"/>
      <c r="L157" s="226"/>
      <c r="M157" s="10"/>
      <c r="O157" s="10" t="s">
        <v>437</v>
      </c>
      <c r="P157" s="10" t="s">
        <v>438</v>
      </c>
    </row>
    <row r="158" spans="1:19" x14ac:dyDescent="0.25">
      <c r="B158" s="72"/>
      <c r="C158" s="82"/>
      <c r="D158" s="82"/>
      <c r="E158" s="82"/>
      <c r="F158" s="82"/>
      <c r="G158" s="82"/>
      <c r="H158" s="82"/>
      <c r="I158" s="82"/>
      <c r="J158" s="82"/>
      <c r="K158" s="82"/>
      <c r="L158" s="83"/>
      <c r="M158" s="10"/>
    </row>
    <row r="159" spans="1:19" s="207" customFormat="1" x14ac:dyDescent="0.25">
      <c r="A159" s="7"/>
      <c r="B159" s="91"/>
      <c r="C159" s="91"/>
      <c r="D159" s="89"/>
      <c r="E159" s="217"/>
      <c r="F159" s="217"/>
      <c r="G159" s="217"/>
      <c r="H159" s="217"/>
      <c r="I159" s="217"/>
      <c r="J159" s="217"/>
      <c r="K159" s="217"/>
      <c r="L159" s="217"/>
      <c r="M159" s="73"/>
    </row>
    <row r="160" spans="1:19" x14ac:dyDescent="0.25">
      <c r="B160" s="540" t="str">
        <f>IF(Intro!$G$20="English",O160,P160)</f>
        <v>SALES IN CANADA OF IMPORTS OF BENCHMARK PRODUCTS</v>
      </c>
      <c r="C160" s="541"/>
      <c r="D160" s="541"/>
      <c r="E160" s="541"/>
      <c r="F160" s="541"/>
      <c r="G160" s="541"/>
      <c r="H160" s="541"/>
      <c r="I160" s="541"/>
      <c r="J160" s="541"/>
      <c r="K160" s="541"/>
      <c r="L160" s="542"/>
      <c r="M160" s="10"/>
      <c r="O160" s="105" t="s">
        <v>336</v>
      </c>
      <c r="P160" s="105" t="s">
        <v>400</v>
      </c>
    </row>
    <row r="161" spans="2:16" x14ac:dyDescent="0.25">
      <c r="B161" s="672" t="s">
        <v>17</v>
      </c>
      <c r="C161" s="673"/>
      <c r="D161" s="673"/>
      <c r="E161" s="673"/>
      <c r="F161" s="673"/>
      <c r="G161" s="673"/>
      <c r="H161" s="673"/>
      <c r="I161" s="673"/>
      <c r="J161" s="673"/>
      <c r="K161" s="673"/>
      <c r="L161" s="674"/>
      <c r="M161" s="10"/>
    </row>
    <row r="162" spans="2:16" x14ac:dyDescent="0.25">
      <c r="B162" s="16"/>
      <c r="C162" s="35"/>
      <c r="D162" s="35"/>
      <c r="E162" s="36"/>
      <c r="F162" s="36"/>
      <c r="G162" s="36"/>
      <c r="H162" s="36"/>
      <c r="I162" s="36"/>
      <c r="J162" s="36"/>
      <c r="K162" s="36"/>
      <c r="L162" s="17"/>
      <c r="M162" s="10"/>
    </row>
    <row r="163" spans="2:16" x14ac:dyDescent="0.25">
      <c r="B163" s="549" t="str">
        <f>IF(Intro!$G$20="English",O163,P163)</f>
        <v xml:space="preserve">Report the volume and value of sales of imports in Canada for each benchmark product listed below : </v>
      </c>
      <c r="C163" s="550"/>
      <c r="D163" s="550"/>
      <c r="E163" s="550"/>
      <c r="F163" s="550"/>
      <c r="G163" s="550"/>
      <c r="H163" s="550"/>
      <c r="I163" s="550"/>
      <c r="J163" s="550"/>
      <c r="K163" s="550"/>
      <c r="L163" s="551"/>
      <c r="M163" s="10"/>
      <c r="O163" s="18" t="s">
        <v>171</v>
      </c>
      <c r="P163" s="10" t="s">
        <v>399</v>
      </c>
    </row>
    <row r="164" spans="2:16" x14ac:dyDescent="0.25">
      <c r="B164" s="549" t="str">
        <f>Pro!B22</f>
        <v>Note - Only complete this question if your firm sold the goods between January 1, 2023, and March 31,2026.</v>
      </c>
      <c r="C164" s="550"/>
      <c r="D164" s="550"/>
      <c r="E164" s="550"/>
      <c r="F164" s="550"/>
      <c r="G164" s="550"/>
      <c r="H164" s="550"/>
      <c r="I164" s="550"/>
      <c r="J164" s="550"/>
      <c r="K164" s="550"/>
      <c r="L164" s="551"/>
      <c r="M164" s="10"/>
      <c r="O164" s="18"/>
    </row>
    <row r="165" spans="2:16" x14ac:dyDescent="0.25">
      <c r="B165" s="214"/>
      <c r="C165" s="215"/>
      <c r="D165" s="35"/>
      <c r="E165" s="36"/>
      <c r="F165" s="36"/>
      <c r="G165" s="36"/>
      <c r="H165" s="36"/>
      <c r="I165" s="36"/>
      <c r="J165" s="36"/>
      <c r="K165" s="36"/>
      <c r="L165" s="17"/>
      <c r="M165" s="10"/>
      <c r="O165" s="18"/>
    </row>
    <row r="166" spans="2:16" x14ac:dyDescent="0.25">
      <c r="B166" s="775"/>
      <c r="C166" s="776"/>
      <c r="D166" s="777"/>
      <c r="E166" s="218" t="str">
        <f t="shared" ref="E166:L166" si="23">E95</f>
        <v>Q2 - 2024</v>
      </c>
      <c r="F166" s="218" t="str">
        <f t="shared" si="23"/>
        <v>Q3 - 2024</v>
      </c>
      <c r="G166" s="218" t="str">
        <f t="shared" si="23"/>
        <v>Q4 - 2024</v>
      </c>
      <c r="H166" s="218" t="str">
        <f t="shared" si="23"/>
        <v>Q1 - 2025</v>
      </c>
      <c r="I166" s="218" t="str">
        <f t="shared" si="23"/>
        <v>Q2 - 2025</v>
      </c>
      <c r="J166" s="218" t="str">
        <f t="shared" si="23"/>
        <v>Q3 - 2025</v>
      </c>
      <c r="K166" s="218" t="str">
        <f t="shared" si="23"/>
        <v>Q4 - 2025</v>
      </c>
      <c r="L166" s="219" t="str">
        <f t="shared" si="23"/>
        <v>Q1 - 2026</v>
      </c>
      <c r="M166" s="10"/>
      <c r="O166" s="18"/>
    </row>
    <row r="167" spans="2:16" x14ac:dyDescent="0.25">
      <c r="B167" s="729" t="str">
        <f>B96</f>
        <v>L80 seamless casing (including enhancements) with an API connection</v>
      </c>
      <c r="C167" s="619"/>
      <c r="D167" s="619"/>
      <c r="E167" s="619"/>
      <c r="F167" s="619"/>
      <c r="G167" s="619"/>
      <c r="H167" s="619"/>
      <c r="I167" s="619"/>
      <c r="J167" s="619"/>
      <c r="K167" s="619"/>
      <c r="L167" s="730"/>
      <c r="M167" s="10"/>
    </row>
    <row r="168" spans="2:16" x14ac:dyDescent="0.25">
      <c r="B168" s="731"/>
      <c r="C168" s="625"/>
      <c r="D168" s="625"/>
      <c r="E168" s="625"/>
      <c r="F168" s="625"/>
      <c r="G168" s="625"/>
      <c r="H168" s="625"/>
      <c r="I168" s="625"/>
      <c r="J168" s="625"/>
      <c r="K168" s="625"/>
      <c r="L168" s="732"/>
      <c r="M168" s="10"/>
    </row>
    <row r="169" spans="2:16" x14ac:dyDescent="0.25">
      <c r="B169" s="733" t="str">
        <f>D$31</f>
        <v>tonnes</v>
      </c>
      <c r="C169" s="734"/>
      <c r="D169" s="734"/>
      <c r="E169" s="137"/>
      <c r="F169" s="137"/>
      <c r="G169" s="137"/>
      <c r="H169" s="137"/>
      <c r="I169" s="137"/>
      <c r="J169" s="137"/>
      <c r="K169" s="137"/>
      <c r="L169" s="138"/>
      <c r="M169" s="10"/>
    </row>
    <row r="170" spans="2:16" x14ac:dyDescent="0.25">
      <c r="B170" s="733" t="str">
        <f>D$32</f>
        <v>net delivered selling value (CAD)</v>
      </c>
      <c r="C170" s="734"/>
      <c r="D170" s="734"/>
      <c r="E170" s="137"/>
      <c r="F170" s="137"/>
      <c r="G170" s="137"/>
      <c r="H170" s="137"/>
      <c r="I170" s="137"/>
      <c r="J170" s="137"/>
      <c r="K170" s="137"/>
      <c r="L170" s="138"/>
      <c r="M170" s="10"/>
    </row>
    <row r="171" spans="2:16" x14ac:dyDescent="0.25">
      <c r="B171" s="733" t="str">
        <f>D$33</f>
        <v>$ / tonne</v>
      </c>
      <c r="C171" s="734"/>
      <c r="D171" s="734"/>
      <c r="E171" s="151" t="str">
        <f t="shared" ref="E171:L171" si="24">IF(E169=0,"-",E170/E169)</f>
        <v>-</v>
      </c>
      <c r="F171" s="151" t="str">
        <f t="shared" si="24"/>
        <v>-</v>
      </c>
      <c r="G171" s="151" t="str">
        <f t="shared" si="24"/>
        <v>-</v>
      </c>
      <c r="H171" s="151" t="str">
        <f t="shared" si="24"/>
        <v>-</v>
      </c>
      <c r="I171" s="151" t="str">
        <f t="shared" si="24"/>
        <v>-</v>
      </c>
      <c r="J171" s="151" t="str">
        <f t="shared" si="24"/>
        <v>-</v>
      </c>
      <c r="K171" s="151" t="str">
        <f t="shared" si="24"/>
        <v>-</v>
      </c>
      <c r="L171" s="152" t="str">
        <f t="shared" si="24"/>
        <v>-</v>
      </c>
      <c r="M171" s="10"/>
    </row>
    <row r="172" spans="2:16" x14ac:dyDescent="0.25">
      <c r="B172" s="729" t="str">
        <f>B101</f>
        <v>L80 welded casing (including enhancements) with an API connection</v>
      </c>
      <c r="C172" s="619"/>
      <c r="D172" s="619"/>
      <c r="E172" s="619"/>
      <c r="F172" s="619"/>
      <c r="G172" s="619"/>
      <c r="H172" s="619"/>
      <c r="I172" s="619"/>
      <c r="J172" s="619"/>
      <c r="K172" s="619"/>
      <c r="L172" s="730"/>
      <c r="M172" s="10"/>
    </row>
    <row r="173" spans="2:16" x14ac:dyDescent="0.25">
      <c r="B173" s="731"/>
      <c r="C173" s="625"/>
      <c r="D173" s="625"/>
      <c r="E173" s="625"/>
      <c r="F173" s="625"/>
      <c r="G173" s="625"/>
      <c r="H173" s="625"/>
      <c r="I173" s="625"/>
      <c r="J173" s="625"/>
      <c r="K173" s="625"/>
      <c r="L173" s="732"/>
      <c r="M173" s="10"/>
    </row>
    <row r="174" spans="2:16" x14ac:dyDescent="0.25">
      <c r="B174" s="733" t="str">
        <f>D$31</f>
        <v>tonnes</v>
      </c>
      <c r="C174" s="734"/>
      <c r="D174" s="734"/>
      <c r="E174" s="137"/>
      <c r="F174" s="137"/>
      <c r="G174" s="137"/>
      <c r="H174" s="137"/>
      <c r="I174" s="137"/>
      <c r="J174" s="137"/>
      <c r="K174" s="137"/>
      <c r="L174" s="138"/>
      <c r="M174" s="10"/>
    </row>
    <row r="175" spans="2:16" x14ac:dyDescent="0.25">
      <c r="B175" s="733" t="str">
        <f>D$32</f>
        <v>net delivered selling value (CAD)</v>
      </c>
      <c r="C175" s="734"/>
      <c r="D175" s="734"/>
      <c r="E175" s="137"/>
      <c r="F175" s="137"/>
      <c r="G175" s="137"/>
      <c r="H175" s="137"/>
      <c r="I175" s="137"/>
      <c r="J175" s="137"/>
      <c r="K175" s="137"/>
      <c r="L175" s="138"/>
      <c r="M175" s="10"/>
    </row>
    <row r="176" spans="2:16" x14ac:dyDescent="0.25">
      <c r="B176" s="733" t="str">
        <f>D$33</f>
        <v>$ / tonne</v>
      </c>
      <c r="C176" s="734"/>
      <c r="D176" s="734"/>
      <c r="E176" s="151" t="str">
        <f>IF(E174=0,"-",E175/E174)</f>
        <v>-</v>
      </c>
      <c r="F176" s="151" t="str">
        <f t="shared" ref="F176:L176" si="25">IF(F174=0,"-",F175/F174)</f>
        <v>-</v>
      </c>
      <c r="G176" s="151" t="str">
        <f t="shared" si="25"/>
        <v>-</v>
      </c>
      <c r="H176" s="151" t="str">
        <f t="shared" si="25"/>
        <v>-</v>
      </c>
      <c r="I176" s="151" t="str">
        <f t="shared" si="25"/>
        <v>-</v>
      </c>
      <c r="J176" s="151" t="str">
        <f t="shared" si="25"/>
        <v>-</v>
      </c>
      <c r="K176" s="151" t="str">
        <f t="shared" si="25"/>
        <v>-</v>
      </c>
      <c r="L176" s="152" t="str">
        <f t="shared" si="25"/>
        <v>-</v>
      </c>
      <c r="M176" s="10"/>
    </row>
    <row r="177" spans="2:13" x14ac:dyDescent="0.25">
      <c r="B177" s="729" t="str">
        <f>B106</f>
        <v>L80 seamless casing (including enhancements) with a semi-premium connection</v>
      </c>
      <c r="C177" s="619"/>
      <c r="D177" s="619"/>
      <c r="E177" s="619"/>
      <c r="F177" s="619"/>
      <c r="G177" s="619"/>
      <c r="H177" s="619"/>
      <c r="I177" s="619"/>
      <c r="J177" s="619"/>
      <c r="K177" s="619"/>
      <c r="L177" s="730"/>
      <c r="M177" s="10"/>
    </row>
    <row r="178" spans="2:13" x14ac:dyDescent="0.25">
      <c r="B178" s="731"/>
      <c r="C178" s="625"/>
      <c r="D178" s="625"/>
      <c r="E178" s="625"/>
      <c r="F178" s="625"/>
      <c r="G178" s="625"/>
      <c r="H178" s="625"/>
      <c r="I178" s="625"/>
      <c r="J178" s="625"/>
      <c r="K178" s="625"/>
      <c r="L178" s="732"/>
      <c r="M178" s="10"/>
    </row>
    <row r="179" spans="2:13" x14ac:dyDescent="0.25">
      <c r="B179" s="733" t="str">
        <f>D$31</f>
        <v>tonnes</v>
      </c>
      <c r="C179" s="734"/>
      <c r="D179" s="734"/>
      <c r="E179" s="137"/>
      <c r="F179" s="137"/>
      <c r="G179" s="137"/>
      <c r="H179" s="137"/>
      <c r="I179" s="137"/>
      <c r="J179" s="137"/>
      <c r="K179" s="137"/>
      <c r="L179" s="138"/>
      <c r="M179" s="10"/>
    </row>
    <row r="180" spans="2:13" x14ac:dyDescent="0.25">
      <c r="B180" s="733" t="str">
        <f>D$32</f>
        <v>net delivered selling value (CAD)</v>
      </c>
      <c r="C180" s="734"/>
      <c r="D180" s="734"/>
      <c r="E180" s="137"/>
      <c r="F180" s="137"/>
      <c r="G180" s="137"/>
      <c r="H180" s="137"/>
      <c r="I180" s="137"/>
      <c r="J180" s="137"/>
      <c r="K180" s="137"/>
      <c r="L180" s="138"/>
      <c r="M180" s="10"/>
    </row>
    <row r="181" spans="2:13" x14ac:dyDescent="0.25">
      <c r="B181" s="733" t="str">
        <f>D$33</f>
        <v>$ / tonne</v>
      </c>
      <c r="C181" s="734"/>
      <c r="D181" s="734"/>
      <c r="E181" s="151" t="str">
        <f>IF(E179=0,"-",E180/E179)</f>
        <v>-</v>
      </c>
      <c r="F181" s="151" t="str">
        <f t="shared" ref="F181:L181" si="26">IF(F179=0,"-",F180/F179)</f>
        <v>-</v>
      </c>
      <c r="G181" s="151" t="str">
        <f t="shared" si="26"/>
        <v>-</v>
      </c>
      <c r="H181" s="151" t="str">
        <f t="shared" si="26"/>
        <v>-</v>
      </c>
      <c r="I181" s="151" t="str">
        <f t="shared" si="26"/>
        <v>-</v>
      </c>
      <c r="J181" s="151" t="str">
        <f t="shared" si="26"/>
        <v>-</v>
      </c>
      <c r="K181" s="151" t="str">
        <f t="shared" si="26"/>
        <v>-</v>
      </c>
      <c r="L181" s="152" t="str">
        <f t="shared" si="26"/>
        <v>-</v>
      </c>
      <c r="M181" s="10"/>
    </row>
    <row r="182" spans="2:13" x14ac:dyDescent="0.25">
      <c r="B182" s="729" t="str">
        <f>B111</f>
        <v>L80 welded casing (including enhancements) with a semi-premium connection</v>
      </c>
      <c r="C182" s="619"/>
      <c r="D182" s="619"/>
      <c r="E182" s="619"/>
      <c r="F182" s="619"/>
      <c r="G182" s="619"/>
      <c r="H182" s="619"/>
      <c r="I182" s="619"/>
      <c r="J182" s="619"/>
      <c r="K182" s="619"/>
      <c r="L182" s="730"/>
      <c r="M182" s="10"/>
    </row>
    <row r="183" spans="2:13" x14ac:dyDescent="0.25">
      <c r="B183" s="731"/>
      <c r="C183" s="625"/>
      <c r="D183" s="625"/>
      <c r="E183" s="625"/>
      <c r="F183" s="625"/>
      <c r="G183" s="625"/>
      <c r="H183" s="625"/>
      <c r="I183" s="625"/>
      <c r="J183" s="625"/>
      <c r="K183" s="625"/>
      <c r="L183" s="732"/>
      <c r="M183" s="10"/>
    </row>
    <row r="184" spans="2:13" x14ac:dyDescent="0.25">
      <c r="B184" s="733" t="str">
        <f>D$31</f>
        <v>tonnes</v>
      </c>
      <c r="C184" s="734"/>
      <c r="D184" s="734"/>
      <c r="E184" s="137"/>
      <c r="F184" s="137"/>
      <c r="G184" s="137"/>
      <c r="H184" s="137"/>
      <c r="I184" s="137"/>
      <c r="J184" s="137"/>
      <c r="K184" s="137"/>
      <c r="L184" s="138"/>
      <c r="M184" s="10"/>
    </row>
    <row r="185" spans="2:13" x14ac:dyDescent="0.25">
      <c r="B185" s="733" t="str">
        <f>D$32</f>
        <v>net delivered selling value (CAD)</v>
      </c>
      <c r="C185" s="734"/>
      <c r="D185" s="734"/>
      <c r="E185" s="137"/>
      <c r="F185" s="137"/>
      <c r="G185" s="137"/>
      <c r="H185" s="137"/>
      <c r="I185" s="137"/>
      <c r="J185" s="137"/>
      <c r="K185" s="137"/>
      <c r="L185" s="138"/>
      <c r="M185" s="10"/>
    </row>
    <row r="186" spans="2:13" x14ac:dyDescent="0.25">
      <c r="B186" s="733" t="str">
        <f>D$33</f>
        <v>$ / tonne</v>
      </c>
      <c r="C186" s="734"/>
      <c r="D186" s="734"/>
      <c r="E186" s="151" t="str">
        <f>IF(E184=0,"-",E185/E184)</f>
        <v>-</v>
      </c>
      <c r="F186" s="151" t="str">
        <f t="shared" ref="F186:L186" si="27">IF(F184=0,"-",F185/F184)</f>
        <v>-</v>
      </c>
      <c r="G186" s="151" t="str">
        <f t="shared" si="27"/>
        <v>-</v>
      </c>
      <c r="H186" s="151" t="str">
        <f t="shared" si="27"/>
        <v>-</v>
      </c>
      <c r="I186" s="151" t="str">
        <f t="shared" si="27"/>
        <v>-</v>
      </c>
      <c r="J186" s="151" t="str">
        <f t="shared" si="27"/>
        <v>-</v>
      </c>
      <c r="K186" s="151" t="str">
        <f t="shared" si="27"/>
        <v>-</v>
      </c>
      <c r="L186" s="152" t="str">
        <f t="shared" si="27"/>
        <v>-</v>
      </c>
      <c r="M186" s="10"/>
    </row>
    <row r="187" spans="2:13" x14ac:dyDescent="0.25">
      <c r="B187" s="729" t="str">
        <f>B116</f>
        <v>P110 seamless casing (including enhancements) with an API connection</v>
      </c>
      <c r="C187" s="619"/>
      <c r="D187" s="619"/>
      <c r="E187" s="619"/>
      <c r="F187" s="619"/>
      <c r="G187" s="619"/>
      <c r="H187" s="619"/>
      <c r="I187" s="619"/>
      <c r="J187" s="619"/>
      <c r="K187" s="619"/>
      <c r="L187" s="730"/>
      <c r="M187" s="10"/>
    </row>
    <row r="188" spans="2:13" x14ac:dyDescent="0.25">
      <c r="B188" s="731"/>
      <c r="C188" s="625"/>
      <c r="D188" s="625"/>
      <c r="E188" s="625"/>
      <c r="F188" s="625"/>
      <c r="G188" s="625"/>
      <c r="H188" s="625"/>
      <c r="I188" s="625"/>
      <c r="J188" s="625"/>
      <c r="K188" s="625"/>
      <c r="L188" s="732"/>
      <c r="M188" s="10"/>
    </row>
    <row r="189" spans="2:13" x14ac:dyDescent="0.25">
      <c r="B189" s="733" t="str">
        <f>D$31</f>
        <v>tonnes</v>
      </c>
      <c r="C189" s="734"/>
      <c r="D189" s="734"/>
      <c r="E189" s="137"/>
      <c r="F189" s="137"/>
      <c r="G189" s="137"/>
      <c r="H189" s="137"/>
      <c r="I189" s="137"/>
      <c r="J189" s="137"/>
      <c r="K189" s="137"/>
      <c r="L189" s="138"/>
      <c r="M189" s="10"/>
    </row>
    <row r="190" spans="2:13" x14ac:dyDescent="0.25">
      <c r="B190" s="733" t="str">
        <f>D$32</f>
        <v>net delivered selling value (CAD)</v>
      </c>
      <c r="C190" s="734"/>
      <c r="D190" s="734"/>
      <c r="E190" s="137"/>
      <c r="F190" s="137"/>
      <c r="G190" s="137"/>
      <c r="H190" s="137"/>
      <c r="I190" s="137"/>
      <c r="J190" s="137"/>
      <c r="K190" s="137"/>
      <c r="L190" s="138"/>
      <c r="M190" s="10"/>
    </row>
    <row r="191" spans="2:13" x14ac:dyDescent="0.25">
      <c r="B191" s="733" t="str">
        <f>D$33</f>
        <v>$ / tonne</v>
      </c>
      <c r="C191" s="734"/>
      <c r="D191" s="734"/>
      <c r="E191" s="151" t="str">
        <f>IF(E189=0,"-",E190/E189)</f>
        <v>-</v>
      </c>
      <c r="F191" s="151" t="str">
        <f t="shared" ref="F191:L191" si="28">IF(F189=0,"-",F190/F189)</f>
        <v>-</v>
      </c>
      <c r="G191" s="151" t="str">
        <f t="shared" si="28"/>
        <v>-</v>
      </c>
      <c r="H191" s="151" t="str">
        <f t="shared" si="28"/>
        <v>-</v>
      </c>
      <c r="I191" s="151" t="str">
        <f t="shared" si="28"/>
        <v>-</v>
      </c>
      <c r="J191" s="151" t="str">
        <f t="shared" si="28"/>
        <v>-</v>
      </c>
      <c r="K191" s="151" t="str">
        <f t="shared" si="28"/>
        <v>-</v>
      </c>
      <c r="L191" s="152" t="str">
        <f t="shared" si="28"/>
        <v>-</v>
      </c>
      <c r="M191" s="10"/>
    </row>
    <row r="192" spans="2:13" x14ac:dyDescent="0.25">
      <c r="B192" s="729" t="str">
        <f>B121</f>
        <v>P110 welded casing (including enhancements) with an API connection</v>
      </c>
      <c r="C192" s="619"/>
      <c r="D192" s="619"/>
      <c r="E192" s="619"/>
      <c r="F192" s="619"/>
      <c r="G192" s="619"/>
      <c r="H192" s="619"/>
      <c r="I192" s="619"/>
      <c r="J192" s="619"/>
      <c r="K192" s="619"/>
      <c r="L192" s="730"/>
      <c r="M192" s="10"/>
    </row>
    <row r="193" spans="2:13" x14ac:dyDescent="0.25">
      <c r="B193" s="731"/>
      <c r="C193" s="625"/>
      <c r="D193" s="625"/>
      <c r="E193" s="625"/>
      <c r="F193" s="625"/>
      <c r="G193" s="625"/>
      <c r="H193" s="625"/>
      <c r="I193" s="625"/>
      <c r="J193" s="625"/>
      <c r="K193" s="625"/>
      <c r="L193" s="732"/>
      <c r="M193" s="10"/>
    </row>
    <row r="194" spans="2:13" x14ac:dyDescent="0.25">
      <c r="B194" s="733" t="str">
        <f>D$31</f>
        <v>tonnes</v>
      </c>
      <c r="C194" s="734"/>
      <c r="D194" s="734"/>
      <c r="E194" s="137"/>
      <c r="F194" s="137"/>
      <c r="G194" s="137"/>
      <c r="H194" s="137"/>
      <c r="I194" s="137"/>
      <c r="J194" s="137"/>
      <c r="K194" s="137"/>
      <c r="L194" s="138"/>
      <c r="M194" s="10"/>
    </row>
    <row r="195" spans="2:13" x14ac:dyDescent="0.25">
      <c r="B195" s="733" t="str">
        <f>D$32</f>
        <v>net delivered selling value (CAD)</v>
      </c>
      <c r="C195" s="734"/>
      <c r="D195" s="734"/>
      <c r="E195" s="137"/>
      <c r="F195" s="137"/>
      <c r="G195" s="137"/>
      <c r="H195" s="137"/>
      <c r="I195" s="137"/>
      <c r="J195" s="137"/>
      <c r="K195" s="137"/>
      <c r="L195" s="138"/>
      <c r="M195" s="10"/>
    </row>
    <row r="196" spans="2:13" x14ac:dyDescent="0.25">
      <c r="B196" s="733" t="str">
        <f>D$33</f>
        <v>$ / tonne</v>
      </c>
      <c r="C196" s="734"/>
      <c r="D196" s="734"/>
      <c r="E196" s="151" t="str">
        <f>IF(E194=0,"-",E195/E194)</f>
        <v>-</v>
      </c>
      <c r="F196" s="151" t="str">
        <f t="shared" ref="F196:L196" si="29">IF(F194=0,"-",F195/F194)</f>
        <v>-</v>
      </c>
      <c r="G196" s="151" t="str">
        <f t="shared" si="29"/>
        <v>-</v>
      </c>
      <c r="H196" s="151" t="str">
        <f t="shared" si="29"/>
        <v>-</v>
      </c>
      <c r="I196" s="151" t="str">
        <f t="shared" si="29"/>
        <v>-</v>
      </c>
      <c r="J196" s="151" t="str">
        <f t="shared" si="29"/>
        <v>-</v>
      </c>
      <c r="K196" s="151" t="str">
        <f t="shared" si="29"/>
        <v>-</v>
      </c>
      <c r="L196" s="152" t="str">
        <f t="shared" si="29"/>
        <v>-</v>
      </c>
      <c r="M196" s="10"/>
    </row>
    <row r="197" spans="2:13" x14ac:dyDescent="0.25">
      <c r="B197" s="729" t="str">
        <f>B126</f>
        <v>P110 seamless casing (including enhancements) with a semi-premium connection</v>
      </c>
      <c r="C197" s="619"/>
      <c r="D197" s="619"/>
      <c r="E197" s="619"/>
      <c r="F197" s="619"/>
      <c r="G197" s="619"/>
      <c r="H197" s="619"/>
      <c r="I197" s="619"/>
      <c r="J197" s="619"/>
      <c r="K197" s="619"/>
      <c r="L197" s="730"/>
      <c r="M197" s="10"/>
    </row>
    <row r="198" spans="2:13" x14ac:dyDescent="0.25">
      <c r="B198" s="731"/>
      <c r="C198" s="625"/>
      <c r="D198" s="625"/>
      <c r="E198" s="625"/>
      <c r="F198" s="625"/>
      <c r="G198" s="625"/>
      <c r="H198" s="625"/>
      <c r="I198" s="625"/>
      <c r="J198" s="625"/>
      <c r="K198" s="625"/>
      <c r="L198" s="732"/>
      <c r="M198" s="10"/>
    </row>
    <row r="199" spans="2:13" x14ac:dyDescent="0.25">
      <c r="B199" s="733" t="str">
        <f>D$31</f>
        <v>tonnes</v>
      </c>
      <c r="C199" s="734"/>
      <c r="D199" s="734"/>
      <c r="E199" s="137"/>
      <c r="F199" s="137"/>
      <c r="G199" s="137"/>
      <c r="H199" s="137"/>
      <c r="I199" s="137"/>
      <c r="J199" s="137"/>
      <c r="K199" s="137"/>
      <c r="L199" s="138"/>
      <c r="M199" s="10"/>
    </row>
    <row r="200" spans="2:13" x14ac:dyDescent="0.25">
      <c r="B200" s="733" t="str">
        <f>D$32</f>
        <v>net delivered selling value (CAD)</v>
      </c>
      <c r="C200" s="734"/>
      <c r="D200" s="734"/>
      <c r="E200" s="137"/>
      <c r="F200" s="137"/>
      <c r="G200" s="137"/>
      <c r="H200" s="137"/>
      <c r="I200" s="137"/>
      <c r="J200" s="137"/>
      <c r="K200" s="137"/>
      <c r="L200" s="138"/>
      <c r="M200" s="10"/>
    </row>
    <row r="201" spans="2:13" x14ac:dyDescent="0.25">
      <c r="B201" s="733" t="str">
        <f>D$33</f>
        <v>$ / tonne</v>
      </c>
      <c r="C201" s="734"/>
      <c r="D201" s="734"/>
      <c r="E201" s="151" t="str">
        <f>IF(E199=0,"-",E200/E199)</f>
        <v>-</v>
      </c>
      <c r="F201" s="151" t="str">
        <f t="shared" ref="F201:L201" si="30">IF(F199=0,"-",F200/F199)</f>
        <v>-</v>
      </c>
      <c r="G201" s="151" t="str">
        <f t="shared" si="30"/>
        <v>-</v>
      </c>
      <c r="H201" s="151" t="str">
        <f t="shared" si="30"/>
        <v>-</v>
      </c>
      <c r="I201" s="151" t="str">
        <f t="shared" si="30"/>
        <v>-</v>
      </c>
      <c r="J201" s="151" t="str">
        <f t="shared" si="30"/>
        <v>-</v>
      </c>
      <c r="K201" s="151" t="str">
        <f t="shared" si="30"/>
        <v>-</v>
      </c>
      <c r="L201" s="152" t="str">
        <f t="shared" si="30"/>
        <v>-</v>
      </c>
      <c r="M201" s="10"/>
    </row>
    <row r="202" spans="2:13" x14ac:dyDescent="0.25">
      <c r="B202" s="729" t="str">
        <f>B131</f>
        <v>P110 welded casing (including enhancements) with a semi-premium connection</v>
      </c>
      <c r="C202" s="619"/>
      <c r="D202" s="619"/>
      <c r="E202" s="619"/>
      <c r="F202" s="619"/>
      <c r="G202" s="619"/>
      <c r="H202" s="619"/>
      <c r="I202" s="619"/>
      <c r="J202" s="619"/>
      <c r="K202" s="619"/>
      <c r="L202" s="730"/>
      <c r="M202" s="10"/>
    </row>
    <row r="203" spans="2:13" x14ac:dyDescent="0.25">
      <c r="B203" s="731"/>
      <c r="C203" s="625"/>
      <c r="D203" s="625"/>
      <c r="E203" s="625"/>
      <c r="F203" s="625"/>
      <c r="G203" s="625"/>
      <c r="H203" s="625"/>
      <c r="I203" s="625"/>
      <c r="J203" s="625"/>
      <c r="K203" s="625"/>
      <c r="L203" s="732"/>
      <c r="M203" s="10"/>
    </row>
    <row r="204" spans="2:13" x14ac:dyDescent="0.25">
      <c r="B204" s="733" t="str">
        <f>D$31</f>
        <v>tonnes</v>
      </c>
      <c r="C204" s="734"/>
      <c r="D204" s="734"/>
      <c r="E204" s="137"/>
      <c r="F204" s="137"/>
      <c r="G204" s="137"/>
      <c r="H204" s="137"/>
      <c r="I204" s="137"/>
      <c r="J204" s="137"/>
      <c r="K204" s="137"/>
      <c r="L204" s="138"/>
      <c r="M204" s="10"/>
    </row>
    <row r="205" spans="2:13" x14ac:dyDescent="0.25">
      <c r="B205" s="733" t="str">
        <f>D$32</f>
        <v>net delivered selling value (CAD)</v>
      </c>
      <c r="C205" s="734"/>
      <c r="D205" s="734"/>
      <c r="E205" s="137"/>
      <c r="F205" s="137"/>
      <c r="G205" s="137"/>
      <c r="H205" s="137"/>
      <c r="I205" s="137"/>
      <c r="J205" s="137"/>
      <c r="K205" s="137"/>
      <c r="L205" s="138"/>
      <c r="M205" s="10"/>
    </row>
    <row r="206" spans="2:13" x14ac:dyDescent="0.25">
      <c r="B206" s="733" t="str">
        <f>D$33</f>
        <v>$ / tonne</v>
      </c>
      <c r="C206" s="734"/>
      <c r="D206" s="734"/>
      <c r="E206" s="151" t="str">
        <f>IF(E204=0,"-",E205/E204)</f>
        <v>-</v>
      </c>
      <c r="F206" s="151" t="str">
        <f t="shared" ref="F206:L206" si="31">IF(F204=0,"-",F205/F204)</f>
        <v>-</v>
      </c>
      <c r="G206" s="151" t="str">
        <f t="shared" si="31"/>
        <v>-</v>
      </c>
      <c r="H206" s="151" t="str">
        <f t="shared" si="31"/>
        <v>-</v>
      </c>
      <c r="I206" s="151" t="str">
        <f t="shared" si="31"/>
        <v>-</v>
      </c>
      <c r="J206" s="151" t="str">
        <f t="shared" si="31"/>
        <v>-</v>
      </c>
      <c r="K206" s="151" t="str">
        <f t="shared" si="31"/>
        <v>-</v>
      </c>
      <c r="L206" s="152" t="str">
        <f t="shared" si="31"/>
        <v>-</v>
      </c>
      <c r="M206" s="10"/>
    </row>
    <row r="207" spans="2:13" x14ac:dyDescent="0.25">
      <c r="B207" s="729" t="str">
        <f>B136</f>
        <v>T95 seamless casing (including enhancements) with a semi-premium connection</v>
      </c>
      <c r="C207" s="619"/>
      <c r="D207" s="619"/>
      <c r="E207" s="619"/>
      <c r="F207" s="619"/>
      <c r="G207" s="619"/>
      <c r="H207" s="619"/>
      <c r="I207" s="619"/>
      <c r="J207" s="619"/>
      <c r="K207" s="619"/>
      <c r="L207" s="730"/>
      <c r="M207" s="10"/>
    </row>
    <row r="208" spans="2:13" x14ac:dyDescent="0.25">
      <c r="B208" s="731"/>
      <c r="C208" s="625"/>
      <c r="D208" s="625"/>
      <c r="E208" s="625"/>
      <c r="F208" s="625"/>
      <c r="G208" s="625"/>
      <c r="H208" s="625"/>
      <c r="I208" s="625"/>
      <c r="J208" s="625"/>
      <c r="K208" s="625"/>
      <c r="L208" s="732"/>
      <c r="M208" s="10"/>
    </row>
    <row r="209" spans="2:19" x14ac:dyDescent="0.25">
      <c r="B209" s="733" t="str">
        <f>D$31</f>
        <v>tonnes</v>
      </c>
      <c r="C209" s="734"/>
      <c r="D209" s="734"/>
      <c r="E209" s="137"/>
      <c r="F209" s="137"/>
      <c r="G209" s="137"/>
      <c r="H209" s="137"/>
      <c r="I209" s="137"/>
      <c r="J209" s="137"/>
      <c r="K209" s="137"/>
      <c r="L209" s="138"/>
      <c r="M209" s="10"/>
    </row>
    <row r="210" spans="2:19" x14ac:dyDescent="0.25">
      <c r="B210" s="733" t="str">
        <f>D$32</f>
        <v>net delivered selling value (CAD)</v>
      </c>
      <c r="C210" s="734"/>
      <c r="D210" s="734"/>
      <c r="E210" s="137"/>
      <c r="F210" s="137"/>
      <c r="G210" s="137"/>
      <c r="H210" s="137"/>
      <c r="I210" s="137"/>
      <c r="J210" s="137"/>
      <c r="K210" s="137"/>
      <c r="L210" s="138"/>
      <c r="M210" s="10"/>
    </row>
    <row r="211" spans="2:19" x14ac:dyDescent="0.25">
      <c r="B211" s="733" t="str">
        <f>D$33</f>
        <v>$ / tonne</v>
      </c>
      <c r="C211" s="734"/>
      <c r="D211" s="734"/>
      <c r="E211" s="151" t="str">
        <f>IF(E209=0,"-",E210/E209)</f>
        <v>-</v>
      </c>
      <c r="F211" s="151" t="str">
        <f t="shared" ref="F211:L211" si="32">IF(F209=0,"-",F210/F209)</f>
        <v>-</v>
      </c>
      <c r="G211" s="151" t="str">
        <f t="shared" si="32"/>
        <v>-</v>
      </c>
      <c r="H211" s="151" t="str">
        <f t="shared" si="32"/>
        <v>-</v>
      </c>
      <c r="I211" s="151" t="str">
        <f t="shared" si="32"/>
        <v>-</v>
      </c>
      <c r="J211" s="151" t="str">
        <f t="shared" si="32"/>
        <v>-</v>
      </c>
      <c r="K211" s="151" t="str">
        <f t="shared" si="32"/>
        <v>-</v>
      </c>
      <c r="L211" s="152" t="str">
        <f t="shared" si="32"/>
        <v>-</v>
      </c>
      <c r="M211" s="10"/>
    </row>
    <row r="212" spans="2:19" x14ac:dyDescent="0.25">
      <c r="B212" s="729" t="str">
        <f>B141</f>
        <v>P110S seamless casing (including enhancements) or similar mild sour service grade with a semi-premium connection</v>
      </c>
      <c r="C212" s="619"/>
      <c r="D212" s="619"/>
      <c r="E212" s="619"/>
      <c r="F212" s="619"/>
      <c r="G212" s="619"/>
      <c r="H212" s="619"/>
      <c r="I212" s="619"/>
      <c r="J212" s="619"/>
      <c r="K212" s="619"/>
      <c r="L212" s="730"/>
      <c r="M212" s="10"/>
    </row>
    <row r="213" spans="2:19" x14ac:dyDescent="0.25">
      <c r="B213" s="731"/>
      <c r="C213" s="625"/>
      <c r="D213" s="625"/>
      <c r="E213" s="625"/>
      <c r="F213" s="625"/>
      <c r="G213" s="625"/>
      <c r="H213" s="625"/>
      <c r="I213" s="625"/>
      <c r="J213" s="625"/>
      <c r="K213" s="625"/>
      <c r="L213" s="732"/>
      <c r="M213" s="10"/>
    </row>
    <row r="214" spans="2:19" x14ac:dyDescent="0.25">
      <c r="B214" s="733" t="str">
        <f>D$31</f>
        <v>tonnes</v>
      </c>
      <c r="C214" s="734"/>
      <c r="D214" s="734"/>
      <c r="E214" s="137"/>
      <c r="F214" s="137"/>
      <c r="G214" s="137"/>
      <c r="H214" s="137"/>
      <c r="I214" s="137"/>
      <c r="J214" s="137"/>
      <c r="K214" s="137"/>
      <c r="L214" s="138"/>
      <c r="M214" s="10"/>
    </row>
    <row r="215" spans="2:19" x14ac:dyDescent="0.25">
      <c r="B215" s="733" t="str">
        <f>D$32</f>
        <v>net delivered selling value (CAD)</v>
      </c>
      <c r="C215" s="734"/>
      <c r="D215" s="734"/>
      <c r="E215" s="137"/>
      <c r="F215" s="137"/>
      <c r="G215" s="137"/>
      <c r="H215" s="137"/>
      <c r="I215" s="137"/>
      <c r="J215" s="137"/>
      <c r="K215" s="137"/>
      <c r="L215" s="138"/>
      <c r="M215" s="10"/>
    </row>
    <row r="216" spans="2:19" x14ac:dyDescent="0.25">
      <c r="B216" s="733" t="str">
        <f>D$33</f>
        <v>$ / tonne</v>
      </c>
      <c r="C216" s="734"/>
      <c r="D216" s="734"/>
      <c r="E216" s="151" t="str">
        <f>IF(E214=0,"-",E215/E214)</f>
        <v>-</v>
      </c>
      <c r="F216" s="151" t="str">
        <f t="shared" ref="F216:L216" si="33">IF(F214=0,"-",F215/F214)</f>
        <v>-</v>
      </c>
      <c r="G216" s="151" t="str">
        <f t="shared" si="33"/>
        <v>-</v>
      </c>
      <c r="H216" s="151" t="str">
        <f t="shared" si="33"/>
        <v>-</v>
      </c>
      <c r="I216" s="151" t="str">
        <f t="shared" si="33"/>
        <v>-</v>
      </c>
      <c r="J216" s="151" t="str">
        <f t="shared" si="33"/>
        <v>-</v>
      </c>
      <c r="K216" s="151" t="str">
        <f t="shared" si="33"/>
        <v>-</v>
      </c>
      <c r="L216" s="152" t="str">
        <f t="shared" si="33"/>
        <v>-</v>
      </c>
      <c r="M216" s="10"/>
    </row>
    <row r="217" spans="2:19" x14ac:dyDescent="0.25">
      <c r="B217" s="260"/>
      <c r="C217" s="261"/>
      <c r="D217" s="261"/>
      <c r="E217" s="29"/>
      <c r="F217" s="29"/>
      <c r="G217" s="29"/>
      <c r="H217" s="29"/>
      <c r="I217" s="29"/>
      <c r="J217" s="29"/>
      <c r="K217" s="29"/>
      <c r="L217" s="30"/>
      <c r="M217" s="10"/>
    </row>
    <row r="218" spans="2:19" x14ac:dyDescent="0.25">
      <c r="B218" s="537" t="str">
        <f>IF(Intro!$G$20="English",O218,P218)</f>
        <v>In the table below, “Error” means that the total sales of your firm's benchmark products exceed your firm's total import sales for that period. Therefore, please modify the above data if necessary.</v>
      </c>
      <c r="C218" s="538"/>
      <c r="D218" s="538"/>
      <c r="E218" s="538"/>
      <c r="F218" s="538"/>
      <c r="G218" s="538"/>
      <c r="H218" s="538"/>
      <c r="I218" s="538"/>
      <c r="J218" s="538"/>
      <c r="K218" s="538"/>
      <c r="L218" s="539"/>
      <c r="M218" s="10"/>
      <c r="O218" s="10" t="s">
        <v>363</v>
      </c>
      <c r="P218" s="10" t="s">
        <v>401</v>
      </c>
      <c r="S218" s="38"/>
    </row>
    <row r="219" spans="2:19" x14ac:dyDescent="0.25">
      <c r="B219" s="537"/>
      <c r="C219" s="538"/>
      <c r="D219" s="538"/>
      <c r="E219" s="538"/>
      <c r="F219" s="538"/>
      <c r="G219" s="538"/>
      <c r="H219" s="538"/>
      <c r="I219" s="538"/>
      <c r="J219" s="538"/>
      <c r="K219" s="538"/>
      <c r="L219" s="539"/>
      <c r="M219" s="10"/>
      <c r="S219" s="38"/>
    </row>
    <row r="220" spans="2:19" x14ac:dyDescent="0.25">
      <c r="B220" s="214"/>
      <c r="C220" s="215"/>
      <c r="D220" s="215"/>
      <c r="E220" s="29"/>
      <c r="F220" s="29"/>
      <c r="G220" s="29"/>
      <c r="H220" s="29"/>
      <c r="I220" s="29"/>
      <c r="J220" s="29"/>
      <c r="K220" s="29"/>
      <c r="L220" s="30"/>
      <c r="M220" s="10"/>
      <c r="S220" s="38"/>
    </row>
    <row r="221" spans="2:19" ht="14.1" customHeight="1" x14ac:dyDescent="0.25">
      <c r="B221" s="744" t="str">
        <f>Variables!D66</f>
        <v>Verification - volume</v>
      </c>
      <c r="C221" s="745"/>
      <c r="D221" s="745"/>
      <c r="E221" s="745"/>
      <c r="F221" s="746"/>
      <c r="G221" s="218">
        <f>G150</f>
        <v>2024</v>
      </c>
      <c r="H221" s="218">
        <f>H150</f>
        <v>2025</v>
      </c>
      <c r="I221" s="218" t="str">
        <f>I150</f>
        <v>Jan-March 2025</v>
      </c>
      <c r="J221" s="218" t="str">
        <f>J150</f>
        <v>Jan-March 2026</v>
      </c>
      <c r="K221" s="225"/>
      <c r="L221" s="226"/>
      <c r="M221" s="10"/>
      <c r="O221" s="18"/>
    </row>
    <row r="222" spans="2:19" ht="14.1" customHeight="1" x14ac:dyDescent="0.25">
      <c r="B222" s="747" t="str">
        <f>B169</f>
        <v>tonnes</v>
      </c>
      <c r="C222" s="748"/>
      <c r="D222" s="748"/>
      <c r="E222" s="748"/>
      <c r="F222" s="749"/>
      <c r="G222" s="187" t="str">
        <f>IF(SUM(E169:G169,E174:G174,E179:G179,E184:G184,E189:G189,E194:G194,E199:G199,E204:G204,E209:G209,E214:G214)&gt;H44,Variables!$D$67,Variables!$D$68)</f>
        <v>Okay</v>
      </c>
      <c r="H222" s="187" t="str">
        <f>IF(SUM(H169:K169,H174:K174,H179:K179,H184:K184,H189:K189,H194:K194,H199:K199,H204:K204,H209:K209,H214:K214)&gt;I44,Variables!$D$67,Variables!$D$68)</f>
        <v>Okay</v>
      </c>
      <c r="I222" s="187" t="str">
        <f>IF(SUM(H169,H174,H179,H184,H189,H194,H199,H204,H209,H214)&gt;J44,Variables!$D$67,Variables!$D$68)</f>
        <v>Okay</v>
      </c>
      <c r="J222" s="187" t="str">
        <f>IF(SUM(L169,L174,L179,L184,L189,L194,L199,L204,L209,L214)&gt;K44,Variables!$D$67,Variables!$D$68)</f>
        <v>Okay</v>
      </c>
      <c r="K222" s="225"/>
      <c r="L222" s="226"/>
      <c r="M222" s="10"/>
    </row>
    <row r="223" spans="2:19" ht="31.5" customHeight="1" x14ac:dyDescent="0.25">
      <c r="B223" s="750" t="str">
        <f>IF(Intro!$G$20="English",O223,P223)</f>
        <v>volume - total sales in Canada of imports of benchmark products (Question 4)</v>
      </c>
      <c r="C223" s="751"/>
      <c r="D223" s="751"/>
      <c r="E223" s="751"/>
      <c r="F223" s="752"/>
      <c r="G223" s="191">
        <f>(SUM(E169:G169,E174:G174,E179:G179,E184:G184,E189:G189,E194:G194,E199:G199,E204:G204,E209:G209,E214:G214))</f>
        <v>0</v>
      </c>
      <c r="H223" s="191">
        <f>SUM(H169:K169,H174:K174,H179:K179,H184:K184,H189:K189,H194:K194,H199:K199,H204:K204,H209:K209,H214:K214)</f>
        <v>0</v>
      </c>
      <c r="I223" s="191">
        <f>SUM(H169,H174,H179,H184,H189,H194,H199,H204,H209,H214)</f>
        <v>0</v>
      </c>
      <c r="J223" s="191">
        <f>SUM(L169,L174,L179,L184,L189,L194,L199,L204,L209,L214)</f>
        <v>0</v>
      </c>
      <c r="K223" s="225"/>
      <c r="L223" s="226"/>
      <c r="M223" s="10"/>
      <c r="O223" s="10" t="s">
        <v>447</v>
      </c>
      <c r="P223" s="10" t="s">
        <v>449</v>
      </c>
    </row>
    <row r="224" spans="2:19" ht="14.1" customHeight="1" x14ac:dyDescent="0.25">
      <c r="B224" s="750" t="str">
        <f>IF(Intro!$G$20="English",O224,P224)</f>
        <v>volume - total sales in Canada of imports (Question 1)</v>
      </c>
      <c r="C224" s="751"/>
      <c r="D224" s="751"/>
      <c r="E224" s="751"/>
      <c r="F224" s="752"/>
      <c r="G224" s="187">
        <f>H44</f>
        <v>0</v>
      </c>
      <c r="H224" s="187">
        <f>I44</f>
        <v>0</v>
      </c>
      <c r="I224" s="187">
        <f>J44</f>
        <v>0</v>
      </c>
      <c r="J224" s="187">
        <f>K44</f>
        <v>0</v>
      </c>
      <c r="K224" s="225"/>
      <c r="L224" s="226"/>
      <c r="M224" s="10"/>
      <c r="O224" s="10" t="s">
        <v>440</v>
      </c>
      <c r="P224" s="10" t="s">
        <v>442</v>
      </c>
    </row>
    <row r="225" spans="1:16" x14ac:dyDescent="0.25">
      <c r="B225" s="744" t="str">
        <f>Variables!D70</f>
        <v>Verification - value</v>
      </c>
      <c r="C225" s="745"/>
      <c r="D225" s="745"/>
      <c r="E225" s="745"/>
      <c r="F225" s="746"/>
      <c r="G225" s="218">
        <f>G221</f>
        <v>2024</v>
      </c>
      <c r="H225" s="218">
        <f t="shared" ref="H225:J225" si="34">H221</f>
        <v>2025</v>
      </c>
      <c r="I225" s="218" t="str">
        <f t="shared" si="34"/>
        <v>Jan-March 2025</v>
      </c>
      <c r="J225" s="218" t="str">
        <f t="shared" si="34"/>
        <v>Jan-March 2026</v>
      </c>
      <c r="K225" s="225"/>
      <c r="L225" s="226"/>
      <c r="M225" s="10"/>
    </row>
    <row r="226" spans="1:16" ht="14.1" customHeight="1" x14ac:dyDescent="0.25">
      <c r="B226" s="747" t="str">
        <f>B170</f>
        <v>net delivered selling value (CAD)</v>
      </c>
      <c r="C226" s="748"/>
      <c r="D226" s="748"/>
      <c r="E226" s="748"/>
      <c r="F226" s="749"/>
      <c r="G226" s="187" t="str">
        <f>IF(SUM(E170:G170,E175:G175,E180:G180,E185:G185,E190:G190,E195:G195,E200:G200,E205:G205,E210:G210,E215:G215)&gt;H45,Variables!$D$67,Variables!$D$68)</f>
        <v>Okay</v>
      </c>
      <c r="H226" s="187" t="str">
        <f>IF(SUM(H170:K170,H175:K175,H180:K180,H185:K185,H190:K190,H195:K195,H200:K200,H205:K205,H210:K210,H215:K215)&gt;I45,Variables!$D$67,Variables!$D$68)</f>
        <v>Okay</v>
      </c>
      <c r="I226" s="187" t="str">
        <f>IF(SUM(H170,H175,H180,H185,H190,H195,H200,H205,H210,H215)&gt;J45,Variables!$D$67,Variables!$D$68)</f>
        <v>Okay</v>
      </c>
      <c r="J226" s="187" t="str">
        <f>IF(SUM(L170,L175,L180,L185,L190,L195,L200,L205,L210,L215)&gt;K45,Variables!$D$67,Variables!$D$68)</f>
        <v>Okay</v>
      </c>
      <c r="K226" s="225"/>
      <c r="L226" s="226"/>
      <c r="M226" s="10"/>
    </row>
    <row r="227" spans="1:16" ht="27.75" customHeight="1" x14ac:dyDescent="0.25">
      <c r="B227" s="750" t="str">
        <f>IF(Intro!$G$20="English",O227,P227)</f>
        <v>value - total sales in Canada of imports of benchmark products (Question 4)</v>
      </c>
      <c r="C227" s="751"/>
      <c r="D227" s="751"/>
      <c r="E227" s="751"/>
      <c r="F227" s="752"/>
      <c r="G227" s="191">
        <f>SUM(E170:G170,E175:G175,E180:G180,E185:G185,E190:G190,E195:G195,E200:G200,E205:G205,E210:G210,E215:G215)</f>
        <v>0</v>
      </c>
      <c r="H227" s="191">
        <f>SUM(H170:K170,H175:K175,H180:K180,H185:K185,H190:K190,H195:K195,H200:K200,H205:K205,H210:K210,H215:K215)</f>
        <v>0</v>
      </c>
      <c r="I227" s="191">
        <f>SUM(H170,H175,H180,H185,H190,H195,H200,H205,H210,H215)</f>
        <v>0</v>
      </c>
      <c r="J227" s="191">
        <f>SUM(L170,L175,L180,L185,L190,L195,L200,L205,L210,L215)</f>
        <v>0</v>
      </c>
      <c r="K227" s="225"/>
      <c r="L227" s="226"/>
      <c r="M227" s="10"/>
      <c r="O227" s="10" t="s">
        <v>448</v>
      </c>
      <c r="P227" s="10" t="s">
        <v>450</v>
      </c>
    </row>
    <row r="228" spans="1:16" ht="14.1" customHeight="1" x14ac:dyDescent="0.25">
      <c r="B228" s="750" t="str">
        <f>IF(Intro!$G$20="English",O228,P228)</f>
        <v>value - total sales in Canada of imports (Question 1)</v>
      </c>
      <c r="C228" s="751"/>
      <c r="D228" s="751"/>
      <c r="E228" s="751"/>
      <c r="F228" s="752"/>
      <c r="G228" s="187">
        <f>H45</f>
        <v>0</v>
      </c>
      <c r="H228" s="187">
        <f>I45</f>
        <v>0</v>
      </c>
      <c r="I228" s="187">
        <f>J45</f>
        <v>0</v>
      </c>
      <c r="J228" s="187">
        <f>K45</f>
        <v>0</v>
      </c>
      <c r="K228" s="225"/>
      <c r="L228" s="226"/>
      <c r="M228" s="10"/>
      <c r="O228" s="10" t="s">
        <v>446</v>
      </c>
      <c r="P228" s="10" t="s">
        <v>444</v>
      </c>
    </row>
    <row r="229" spans="1:16" x14ac:dyDescent="0.25">
      <c r="B229" s="72"/>
      <c r="C229" s="82"/>
      <c r="D229" s="82"/>
      <c r="E229" s="82"/>
      <c r="F229" s="82"/>
      <c r="G229" s="82"/>
      <c r="H229" s="82"/>
      <c r="I229" s="82"/>
      <c r="J229" s="82"/>
      <c r="K229" s="82"/>
      <c r="L229" s="83"/>
      <c r="M229" s="10"/>
    </row>
    <row r="230" spans="1:16" s="44" customFormat="1" x14ac:dyDescent="0.25">
      <c r="A230" s="92"/>
      <c r="B230" s="4"/>
      <c r="C230" s="4"/>
      <c r="D230" s="77"/>
      <c r="E230" s="77"/>
      <c r="F230" s="77"/>
      <c r="G230" s="77"/>
      <c r="H230" s="77"/>
      <c r="I230" s="77"/>
      <c r="J230" s="77"/>
      <c r="K230" s="77"/>
      <c r="L230" s="77"/>
      <c r="N230" s="78"/>
    </row>
    <row r="231" spans="1:16" x14ac:dyDescent="0.25">
      <c r="B231" s="540" t="str">
        <f>IF(Intro!$G$20="English",O231,P231)</f>
        <v>IMPORT DATA FOR CBSA PERIOD OF DUMPING INVESTIGATION</v>
      </c>
      <c r="C231" s="541"/>
      <c r="D231" s="541"/>
      <c r="E231" s="541"/>
      <c r="F231" s="541"/>
      <c r="G231" s="541"/>
      <c r="H231" s="541"/>
      <c r="I231" s="541"/>
      <c r="J231" s="541"/>
      <c r="K231" s="541"/>
      <c r="L231" s="542"/>
      <c r="M231" s="10"/>
      <c r="O231" s="105" t="s">
        <v>337</v>
      </c>
      <c r="P231" s="105" t="s">
        <v>338</v>
      </c>
    </row>
    <row r="232" spans="1:16" s="207" customFormat="1" x14ac:dyDescent="0.25">
      <c r="A232" s="7"/>
      <c r="B232" s="672" t="s">
        <v>18</v>
      </c>
      <c r="C232" s="673"/>
      <c r="D232" s="673"/>
      <c r="E232" s="673"/>
      <c r="F232" s="673"/>
      <c r="G232" s="673"/>
      <c r="H232" s="673"/>
      <c r="I232" s="673"/>
      <c r="J232" s="673"/>
      <c r="K232" s="673"/>
      <c r="L232" s="674"/>
      <c r="M232" s="73"/>
      <c r="O232" s="10"/>
    </row>
    <row r="233" spans="1:16" x14ac:dyDescent="0.25">
      <c r="B233" s="16"/>
      <c r="C233" s="35"/>
      <c r="D233" s="35"/>
      <c r="E233" s="36"/>
      <c r="F233" s="36"/>
      <c r="G233" s="36"/>
      <c r="H233" s="36"/>
      <c r="I233" s="36"/>
      <c r="J233" s="36"/>
      <c r="K233" s="36"/>
      <c r="L233" s="17"/>
      <c r="M233" s="10"/>
    </row>
    <row r="234" spans="1:16" x14ac:dyDescent="0.25">
      <c r="B234" s="549" t="str">
        <f>IF(Intro!$G$20="English",O234,P234)</f>
        <v xml:space="preserve">Report the volume and value of imports during CBSA's period of dumping investigation : </v>
      </c>
      <c r="C234" s="550"/>
      <c r="D234" s="550"/>
      <c r="E234" s="550"/>
      <c r="F234" s="550"/>
      <c r="G234" s="550"/>
      <c r="H234" s="550"/>
      <c r="I234" s="550"/>
      <c r="J234" s="550"/>
      <c r="K234" s="550"/>
      <c r="L234" s="551"/>
      <c r="M234" s="10"/>
      <c r="O234" s="18" t="s">
        <v>199</v>
      </c>
      <c r="P234" s="10" t="s">
        <v>200</v>
      </c>
    </row>
    <row r="235" spans="1:16" x14ac:dyDescent="0.25">
      <c r="B235" s="214"/>
      <c r="C235" s="215"/>
      <c r="D235" s="35"/>
      <c r="E235" s="36"/>
      <c r="F235" s="36"/>
      <c r="G235" s="36"/>
      <c r="H235" s="36"/>
      <c r="I235" s="36"/>
      <c r="J235" s="36"/>
      <c r="K235" s="36"/>
      <c r="L235" s="17"/>
      <c r="M235" s="10"/>
      <c r="O235" s="18"/>
    </row>
    <row r="236" spans="1:16" ht="29.25" customHeight="1" x14ac:dyDescent="0.25">
      <c r="B236" s="48"/>
      <c r="C236" s="45"/>
      <c r="D236" s="35"/>
      <c r="E236" s="10"/>
      <c r="F236" s="767" t="str">
        <f>IF(Intro!$G$20="English",Variables!B41,Variables!C41)</f>
        <v>December 1, 2024 - November 30, 2025</v>
      </c>
      <c r="G236" s="768"/>
      <c r="H236" s="225"/>
      <c r="I236" s="225"/>
      <c r="J236" s="225"/>
      <c r="K236" s="225"/>
      <c r="L236" s="71"/>
      <c r="M236" s="10"/>
      <c r="O236" s="47"/>
      <c r="P236" s="47"/>
    </row>
    <row r="237" spans="1:16" x14ac:dyDescent="0.25">
      <c r="B237" s="532" t="str">
        <f>IF(Intro!$G$20="English",O237,P237)</f>
        <v>Imports</v>
      </c>
      <c r="C237" s="734" t="str">
        <f>D26</f>
        <v>tonnes</v>
      </c>
      <c r="D237" s="734"/>
      <c r="E237" s="734"/>
      <c r="F237" s="771"/>
      <c r="G237" s="772"/>
      <c r="H237" s="225"/>
      <c r="I237" s="225"/>
      <c r="J237" s="225"/>
      <c r="K237" s="225"/>
      <c r="L237" s="71"/>
      <c r="M237" s="10"/>
      <c r="O237" s="10" t="s">
        <v>91</v>
      </c>
      <c r="P237" s="10" t="s">
        <v>170</v>
      </c>
    </row>
    <row r="238" spans="1:16" x14ac:dyDescent="0.25">
      <c r="B238" s="532"/>
      <c r="C238" s="734" t="str">
        <f>D27</f>
        <v>net delivered purchase value (CAD)</v>
      </c>
      <c r="D238" s="734"/>
      <c r="E238" s="734"/>
      <c r="F238" s="771"/>
      <c r="G238" s="772"/>
      <c r="H238" s="225"/>
      <c r="I238" s="225"/>
      <c r="J238" s="225"/>
      <c r="K238" s="225"/>
      <c r="L238" s="71"/>
      <c r="M238" s="10"/>
    </row>
    <row r="239" spans="1:16" x14ac:dyDescent="0.25">
      <c r="B239" s="532"/>
      <c r="C239" s="734" t="str">
        <f>D28</f>
        <v>$ / tonne</v>
      </c>
      <c r="D239" s="734"/>
      <c r="E239" s="734"/>
      <c r="F239" s="773" t="str">
        <f>IF(F237=0,"-",F238/F237)</f>
        <v>-</v>
      </c>
      <c r="G239" s="774"/>
      <c r="H239" s="88"/>
      <c r="I239" s="88"/>
      <c r="J239" s="88"/>
      <c r="K239" s="88"/>
      <c r="L239" s="71"/>
      <c r="M239" s="10"/>
    </row>
    <row r="240" spans="1:16" x14ac:dyDescent="0.25">
      <c r="B240" s="46"/>
      <c r="C240" s="115"/>
      <c r="D240" s="115"/>
      <c r="E240" s="34"/>
      <c r="F240" s="34"/>
      <c r="G240" s="34"/>
      <c r="H240" s="34"/>
      <c r="I240" s="34"/>
      <c r="J240" s="34"/>
      <c r="K240" s="34"/>
      <c r="L240" s="37"/>
      <c r="M240" s="10"/>
    </row>
    <row r="241" spans="1:19" s="44" customFormat="1" x14ac:dyDescent="0.25">
      <c r="A241" s="92"/>
      <c r="B241" s="4"/>
      <c r="C241" s="4"/>
      <c r="D241" s="77"/>
      <c r="E241" s="77"/>
      <c r="F241" s="77"/>
      <c r="G241" s="77"/>
      <c r="H241" s="77"/>
      <c r="I241" s="77"/>
      <c r="J241" s="77"/>
      <c r="K241" s="77"/>
      <c r="L241" s="77"/>
      <c r="N241" s="78"/>
    </row>
    <row r="242" spans="1:19" x14ac:dyDescent="0.25">
      <c r="B242" s="540" t="str">
        <f>UPPER(IF(Intro!$G$20="English",O242,P242))</f>
        <v>IMPORT DATA FOR MASSIVE IMPORTATION ANALYSIS</v>
      </c>
      <c r="C242" s="541"/>
      <c r="D242" s="541"/>
      <c r="E242" s="541"/>
      <c r="F242" s="541"/>
      <c r="G242" s="541"/>
      <c r="H242" s="541"/>
      <c r="I242" s="541"/>
      <c r="J242" s="541"/>
      <c r="K242" s="541"/>
      <c r="L242" s="542"/>
      <c r="M242" s="10"/>
      <c r="O242" s="105" t="s">
        <v>339</v>
      </c>
      <c r="P242" s="105" t="s">
        <v>402</v>
      </c>
    </row>
    <row r="243" spans="1:19" s="207" customFormat="1" x14ac:dyDescent="0.25">
      <c r="A243" s="7"/>
      <c r="B243" s="672" t="s">
        <v>19</v>
      </c>
      <c r="C243" s="673"/>
      <c r="D243" s="673"/>
      <c r="E243" s="673"/>
      <c r="F243" s="673"/>
      <c r="G243" s="673"/>
      <c r="H243" s="673"/>
      <c r="I243" s="673"/>
      <c r="J243" s="673"/>
      <c r="K243" s="673"/>
      <c r="L243" s="674"/>
      <c r="M243" s="73"/>
      <c r="O243" s="10"/>
    </row>
    <row r="244" spans="1:19" x14ac:dyDescent="0.25">
      <c r="B244" s="16"/>
      <c r="C244" s="35"/>
      <c r="D244" s="35"/>
      <c r="E244" s="36"/>
      <c r="F244" s="36"/>
      <c r="G244" s="36"/>
      <c r="H244" s="36"/>
      <c r="I244" s="36"/>
      <c r="J244" s="36"/>
      <c r="K244" s="36"/>
      <c r="L244" s="17"/>
      <c r="M244" s="10"/>
    </row>
    <row r="245" spans="1:19" x14ac:dyDescent="0.25">
      <c r="B245" s="549" t="str">
        <f>IF(Intro!$G$20="English",O245,P245)</f>
        <v xml:space="preserve">Report the volume of imports and the ending inventory in Canada of the goods originating from the exporter outlined above : </v>
      </c>
      <c r="C245" s="550"/>
      <c r="D245" s="550"/>
      <c r="E245" s="550"/>
      <c r="F245" s="550"/>
      <c r="G245" s="550"/>
      <c r="H245" s="550"/>
      <c r="I245" s="550"/>
      <c r="J245" s="550"/>
      <c r="K245" s="550"/>
      <c r="L245" s="551"/>
      <c r="M245" s="10"/>
      <c r="O245" s="18" t="s">
        <v>194</v>
      </c>
      <c r="P245" s="10" t="s">
        <v>404</v>
      </c>
    </row>
    <row r="246" spans="1:19" x14ac:dyDescent="0.25">
      <c r="B246" s="214"/>
      <c r="C246" s="215"/>
      <c r="D246" s="35"/>
      <c r="E246" s="36"/>
      <c r="F246" s="36"/>
      <c r="G246" s="36"/>
      <c r="H246" s="36"/>
      <c r="I246" s="36"/>
      <c r="J246" s="36"/>
      <c r="K246" s="36"/>
      <c r="L246" s="17"/>
      <c r="M246" s="10"/>
      <c r="O246" s="18"/>
    </row>
    <row r="247" spans="1:19" x14ac:dyDescent="0.25">
      <c r="B247" s="214"/>
      <c r="C247" s="215"/>
      <c r="D247" s="35"/>
      <c r="E247" s="266" t="str">
        <f>IF(Intro!$G$20="English",Variables!B83,Variables!C83)</f>
        <v>Q2 2024</v>
      </c>
      <c r="F247" s="266" t="str">
        <f>IF(Intro!$G$20="English",Variables!B84,Variables!C84)</f>
        <v>Q3 2024</v>
      </c>
      <c r="G247" s="266" t="str">
        <f>IF(Intro!$G$20="English",Variables!B74,Variables!C74)</f>
        <v>Q4 2024</v>
      </c>
      <c r="H247" s="266" t="str">
        <f>IF(Intro!$G$20="English",Variables!B75,Variables!C75)</f>
        <v>Q1 2025</v>
      </c>
      <c r="I247" s="266" t="str">
        <f>IF(Intro!$G$20="English",Variables!B76,Variables!C76)</f>
        <v>Q2 2025</v>
      </c>
      <c r="J247" s="266" t="str">
        <f>IF(Intro!$G$20="English",Variables!B77,Variables!C77)</f>
        <v>Q3 2025</v>
      </c>
      <c r="K247" s="266" t="str">
        <f>IF(Intro!$G$20="English",Variables!B78,Variables!C78)</f>
        <v>Q4 2025</v>
      </c>
      <c r="L247" s="266" t="str">
        <f>IF(Intro!$G$20="English",Variables!B79,Variables!C79)</f>
        <v>Q1 2026</v>
      </c>
      <c r="M247" s="10"/>
      <c r="O247" s="18"/>
    </row>
    <row r="248" spans="1:19" x14ac:dyDescent="0.25">
      <c r="B248" s="769" t="str">
        <f>B237</f>
        <v>Imports</v>
      </c>
      <c r="C248" s="770"/>
      <c r="D248" s="224" t="str">
        <f>C237</f>
        <v>tonnes</v>
      </c>
      <c r="E248" s="181"/>
      <c r="F248" s="181"/>
      <c r="G248" s="181"/>
      <c r="H248" s="181"/>
      <c r="I248" s="181"/>
      <c r="J248" s="181"/>
      <c r="K248" s="181"/>
      <c r="L248" s="181"/>
      <c r="M248" s="10"/>
    </row>
    <row r="249" spans="1:19" x14ac:dyDescent="0.25">
      <c r="B249" s="769" t="str">
        <f>IF(Intro!$G$20="English",O249,P249)</f>
        <v>Ending Inventories</v>
      </c>
      <c r="C249" s="770"/>
      <c r="D249" s="224" t="str">
        <f>C237</f>
        <v>tonnes</v>
      </c>
      <c r="E249" s="181"/>
      <c r="F249" s="181"/>
      <c r="G249" s="181"/>
      <c r="H249" s="181"/>
      <c r="I249" s="181"/>
      <c r="J249" s="181"/>
      <c r="K249" s="181"/>
      <c r="L249" s="181"/>
      <c r="M249" s="10"/>
      <c r="O249" s="10" t="s">
        <v>195</v>
      </c>
      <c r="P249" s="10" t="s">
        <v>403</v>
      </c>
    </row>
    <row r="250" spans="1:19" ht="26.25" customHeight="1" x14ac:dyDescent="0.25">
      <c r="B250" s="537" t="str">
        <f>IF(Intro!$G$20="English",O250,P250)</f>
        <v>In the table below, “Error” means that the sum of the quarterly imports reported above exceeds the annual imports reported in Question 1. Therefore, please modify the data if necessary.</v>
      </c>
      <c r="C250" s="538"/>
      <c r="D250" s="538"/>
      <c r="E250" s="538"/>
      <c r="F250" s="538"/>
      <c r="G250" s="538"/>
      <c r="H250" s="538"/>
      <c r="I250" s="538"/>
      <c r="J250" s="538"/>
      <c r="K250" s="538"/>
      <c r="L250" s="539"/>
      <c r="M250" s="10"/>
      <c r="O250" s="10" t="s">
        <v>457</v>
      </c>
      <c r="P250" s="10" t="s">
        <v>458</v>
      </c>
      <c r="S250" s="38"/>
    </row>
    <row r="251" spans="1:19" x14ac:dyDescent="0.25">
      <c r="B251" s="537"/>
      <c r="C251" s="538"/>
      <c r="D251" s="538"/>
      <c r="E251" s="538"/>
      <c r="F251" s="538"/>
      <c r="G251" s="538"/>
      <c r="H251" s="538"/>
      <c r="I251" s="538"/>
      <c r="J251" s="538"/>
      <c r="K251" s="538"/>
      <c r="L251" s="539"/>
      <c r="M251" s="10"/>
      <c r="S251" s="38"/>
    </row>
    <row r="252" spans="1:19" x14ac:dyDescent="0.25">
      <c r="B252" s="192"/>
      <c r="C252" s="179"/>
      <c r="D252" s="194"/>
      <c r="E252" s="45"/>
      <c r="F252" s="218">
        <f>G252-1</f>
        <v>2025</v>
      </c>
      <c r="G252" s="218">
        <f>Variables!B8</f>
        <v>2026</v>
      </c>
      <c r="H252" s="193"/>
      <c r="I252" s="225"/>
      <c r="J252" s="225"/>
      <c r="K252" s="225"/>
      <c r="L252" s="160"/>
      <c r="M252" s="10"/>
      <c r="O252" s="18"/>
    </row>
    <row r="253" spans="1:19" ht="14.45" customHeight="1" x14ac:dyDescent="0.25">
      <c r="B253" s="192"/>
      <c r="C253" s="199"/>
      <c r="D253" s="756" t="str">
        <f>B221</f>
        <v>Verification - volume</v>
      </c>
      <c r="E253" s="757"/>
      <c r="F253" s="187" t="str">
        <f>IF(SUM(H246+I246+J246+K246)&gt;I24,Variables!$D$67,Variables!$D$68)</f>
        <v>Okay</v>
      </c>
      <c r="G253" s="187" t="str">
        <f>IF(SUM(L246)&gt;K24,Variables!$D$67,Variables!$D$68)</f>
        <v>Okay</v>
      </c>
      <c r="H253" s="193"/>
      <c r="I253" s="225"/>
      <c r="J253" s="225"/>
      <c r="K253" s="225"/>
      <c r="L253" s="160"/>
      <c r="M253" s="10"/>
    </row>
    <row r="254" spans="1:19" s="44" customFormat="1" x14ac:dyDescent="0.25">
      <c r="A254" s="92"/>
      <c r="B254" s="195"/>
      <c r="C254" s="196"/>
      <c r="D254" s="197"/>
      <c r="E254" s="197"/>
      <c r="F254" s="197"/>
      <c r="G254" s="197"/>
      <c r="H254" s="197"/>
      <c r="I254" s="197"/>
      <c r="J254" s="197"/>
      <c r="K254" s="197"/>
      <c r="L254" s="198"/>
      <c r="N254" s="78"/>
    </row>
    <row r="255" spans="1:19" s="207" customFormat="1" x14ac:dyDescent="0.25">
      <c r="A255" s="7"/>
      <c r="B255" s="21" t="s">
        <v>20</v>
      </c>
      <c r="C255" s="22"/>
      <c r="D255" s="22"/>
      <c r="E255" s="23"/>
      <c r="F255" s="23"/>
      <c r="G255" s="23"/>
      <c r="H255" s="23"/>
      <c r="I255" s="23"/>
      <c r="J255" s="23"/>
      <c r="K255" s="23"/>
      <c r="L255" s="24"/>
      <c r="M255" s="73"/>
    </row>
    <row r="256" spans="1:19" s="38" customFormat="1" x14ac:dyDescent="0.25">
      <c r="A256" s="49"/>
      <c r="B256" s="53"/>
      <c r="C256" s="93"/>
      <c r="D256" s="93"/>
      <c r="E256" s="93"/>
      <c r="F256" s="93"/>
      <c r="G256" s="93"/>
      <c r="H256" s="93"/>
      <c r="I256" s="93"/>
      <c r="J256" s="93"/>
      <c r="K256" s="93"/>
      <c r="L256" s="54"/>
      <c r="O256" s="10"/>
      <c r="P256" s="10"/>
      <c r="Q256" s="10"/>
      <c r="R256" s="10"/>
    </row>
    <row r="257" spans="1:18" s="38" customFormat="1" x14ac:dyDescent="0.25">
      <c r="A257" s="49"/>
      <c r="B257" s="537" t="str">
        <f>IF(Intro!$G$20="English",O257,P257)</f>
        <v>Describe any factors (for example, shipping delays, seasonality, etc.) which would explain the overall trend in your firm's quarterly import volumes and ending inventories, as reported in Question 6.</v>
      </c>
      <c r="C257" s="538"/>
      <c r="D257" s="538"/>
      <c r="E257" s="538"/>
      <c r="F257" s="538"/>
      <c r="G257" s="538"/>
      <c r="H257" s="538"/>
      <c r="I257" s="538"/>
      <c r="J257" s="538"/>
      <c r="K257" s="538"/>
      <c r="L257" s="539"/>
      <c r="O257" s="10" t="s">
        <v>375</v>
      </c>
      <c r="P257" s="10" t="s">
        <v>376</v>
      </c>
      <c r="Q257" s="10"/>
      <c r="R257" s="10"/>
    </row>
    <row r="258" spans="1:18" s="38" customFormat="1" x14ac:dyDescent="0.25">
      <c r="A258" s="49"/>
      <c r="B258" s="537"/>
      <c r="C258" s="538"/>
      <c r="D258" s="538"/>
      <c r="E258" s="538"/>
      <c r="F258" s="538"/>
      <c r="G258" s="538"/>
      <c r="H258" s="538"/>
      <c r="I258" s="538"/>
      <c r="J258" s="538"/>
      <c r="K258" s="538"/>
      <c r="L258" s="539"/>
      <c r="O258" s="10"/>
      <c r="P258" s="10"/>
      <c r="Q258" s="10"/>
      <c r="R258" s="10"/>
    </row>
    <row r="259" spans="1:18" s="38" customFormat="1" x14ac:dyDescent="0.25">
      <c r="A259" s="49"/>
      <c r="B259" s="53"/>
      <c r="C259" s="93"/>
      <c r="D259" s="93"/>
      <c r="E259" s="93"/>
      <c r="F259" s="93"/>
      <c r="G259" s="93"/>
      <c r="H259" s="93"/>
      <c r="I259" s="93"/>
      <c r="J259" s="93"/>
      <c r="K259" s="93"/>
      <c r="L259" s="54"/>
      <c r="O259" s="10"/>
      <c r="P259" s="10"/>
      <c r="Q259" s="10"/>
      <c r="R259" s="10"/>
    </row>
    <row r="260" spans="1:18" s="207" customFormat="1" x14ac:dyDescent="0.25">
      <c r="A260" s="8"/>
      <c r="B260" s="675"/>
      <c r="C260" s="676"/>
      <c r="D260" s="676"/>
      <c r="E260" s="676"/>
      <c r="F260" s="676"/>
      <c r="G260" s="676"/>
      <c r="H260" s="676"/>
      <c r="I260" s="676"/>
      <c r="J260" s="676"/>
      <c r="K260" s="676"/>
      <c r="L260" s="677"/>
      <c r="M260" s="38"/>
    </row>
    <row r="261" spans="1:18" s="207" customFormat="1" x14ac:dyDescent="0.25">
      <c r="A261" s="8"/>
      <c r="B261" s="675"/>
      <c r="C261" s="676"/>
      <c r="D261" s="676"/>
      <c r="E261" s="676"/>
      <c r="F261" s="676"/>
      <c r="G261" s="676"/>
      <c r="H261" s="676"/>
      <c r="I261" s="676"/>
      <c r="J261" s="676"/>
      <c r="K261" s="676"/>
      <c r="L261" s="677"/>
      <c r="M261" s="38"/>
    </row>
    <row r="262" spans="1:18" s="207" customFormat="1" x14ac:dyDescent="0.25">
      <c r="A262" s="8"/>
      <c r="B262" s="675"/>
      <c r="C262" s="676"/>
      <c r="D262" s="676"/>
      <c r="E262" s="676"/>
      <c r="F262" s="676"/>
      <c r="G262" s="676"/>
      <c r="H262" s="676"/>
      <c r="I262" s="676"/>
      <c r="J262" s="676"/>
      <c r="K262" s="676"/>
      <c r="L262" s="677"/>
      <c r="M262" s="38"/>
    </row>
    <row r="263" spans="1:18" s="207" customFormat="1" x14ac:dyDescent="0.25">
      <c r="A263" s="8"/>
      <c r="B263" s="675"/>
      <c r="C263" s="676"/>
      <c r="D263" s="676"/>
      <c r="E263" s="676"/>
      <c r="F263" s="676"/>
      <c r="G263" s="676"/>
      <c r="H263" s="676"/>
      <c r="I263" s="676"/>
      <c r="J263" s="676"/>
      <c r="K263" s="676"/>
      <c r="L263" s="677"/>
      <c r="M263" s="38"/>
    </row>
    <row r="264" spans="1:18" s="207" customFormat="1" x14ac:dyDescent="0.25">
      <c r="A264" s="8"/>
      <c r="B264" s="675"/>
      <c r="C264" s="676"/>
      <c r="D264" s="676"/>
      <c r="E264" s="676"/>
      <c r="F264" s="676"/>
      <c r="G264" s="676"/>
      <c r="H264" s="676"/>
      <c r="I264" s="676"/>
      <c r="J264" s="676"/>
      <c r="K264" s="676"/>
      <c r="L264" s="677"/>
      <c r="M264" s="38"/>
    </row>
    <row r="265" spans="1:18" s="207" customFormat="1" x14ac:dyDescent="0.25">
      <c r="A265" s="8"/>
      <c r="B265" s="675"/>
      <c r="C265" s="676"/>
      <c r="D265" s="676"/>
      <c r="E265" s="676"/>
      <c r="F265" s="676"/>
      <c r="G265" s="676"/>
      <c r="H265" s="676"/>
      <c r="I265" s="676"/>
      <c r="J265" s="676"/>
      <c r="K265" s="676"/>
      <c r="L265" s="677"/>
      <c r="M265" s="38"/>
    </row>
    <row r="266" spans="1:18" s="207" customFormat="1" x14ac:dyDescent="0.25">
      <c r="A266" s="8"/>
      <c r="B266" s="675"/>
      <c r="C266" s="676"/>
      <c r="D266" s="676"/>
      <c r="E266" s="676"/>
      <c r="F266" s="676"/>
      <c r="G266" s="676"/>
      <c r="H266" s="676"/>
      <c r="I266" s="676"/>
      <c r="J266" s="676"/>
      <c r="K266" s="676"/>
      <c r="L266" s="677"/>
      <c r="M266" s="38"/>
    </row>
    <row r="267" spans="1:18" s="207" customFormat="1" x14ac:dyDescent="0.25">
      <c r="A267" s="8"/>
      <c r="B267" s="675"/>
      <c r="C267" s="676"/>
      <c r="D267" s="676"/>
      <c r="E267" s="676"/>
      <c r="F267" s="676"/>
      <c r="G267" s="676"/>
      <c r="H267" s="676"/>
      <c r="I267" s="676"/>
      <c r="J267" s="676"/>
      <c r="K267" s="676"/>
      <c r="L267" s="677"/>
      <c r="M267" s="38"/>
    </row>
    <row r="268" spans="1:18" s="38" customFormat="1" x14ac:dyDescent="0.25">
      <c r="A268" s="49"/>
      <c r="B268" s="50"/>
      <c r="C268" s="51"/>
      <c r="D268" s="51"/>
      <c r="E268" s="51"/>
      <c r="F268" s="51"/>
      <c r="G268" s="51"/>
      <c r="H268" s="51"/>
      <c r="I268" s="51"/>
      <c r="J268" s="51"/>
      <c r="K268" s="51"/>
      <c r="L268" s="52"/>
      <c r="O268" s="10"/>
      <c r="P268" s="10"/>
      <c r="Q268" s="10"/>
      <c r="R268" s="10"/>
    </row>
  </sheetData>
  <sheetProtection algorithmName="SHA-512" hashValue="n9xa17oxPd813cqT8dU+g1sGpyrXxnXEl6DwRrWPtcO26vFhTd0R0fDoN5HHreEZv31Om7SzKT2lgA/TuGXWxg==" saltValue="Uq1LDypCdIBjKAPAThQRzw==" spinCount="100000" sheet="1" objects="1" scenarios="1" selectLockedCells="1"/>
  <mergeCells count="206">
    <mergeCell ref="B10:L10"/>
    <mergeCell ref="B12:L12"/>
    <mergeCell ref="B13:L13"/>
    <mergeCell ref="B14:L14"/>
    <mergeCell ref="B15:L15"/>
    <mergeCell ref="B16:L16"/>
    <mergeCell ref="B4:L4"/>
    <mergeCell ref="B5:L5"/>
    <mergeCell ref="B6:L6"/>
    <mergeCell ref="B8:L8"/>
    <mergeCell ref="B9:L9"/>
    <mergeCell ref="B25:K25"/>
    <mergeCell ref="B26:C28"/>
    <mergeCell ref="D26:F26"/>
    <mergeCell ref="D27:F27"/>
    <mergeCell ref="D28:F28"/>
    <mergeCell ref="B29:K29"/>
    <mergeCell ref="B18:L18"/>
    <mergeCell ref="B19:L19"/>
    <mergeCell ref="B21:F21"/>
    <mergeCell ref="G21:K21"/>
    <mergeCell ref="B22:F22"/>
    <mergeCell ref="G22:K22"/>
    <mergeCell ref="B37:K37"/>
    <mergeCell ref="B38:C40"/>
    <mergeCell ref="D38:F38"/>
    <mergeCell ref="D39:F39"/>
    <mergeCell ref="D40:F40"/>
    <mergeCell ref="B30:K30"/>
    <mergeCell ref="B31:C33"/>
    <mergeCell ref="D31:F31"/>
    <mergeCell ref="D32:F32"/>
    <mergeCell ref="D33:F33"/>
    <mergeCell ref="B34:C36"/>
    <mergeCell ref="D34:F34"/>
    <mergeCell ref="D35:F35"/>
    <mergeCell ref="D36:F36"/>
    <mergeCell ref="B49:L49"/>
    <mergeCell ref="B50:L50"/>
    <mergeCell ref="B52:L52"/>
    <mergeCell ref="B53:L53"/>
    <mergeCell ref="B55:D55"/>
    <mergeCell ref="B56:L56"/>
    <mergeCell ref="B41:C43"/>
    <mergeCell ref="D41:F41"/>
    <mergeCell ref="D42:F42"/>
    <mergeCell ref="D43:F43"/>
    <mergeCell ref="B44:C46"/>
    <mergeCell ref="D44:F44"/>
    <mergeCell ref="D45:F45"/>
    <mergeCell ref="D46:F46"/>
    <mergeCell ref="B63:D63"/>
    <mergeCell ref="B64:L64"/>
    <mergeCell ref="B65:D65"/>
    <mergeCell ref="B66:D66"/>
    <mergeCell ref="B67:D67"/>
    <mergeCell ref="B68:L68"/>
    <mergeCell ref="B57:D57"/>
    <mergeCell ref="B58:D58"/>
    <mergeCell ref="B59:D59"/>
    <mergeCell ref="B60:L60"/>
    <mergeCell ref="B61:D61"/>
    <mergeCell ref="B62:D62"/>
    <mergeCell ref="B75:D75"/>
    <mergeCell ref="B77:L78"/>
    <mergeCell ref="B80:F80"/>
    <mergeCell ref="B81:F81"/>
    <mergeCell ref="B82:F82"/>
    <mergeCell ref="B83:F83"/>
    <mergeCell ref="B69:D69"/>
    <mergeCell ref="B70:D70"/>
    <mergeCell ref="B71:D71"/>
    <mergeCell ref="B72:L72"/>
    <mergeCell ref="B73:D73"/>
    <mergeCell ref="B74:D74"/>
    <mergeCell ref="B93:L93"/>
    <mergeCell ref="B95:D95"/>
    <mergeCell ref="B96:L97"/>
    <mergeCell ref="B98:D98"/>
    <mergeCell ref="B99:D99"/>
    <mergeCell ref="B100:D100"/>
    <mergeCell ref="B84:F84"/>
    <mergeCell ref="B85:F85"/>
    <mergeCell ref="B86:F86"/>
    <mergeCell ref="B87:F87"/>
    <mergeCell ref="B90:L90"/>
    <mergeCell ref="B91:L91"/>
    <mergeCell ref="B109:D109"/>
    <mergeCell ref="B110:D110"/>
    <mergeCell ref="B111:L112"/>
    <mergeCell ref="B113:D113"/>
    <mergeCell ref="B114:D114"/>
    <mergeCell ref="B115:D115"/>
    <mergeCell ref="B101:L102"/>
    <mergeCell ref="B103:D103"/>
    <mergeCell ref="B104:D104"/>
    <mergeCell ref="B105:D105"/>
    <mergeCell ref="B106:L107"/>
    <mergeCell ref="B108:D108"/>
    <mergeCell ref="B124:D124"/>
    <mergeCell ref="B125:D125"/>
    <mergeCell ref="B126:L127"/>
    <mergeCell ref="B128:D128"/>
    <mergeCell ref="B129:D129"/>
    <mergeCell ref="B130:D130"/>
    <mergeCell ref="B116:L117"/>
    <mergeCell ref="B118:D118"/>
    <mergeCell ref="B119:D119"/>
    <mergeCell ref="B120:D120"/>
    <mergeCell ref="B121:L122"/>
    <mergeCell ref="B123:D123"/>
    <mergeCell ref="B151:F151"/>
    <mergeCell ref="B152:F152"/>
    <mergeCell ref="B153:F153"/>
    <mergeCell ref="B154:F154"/>
    <mergeCell ref="B155:F155"/>
    <mergeCell ref="B156:F156"/>
    <mergeCell ref="B131:L132"/>
    <mergeCell ref="B133:D133"/>
    <mergeCell ref="B134:D134"/>
    <mergeCell ref="B135:D135"/>
    <mergeCell ref="B147:L148"/>
    <mergeCell ref="B150:F150"/>
    <mergeCell ref="B136:L137"/>
    <mergeCell ref="B138:D138"/>
    <mergeCell ref="B139:D139"/>
    <mergeCell ref="B140:D140"/>
    <mergeCell ref="B141:L142"/>
    <mergeCell ref="B143:D143"/>
    <mergeCell ref="B144:D144"/>
    <mergeCell ref="B145:D145"/>
    <mergeCell ref="B167:L168"/>
    <mergeCell ref="B169:D169"/>
    <mergeCell ref="B170:D170"/>
    <mergeCell ref="B171:D171"/>
    <mergeCell ref="B172:L173"/>
    <mergeCell ref="B174:D174"/>
    <mergeCell ref="B157:F157"/>
    <mergeCell ref="B160:L160"/>
    <mergeCell ref="B161:L161"/>
    <mergeCell ref="B163:L163"/>
    <mergeCell ref="B164:L164"/>
    <mergeCell ref="B166:D166"/>
    <mergeCell ref="B182:L183"/>
    <mergeCell ref="B184:D184"/>
    <mergeCell ref="B185:D185"/>
    <mergeCell ref="B186:D186"/>
    <mergeCell ref="B187:L188"/>
    <mergeCell ref="B189:D189"/>
    <mergeCell ref="B175:D175"/>
    <mergeCell ref="B176:D176"/>
    <mergeCell ref="B177:L178"/>
    <mergeCell ref="B179:D179"/>
    <mergeCell ref="B180:D180"/>
    <mergeCell ref="B181:D181"/>
    <mergeCell ref="B197:L198"/>
    <mergeCell ref="B199:D199"/>
    <mergeCell ref="B200:D200"/>
    <mergeCell ref="B201:D201"/>
    <mergeCell ref="B190:D190"/>
    <mergeCell ref="B191:D191"/>
    <mergeCell ref="B192:L193"/>
    <mergeCell ref="B194:D194"/>
    <mergeCell ref="B195:D195"/>
    <mergeCell ref="B196:D196"/>
    <mergeCell ref="B224:F224"/>
    <mergeCell ref="B225:F225"/>
    <mergeCell ref="B226:F226"/>
    <mergeCell ref="B227:F227"/>
    <mergeCell ref="B228:F228"/>
    <mergeCell ref="B231:L231"/>
    <mergeCell ref="B218:L219"/>
    <mergeCell ref="B221:F221"/>
    <mergeCell ref="B222:F222"/>
    <mergeCell ref="B223:F223"/>
    <mergeCell ref="B232:L232"/>
    <mergeCell ref="B234:L234"/>
    <mergeCell ref="F236:G236"/>
    <mergeCell ref="B237:B239"/>
    <mergeCell ref="C237:E237"/>
    <mergeCell ref="F237:G237"/>
    <mergeCell ref="C238:E238"/>
    <mergeCell ref="F238:G238"/>
    <mergeCell ref="C239:E239"/>
    <mergeCell ref="F239:G239"/>
    <mergeCell ref="D253:E253"/>
    <mergeCell ref="B257:L258"/>
    <mergeCell ref="B260:L267"/>
    <mergeCell ref="B242:L242"/>
    <mergeCell ref="B243:L243"/>
    <mergeCell ref="B245:L245"/>
    <mergeCell ref="B248:C248"/>
    <mergeCell ref="B249:C249"/>
    <mergeCell ref="B250:L251"/>
    <mergeCell ref="B214:D214"/>
    <mergeCell ref="B215:D215"/>
    <mergeCell ref="B216:D216"/>
    <mergeCell ref="B202:L203"/>
    <mergeCell ref="B204:D204"/>
    <mergeCell ref="B205:D205"/>
    <mergeCell ref="B206:D206"/>
    <mergeCell ref="B207:L208"/>
    <mergeCell ref="B209:D209"/>
    <mergeCell ref="B210:D210"/>
    <mergeCell ref="B211:D211"/>
    <mergeCell ref="B212:L213"/>
  </mergeCells>
  <conditionalFormatting sqref="F253:G253">
    <cfRule type="cellIs" dxfId="26" priority="5" operator="equal">
      <formula>"Error"</formula>
    </cfRule>
  </conditionalFormatting>
  <conditionalFormatting sqref="G81:J83 G85:J87">
    <cfRule type="cellIs" dxfId="25" priority="17" operator="equal">
      <formula>"Error"</formula>
    </cfRule>
  </conditionalFormatting>
  <conditionalFormatting sqref="G151:J153">
    <cfRule type="cellIs" dxfId="24" priority="4" operator="equal">
      <formula>"Error"</formula>
    </cfRule>
  </conditionalFormatting>
  <conditionalFormatting sqref="G155:J157">
    <cfRule type="cellIs" dxfId="23" priority="3" operator="equal">
      <formula>"Error"</formula>
    </cfRule>
  </conditionalFormatting>
  <conditionalFormatting sqref="G222:J224">
    <cfRule type="cellIs" dxfId="22" priority="2" operator="equal">
      <formula>"Error"</formula>
    </cfRule>
  </conditionalFormatting>
  <conditionalFormatting sqref="G226:J228">
    <cfRule type="cellIs" dxfId="21" priority="1" operator="equal">
      <formula>"Error"</formula>
    </cfRule>
  </conditionalFormatting>
  <dataValidations count="4">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1" xr:uid="{8BBD0976-68B7-4A98-BF6B-AB4CB413921A}">
      <formula1>1000</formula1>
    </dataValidation>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G22 B260:B262" xr:uid="{F011552D-4C6B-423A-98EA-E39339BAB6BA}">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60 F239 E67:L67 E71:L71 E201:L201 E130:L130 E135:L135 E63:L63 E59:L59 E75:L75 E100:L100 E105:L105 E110:L110 E115:L115 E120:L120 E125:L125 G43:K46 E171:L171 E176:L176 E181:L181 E186:L186 E191:L191 E196:L196 E211:L211 G28:K28 E145:L145 G151:J153 G81:J83 G85:J87 G222:J224 G33:K33 G36:K36 G40:K40 F253:G253 E140:L140 G155:J157 E216:L216 E206:L206 G226:J228" xr:uid="{9AB0EA08-7601-4C0E-A251-2DE611651695}">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B121:L122 E248:L249 F237:G238 E199:L200 E194:L195 E189:L190 E184:L185 E179:L180 E174:L175 E169:L170 E133:L134 E128:L129 E123:L124 E118:L119 E113:L114 E108:L109 E103:L104 E98:L99 E73:L74 E69:L70 E65:L66 E61:L62 E57:L58 G34:K35 G31:K32 G26:K27 G41:K42 G38:K39 E143:L144 E138:L139 E214:L215 E209:L210 E204:L205" xr:uid="{AC3EDD34-EB2C-4EC9-8638-15CB13B2DC07}">
      <formula1>0</formula1>
    </dataValidation>
  </dataValidations>
  <printOptions horizontalCentered="1"/>
  <pageMargins left="0.25" right="0.25" top="0.75" bottom="0.75" header="0.3" footer="0.3"/>
  <pageSetup scale="63" fitToHeight="0" orientation="portrait" r:id="rId1"/>
  <headerFooter>
    <oddFooter>&amp;L&amp;A</oddFooter>
  </headerFooter>
  <rowBreaks count="4" manualBreakCount="4">
    <brk id="47" min="1" max="11" man="1"/>
    <brk id="88" min="1" max="11" man="1"/>
    <brk id="158" min="1" max="11" man="1"/>
    <brk id="229" min="1" max="11"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B9768F-771C-4495-B23E-C6290F9C6522}">
  <sheetPr>
    <tabColor rgb="FF92D050"/>
    <pageSetUpPr fitToPage="1"/>
  </sheetPr>
  <dimension ref="A1:S270"/>
  <sheetViews>
    <sheetView showGridLines="0" zoomScaleNormal="100" zoomScaleSheetLayoutView="55" workbookViewId="0">
      <selection activeCell="O1" sqref="O1:P1048576"/>
    </sheetView>
  </sheetViews>
  <sheetFormatPr defaultColWidth="9.140625" defaultRowHeight="14.25" x14ac:dyDescent="0.25"/>
  <cols>
    <col min="1" max="1" width="1.85546875" style="7" customWidth="1"/>
    <col min="2" max="12" width="14.5703125" style="1" customWidth="1"/>
    <col min="13" max="13" width="6.140625" style="9" customWidth="1"/>
    <col min="14" max="14" width="9.140625" style="10" customWidth="1"/>
    <col min="15" max="15" width="10.85546875" style="10" hidden="1" customWidth="1"/>
    <col min="16" max="16" width="8.85546875" style="10" hidden="1" customWidth="1"/>
    <col min="17" max="17" width="9.140625" style="10" customWidth="1"/>
    <col min="18" max="16384" width="9.140625" style="10"/>
  </cols>
  <sheetData>
    <row r="1" spans="1:16" x14ac:dyDescent="0.25">
      <c r="O1" s="10" t="s">
        <v>419</v>
      </c>
      <c r="P1" s="10" t="s">
        <v>419</v>
      </c>
    </row>
    <row r="2" spans="1:16" x14ac:dyDescent="0.25">
      <c r="B2" s="12" t="str">
        <f>Pro!B2</f>
        <v>PROTECTED</v>
      </c>
      <c r="C2" s="12"/>
      <c r="D2" s="12"/>
      <c r="O2" s="207" t="s">
        <v>93</v>
      </c>
      <c r="P2" s="207" t="s">
        <v>109</v>
      </c>
    </row>
    <row r="3" spans="1:16" x14ac:dyDescent="0.25">
      <c r="B3" s="13"/>
      <c r="C3" s="13"/>
      <c r="D3" s="13"/>
      <c r="O3" s="2"/>
      <c r="P3" s="2"/>
    </row>
    <row r="4" spans="1:16" s="2" customFormat="1" x14ac:dyDescent="0.25">
      <c r="A4" s="33"/>
      <c r="B4" s="543" t="str">
        <f>Info!B4</f>
        <v>IMPORTERS' QUESTIONNAIRE</v>
      </c>
      <c r="C4" s="544"/>
      <c r="D4" s="544"/>
      <c r="E4" s="544"/>
      <c r="F4" s="544"/>
      <c r="G4" s="544"/>
      <c r="H4" s="544"/>
      <c r="I4" s="544"/>
      <c r="J4" s="544"/>
      <c r="K4" s="544"/>
      <c r="L4" s="545"/>
      <c r="M4" s="25"/>
      <c r="N4" s="25"/>
      <c r="O4" s="19"/>
      <c r="P4" s="19"/>
    </row>
    <row r="5" spans="1:16" s="2" customFormat="1" x14ac:dyDescent="0.25">
      <c r="A5" s="33"/>
      <c r="B5" s="688" t="str">
        <f>Info!B5</f>
        <v>NQ-2026-001</v>
      </c>
      <c r="C5" s="689"/>
      <c r="D5" s="689"/>
      <c r="E5" s="689"/>
      <c r="F5" s="689"/>
      <c r="G5" s="689"/>
      <c r="H5" s="689"/>
      <c r="I5" s="689"/>
      <c r="J5" s="689"/>
      <c r="K5" s="689"/>
      <c r="L5" s="690"/>
      <c r="M5" s="25"/>
      <c r="N5" s="25"/>
      <c r="O5" s="19"/>
      <c r="P5" s="19"/>
    </row>
    <row r="6" spans="1:16" s="6" customFormat="1" x14ac:dyDescent="0.25">
      <c r="A6" s="33"/>
      <c r="B6" s="688" t="str">
        <f>Info!B6</f>
        <v>OIL AND GAS WELL CASING</v>
      </c>
      <c r="C6" s="689"/>
      <c r="D6" s="689"/>
      <c r="E6" s="689"/>
      <c r="F6" s="689"/>
      <c r="G6" s="689"/>
      <c r="H6" s="689"/>
      <c r="I6" s="689"/>
      <c r="J6" s="689"/>
      <c r="K6" s="689"/>
      <c r="L6" s="690"/>
      <c r="M6" s="19"/>
      <c r="N6" s="19"/>
      <c r="O6" s="15"/>
      <c r="P6" s="15"/>
    </row>
    <row r="7" spans="1:16" s="6" customFormat="1" x14ac:dyDescent="0.25">
      <c r="A7" s="33"/>
      <c r="B7" s="154"/>
      <c r="C7" s="155"/>
      <c r="D7" s="155"/>
      <c r="E7" s="155"/>
      <c r="F7" s="155"/>
      <c r="G7" s="155"/>
      <c r="H7" s="155"/>
      <c r="I7" s="155"/>
      <c r="J7" s="155"/>
      <c r="K7" s="155"/>
      <c r="L7" s="156"/>
      <c r="M7" s="19"/>
      <c r="N7" s="19"/>
      <c r="O7" s="20"/>
    </row>
    <row r="8" spans="1:16" s="6" customFormat="1" x14ac:dyDescent="0.25">
      <c r="A8" s="33"/>
      <c r="B8" s="691" t="str">
        <f>Public!B8</f>
        <v>The following questions refer to the goods as defined in the product description on the Intro tab.</v>
      </c>
      <c r="C8" s="692"/>
      <c r="D8" s="692"/>
      <c r="E8" s="692"/>
      <c r="F8" s="692"/>
      <c r="G8" s="692"/>
      <c r="H8" s="692"/>
      <c r="I8" s="692"/>
      <c r="J8" s="692"/>
      <c r="K8" s="692"/>
      <c r="L8" s="693"/>
      <c r="M8" s="19"/>
      <c r="N8" s="19"/>
      <c r="O8" s="15"/>
      <c r="P8" s="15"/>
    </row>
    <row r="9" spans="1:16" s="6" customFormat="1" x14ac:dyDescent="0.25">
      <c r="A9" s="33"/>
      <c r="B9" s="691" t="str">
        <f>Public!B9</f>
        <v xml:space="preserve">Product information and a glossary of terms can be found in the Info tab.
</v>
      </c>
      <c r="C9" s="692"/>
      <c r="D9" s="692"/>
      <c r="E9" s="692"/>
      <c r="F9" s="692"/>
      <c r="G9" s="692"/>
      <c r="H9" s="692"/>
      <c r="I9" s="692"/>
      <c r="J9" s="692"/>
      <c r="K9" s="692"/>
      <c r="L9" s="693"/>
      <c r="M9" s="19"/>
      <c r="N9" s="19"/>
      <c r="O9" s="15"/>
    </row>
    <row r="10" spans="1:16" s="6" customFormat="1" x14ac:dyDescent="0.25">
      <c r="A10" s="33"/>
      <c r="B10" s="691" t="str">
        <f>Pro!B12</f>
        <v>For the questions in this tab, note the following:</v>
      </c>
      <c r="C10" s="692"/>
      <c r="D10" s="692"/>
      <c r="E10" s="692"/>
      <c r="F10" s="692"/>
      <c r="G10" s="692"/>
      <c r="H10" s="692"/>
      <c r="I10" s="692"/>
      <c r="J10" s="692"/>
      <c r="K10" s="692"/>
      <c r="L10" s="693"/>
      <c r="M10" s="19"/>
      <c r="N10" s="19"/>
      <c r="O10" s="15"/>
      <c r="P10" s="15"/>
    </row>
    <row r="11" spans="1:16" s="6" customFormat="1" ht="9" customHeight="1" x14ac:dyDescent="0.25">
      <c r="A11" s="33"/>
      <c r="B11" s="262"/>
      <c r="C11" s="263"/>
      <c r="D11" s="263"/>
      <c r="E11" s="263"/>
      <c r="F11" s="263"/>
      <c r="G11" s="263"/>
      <c r="H11" s="263"/>
      <c r="I11" s="263"/>
      <c r="J11" s="263"/>
      <c r="K11" s="263"/>
      <c r="L11" s="264"/>
      <c r="M11" s="19"/>
      <c r="N11" s="19"/>
      <c r="O11" s="15"/>
      <c r="P11" s="15"/>
    </row>
    <row r="12" spans="1:16" s="6" customFormat="1" ht="29.25" customHeight="1" x14ac:dyDescent="0.25">
      <c r="A12" s="33"/>
      <c r="B12" s="723" t="str">
        <f>Pro!B13</f>
        <v>• Report only sales from your firm’s imports. Sales of goods purchased from Canadian producers must be excluded.</v>
      </c>
      <c r="C12" s="724"/>
      <c r="D12" s="724"/>
      <c r="E12" s="724"/>
      <c r="F12" s="724"/>
      <c r="G12" s="724"/>
      <c r="H12" s="724"/>
      <c r="I12" s="724"/>
      <c r="J12" s="724"/>
      <c r="K12" s="724"/>
      <c r="L12" s="725"/>
      <c r="M12" s="19"/>
      <c r="N12" s="19"/>
      <c r="O12" s="15"/>
      <c r="P12" s="15"/>
    </row>
    <row r="13" spans="1:16" s="6" customFormat="1" x14ac:dyDescent="0.25">
      <c r="A13" s="33"/>
      <c r="B13" s="691" t="str">
        <f>Pro!B14</f>
        <v>• Report all sales to Canadian and foreign associated firms.</v>
      </c>
      <c r="C13" s="692"/>
      <c r="D13" s="692"/>
      <c r="E13" s="692"/>
      <c r="F13" s="692"/>
      <c r="G13" s="692"/>
      <c r="H13" s="692"/>
      <c r="I13" s="692"/>
      <c r="J13" s="692"/>
      <c r="K13" s="692"/>
      <c r="L13" s="693"/>
      <c r="M13" s="19"/>
      <c r="N13" s="19"/>
      <c r="O13" s="15"/>
      <c r="P13" s="15"/>
    </row>
    <row r="14" spans="1:16" s="6" customFormat="1" x14ac:dyDescent="0.25">
      <c r="A14" s="33"/>
      <c r="B14" s="691" t="str">
        <f>Pro!B15</f>
        <v>• Report all sales as of the date of shipment to the customer or the customer’s warehouse.</v>
      </c>
      <c r="C14" s="692"/>
      <c r="D14" s="692"/>
      <c r="E14" s="692"/>
      <c r="F14" s="692"/>
      <c r="G14" s="692"/>
      <c r="H14" s="692"/>
      <c r="I14" s="692"/>
      <c r="J14" s="692"/>
      <c r="K14" s="692"/>
      <c r="L14" s="693"/>
      <c r="M14" s="19"/>
      <c r="N14" s="19"/>
      <c r="O14" s="15"/>
      <c r="P14" s="15"/>
    </row>
    <row r="15" spans="1:16" s="6" customFormat="1" x14ac:dyDescent="0.25">
      <c r="A15" s="33"/>
      <c r="B15" s="691" t="str">
        <f>Pro!B16</f>
        <v>• Report all values in Canadian dollars.</v>
      </c>
      <c r="C15" s="692"/>
      <c r="D15" s="692"/>
      <c r="E15" s="692"/>
      <c r="F15" s="692"/>
      <c r="G15" s="692"/>
      <c r="H15" s="692"/>
      <c r="I15" s="692"/>
      <c r="J15" s="692"/>
      <c r="K15" s="692"/>
      <c r="L15" s="693"/>
      <c r="M15" s="19"/>
      <c r="N15" s="19"/>
      <c r="O15" s="15"/>
      <c r="P15" s="15"/>
    </row>
    <row r="16" spans="1:16" s="6" customFormat="1" x14ac:dyDescent="0.25">
      <c r="A16" s="33"/>
      <c r="B16" s="694" t="str">
        <f>IF(Intro!$G$20="English",O16,P16)</f>
        <v>• If your firm is an end user or a retailer, your firm does not need to report sales of imports or inventories of imports.</v>
      </c>
      <c r="C16" s="695"/>
      <c r="D16" s="695"/>
      <c r="E16" s="695"/>
      <c r="F16" s="695"/>
      <c r="G16" s="695"/>
      <c r="H16" s="695"/>
      <c r="I16" s="695"/>
      <c r="J16" s="695"/>
      <c r="K16" s="695"/>
      <c r="L16" s="696"/>
      <c r="M16" s="19"/>
      <c r="N16" s="19"/>
      <c r="O16" s="15" t="s">
        <v>263</v>
      </c>
      <c r="P16" s="15" t="s">
        <v>264</v>
      </c>
    </row>
    <row r="17" spans="1:16" s="6" customFormat="1" x14ac:dyDescent="0.25">
      <c r="A17" s="33"/>
      <c r="B17" s="263"/>
      <c r="C17" s="263"/>
      <c r="D17" s="263"/>
      <c r="E17" s="263"/>
      <c r="F17" s="263"/>
      <c r="G17" s="263"/>
      <c r="H17" s="263"/>
      <c r="I17" s="263"/>
      <c r="J17" s="263"/>
      <c r="K17" s="263"/>
      <c r="L17" s="263"/>
      <c r="M17" s="19"/>
      <c r="N17" s="19"/>
      <c r="O17" s="15"/>
      <c r="P17" s="15"/>
    </row>
    <row r="18" spans="1:16" s="6" customFormat="1" x14ac:dyDescent="0.25">
      <c r="A18" s="33"/>
      <c r="B18" s="14"/>
      <c r="C18" s="14"/>
      <c r="D18" s="14"/>
      <c r="E18" s="3"/>
      <c r="F18" s="3"/>
      <c r="G18" s="3"/>
      <c r="H18" s="3"/>
      <c r="I18" s="3"/>
      <c r="J18" s="3"/>
      <c r="K18" s="3"/>
      <c r="L18" s="3"/>
      <c r="O18" s="15"/>
      <c r="P18" s="15"/>
    </row>
    <row r="19" spans="1:16" x14ac:dyDescent="0.25">
      <c r="B19" s="540" t="str">
        <f>IF(Intro!$G$20="English",O19,P19)</f>
        <v>IMPORTS AND SALES</v>
      </c>
      <c r="C19" s="541"/>
      <c r="D19" s="541"/>
      <c r="E19" s="541"/>
      <c r="F19" s="541"/>
      <c r="G19" s="541"/>
      <c r="H19" s="541"/>
      <c r="I19" s="541"/>
      <c r="J19" s="541"/>
      <c r="K19" s="541"/>
      <c r="L19" s="542"/>
      <c r="M19" s="10"/>
      <c r="O19" s="105" t="s">
        <v>333</v>
      </c>
      <c r="P19" s="105" t="s">
        <v>334</v>
      </c>
    </row>
    <row r="20" spans="1:16" x14ac:dyDescent="0.25">
      <c r="B20" s="672" t="s">
        <v>12</v>
      </c>
      <c r="C20" s="673"/>
      <c r="D20" s="673"/>
      <c r="E20" s="673"/>
      <c r="F20" s="673"/>
      <c r="G20" s="673"/>
      <c r="H20" s="673"/>
      <c r="I20" s="673"/>
      <c r="J20" s="673"/>
      <c r="K20" s="673"/>
      <c r="L20" s="674"/>
      <c r="M20" s="10"/>
    </row>
    <row r="21" spans="1:16" x14ac:dyDescent="0.25">
      <c r="B21" s="16"/>
      <c r="C21" s="35"/>
      <c r="D21" s="35"/>
      <c r="E21" s="36"/>
      <c r="F21" s="36"/>
      <c r="G21" s="36"/>
      <c r="H21" s="36"/>
      <c r="I21" s="36"/>
      <c r="J21" s="36"/>
      <c r="K21" s="36"/>
      <c r="L21" s="17"/>
      <c r="M21" s="10"/>
    </row>
    <row r="22" spans="1:16" ht="78" customHeight="1" x14ac:dyDescent="0.25">
      <c r="B22" s="726" t="str">
        <f>IF(Intro!$G$20="English",O22,P22)</f>
        <v>Provide your firm's imports and sales of imports of the goods from the following countries with measures in force :</v>
      </c>
      <c r="C22" s="728"/>
      <c r="D22" s="728"/>
      <c r="E22" s="728"/>
      <c r="F22" s="728"/>
      <c r="G22" s="788" t="str">
        <f>IF(Intro!$G$20="English",Variables!B52,Variables!C52)</f>
        <v>China, Chinese Taipei, India, Indonesia, South Korea, Thailand, Türkiye, Ukraine and Vietnam (excluding goods exported from South Korea by Hyundai Steel Company, and goods exported from Türkiye by Borusan Mannesmann Boru Sanayi ve Ticaret A.Ş.)</v>
      </c>
      <c r="H22" s="788"/>
      <c r="I22" s="788"/>
      <c r="J22" s="788"/>
      <c r="K22" s="788"/>
      <c r="L22" s="235"/>
      <c r="M22" s="10"/>
      <c r="O22" s="10" t="s">
        <v>544</v>
      </c>
      <c r="P22" s="10" t="s">
        <v>545</v>
      </c>
    </row>
    <row r="23" spans="1:16" x14ac:dyDescent="0.25">
      <c r="B23" s="131"/>
      <c r="C23" s="132"/>
      <c r="D23" s="132"/>
      <c r="E23" s="132"/>
      <c r="F23" s="132"/>
      <c r="G23" s="36"/>
      <c r="H23" s="36"/>
      <c r="I23" s="36"/>
      <c r="J23" s="36"/>
      <c r="K23" s="36"/>
      <c r="L23" s="17"/>
      <c r="M23" s="10"/>
    </row>
    <row r="24" spans="1:16" x14ac:dyDescent="0.25">
      <c r="B24" s="131"/>
      <c r="C24" s="132"/>
      <c r="D24" s="132"/>
      <c r="E24" s="132"/>
      <c r="F24" s="132"/>
      <c r="G24" s="239">
        <f>Variables!$B$6</f>
        <v>2023</v>
      </c>
      <c r="H24" s="239">
        <f>G24+1</f>
        <v>2024</v>
      </c>
      <c r="I24" s="239">
        <f>H24+1</f>
        <v>2025</v>
      </c>
      <c r="J24" s="239" t="str">
        <f>IF(Intro!$G$20="English",Variables!B9,Variables!C9)</f>
        <v>Jan-March 2025</v>
      </c>
      <c r="K24" s="239" t="str">
        <f>IF(Intro!$G$20="English",Variables!B10,Variables!C10)</f>
        <v>Jan-March 2026</v>
      </c>
      <c r="L24" s="71"/>
      <c r="M24" s="10"/>
      <c r="O24" s="18"/>
    </row>
    <row r="25" spans="1:16" s="207" customFormat="1" x14ac:dyDescent="0.25">
      <c r="A25" s="32"/>
      <c r="B25" s="784" t="str">
        <f>IF(Intro!$G$20="English",O25,P25)</f>
        <v>Imports in Canada</v>
      </c>
      <c r="C25" s="785"/>
      <c r="D25" s="785"/>
      <c r="E25" s="785"/>
      <c r="F25" s="785"/>
      <c r="G25" s="785"/>
      <c r="H25" s="785"/>
      <c r="I25" s="785"/>
      <c r="J25" s="785"/>
      <c r="K25" s="785"/>
      <c r="L25" s="71"/>
      <c r="O25" s="26" t="s">
        <v>234</v>
      </c>
      <c r="P25" s="207" t="s">
        <v>235</v>
      </c>
    </row>
    <row r="26" spans="1:16" x14ac:dyDescent="0.25">
      <c r="B26" s="786" t="str">
        <f>IF(Intro!$G$20="English",O26,P26)</f>
        <v>Imports</v>
      </c>
      <c r="C26" s="787"/>
      <c r="D26" s="739" t="str">
        <f>IF(Intro!$G$20="English",Variables!$B$23,Variables!$C$23)</f>
        <v>tonnes</v>
      </c>
      <c r="E26" s="739"/>
      <c r="F26" s="739"/>
      <c r="G26" s="133"/>
      <c r="H26" s="133"/>
      <c r="I26" s="133"/>
      <c r="J26" s="133"/>
      <c r="K26" s="127"/>
      <c r="L26" s="71"/>
      <c r="M26" s="10"/>
      <c r="O26" s="10" t="s">
        <v>91</v>
      </c>
      <c r="P26" s="10" t="s">
        <v>170</v>
      </c>
    </row>
    <row r="27" spans="1:16" x14ac:dyDescent="0.25">
      <c r="B27" s="786"/>
      <c r="C27" s="787"/>
      <c r="D27" s="739" t="str">
        <f>IF(Intro!$G$20="English",O27,P27)</f>
        <v>net delivered purchase value (CAD)</v>
      </c>
      <c r="E27" s="739"/>
      <c r="F27" s="739"/>
      <c r="G27" s="133"/>
      <c r="H27" s="133"/>
      <c r="I27" s="133"/>
      <c r="J27" s="133"/>
      <c r="K27" s="127"/>
      <c r="L27" s="71"/>
      <c r="M27" s="10"/>
      <c r="O27" s="10" t="s">
        <v>341</v>
      </c>
      <c r="P27" s="10" t="s">
        <v>340</v>
      </c>
    </row>
    <row r="28" spans="1:16" x14ac:dyDescent="0.25">
      <c r="B28" s="786"/>
      <c r="C28" s="787"/>
      <c r="D28" s="739" t="str">
        <f>"$ / "&amp;IF(Intro!$G$20="English",Variables!$B$24,Variables!$C$24)</f>
        <v>$ / tonne</v>
      </c>
      <c r="E28" s="739"/>
      <c r="F28" s="739"/>
      <c r="G28" s="150" t="str">
        <f>IF(G26=0,"-",G27/G26)</f>
        <v>-</v>
      </c>
      <c r="H28" s="150" t="str">
        <f>IF(H26=0,"-",H27/H26)</f>
        <v>-</v>
      </c>
      <c r="I28" s="150" t="str">
        <f t="shared" ref="I28:K28" si="0">IF(I26=0,"-",I27/I26)</f>
        <v>-</v>
      </c>
      <c r="J28" s="150" t="str">
        <f t="shared" si="0"/>
        <v>-</v>
      </c>
      <c r="K28" s="150" t="str">
        <f t="shared" si="0"/>
        <v>-</v>
      </c>
      <c r="L28" s="71"/>
      <c r="M28" s="10"/>
    </row>
    <row r="29" spans="1:16" s="207" customFormat="1" x14ac:dyDescent="0.25">
      <c r="A29" s="32"/>
      <c r="B29" s="735" t="str">
        <f>IF(Intro!$G$20="English",O29,P29)</f>
        <v>Sales in Canada</v>
      </c>
      <c r="C29" s="736"/>
      <c r="D29" s="736"/>
      <c r="E29" s="736"/>
      <c r="F29" s="736"/>
      <c r="G29" s="736"/>
      <c r="H29" s="736"/>
      <c r="I29" s="736"/>
      <c r="J29" s="736"/>
      <c r="K29" s="736"/>
      <c r="L29" s="71"/>
      <c r="O29" s="26" t="s">
        <v>236</v>
      </c>
      <c r="P29" s="207" t="s">
        <v>237</v>
      </c>
    </row>
    <row r="30" spans="1:16" s="207" customFormat="1" x14ac:dyDescent="0.25">
      <c r="A30" s="32"/>
      <c r="B30" s="735" t="str">
        <f>IF(Intro!$G$20="English",O30,P30)</f>
        <v>Seamless</v>
      </c>
      <c r="C30" s="736"/>
      <c r="D30" s="736"/>
      <c r="E30" s="736"/>
      <c r="F30" s="736"/>
      <c r="G30" s="736"/>
      <c r="H30" s="736"/>
      <c r="I30" s="736"/>
      <c r="J30" s="736"/>
      <c r="K30" s="736"/>
      <c r="L30" s="71"/>
      <c r="O30" s="26" t="s">
        <v>485</v>
      </c>
      <c r="P30" s="207" t="s">
        <v>508</v>
      </c>
    </row>
    <row r="31" spans="1:16" x14ac:dyDescent="0.25">
      <c r="B31" s="532" t="str">
        <f>IF(Intro!$G$20="English",O31,P31)</f>
        <v>Sales to distributors in Canada</v>
      </c>
      <c r="C31" s="533"/>
      <c r="D31" s="739" t="str">
        <f>D26</f>
        <v>tonnes</v>
      </c>
      <c r="E31" s="739"/>
      <c r="F31" s="739"/>
      <c r="G31" s="133"/>
      <c r="H31" s="133"/>
      <c r="I31" s="133"/>
      <c r="J31" s="133"/>
      <c r="K31" s="127"/>
      <c r="L31" s="71"/>
      <c r="M31" s="10"/>
      <c r="O31" s="10" t="str">
        <f>"Sales to "&amp;Variables!$B$26&amp;" in Canada"</f>
        <v>Sales to distributors in Canada</v>
      </c>
      <c r="P31" s="10" t="str">
        <f>"Ventes aux "&amp;Variables!$C$26&amp;" au Canada"</f>
        <v>Ventes aux distributeurs au Canada</v>
      </c>
    </row>
    <row r="32" spans="1:16" x14ac:dyDescent="0.25">
      <c r="B32" s="532"/>
      <c r="C32" s="533"/>
      <c r="D32" s="739" t="str">
        <f>IF(Intro!$G$20="English",O32,P32)</f>
        <v>net delivered selling value (CAD)</v>
      </c>
      <c r="E32" s="739"/>
      <c r="F32" s="739"/>
      <c r="G32" s="133"/>
      <c r="H32" s="133"/>
      <c r="I32" s="133"/>
      <c r="J32" s="133"/>
      <c r="K32" s="127"/>
      <c r="L32" s="71"/>
      <c r="M32" s="10"/>
      <c r="O32" s="10" t="s">
        <v>343</v>
      </c>
      <c r="P32" s="10" t="s">
        <v>342</v>
      </c>
    </row>
    <row r="33" spans="1:16" ht="15" thickBot="1" x14ac:dyDescent="0.3">
      <c r="B33" s="737"/>
      <c r="C33" s="738"/>
      <c r="D33" s="740" t="str">
        <f>D28</f>
        <v>$ / tonne</v>
      </c>
      <c r="E33" s="740"/>
      <c r="F33" s="740"/>
      <c r="G33" s="150" t="str">
        <f>IF(G31=0,"-",G32/G31)</f>
        <v>-</v>
      </c>
      <c r="H33" s="150" t="str">
        <f>IF(H31=0,"-",H32/H31)</f>
        <v>-</v>
      </c>
      <c r="I33" s="150" t="str">
        <f t="shared" ref="I33:K33" si="1">IF(I31=0,"-",I32/I31)</f>
        <v>-</v>
      </c>
      <c r="J33" s="150" t="str">
        <f t="shared" si="1"/>
        <v>-</v>
      </c>
      <c r="K33" s="150" t="str">
        <f t="shared" si="1"/>
        <v>-</v>
      </c>
      <c r="L33" s="71"/>
      <c r="M33" s="10"/>
      <c r="P33" s="10" t="s">
        <v>520</v>
      </c>
    </row>
    <row r="34" spans="1:16" x14ac:dyDescent="0.25">
      <c r="B34" s="741" t="str">
        <f>IF(Intro!$G$20="English",O34,P34)</f>
        <v>Sales to end users in Canada</v>
      </c>
      <c r="C34" s="742"/>
      <c r="D34" s="743" t="str">
        <f t="shared" ref="D34:D35" si="2">D31</f>
        <v>tonnes</v>
      </c>
      <c r="E34" s="743"/>
      <c r="F34" s="743"/>
      <c r="G34" s="133"/>
      <c r="H34" s="133"/>
      <c r="I34" s="133"/>
      <c r="J34" s="133"/>
      <c r="K34" s="127"/>
      <c r="L34" s="71"/>
      <c r="M34" s="10"/>
      <c r="O34" s="10" t="str">
        <f>"Sales to "&amp;Variables!$B$27&amp;" in Canada"</f>
        <v>Sales to end users in Canada</v>
      </c>
      <c r="P34" s="10" t="str">
        <f>"Ventes aux "&amp;Variables!$C$27&amp;" au Canada"</f>
        <v>Ventes aux utilisateurs finals au Canada</v>
      </c>
    </row>
    <row r="35" spans="1:16" x14ac:dyDescent="0.25">
      <c r="B35" s="532"/>
      <c r="C35" s="533"/>
      <c r="D35" s="739" t="str">
        <f t="shared" si="2"/>
        <v>net delivered selling value (CAD)</v>
      </c>
      <c r="E35" s="739"/>
      <c r="F35" s="739"/>
      <c r="G35" s="133"/>
      <c r="H35" s="133"/>
      <c r="I35" s="133"/>
      <c r="J35" s="133"/>
      <c r="K35" s="127"/>
      <c r="L35" s="71"/>
      <c r="M35" s="10"/>
    </row>
    <row r="36" spans="1:16" ht="15" thickBot="1" x14ac:dyDescent="0.3">
      <c r="B36" s="737"/>
      <c r="C36" s="738"/>
      <c r="D36" s="740" t="str">
        <f>D33</f>
        <v>$ / tonne</v>
      </c>
      <c r="E36" s="740"/>
      <c r="F36" s="740"/>
      <c r="G36" s="150" t="str">
        <f>IF(G34=0,"-",G35/G34)</f>
        <v>-</v>
      </c>
      <c r="H36" s="150" t="str">
        <f>IF(H34=0,"-",H35/H34)</f>
        <v>-</v>
      </c>
      <c r="I36" s="150" t="str">
        <f>IF(I34=0,"-",I35/I34)</f>
        <v>-</v>
      </c>
      <c r="J36" s="150" t="str">
        <f>IF(J34=0,"-",J35/J34)</f>
        <v>-</v>
      </c>
      <c r="K36" s="150" t="str">
        <f>IF(K34=0,"-",K35/K34)</f>
        <v>-</v>
      </c>
      <c r="L36" s="71"/>
      <c r="M36" s="10"/>
    </row>
    <row r="37" spans="1:16" x14ac:dyDescent="0.25">
      <c r="B37" s="735" t="str">
        <f>IF(Intro!$G$20="English",O37,P37)</f>
        <v>Welded</v>
      </c>
      <c r="C37" s="736"/>
      <c r="D37" s="736"/>
      <c r="E37" s="736"/>
      <c r="F37" s="736"/>
      <c r="G37" s="736"/>
      <c r="H37" s="736"/>
      <c r="I37" s="736"/>
      <c r="J37" s="736"/>
      <c r="K37" s="736"/>
      <c r="L37" s="71"/>
      <c r="M37" s="10"/>
      <c r="O37" s="26" t="s">
        <v>486</v>
      </c>
      <c r="P37" s="207" t="s">
        <v>509</v>
      </c>
    </row>
    <row r="38" spans="1:16" x14ac:dyDescent="0.25">
      <c r="B38" s="532" t="str">
        <f>IF(Intro!$G$20="English",O31,P31)</f>
        <v>Sales to distributors in Canada</v>
      </c>
      <c r="C38" s="533"/>
      <c r="D38" s="739" t="str">
        <f>D34</f>
        <v>tonnes</v>
      </c>
      <c r="E38" s="739"/>
      <c r="F38" s="739"/>
      <c r="G38" s="133"/>
      <c r="H38" s="133"/>
      <c r="I38" s="133"/>
      <c r="J38" s="133"/>
      <c r="K38" s="127"/>
      <c r="L38" s="71"/>
      <c r="M38" s="10"/>
      <c r="O38" s="10" t="s">
        <v>343</v>
      </c>
      <c r="P38" s="10" t="s">
        <v>342</v>
      </c>
    </row>
    <row r="39" spans="1:16" x14ac:dyDescent="0.25">
      <c r="B39" s="532"/>
      <c r="C39" s="533"/>
      <c r="D39" s="739" t="str">
        <f>IF(Intro!$G$20="English",O38,P38)</f>
        <v>net delivered selling value (CAD)</v>
      </c>
      <c r="E39" s="739"/>
      <c r="F39" s="739"/>
      <c r="G39" s="133"/>
      <c r="H39" s="133"/>
      <c r="I39" s="133"/>
      <c r="J39" s="133"/>
      <c r="K39" s="127"/>
      <c r="L39" s="71"/>
      <c r="M39" s="10"/>
    </row>
    <row r="40" spans="1:16" ht="15" thickBot="1" x14ac:dyDescent="0.3">
      <c r="B40" s="737"/>
      <c r="C40" s="738"/>
      <c r="D40" s="740" t="str">
        <f>D36</f>
        <v>$ / tonne</v>
      </c>
      <c r="E40" s="740"/>
      <c r="F40" s="740"/>
      <c r="G40" s="150" t="str">
        <f>IF(G38=0,"-",G39/G38)</f>
        <v>-</v>
      </c>
      <c r="H40" s="150" t="str">
        <f>IF(H38=0,"-",H39/H38)</f>
        <v>-</v>
      </c>
      <c r="I40" s="150" t="str">
        <f t="shared" ref="I40:K40" si="3">IF(I38=0,"-",I39/I38)</f>
        <v>-</v>
      </c>
      <c r="J40" s="150" t="str">
        <f t="shared" si="3"/>
        <v>-</v>
      </c>
      <c r="K40" s="150" t="str">
        <f t="shared" si="3"/>
        <v>-</v>
      </c>
      <c r="L40" s="71"/>
      <c r="M40" s="10"/>
      <c r="O40" s="10" t="str">
        <f>"Sales to "&amp;Variables!$B$27&amp;" in Canada"</f>
        <v>Sales to end users in Canada</v>
      </c>
      <c r="P40" s="10" t="str">
        <f>"Ventes aux "&amp;Variables!$C$27&amp;" au Canada"</f>
        <v>Ventes aux utilisateurs finals au Canada</v>
      </c>
    </row>
    <row r="41" spans="1:16" x14ac:dyDescent="0.25">
      <c r="B41" s="741" t="str">
        <f>IF(Intro!$G$20="English",O34,P34)</f>
        <v>Sales to end users in Canada</v>
      </c>
      <c r="C41" s="742"/>
      <c r="D41" s="743" t="str">
        <f t="shared" ref="D41:D42" si="4">D38</f>
        <v>tonnes</v>
      </c>
      <c r="E41" s="743"/>
      <c r="F41" s="743"/>
      <c r="G41" s="133"/>
      <c r="H41" s="133"/>
      <c r="I41" s="133"/>
      <c r="J41" s="133"/>
      <c r="K41" s="127"/>
      <c r="L41" s="71"/>
      <c r="M41" s="10"/>
    </row>
    <row r="42" spans="1:16" x14ac:dyDescent="0.25">
      <c r="B42" s="532"/>
      <c r="C42" s="533"/>
      <c r="D42" s="739" t="str">
        <f t="shared" si="4"/>
        <v>net delivered selling value (CAD)</v>
      </c>
      <c r="E42" s="739"/>
      <c r="F42" s="739"/>
      <c r="G42" s="133"/>
      <c r="H42" s="133"/>
      <c r="I42" s="133"/>
      <c r="J42" s="133"/>
      <c r="K42" s="127"/>
      <c r="L42" s="71"/>
      <c r="M42" s="10"/>
    </row>
    <row r="43" spans="1:16" ht="15" thickBot="1" x14ac:dyDescent="0.3">
      <c r="B43" s="737"/>
      <c r="C43" s="738"/>
      <c r="D43" s="740" t="str">
        <f>D40</f>
        <v>$ / tonne</v>
      </c>
      <c r="E43" s="740"/>
      <c r="F43" s="740"/>
      <c r="G43" s="150" t="str">
        <f>IF(G41=0,"-",G42/G41)</f>
        <v>-</v>
      </c>
      <c r="H43" s="150" t="str">
        <f>IF(H41=0,"-",H42/H41)</f>
        <v>-</v>
      </c>
      <c r="I43" s="150" t="str">
        <f>IF(I41=0,"-",I42/I41)</f>
        <v>-</v>
      </c>
      <c r="J43" s="150" t="str">
        <f>IF(J41=0,"-",J42/J41)</f>
        <v>-</v>
      </c>
      <c r="K43" s="150" t="str">
        <f>IF(K41=0,"-",K42/K41)</f>
        <v>-</v>
      </c>
      <c r="L43" s="71"/>
      <c r="M43" s="10"/>
    </row>
    <row r="44" spans="1:16" x14ac:dyDescent="0.25">
      <c r="B44" s="643" t="str">
        <f>IF(Intro!$G$20="English",O44,P44)</f>
        <v>Total sales in Canada</v>
      </c>
      <c r="C44" s="644"/>
      <c r="D44" s="782" t="str">
        <f>D34</f>
        <v>tonnes</v>
      </c>
      <c r="E44" s="782"/>
      <c r="F44" s="782"/>
      <c r="G44" s="135">
        <f t="shared" ref="G44:K45" si="5">G31+G34+G38+G41</f>
        <v>0</v>
      </c>
      <c r="H44" s="135">
        <f t="shared" si="5"/>
        <v>0</v>
      </c>
      <c r="I44" s="135">
        <f t="shared" si="5"/>
        <v>0</v>
      </c>
      <c r="J44" s="135">
        <f t="shared" si="5"/>
        <v>0</v>
      </c>
      <c r="K44" s="135">
        <f t="shared" si="5"/>
        <v>0</v>
      </c>
      <c r="L44" s="71"/>
      <c r="M44" s="10"/>
      <c r="O44" s="10" t="s">
        <v>344</v>
      </c>
      <c r="P44" s="10" t="s">
        <v>345</v>
      </c>
    </row>
    <row r="45" spans="1:16" x14ac:dyDescent="0.25">
      <c r="B45" s="632"/>
      <c r="C45" s="633"/>
      <c r="D45" s="783" t="str">
        <f>D35</f>
        <v>net delivered selling value (CAD)</v>
      </c>
      <c r="E45" s="783"/>
      <c r="F45" s="783"/>
      <c r="G45" s="134">
        <f t="shared" si="5"/>
        <v>0</v>
      </c>
      <c r="H45" s="134">
        <f t="shared" si="5"/>
        <v>0</v>
      </c>
      <c r="I45" s="134">
        <f t="shared" si="5"/>
        <v>0</v>
      </c>
      <c r="J45" s="134">
        <f t="shared" si="5"/>
        <v>0</v>
      </c>
      <c r="K45" s="134">
        <f t="shared" si="5"/>
        <v>0</v>
      </c>
      <c r="L45" s="71"/>
      <c r="M45" s="10"/>
    </row>
    <row r="46" spans="1:16" x14ac:dyDescent="0.25">
      <c r="B46" s="632"/>
      <c r="C46" s="633"/>
      <c r="D46" s="783" t="str">
        <f>D36</f>
        <v>$ / tonne</v>
      </c>
      <c r="E46" s="783"/>
      <c r="F46" s="783"/>
      <c r="G46" s="150" t="str">
        <f>IF(G44=0,"-",G45/G44)</f>
        <v>-</v>
      </c>
      <c r="H46" s="150" t="str">
        <f>IF(H44=0,"-",H45/H44)</f>
        <v>-</v>
      </c>
      <c r="I46" s="150" t="str">
        <f>IF(I44=0,"-",I45/I44)</f>
        <v>-</v>
      </c>
      <c r="J46" s="150" t="str">
        <f t="shared" ref="J46:K46" si="6">IF(J44=0,"-",J45/J44)</f>
        <v>-</v>
      </c>
      <c r="K46" s="150" t="str">
        <f t="shared" si="6"/>
        <v>-</v>
      </c>
      <c r="L46" s="71"/>
      <c r="M46" s="10"/>
    </row>
    <row r="47" spans="1:16" x14ac:dyDescent="0.25">
      <c r="B47" s="72"/>
      <c r="C47" s="82"/>
      <c r="D47" s="82"/>
      <c r="E47" s="82"/>
      <c r="F47" s="82"/>
      <c r="G47" s="82"/>
      <c r="H47" s="82"/>
      <c r="I47" s="82"/>
      <c r="J47" s="82"/>
      <c r="K47" s="82"/>
      <c r="L47" s="83"/>
      <c r="M47" s="10"/>
    </row>
    <row r="48" spans="1:16" s="207" customFormat="1" x14ac:dyDescent="0.25">
      <c r="A48" s="7"/>
      <c r="B48" s="31"/>
      <c r="C48" s="31"/>
      <c r="D48" s="89"/>
      <c r="E48" s="236"/>
      <c r="F48" s="236"/>
      <c r="G48" s="236"/>
      <c r="H48" s="236"/>
      <c r="I48" s="236"/>
      <c r="J48" s="236"/>
      <c r="K48" s="236"/>
      <c r="L48" s="236"/>
      <c r="M48" s="73"/>
    </row>
    <row r="49" spans="1:16" x14ac:dyDescent="0.25">
      <c r="B49" s="540" t="str">
        <f>IF(Intro!$G$20="English",O49,P49)</f>
        <v>SALES IN CANADA OF IMPORTS TO THE TOP FIVE ACCOUNTS</v>
      </c>
      <c r="C49" s="541"/>
      <c r="D49" s="541"/>
      <c r="E49" s="541"/>
      <c r="F49" s="541"/>
      <c r="G49" s="541"/>
      <c r="H49" s="541"/>
      <c r="I49" s="541"/>
      <c r="J49" s="541"/>
      <c r="K49" s="541"/>
      <c r="L49" s="542"/>
      <c r="M49" s="10"/>
      <c r="O49" s="105" t="s">
        <v>335</v>
      </c>
      <c r="P49" s="105" t="s">
        <v>397</v>
      </c>
    </row>
    <row r="50" spans="1:16" s="207" customFormat="1" x14ac:dyDescent="0.25">
      <c r="A50" s="7"/>
      <c r="B50" s="672" t="s">
        <v>15</v>
      </c>
      <c r="C50" s="673"/>
      <c r="D50" s="673"/>
      <c r="E50" s="673"/>
      <c r="F50" s="673"/>
      <c r="G50" s="673"/>
      <c r="H50" s="673"/>
      <c r="I50" s="673"/>
      <c r="J50" s="673"/>
      <c r="K50" s="673"/>
      <c r="L50" s="674"/>
      <c r="M50" s="73"/>
      <c r="O50" s="10"/>
    </row>
    <row r="51" spans="1:16" x14ac:dyDescent="0.25">
      <c r="B51" s="16"/>
      <c r="C51" s="35"/>
      <c r="D51" s="35"/>
      <c r="E51" s="36"/>
      <c r="F51" s="36"/>
      <c r="G51" s="36"/>
      <c r="H51" s="36"/>
      <c r="I51" s="36"/>
      <c r="J51" s="36"/>
      <c r="K51" s="36"/>
      <c r="L51" s="17"/>
      <c r="M51" s="10"/>
    </row>
    <row r="52" spans="1:16" x14ac:dyDescent="0.25">
      <c r="B52" s="549" t="str">
        <f>IF(Intro!$G$20="English",O52,P52)</f>
        <v xml:space="preserve">Report the volume and value of sales of imports in Canada for each account listed below : </v>
      </c>
      <c r="C52" s="550"/>
      <c r="D52" s="550"/>
      <c r="E52" s="550"/>
      <c r="F52" s="550"/>
      <c r="G52" s="550"/>
      <c r="H52" s="550"/>
      <c r="I52" s="550"/>
      <c r="J52" s="550"/>
      <c r="K52" s="550"/>
      <c r="L52" s="551"/>
      <c r="M52" s="10"/>
      <c r="O52" s="18" t="s">
        <v>172</v>
      </c>
      <c r="P52" s="10" t="s">
        <v>173</v>
      </c>
    </row>
    <row r="53" spans="1:16" x14ac:dyDescent="0.25">
      <c r="B53" s="549" t="str">
        <f>Pro!B22</f>
        <v>Note - Only complete this question if your firm sold the goods between January 1, 2023, and March 31,2026.</v>
      </c>
      <c r="C53" s="550"/>
      <c r="D53" s="550"/>
      <c r="E53" s="550"/>
      <c r="F53" s="550"/>
      <c r="G53" s="550"/>
      <c r="H53" s="550"/>
      <c r="I53" s="550"/>
      <c r="J53" s="550"/>
      <c r="K53" s="550"/>
      <c r="L53" s="551"/>
      <c r="M53" s="10"/>
      <c r="O53" s="18"/>
    </row>
    <row r="54" spans="1:16" x14ac:dyDescent="0.25">
      <c r="B54" s="233"/>
      <c r="C54" s="234"/>
      <c r="D54" s="35"/>
      <c r="E54" s="36"/>
      <c r="F54" s="36"/>
      <c r="G54" s="36"/>
      <c r="H54" s="36"/>
      <c r="I54" s="36"/>
      <c r="J54" s="36"/>
      <c r="K54" s="36"/>
      <c r="L54" s="17"/>
      <c r="M54" s="10"/>
      <c r="O54" s="18"/>
    </row>
    <row r="55" spans="1:16" x14ac:dyDescent="0.25">
      <c r="B55" s="775"/>
      <c r="C55" s="776"/>
      <c r="D55" s="777"/>
      <c r="E55" s="237" t="str">
        <f>IF(Intro!$G$20="English","Q","T")&amp;IF(MID(F55,2,1)&lt;&gt;"1",MID(F55,2,1)-1&amp;" - "&amp;MID(F55,6,4),"4 - "&amp;MID(F55,6,4)-1)</f>
        <v>Q2 - 2024</v>
      </c>
      <c r="F55" s="237" t="str">
        <f>IF(Intro!$G$20="English","Q","T")&amp;IF(MID(G55,2,1)&lt;&gt;"1",MID(G55,2,1)-1&amp;" - "&amp;MID(G55,6,4),"4 - "&amp;MID(G55,6,4)-1)</f>
        <v>Q3 - 2024</v>
      </c>
      <c r="G55" s="237" t="str">
        <f>IF(Intro!$G$20="English","Q","T")&amp;IF(MID(H55,2,1)&lt;&gt;"1",MID(H55,2,1)-1&amp;" - "&amp;MID(H55,6,4),"4 - "&amp;MID(H55,6,4)-1)</f>
        <v>Q4 - 2024</v>
      </c>
      <c r="H55" s="237" t="str">
        <f>IF(Intro!$G$20="English","Q","T")&amp;IF(MID(I55,2,1)&lt;&gt;"1",MID(I55,2,1)-1&amp;" - "&amp;MID(I55,6,4),"4 - "&amp;MID(I55,6,4)-1)</f>
        <v>Q1 - 2025</v>
      </c>
      <c r="I55" s="237" t="str">
        <f>IF(Intro!$G$20="English","Q","T")&amp;IF(MID(J55,2,1)&lt;&gt;"1",MID(J55,2,1)-1&amp;" - "&amp;MID(J55,6,4),"4 - "&amp;MID(J55,6,4)-1)</f>
        <v>Q2 - 2025</v>
      </c>
      <c r="J55" s="237" t="str">
        <f>IF(Intro!$G$20="English","Q","T")&amp;IF(MID(K55,2,1)&lt;&gt;"1",MID(K55,2,1)-1&amp;" - "&amp;MID(K55,6,4),"4 - "&amp;MID(K55,6,4)-1)</f>
        <v>Q3 - 2025</v>
      </c>
      <c r="K55" s="237" t="str">
        <f>IF(Intro!$G$20="English","Q","T")&amp;IF(MID(L55,2,1)&lt;&gt;"1",MID(L55,2,1)-1&amp;" - "&amp;MID(L55,6,4),"4 - "&amp;MID(L55,6,4)-1)</f>
        <v>Q4 - 2025</v>
      </c>
      <c r="L55" s="238" t="str">
        <f>IF(Intro!$G$20="English",Variables!B29&amp;" - ",Variables!C29&amp;" - ")&amp;Variables!B8</f>
        <v>Q1 - 2026</v>
      </c>
      <c r="M55" s="10"/>
      <c r="O55" s="18"/>
    </row>
    <row r="56" spans="1:16" x14ac:dyDescent="0.25">
      <c r="B56" s="764" t="str">
        <f>IF(Intro!$G$20="English",O57,P57)</f>
        <v xml:space="preserve">Account 1 - </v>
      </c>
      <c r="C56" s="765"/>
      <c r="D56" s="765"/>
      <c r="E56" s="765"/>
      <c r="F56" s="765"/>
      <c r="G56" s="765"/>
      <c r="H56" s="765"/>
      <c r="I56" s="765"/>
      <c r="J56" s="765"/>
      <c r="K56" s="765"/>
      <c r="L56" s="766"/>
      <c r="M56" s="10"/>
      <c r="O56" s="18"/>
    </row>
    <row r="57" spans="1:16" x14ac:dyDescent="0.25">
      <c r="B57" s="733" t="str">
        <f>D$31</f>
        <v>tonnes</v>
      </c>
      <c r="C57" s="734"/>
      <c r="D57" s="734"/>
      <c r="E57" s="137"/>
      <c r="F57" s="137"/>
      <c r="G57" s="137"/>
      <c r="H57" s="137"/>
      <c r="I57" s="137"/>
      <c r="J57" s="137"/>
      <c r="K57" s="137"/>
      <c r="L57" s="138"/>
      <c r="M57" s="10"/>
      <c r="O57" s="10" t="str">
        <f>"Account 1 - "&amp;Pro!C119</f>
        <v xml:space="preserve">Account 1 - </v>
      </c>
      <c r="P57" s="10" t="str">
        <f>"Client 1 - "&amp;Pro!C119</f>
        <v xml:space="preserve">Client 1 - </v>
      </c>
    </row>
    <row r="58" spans="1:16" x14ac:dyDescent="0.25">
      <c r="B58" s="733" t="str">
        <f>D$32</f>
        <v>net delivered selling value (CAD)</v>
      </c>
      <c r="C58" s="734"/>
      <c r="D58" s="734"/>
      <c r="E58" s="137"/>
      <c r="F58" s="137"/>
      <c r="G58" s="137"/>
      <c r="H58" s="137"/>
      <c r="I58" s="137"/>
      <c r="J58" s="137"/>
      <c r="K58" s="137"/>
      <c r="L58" s="138"/>
      <c r="M58" s="10"/>
    </row>
    <row r="59" spans="1:16" x14ac:dyDescent="0.25">
      <c r="B59" s="733" t="str">
        <f>D$33</f>
        <v>$ / tonne</v>
      </c>
      <c r="C59" s="734"/>
      <c r="D59" s="734"/>
      <c r="E59" s="151" t="str">
        <f>IF(E57=0,"-",E58/E57)</f>
        <v>-</v>
      </c>
      <c r="F59" s="151" t="str">
        <f t="shared" ref="F59:L59" si="7">IF(F57=0,"-",F58/F57)</f>
        <v>-</v>
      </c>
      <c r="G59" s="151" t="str">
        <f t="shared" si="7"/>
        <v>-</v>
      </c>
      <c r="H59" s="151" t="str">
        <f t="shared" si="7"/>
        <v>-</v>
      </c>
      <c r="I59" s="151" t="str">
        <f t="shared" si="7"/>
        <v>-</v>
      </c>
      <c r="J59" s="151" t="str">
        <f t="shared" si="7"/>
        <v>-</v>
      </c>
      <c r="K59" s="151" t="str">
        <f t="shared" si="7"/>
        <v>-</v>
      </c>
      <c r="L59" s="152" t="str">
        <f t="shared" si="7"/>
        <v>-</v>
      </c>
      <c r="M59" s="10"/>
    </row>
    <row r="60" spans="1:16" x14ac:dyDescent="0.25">
      <c r="B60" s="764" t="str">
        <f>IF(Intro!$G$20="English",O61,P61)</f>
        <v xml:space="preserve">Account 2 - </v>
      </c>
      <c r="C60" s="765"/>
      <c r="D60" s="765"/>
      <c r="E60" s="765"/>
      <c r="F60" s="765"/>
      <c r="G60" s="765"/>
      <c r="H60" s="765"/>
      <c r="I60" s="765"/>
      <c r="J60" s="765"/>
      <c r="K60" s="765"/>
      <c r="L60" s="766"/>
      <c r="M60" s="10"/>
    </row>
    <row r="61" spans="1:16" x14ac:dyDescent="0.25">
      <c r="B61" s="733" t="str">
        <f>D$31</f>
        <v>tonnes</v>
      </c>
      <c r="C61" s="734"/>
      <c r="D61" s="734"/>
      <c r="E61" s="137"/>
      <c r="F61" s="137"/>
      <c r="G61" s="137"/>
      <c r="H61" s="137"/>
      <c r="I61" s="137"/>
      <c r="J61" s="137"/>
      <c r="K61" s="137"/>
      <c r="L61" s="138"/>
      <c r="M61" s="10"/>
      <c r="O61" s="10" t="str">
        <f>"Account 2 - "&amp;Pro!C120</f>
        <v xml:space="preserve">Account 2 - </v>
      </c>
      <c r="P61" s="10" t="str">
        <f>"Client 2 - "&amp;Pro!C120</f>
        <v xml:space="preserve">Client 2 - </v>
      </c>
    </row>
    <row r="62" spans="1:16" x14ac:dyDescent="0.25">
      <c r="B62" s="733" t="str">
        <f>D$32</f>
        <v>net delivered selling value (CAD)</v>
      </c>
      <c r="C62" s="734"/>
      <c r="D62" s="734"/>
      <c r="E62" s="137"/>
      <c r="F62" s="137"/>
      <c r="G62" s="137"/>
      <c r="H62" s="137"/>
      <c r="I62" s="137"/>
      <c r="J62" s="137"/>
      <c r="K62" s="137"/>
      <c r="L62" s="138"/>
      <c r="M62" s="10"/>
    </row>
    <row r="63" spans="1:16" x14ac:dyDescent="0.25">
      <c r="B63" s="733" t="str">
        <f>D$33</f>
        <v>$ / tonne</v>
      </c>
      <c r="C63" s="734"/>
      <c r="D63" s="734"/>
      <c r="E63" s="151" t="str">
        <f>IF(E61=0,"-",E62/E61)</f>
        <v>-</v>
      </c>
      <c r="F63" s="151" t="str">
        <f t="shared" ref="F63:L63" si="8">IF(F61=0,"-",F62/F61)</f>
        <v>-</v>
      </c>
      <c r="G63" s="151" t="str">
        <f t="shared" si="8"/>
        <v>-</v>
      </c>
      <c r="H63" s="151" t="str">
        <f t="shared" si="8"/>
        <v>-</v>
      </c>
      <c r="I63" s="151" t="str">
        <f t="shared" si="8"/>
        <v>-</v>
      </c>
      <c r="J63" s="151" t="str">
        <f t="shared" si="8"/>
        <v>-</v>
      </c>
      <c r="K63" s="151" t="str">
        <f t="shared" si="8"/>
        <v>-</v>
      </c>
      <c r="L63" s="152" t="str">
        <f t="shared" si="8"/>
        <v>-</v>
      </c>
      <c r="M63" s="10"/>
    </row>
    <row r="64" spans="1:16" x14ac:dyDescent="0.25">
      <c r="B64" s="764" t="str">
        <f>IF(Intro!$G$20="English",O65,P65)</f>
        <v xml:space="preserve">Account 3 - </v>
      </c>
      <c r="C64" s="765"/>
      <c r="D64" s="765"/>
      <c r="E64" s="765"/>
      <c r="F64" s="765"/>
      <c r="G64" s="765"/>
      <c r="H64" s="765"/>
      <c r="I64" s="765"/>
      <c r="J64" s="765"/>
      <c r="K64" s="765"/>
      <c r="L64" s="766"/>
      <c r="M64" s="10"/>
    </row>
    <row r="65" spans="2:19" x14ac:dyDescent="0.25">
      <c r="B65" s="733" t="str">
        <f>D$31</f>
        <v>tonnes</v>
      </c>
      <c r="C65" s="734"/>
      <c r="D65" s="734"/>
      <c r="E65" s="137"/>
      <c r="F65" s="137"/>
      <c r="G65" s="137"/>
      <c r="H65" s="137"/>
      <c r="I65" s="137"/>
      <c r="J65" s="137"/>
      <c r="K65" s="137"/>
      <c r="L65" s="138"/>
      <c r="M65" s="10"/>
      <c r="O65" s="10" t="str">
        <f>"Account 3 - "&amp;Pro!C121</f>
        <v xml:space="preserve">Account 3 - </v>
      </c>
      <c r="P65" s="10" t="str">
        <f>"Client 3 - "&amp;Pro!C121</f>
        <v xml:space="preserve">Client 3 - </v>
      </c>
    </row>
    <row r="66" spans="2:19" x14ac:dyDescent="0.25">
      <c r="B66" s="733" t="str">
        <f>D$32</f>
        <v>net delivered selling value (CAD)</v>
      </c>
      <c r="C66" s="734"/>
      <c r="D66" s="734"/>
      <c r="E66" s="137"/>
      <c r="F66" s="137"/>
      <c r="G66" s="137"/>
      <c r="H66" s="137"/>
      <c r="I66" s="137"/>
      <c r="J66" s="137"/>
      <c r="K66" s="137"/>
      <c r="L66" s="138"/>
      <c r="M66" s="10"/>
    </row>
    <row r="67" spans="2:19" x14ac:dyDescent="0.25">
      <c r="B67" s="733" t="str">
        <f>D$33</f>
        <v>$ / tonne</v>
      </c>
      <c r="C67" s="734"/>
      <c r="D67" s="734"/>
      <c r="E67" s="151" t="str">
        <f>IF(E65=0,"-",E66/E65)</f>
        <v>-</v>
      </c>
      <c r="F67" s="151" t="str">
        <f t="shared" ref="F67:L67" si="9">IF(F65=0,"-",F66/F65)</f>
        <v>-</v>
      </c>
      <c r="G67" s="151" t="str">
        <f t="shared" si="9"/>
        <v>-</v>
      </c>
      <c r="H67" s="151" t="str">
        <f t="shared" si="9"/>
        <v>-</v>
      </c>
      <c r="I67" s="151" t="str">
        <f t="shared" si="9"/>
        <v>-</v>
      </c>
      <c r="J67" s="151" t="str">
        <f t="shared" si="9"/>
        <v>-</v>
      </c>
      <c r="K67" s="151" t="str">
        <f t="shared" si="9"/>
        <v>-</v>
      </c>
      <c r="L67" s="152" t="str">
        <f t="shared" si="9"/>
        <v>-</v>
      </c>
      <c r="M67" s="10"/>
    </row>
    <row r="68" spans="2:19" x14ac:dyDescent="0.25">
      <c r="B68" s="764" t="str">
        <f>IF(Intro!$G$20="English",O69,P69)</f>
        <v xml:space="preserve">Account 4 - </v>
      </c>
      <c r="C68" s="765"/>
      <c r="D68" s="765"/>
      <c r="E68" s="765"/>
      <c r="F68" s="765"/>
      <c r="G68" s="765"/>
      <c r="H68" s="765"/>
      <c r="I68" s="765"/>
      <c r="J68" s="765"/>
      <c r="K68" s="765"/>
      <c r="L68" s="766"/>
      <c r="M68" s="10"/>
    </row>
    <row r="69" spans="2:19" x14ac:dyDescent="0.25">
      <c r="B69" s="733" t="str">
        <f>D$31</f>
        <v>tonnes</v>
      </c>
      <c r="C69" s="734"/>
      <c r="D69" s="734"/>
      <c r="E69" s="137"/>
      <c r="F69" s="137"/>
      <c r="G69" s="137"/>
      <c r="H69" s="137"/>
      <c r="I69" s="137"/>
      <c r="J69" s="137"/>
      <c r="K69" s="137"/>
      <c r="L69" s="138"/>
      <c r="M69" s="10"/>
      <c r="O69" s="10" t="str">
        <f>"Account 4 - "&amp;Pro!C122</f>
        <v xml:space="preserve">Account 4 - </v>
      </c>
      <c r="P69" s="10" t="str">
        <f>"Client 4 - "&amp;Pro!C122</f>
        <v xml:space="preserve">Client 4 - </v>
      </c>
    </row>
    <row r="70" spans="2:19" x14ac:dyDescent="0.25">
      <c r="B70" s="733" t="str">
        <f>D$32</f>
        <v>net delivered selling value (CAD)</v>
      </c>
      <c r="C70" s="734"/>
      <c r="D70" s="734"/>
      <c r="E70" s="137"/>
      <c r="F70" s="137"/>
      <c r="G70" s="137"/>
      <c r="H70" s="137"/>
      <c r="I70" s="137"/>
      <c r="J70" s="137"/>
      <c r="K70" s="137"/>
      <c r="L70" s="138"/>
      <c r="M70" s="10"/>
    </row>
    <row r="71" spans="2:19" x14ac:dyDescent="0.25">
      <c r="B71" s="733" t="str">
        <f>D$33</f>
        <v>$ / tonne</v>
      </c>
      <c r="C71" s="734"/>
      <c r="D71" s="734"/>
      <c r="E71" s="151" t="str">
        <f>IF(E69=0,"-",E70/E69)</f>
        <v>-</v>
      </c>
      <c r="F71" s="151" t="str">
        <f t="shared" ref="F71:L71" si="10">IF(F69=0,"-",F70/F69)</f>
        <v>-</v>
      </c>
      <c r="G71" s="151" t="str">
        <f t="shared" si="10"/>
        <v>-</v>
      </c>
      <c r="H71" s="151" t="str">
        <f t="shared" si="10"/>
        <v>-</v>
      </c>
      <c r="I71" s="151" t="str">
        <f t="shared" si="10"/>
        <v>-</v>
      </c>
      <c r="J71" s="151" t="str">
        <f t="shared" si="10"/>
        <v>-</v>
      </c>
      <c r="K71" s="151" t="str">
        <f t="shared" si="10"/>
        <v>-</v>
      </c>
      <c r="L71" s="152" t="str">
        <f t="shared" si="10"/>
        <v>-</v>
      </c>
      <c r="M71" s="10"/>
    </row>
    <row r="72" spans="2:19" x14ac:dyDescent="0.25">
      <c r="B72" s="764" t="str">
        <f>IF(Intro!$G$20="English",O73,P73)</f>
        <v xml:space="preserve">Account 5 - </v>
      </c>
      <c r="C72" s="765"/>
      <c r="D72" s="765"/>
      <c r="E72" s="765"/>
      <c r="F72" s="765"/>
      <c r="G72" s="765"/>
      <c r="H72" s="765"/>
      <c r="I72" s="765"/>
      <c r="J72" s="765"/>
      <c r="K72" s="765"/>
      <c r="L72" s="766"/>
      <c r="M72" s="10"/>
    </row>
    <row r="73" spans="2:19" x14ac:dyDescent="0.25">
      <c r="B73" s="733" t="str">
        <f>D$31</f>
        <v>tonnes</v>
      </c>
      <c r="C73" s="734"/>
      <c r="D73" s="734"/>
      <c r="E73" s="137"/>
      <c r="F73" s="137"/>
      <c r="G73" s="137"/>
      <c r="H73" s="137"/>
      <c r="I73" s="137"/>
      <c r="J73" s="137"/>
      <c r="K73" s="137"/>
      <c r="L73" s="138"/>
      <c r="M73" s="10"/>
      <c r="O73" s="10" t="str">
        <f>"Account 5 - "&amp;Pro!C123</f>
        <v xml:space="preserve">Account 5 - </v>
      </c>
      <c r="P73" s="10" t="str">
        <f>"Client 5 - "&amp;Pro!C123</f>
        <v xml:space="preserve">Client 5 - </v>
      </c>
    </row>
    <row r="74" spans="2:19" x14ac:dyDescent="0.25">
      <c r="B74" s="733" t="str">
        <f>D$32</f>
        <v>net delivered selling value (CAD)</v>
      </c>
      <c r="C74" s="734"/>
      <c r="D74" s="734"/>
      <c r="E74" s="137"/>
      <c r="F74" s="137"/>
      <c r="G74" s="137"/>
      <c r="H74" s="137"/>
      <c r="I74" s="137"/>
      <c r="J74" s="137"/>
      <c r="K74" s="137"/>
      <c r="L74" s="138"/>
      <c r="M74" s="10"/>
    </row>
    <row r="75" spans="2:19" x14ac:dyDescent="0.25">
      <c r="B75" s="733" t="str">
        <f>D$33</f>
        <v>$ / tonne</v>
      </c>
      <c r="C75" s="734"/>
      <c r="D75" s="734"/>
      <c r="E75" s="151" t="str">
        <f>IF(E73=0,"-",E74/E73)</f>
        <v>-</v>
      </c>
      <c r="F75" s="151" t="str">
        <f t="shared" ref="F75:L75" si="11">IF(F73=0,"-",F74/F73)</f>
        <v>-</v>
      </c>
      <c r="G75" s="151" t="str">
        <f t="shared" si="11"/>
        <v>-</v>
      </c>
      <c r="H75" s="151" t="str">
        <f t="shared" si="11"/>
        <v>-</v>
      </c>
      <c r="I75" s="151" t="str">
        <f t="shared" si="11"/>
        <v>-</v>
      </c>
      <c r="J75" s="151" t="str">
        <f t="shared" si="11"/>
        <v>-</v>
      </c>
      <c r="K75" s="151" t="str">
        <f t="shared" si="11"/>
        <v>-</v>
      </c>
      <c r="L75" s="152" t="str">
        <f t="shared" si="11"/>
        <v>-</v>
      </c>
      <c r="M75" s="10"/>
    </row>
    <row r="76" spans="2:19" x14ac:dyDescent="0.25">
      <c r="B76" s="233"/>
      <c r="C76" s="234"/>
      <c r="D76" s="234"/>
      <c r="E76" s="29"/>
      <c r="F76" s="29"/>
      <c r="G76" s="29"/>
      <c r="H76" s="29"/>
      <c r="I76" s="29"/>
      <c r="J76" s="29"/>
      <c r="K76" s="29"/>
      <c r="L76" s="30"/>
      <c r="M76" s="10"/>
    </row>
    <row r="77" spans="2:19" x14ac:dyDescent="0.25">
      <c r="B77" s="549" t="str">
        <f>IF(Intro!$G$20="English",O77,P77)</f>
        <v>In the table below, “Error” means that the total sales to your firm’s top five accounts for that period exceed your firm’s total import sales for that period. Therefore, please modify the above data if necessary.</v>
      </c>
      <c r="C77" s="550"/>
      <c r="D77" s="550"/>
      <c r="E77" s="550"/>
      <c r="F77" s="550"/>
      <c r="G77" s="550"/>
      <c r="H77" s="550"/>
      <c r="I77" s="550"/>
      <c r="J77" s="550"/>
      <c r="K77" s="550"/>
      <c r="L77" s="551"/>
      <c r="M77" s="10"/>
      <c r="O77" s="10" t="s">
        <v>359</v>
      </c>
      <c r="P77" s="10" t="s">
        <v>360</v>
      </c>
      <c r="S77" s="38"/>
    </row>
    <row r="78" spans="2:19" x14ac:dyDescent="0.25">
      <c r="B78" s="549"/>
      <c r="C78" s="550"/>
      <c r="D78" s="550"/>
      <c r="E78" s="550"/>
      <c r="F78" s="550"/>
      <c r="G78" s="550"/>
      <c r="H78" s="550"/>
      <c r="I78" s="550"/>
      <c r="J78" s="550"/>
      <c r="K78" s="550"/>
      <c r="L78" s="551"/>
      <c r="M78" s="10"/>
      <c r="S78" s="38"/>
    </row>
    <row r="79" spans="2:19" x14ac:dyDescent="0.25">
      <c r="B79" s="233"/>
      <c r="C79" s="234"/>
      <c r="D79" s="234"/>
      <c r="E79" s="29"/>
      <c r="F79" s="29"/>
      <c r="G79" s="29"/>
      <c r="H79" s="29"/>
      <c r="I79" s="29"/>
      <c r="J79" s="29"/>
      <c r="K79" s="29"/>
      <c r="L79" s="30"/>
      <c r="M79" s="10"/>
      <c r="S79" s="38"/>
    </row>
    <row r="80" spans="2:19" ht="14.1" customHeight="1" x14ac:dyDescent="0.25">
      <c r="B80" s="778" t="str">
        <f>Variables!D66</f>
        <v>Verification - volume</v>
      </c>
      <c r="C80" s="622"/>
      <c r="D80" s="622"/>
      <c r="E80" s="622"/>
      <c r="F80" s="623"/>
      <c r="G80" s="237">
        <f>H80-1</f>
        <v>2024</v>
      </c>
      <c r="H80" s="237">
        <f>Variables!B8-1</f>
        <v>2025</v>
      </c>
      <c r="I80" s="237" t="str">
        <f>J24</f>
        <v>Jan-March 2025</v>
      </c>
      <c r="J80" s="237" t="str">
        <f>K24</f>
        <v>Jan-March 2026</v>
      </c>
      <c r="K80" s="225"/>
      <c r="L80" s="226"/>
      <c r="M80" s="10"/>
      <c r="O80" s="10" t="s">
        <v>379</v>
      </c>
      <c r="P80" s="10" t="s">
        <v>380</v>
      </c>
    </row>
    <row r="81" spans="1:16" ht="14.1" customHeight="1" x14ac:dyDescent="0.25">
      <c r="B81" s="747" t="str">
        <f>D31</f>
        <v>tonnes</v>
      </c>
      <c r="C81" s="748"/>
      <c r="D81" s="748"/>
      <c r="E81" s="748"/>
      <c r="F81" s="749"/>
      <c r="G81" s="187" t="str">
        <f>IF(SUM(E57:G57,E61:G61,E65:G65,E69:G69,E73:G73)&gt;H44,Variables!$D$67,Variables!$D$68)</f>
        <v>Okay</v>
      </c>
      <c r="H81" s="187" t="str">
        <f>IF(SUM(H57:K57,H61:K61,H65:K65,H69:K69,H73:K73)&gt;I44,Variables!$D$67,Variables!$D$68)</f>
        <v>Okay</v>
      </c>
      <c r="I81" s="187" t="str">
        <f>IF(SUM(H57,H61,H65,H69,H73)&gt;J44,Variables!$D$67,Variables!$D$68)</f>
        <v>Okay</v>
      </c>
      <c r="J81" s="187" t="str">
        <f>IF(SUM(L57,L61,L65,L69,L73)&gt;K44,Variables!$D$67,Variables!$D$68)</f>
        <v>Okay</v>
      </c>
      <c r="K81" s="225"/>
      <c r="L81" s="226"/>
      <c r="M81" s="10"/>
    </row>
    <row r="82" spans="1:16" ht="27.75" customHeight="1" x14ac:dyDescent="0.25">
      <c r="B82" s="779" t="str">
        <f>IF(Intro!$G$20="English",O82,P82)</f>
        <v>volume - total sales in Canada of imports to the top five accounts (Question 2)</v>
      </c>
      <c r="C82" s="780"/>
      <c r="D82" s="780"/>
      <c r="E82" s="780"/>
      <c r="F82" s="781"/>
      <c r="G82" s="187">
        <f>SUM(E57:G57,E61:G61,E65:G65,E69:G69,E73:G73)</f>
        <v>0</v>
      </c>
      <c r="H82" s="187">
        <f>SUM(H57:K57,H61:K61,H65:K65,H69:K69,H73:K73)</f>
        <v>0</v>
      </c>
      <c r="I82" s="187">
        <f>SUM(H57,H61,H65,H69,H73)</f>
        <v>0</v>
      </c>
      <c r="J82" s="187">
        <f>SUM(L57,L61,L65,L69,L73)</f>
        <v>0</v>
      </c>
      <c r="K82" s="225"/>
      <c r="L82" s="226"/>
      <c r="M82" s="10"/>
      <c r="O82" s="73" t="s">
        <v>439</v>
      </c>
      <c r="P82" s="10" t="s">
        <v>441</v>
      </c>
    </row>
    <row r="83" spans="1:16" ht="14.1" customHeight="1" x14ac:dyDescent="0.25">
      <c r="B83" s="779" t="str">
        <f>IF(Intro!$G$20="English",O83,P83)</f>
        <v>volume - total sales in Canada of imports (Question 1)</v>
      </c>
      <c r="C83" s="780"/>
      <c r="D83" s="780"/>
      <c r="E83" s="780"/>
      <c r="F83" s="781"/>
      <c r="G83" s="187">
        <f>H44</f>
        <v>0</v>
      </c>
      <c r="H83" s="187">
        <f>I44</f>
        <v>0</v>
      </c>
      <c r="I83" s="187">
        <f>J44</f>
        <v>0</v>
      </c>
      <c r="J83" s="187">
        <f>K44</f>
        <v>0</v>
      </c>
      <c r="K83" s="225"/>
      <c r="L83" s="226"/>
      <c r="M83" s="10"/>
      <c r="O83" s="10" t="s">
        <v>440</v>
      </c>
      <c r="P83" s="10" t="s">
        <v>442</v>
      </c>
    </row>
    <row r="84" spans="1:16" ht="14.1" customHeight="1" x14ac:dyDescent="0.25">
      <c r="B84" s="744" t="str">
        <f>Variables!D70</f>
        <v>Verification - value</v>
      </c>
      <c r="C84" s="745"/>
      <c r="D84" s="745"/>
      <c r="E84" s="745"/>
      <c r="F84" s="746"/>
      <c r="G84" s="237">
        <f>G80</f>
        <v>2024</v>
      </c>
      <c r="H84" s="237">
        <f>H80</f>
        <v>2025</v>
      </c>
      <c r="I84" s="237" t="str">
        <f>I80</f>
        <v>Jan-March 2025</v>
      </c>
      <c r="J84" s="237" t="str">
        <f>J80</f>
        <v>Jan-March 2026</v>
      </c>
      <c r="K84" s="225"/>
      <c r="L84" s="226"/>
      <c r="M84" s="10"/>
    </row>
    <row r="85" spans="1:16" ht="14.1" customHeight="1" x14ac:dyDescent="0.25">
      <c r="B85" s="758" t="str">
        <f>D32</f>
        <v>net delivered selling value (CAD)</v>
      </c>
      <c r="C85" s="759"/>
      <c r="D85" s="759"/>
      <c r="E85" s="759"/>
      <c r="F85" s="760"/>
      <c r="G85" s="187" t="str">
        <f>IF(SUM(E58:G58,E62:G62,E66:G66,E70:G70,E74:G74)&gt;H45,Variables!$D$67,Variables!$D$68)</f>
        <v>Okay</v>
      </c>
      <c r="H85" s="187" t="str">
        <f>IF(SUM(H58:K58,H62:K62,H66:K66,H70:K70,H74:K74)&gt;I45,Variables!$D$67,Variables!$D$68)</f>
        <v>Okay</v>
      </c>
      <c r="I85" s="187" t="str">
        <f>IF(SUM(H58,H62,H66,H70,H74)&gt;J45,Variables!$D$67,Variables!$D$68)</f>
        <v>Okay</v>
      </c>
      <c r="J85" s="187" t="str">
        <f>IF(SUM(L58,L62,L66,L70,L74)&gt;K45,Variables!$D$67,Variables!$D$68)</f>
        <v>Okay</v>
      </c>
      <c r="K85" s="225"/>
      <c r="L85" s="226"/>
      <c r="M85" s="10"/>
    </row>
    <row r="86" spans="1:16" ht="14.1" customHeight="1" x14ac:dyDescent="0.25">
      <c r="B86" s="761" t="str">
        <f>IF(Intro!$G$20="English",O86,P86)</f>
        <v>value - total sales in Canada of imports to the top five accounts (Question 2)</v>
      </c>
      <c r="C86" s="762"/>
      <c r="D86" s="762"/>
      <c r="E86" s="762"/>
      <c r="F86" s="763"/>
      <c r="G86" s="187">
        <f>SUM(E58:G58,E62:G62,E66:G66,E70:G70,E74:G74)</f>
        <v>0</v>
      </c>
      <c r="H86" s="187">
        <f>SUM(H58:K58,H62:K62,H66:K66,H70:K70,H74:K74)</f>
        <v>0</v>
      </c>
      <c r="I86" s="187">
        <f>SUM(H58,H62,H66,H70,H74)</f>
        <v>0</v>
      </c>
      <c r="J86" s="187">
        <f>SUM(L58,L62,L66,L70,L74)</f>
        <v>0</v>
      </c>
      <c r="K86" s="225"/>
      <c r="L86" s="226"/>
      <c r="M86" s="10"/>
      <c r="O86" s="73" t="s">
        <v>445</v>
      </c>
      <c r="P86" s="10" t="s">
        <v>443</v>
      </c>
    </row>
    <row r="87" spans="1:16" ht="14.1" customHeight="1" x14ac:dyDescent="0.25">
      <c r="B87" s="761" t="str">
        <f>IF(Intro!$G$20="English",O87,P87)</f>
        <v>value - total sales in Canada of imports (Question 1)</v>
      </c>
      <c r="C87" s="762"/>
      <c r="D87" s="762"/>
      <c r="E87" s="762"/>
      <c r="F87" s="763"/>
      <c r="G87" s="187">
        <f>H45</f>
        <v>0</v>
      </c>
      <c r="H87" s="187">
        <f>I45</f>
        <v>0</v>
      </c>
      <c r="I87" s="187">
        <f>J45</f>
        <v>0</v>
      </c>
      <c r="J87" s="187">
        <f>K45</f>
        <v>0</v>
      </c>
      <c r="K87" s="225"/>
      <c r="L87" s="226"/>
      <c r="M87" s="10"/>
      <c r="O87" s="10" t="s">
        <v>446</v>
      </c>
      <c r="P87" s="10" t="s">
        <v>444</v>
      </c>
    </row>
    <row r="88" spans="1:16" x14ac:dyDescent="0.25">
      <c r="B88" s="72"/>
      <c r="C88" s="82"/>
      <c r="D88" s="82"/>
      <c r="E88" s="82"/>
      <c r="F88" s="82"/>
      <c r="G88" s="82"/>
      <c r="H88" s="82"/>
      <c r="I88" s="82"/>
      <c r="J88" s="164"/>
      <c r="K88" s="164"/>
      <c r="L88" s="165"/>
      <c r="M88" s="10"/>
    </row>
    <row r="89" spans="1:16" s="207" customFormat="1" x14ac:dyDescent="0.25">
      <c r="A89" s="7"/>
      <c r="B89" s="31"/>
      <c r="C89" s="31"/>
      <c r="D89" s="89"/>
      <c r="E89" s="236"/>
      <c r="F89" s="236"/>
      <c r="G89" s="236"/>
      <c r="H89" s="236"/>
      <c r="I89" s="236"/>
      <c r="J89" s="236"/>
      <c r="K89" s="236"/>
      <c r="L89" s="236"/>
      <c r="M89" s="73"/>
    </row>
    <row r="90" spans="1:16" x14ac:dyDescent="0.25">
      <c r="B90" s="540" t="str">
        <f>IF(Intro!$G$20="English",O90,P90)</f>
        <v>IMPORTS OF BENCHMARK PRODUCTS</v>
      </c>
      <c r="C90" s="541"/>
      <c r="D90" s="541"/>
      <c r="E90" s="541"/>
      <c r="F90" s="541"/>
      <c r="G90" s="541"/>
      <c r="H90" s="541"/>
      <c r="I90" s="541"/>
      <c r="J90" s="541"/>
      <c r="K90" s="541"/>
      <c r="L90" s="542"/>
      <c r="M90" s="10"/>
      <c r="O90" s="105" t="s">
        <v>332</v>
      </c>
      <c r="P90" s="105" t="s">
        <v>398</v>
      </c>
    </row>
    <row r="91" spans="1:16" x14ac:dyDescent="0.25">
      <c r="B91" s="672" t="s">
        <v>16</v>
      </c>
      <c r="C91" s="673"/>
      <c r="D91" s="673"/>
      <c r="E91" s="673"/>
      <c r="F91" s="673"/>
      <c r="G91" s="673"/>
      <c r="H91" s="673"/>
      <c r="I91" s="673"/>
      <c r="J91" s="673"/>
      <c r="K91" s="673"/>
      <c r="L91" s="674"/>
      <c r="M91" s="10"/>
    </row>
    <row r="92" spans="1:16" x14ac:dyDescent="0.25">
      <c r="B92" s="16"/>
      <c r="C92" s="35"/>
      <c r="D92" s="35"/>
      <c r="E92" s="36"/>
      <c r="F92" s="36"/>
      <c r="G92" s="36"/>
      <c r="H92" s="36"/>
      <c r="I92" s="36"/>
      <c r="J92" s="36"/>
      <c r="K92" s="36"/>
      <c r="L92" s="17"/>
      <c r="M92" s="10"/>
    </row>
    <row r="93" spans="1:16" x14ac:dyDescent="0.25">
      <c r="B93" s="549" t="str">
        <f>IF(Intro!$G$20="English",O93,P93)</f>
        <v xml:space="preserve">Report the volume and value of imports for each benchmark product listed below : </v>
      </c>
      <c r="C93" s="550"/>
      <c r="D93" s="550"/>
      <c r="E93" s="550"/>
      <c r="F93" s="550"/>
      <c r="G93" s="550"/>
      <c r="H93" s="550"/>
      <c r="I93" s="550"/>
      <c r="J93" s="550"/>
      <c r="K93" s="550"/>
      <c r="L93" s="551"/>
      <c r="M93" s="10"/>
      <c r="O93" s="18" t="s">
        <v>192</v>
      </c>
      <c r="P93" s="10" t="s">
        <v>193</v>
      </c>
    </row>
    <row r="94" spans="1:16" x14ac:dyDescent="0.25">
      <c r="B94" s="233"/>
      <c r="C94" s="234"/>
      <c r="D94" s="35"/>
      <c r="E94" s="36"/>
      <c r="F94" s="36"/>
      <c r="G94" s="36"/>
      <c r="H94" s="36"/>
      <c r="I94" s="36"/>
      <c r="J94" s="36"/>
      <c r="K94" s="36"/>
      <c r="L94" s="17"/>
      <c r="M94" s="10"/>
      <c r="O94" s="18"/>
    </row>
    <row r="95" spans="1:16" x14ac:dyDescent="0.25">
      <c r="B95" s="775"/>
      <c r="C95" s="776"/>
      <c r="D95" s="777"/>
      <c r="E95" s="237" t="str">
        <f t="shared" ref="E95:L95" si="12">E55</f>
        <v>Q2 - 2024</v>
      </c>
      <c r="F95" s="237" t="str">
        <f t="shared" si="12"/>
        <v>Q3 - 2024</v>
      </c>
      <c r="G95" s="237" t="str">
        <f t="shared" si="12"/>
        <v>Q4 - 2024</v>
      </c>
      <c r="H95" s="237" t="str">
        <f t="shared" si="12"/>
        <v>Q1 - 2025</v>
      </c>
      <c r="I95" s="237" t="str">
        <f t="shared" si="12"/>
        <v>Q2 - 2025</v>
      </c>
      <c r="J95" s="237" t="str">
        <f t="shared" si="12"/>
        <v>Q3 - 2025</v>
      </c>
      <c r="K95" s="237" t="str">
        <f t="shared" si="12"/>
        <v>Q4 - 2025</v>
      </c>
      <c r="L95" s="238" t="str">
        <f t="shared" si="12"/>
        <v>Q1 - 2026</v>
      </c>
      <c r="M95" s="10"/>
      <c r="O95" s="18"/>
    </row>
    <row r="96" spans="1:16" x14ac:dyDescent="0.25">
      <c r="B96" s="729" t="str">
        <f>IF(Intro!$G$20="English",Variables!B30,Variables!C30)</f>
        <v>L80 seamless casing (including enhancements) with an API connection</v>
      </c>
      <c r="C96" s="619"/>
      <c r="D96" s="619"/>
      <c r="E96" s="619"/>
      <c r="F96" s="619"/>
      <c r="G96" s="619"/>
      <c r="H96" s="619"/>
      <c r="I96" s="619"/>
      <c r="J96" s="619"/>
      <c r="K96" s="619"/>
      <c r="L96" s="730"/>
      <c r="M96" s="10"/>
    </row>
    <row r="97" spans="2:13" x14ac:dyDescent="0.25">
      <c r="B97" s="731"/>
      <c r="C97" s="625"/>
      <c r="D97" s="625"/>
      <c r="E97" s="625"/>
      <c r="F97" s="625"/>
      <c r="G97" s="625"/>
      <c r="H97" s="625"/>
      <c r="I97" s="625"/>
      <c r="J97" s="625"/>
      <c r="K97" s="625"/>
      <c r="L97" s="732"/>
      <c r="M97" s="10"/>
    </row>
    <row r="98" spans="2:13" x14ac:dyDescent="0.25">
      <c r="B98" s="733" t="str">
        <f>D$26</f>
        <v>tonnes</v>
      </c>
      <c r="C98" s="734"/>
      <c r="D98" s="734"/>
      <c r="E98" s="137"/>
      <c r="F98" s="137"/>
      <c r="G98" s="137"/>
      <c r="H98" s="137"/>
      <c r="I98" s="137"/>
      <c r="J98" s="137"/>
      <c r="K98" s="137"/>
      <c r="L98" s="138"/>
      <c r="M98" s="10"/>
    </row>
    <row r="99" spans="2:13" x14ac:dyDescent="0.25">
      <c r="B99" s="733" t="str">
        <f>D$27</f>
        <v>net delivered purchase value (CAD)</v>
      </c>
      <c r="C99" s="734"/>
      <c r="D99" s="734"/>
      <c r="E99" s="137"/>
      <c r="F99" s="137"/>
      <c r="G99" s="137"/>
      <c r="H99" s="137"/>
      <c r="I99" s="137"/>
      <c r="J99" s="137"/>
      <c r="K99" s="137"/>
      <c r="L99" s="138"/>
      <c r="M99" s="10"/>
    </row>
    <row r="100" spans="2:13" x14ac:dyDescent="0.25">
      <c r="B100" s="733" t="str">
        <f>D$28</f>
        <v>$ / tonne</v>
      </c>
      <c r="C100" s="734"/>
      <c r="D100" s="734"/>
      <c r="E100" s="151" t="str">
        <f t="shared" ref="E100:L100" si="13">IF(E98=0,"-",E99/E98)</f>
        <v>-</v>
      </c>
      <c r="F100" s="151" t="str">
        <f t="shared" si="13"/>
        <v>-</v>
      </c>
      <c r="G100" s="151" t="str">
        <f t="shared" si="13"/>
        <v>-</v>
      </c>
      <c r="H100" s="151" t="str">
        <f t="shared" si="13"/>
        <v>-</v>
      </c>
      <c r="I100" s="151" t="str">
        <f t="shared" si="13"/>
        <v>-</v>
      </c>
      <c r="J100" s="151" t="str">
        <f t="shared" si="13"/>
        <v>-</v>
      </c>
      <c r="K100" s="151" t="str">
        <f t="shared" si="13"/>
        <v>-</v>
      </c>
      <c r="L100" s="152" t="str">
        <f t="shared" si="13"/>
        <v>-</v>
      </c>
      <c r="M100" s="10"/>
    </row>
    <row r="101" spans="2:13" x14ac:dyDescent="0.25">
      <c r="B101" s="729" t="str">
        <f>IF(Intro!$G$20="English",Variables!B31,Variables!C31)</f>
        <v>L80 welded casing (including enhancements) with an API connection</v>
      </c>
      <c r="C101" s="619"/>
      <c r="D101" s="619"/>
      <c r="E101" s="619"/>
      <c r="F101" s="619"/>
      <c r="G101" s="619"/>
      <c r="H101" s="619"/>
      <c r="I101" s="619"/>
      <c r="J101" s="619"/>
      <c r="K101" s="619"/>
      <c r="L101" s="730"/>
      <c r="M101" s="10"/>
    </row>
    <row r="102" spans="2:13" x14ac:dyDescent="0.25">
      <c r="B102" s="731"/>
      <c r="C102" s="625"/>
      <c r="D102" s="625"/>
      <c r="E102" s="625"/>
      <c r="F102" s="625"/>
      <c r="G102" s="625"/>
      <c r="H102" s="625"/>
      <c r="I102" s="625"/>
      <c r="J102" s="625"/>
      <c r="K102" s="625"/>
      <c r="L102" s="732"/>
      <c r="M102" s="10"/>
    </row>
    <row r="103" spans="2:13" x14ac:dyDescent="0.25">
      <c r="B103" s="733" t="str">
        <f>D$26</f>
        <v>tonnes</v>
      </c>
      <c r="C103" s="734"/>
      <c r="D103" s="734"/>
      <c r="E103" s="137"/>
      <c r="F103" s="137"/>
      <c r="G103" s="137"/>
      <c r="H103" s="137"/>
      <c r="I103" s="137"/>
      <c r="J103" s="137"/>
      <c r="K103" s="137"/>
      <c r="L103" s="138"/>
      <c r="M103" s="10"/>
    </row>
    <row r="104" spans="2:13" x14ac:dyDescent="0.25">
      <c r="B104" s="733" t="str">
        <f>D$27</f>
        <v>net delivered purchase value (CAD)</v>
      </c>
      <c r="C104" s="734"/>
      <c r="D104" s="734"/>
      <c r="E104" s="137"/>
      <c r="F104" s="137"/>
      <c r="G104" s="137"/>
      <c r="H104" s="137"/>
      <c r="I104" s="137"/>
      <c r="J104" s="137"/>
      <c r="K104" s="137"/>
      <c r="L104" s="138"/>
      <c r="M104" s="10"/>
    </row>
    <row r="105" spans="2:13" x14ac:dyDescent="0.25">
      <c r="B105" s="733" t="str">
        <f>D$28</f>
        <v>$ / tonne</v>
      </c>
      <c r="C105" s="734"/>
      <c r="D105" s="734"/>
      <c r="E105" s="151" t="str">
        <f t="shared" ref="E105:L105" si="14">IF(E103=0,"-",E104/E103)</f>
        <v>-</v>
      </c>
      <c r="F105" s="151" t="str">
        <f t="shared" si="14"/>
        <v>-</v>
      </c>
      <c r="G105" s="151" t="str">
        <f t="shared" si="14"/>
        <v>-</v>
      </c>
      <c r="H105" s="151" t="str">
        <f t="shared" si="14"/>
        <v>-</v>
      </c>
      <c r="I105" s="151" t="str">
        <f t="shared" si="14"/>
        <v>-</v>
      </c>
      <c r="J105" s="151" t="str">
        <f t="shared" si="14"/>
        <v>-</v>
      </c>
      <c r="K105" s="151" t="str">
        <f t="shared" si="14"/>
        <v>-</v>
      </c>
      <c r="L105" s="152" t="str">
        <f t="shared" si="14"/>
        <v>-</v>
      </c>
      <c r="M105" s="10"/>
    </row>
    <row r="106" spans="2:13" x14ac:dyDescent="0.25">
      <c r="B106" s="729" t="str">
        <f>IF(Intro!$G$20="English",Variables!B32,Variables!C32)</f>
        <v>L80 seamless casing (including enhancements) with a semi-premium connection</v>
      </c>
      <c r="C106" s="619"/>
      <c r="D106" s="619"/>
      <c r="E106" s="619"/>
      <c r="F106" s="619"/>
      <c r="G106" s="619"/>
      <c r="H106" s="619"/>
      <c r="I106" s="619"/>
      <c r="J106" s="619"/>
      <c r="K106" s="619"/>
      <c r="L106" s="730"/>
      <c r="M106" s="10"/>
    </row>
    <row r="107" spans="2:13" x14ac:dyDescent="0.25">
      <c r="B107" s="731"/>
      <c r="C107" s="625"/>
      <c r="D107" s="625"/>
      <c r="E107" s="625"/>
      <c r="F107" s="625"/>
      <c r="G107" s="625"/>
      <c r="H107" s="625"/>
      <c r="I107" s="625"/>
      <c r="J107" s="625"/>
      <c r="K107" s="625"/>
      <c r="L107" s="732"/>
      <c r="M107" s="10"/>
    </row>
    <row r="108" spans="2:13" x14ac:dyDescent="0.25">
      <c r="B108" s="733" t="str">
        <f>D$26</f>
        <v>tonnes</v>
      </c>
      <c r="C108" s="734"/>
      <c r="D108" s="734"/>
      <c r="E108" s="137"/>
      <c r="F108" s="137"/>
      <c r="G108" s="137"/>
      <c r="H108" s="137"/>
      <c r="I108" s="137"/>
      <c r="J108" s="137"/>
      <c r="K108" s="137"/>
      <c r="L108" s="138"/>
      <c r="M108" s="10"/>
    </row>
    <row r="109" spans="2:13" x14ac:dyDescent="0.25">
      <c r="B109" s="733" t="str">
        <f>D$27</f>
        <v>net delivered purchase value (CAD)</v>
      </c>
      <c r="C109" s="734"/>
      <c r="D109" s="734"/>
      <c r="E109" s="137"/>
      <c r="F109" s="137"/>
      <c r="G109" s="137"/>
      <c r="H109" s="137"/>
      <c r="I109" s="137"/>
      <c r="J109" s="137"/>
      <c r="K109" s="137"/>
      <c r="L109" s="138"/>
      <c r="M109" s="10"/>
    </row>
    <row r="110" spans="2:13" x14ac:dyDescent="0.25">
      <c r="B110" s="733" t="str">
        <f>D$28</f>
        <v>$ / tonne</v>
      </c>
      <c r="C110" s="734"/>
      <c r="D110" s="734"/>
      <c r="E110" s="151" t="str">
        <f t="shared" ref="E110:L110" si="15">IF(E108=0,"-",E109/E108)</f>
        <v>-</v>
      </c>
      <c r="F110" s="151" t="str">
        <f t="shared" si="15"/>
        <v>-</v>
      </c>
      <c r="G110" s="151" t="str">
        <f t="shared" si="15"/>
        <v>-</v>
      </c>
      <c r="H110" s="151" t="str">
        <f t="shared" si="15"/>
        <v>-</v>
      </c>
      <c r="I110" s="151" t="str">
        <f t="shared" si="15"/>
        <v>-</v>
      </c>
      <c r="J110" s="151" t="str">
        <f t="shared" si="15"/>
        <v>-</v>
      </c>
      <c r="K110" s="151" t="str">
        <f t="shared" si="15"/>
        <v>-</v>
      </c>
      <c r="L110" s="152" t="str">
        <f t="shared" si="15"/>
        <v>-</v>
      </c>
      <c r="M110" s="10"/>
    </row>
    <row r="111" spans="2:13" x14ac:dyDescent="0.25">
      <c r="B111" s="729" t="str">
        <f>IF(Intro!$G$20="English",Variables!B33,Variables!C33)</f>
        <v>L80 welded casing (including enhancements) with a semi-premium connection</v>
      </c>
      <c r="C111" s="619"/>
      <c r="D111" s="619"/>
      <c r="E111" s="619"/>
      <c r="F111" s="619"/>
      <c r="G111" s="619"/>
      <c r="H111" s="619"/>
      <c r="I111" s="619"/>
      <c r="J111" s="619"/>
      <c r="K111" s="619"/>
      <c r="L111" s="730"/>
      <c r="M111" s="10"/>
    </row>
    <row r="112" spans="2:13" x14ac:dyDescent="0.25">
      <c r="B112" s="731"/>
      <c r="C112" s="625"/>
      <c r="D112" s="625"/>
      <c r="E112" s="625"/>
      <c r="F112" s="625"/>
      <c r="G112" s="625"/>
      <c r="H112" s="625"/>
      <c r="I112" s="625"/>
      <c r="J112" s="625"/>
      <c r="K112" s="625"/>
      <c r="L112" s="732"/>
      <c r="M112" s="10"/>
    </row>
    <row r="113" spans="2:13" x14ac:dyDescent="0.25">
      <c r="B113" s="733" t="str">
        <f>D$26</f>
        <v>tonnes</v>
      </c>
      <c r="C113" s="734"/>
      <c r="D113" s="734"/>
      <c r="E113" s="137"/>
      <c r="F113" s="137"/>
      <c r="G113" s="137"/>
      <c r="H113" s="137"/>
      <c r="I113" s="137"/>
      <c r="J113" s="137"/>
      <c r="K113" s="137"/>
      <c r="L113" s="138"/>
      <c r="M113" s="10"/>
    </row>
    <row r="114" spans="2:13" x14ac:dyDescent="0.25">
      <c r="B114" s="733" t="str">
        <f>D$27</f>
        <v>net delivered purchase value (CAD)</v>
      </c>
      <c r="C114" s="734"/>
      <c r="D114" s="734"/>
      <c r="E114" s="137"/>
      <c r="F114" s="137"/>
      <c r="G114" s="137"/>
      <c r="H114" s="137"/>
      <c r="I114" s="137"/>
      <c r="J114" s="137"/>
      <c r="K114" s="137"/>
      <c r="L114" s="138"/>
      <c r="M114" s="10"/>
    </row>
    <row r="115" spans="2:13" x14ac:dyDescent="0.25">
      <c r="B115" s="733" t="str">
        <f>D$28</f>
        <v>$ / tonne</v>
      </c>
      <c r="C115" s="734"/>
      <c r="D115" s="734"/>
      <c r="E115" s="151" t="str">
        <f t="shared" ref="E115:L115" si="16">IF(E113=0,"-",E114/E113)</f>
        <v>-</v>
      </c>
      <c r="F115" s="151" t="str">
        <f t="shared" si="16"/>
        <v>-</v>
      </c>
      <c r="G115" s="151" t="str">
        <f t="shared" si="16"/>
        <v>-</v>
      </c>
      <c r="H115" s="151" t="str">
        <f t="shared" si="16"/>
        <v>-</v>
      </c>
      <c r="I115" s="151" t="str">
        <f t="shared" si="16"/>
        <v>-</v>
      </c>
      <c r="J115" s="151" t="str">
        <f t="shared" si="16"/>
        <v>-</v>
      </c>
      <c r="K115" s="151" t="str">
        <f t="shared" si="16"/>
        <v>-</v>
      </c>
      <c r="L115" s="152" t="str">
        <f t="shared" si="16"/>
        <v>-</v>
      </c>
      <c r="M115" s="10"/>
    </row>
    <row r="116" spans="2:13" x14ac:dyDescent="0.25">
      <c r="B116" s="729" t="str">
        <f>IF(Intro!$G$20="English",Variables!B34,Variables!C34)</f>
        <v>P110 seamless casing (including enhancements) with an API connection</v>
      </c>
      <c r="C116" s="619"/>
      <c r="D116" s="619"/>
      <c r="E116" s="619"/>
      <c r="F116" s="619"/>
      <c r="G116" s="619"/>
      <c r="H116" s="619"/>
      <c r="I116" s="619"/>
      <c r="J116" s="619"/>
      <c r="K116" s="619"/>
      <c r="L116" s="730"/>
      <c r="M116" s="10"/>
    </row>
    <row r="117" spans="2:13" x14ac:dyDescent="0.25">
      <c r="B117" s="731"/>
      <c r="C117" s="625"/>
      <c r="D117" s="625"/>
      <c r="E117" s="625"/>
      <c r="F117" s="625"/>
      <c r="G117" s="625"/>
      <c r="H117" s="625"/>
      <c r="I117" s="625"/>
      <c r="J117" s="625"/>
      <c r="K117" s="625"/>
      <c r="L117" s="732"/>
      <c r="M117" s="10"/>
    </row>
    <row r="118" spans="2:13" x14ac:dyDescent="0.25">
      <c r="B118" s="733" t="str">
        <f>D$26</f>
        <v>tonnes</v>
      </c>
      <c r="C118" s="734"/>
      <c r="D118" s="734"/>
      <c r="E118" s="137"/>
      <c r="F118" s="137"/>
      <c r="G118" s="137"/>
      <c r="H118" s="137"/>
      <c r="I118" s="137"/>
      <c r="J118" s="137"/>
      <c r="K118" s="137"/>
      <c r="L118" s="138"/>
      <c r="M118" s="10"/>
    </row>
    <row r="119" spans="2:13" x14ac:dyDescent="0.25">
      <c r="B119" s="733" t="str">
        <f>D$27</f>
        <v>net delivered purchase value (CAD)</v>
      </c>
      <c r="C119" s="734"/>
      <c r="D119" s="734"/>
      <c r="E119" s="137"/>
      <c r="F119" s="137"/>
      <c r="G119" s="137"/>
      <c r="H119" s="137"/>
      <c r="I119" s="137"/>
      <c r="J119" s="137"/>
      <c r="K119" s="137"/>
      <c r="L119" s="138"/>
      <c r="M119" s="10"/>
    </row>
    <row r="120" spans="2:13" x14ac:dyDescent="0.25">
      <c r="B120" s="733" t="str">
        <f>D$28</f>
        <v>$ / tonne</v>
      </c>
      <c r="C120" s="734"/>
      <c r="D120" s="734"/>
      <c r="E120" s="151" t="str">
        <f t="shared" ref="E120:L120" si="17">IF(E118=0,"-",E119/E118)</f>
        <v>-</v>
      </c>
      <c r="F120" s="151" t="str">
        <f t="shared" si="17"/>
        <v>-</v>
      </c>
      <c r="G120" s="151" t="str">
        <f t="shared" si="17"/>
        <v>-</v>
      </c>
      <c r="H120" s="151" t="str">
        <f t="shared" si="17"/>
        <v>-</v>
      </c>
      <c r="I120" s="151" t="str">
        <f t="shared" si="17"/>
        <v>-</v>
      </c>
      <c r="J120" s="151" t="str">
        <f t="shared" si="17"/>
        <v>-</v>
      </c>
      <c r="K120" s="151" t="str">
        <f t="shared" si="17"/>
        <v>-</v>
      </c>
      <c r="L120" s="152" t="str">
        <f t="shared" si="17"/>
        <v>-</v>
      </c>
      <c r="M120" s="10"/>
    </row>
    <row r="121" spans="2:13" x14ac:dyDescent="0.25">
      <c r="B121" s="729" t="str">
        <f>IF(Intro!$G$20="English",Variables!B35,Variables!C35)</f>
        <v>P110 welded casing (including enhancements) with an API connection</v>
      </c>
      <c r="C121" s="619"/>
      <c r="D121" s="619"/>
      <c r="E121" s="619"/>
      <c r="F121" s="619"/>
      <c r="G121" s="619"/>
      <c r="H121" s="619"/>
      <c r="I121" s="619"/>
      <c r="J121" s="619"/>
      <c r="K121" s="619"/>
      <c r="L121" s="730"/>
      <c r="M121" s="10"/>
    </row>
    <row r="122" spans="2:13" x14ac:dyDescent="0.25">
      <c r="B122" s="731"/>
      <c r="C122" s="625"/>
      <c r="D122" s="625"/>
      <c r="E122" s="625"/>
      <c r="F122" s="625"/>
      <c r="G122" s="625"/>
      <c r="H122" s="625"/>
      <c r="I122" s="625"/>
      <c r="J122" s="625"/>
      <c r="K122" s="625"/>
      <c r="L122" s="732"/>
      <c r="M122" s="10"/>
    </row>
    <row r="123" spans="2:13" x14ac:dyDescent="0.25">
      <c r="B123" s="733" t="str">
        <f>D$26</f>
        <v>tonnes</v>
      </c>
      <c r="C123" s="734"/>
      <c r="D123" s="734"/>
      <c r="E123" s="137"/>
      <c r="F123" s="137"/>
      <c r="G123" s="137"/>
      <c r="H123" s="137"/>
      <c r="I123" s="137"/>
      <c r="J123" s="137"/>
      <c r="K123" s="137"/>
      <c r="L123" s="138"/>
      <c r="M123" s="10"/>
    </row>
    <row r="124" spans="2:13" x14ac:dyDescent="0.25">
      <c r="B124" s="733" t="str">
        <f>D$27</f>
        <v>net delivered purchase value (CAD)</v>
      </c>
      <c r="C124" s="734"/>
      <c r="D124" s="734"/>
      <c r="E124" s="137"/>
      <c r="F124" s="137"/>
      <c r="G124" s="137"/>
      <c r="H124" s="137"/>
      <c r="I124" s="137"/>
      <c r="J124" s="137"/>
      <c r="K124" s="137"/>
      <c r="L124" s="138"/>
      <c r="M124" s="10"/>
    </row>
    <row r="125" spans="2:13" x14ac:dyDescent="0.25">
      <c r="B125" s="733" t="str">
        <f>D$28</f>
        <v>$ / tonne</v>
      </c>
      <c r="C125" s="734"/>
      <c r="D125" s="734"/>
      <c r="E125" s="151" t="str">
        <f t="shared" ref="E125:L125" si="18">IF(E123=0,"-",E124/E123)</f>
        <v>-</v>
      </c>
      <c r="F125" s="151" t="str">
        <f t="shared" si="18"/>
        <v>-</v>
      </c>
      <c r="G125" s="151" t="str">
        <f t="shared" si="18"/>
        <v>-</v>
      </c>
      <c r="H125" s="151" t="str">
        <f t="shared" si="18"/>
        <v>-</v>
      </c>
      <c r="I125" s="151" t="str">
        <f t="shared" si="18"/>
        <v>-</v>
      </c>
      <c r="J125" s="151" t="str">
        <f t="shared" si="18"/>
        <v>-</v>
      </c>
      <c r="K125" s="151" t="str">
        <f t="shared" si="18"/>
        <v>-</v>
      </c>
      <c r="L125" s="152" t="str">
        <f t="shared" si="18"/>
        <v>-</v>
      </c>
      <c r="M125" s="10"/>
    </row>
    <row r="126" spans="2:13" x14ac:dyDescent="0.25">
      <c r="B126" s="729" t="str">
        <f>IF(Intro!$G$20="English",Variables!B36,Variables!C36)</f>
        <v>P110 seamless casing (including enhancements) with a semi-premium connection</v>
      </c>
      <c r="C126" s="619"/>
      <c r="D126" s="619"/>
      <c r="E126" s="619"/>
      <c r="F126" s="619"/>
      <c r="G126" s="619"/>
      <c r="H126" s="619"/>
      <c r="I126" s="619"/>
      <c r="J126" s="619"/>
      <c r="K126" s="619"/>
      <c r="L126" s="730"/>
      <c r="M126" s="10"/>
    </row>
    <row r="127" spans="2:13" x14ac:dyDescent="0.25">
      <c r="B127" s="731"/>
      <c r="C127" s="625"/>
      <c r="D127" s="625"/>
      <c r="E127" s="625"/>
      <c r="F127" s="625"/>
      <c r="G127" s="625"/>
      <c r="H127" s="625"/>
      <c r="I127" s="625"/>
      <c r="J127" s="625"/>
      <c r="K127" s="625"/>
      <c r="L127" s="732"/>
      <c r="M127" s="10"/>
    </row>
    <row r="128" spans="2:13" x14ac:dyDescent="0.25">
      <c r="B128" s="733" t="str">
        <f>D$26</f>
        <v>tonnes</v>
      </c>
      <c r="C128" s="734"/>
      <c r="D128" s="734"/>
      <c r="E128" s="137"/>
      <c r="F128" s="137"/>
      <c r="G128" s="137"/>
      <c r="H128" s="137"/>
      <c r="I128" s="137"/>
      <c r="J128" s="137"/>
      <c r="K128" s="137"/>
      <c r="L128" s="138"/>
      <c r="M128" s="10"/>
    </row>
    <row r="129" spans="2:13" x14ac:dyDescent="0.25">
      <c r="B129" s="733" t="str">
        <f>D$27</f>
        <v>net delivered purchase value (CAD)</v>
      </c>
      <c r="C129" s="734"/>
      <c r="D129" s="734"/>
      <c r="E129" s="137"/>
      <c r="F129" s="137"/>
      <c r="G129" s="137"/>
      <c r="H129" s="137"/>
      <c r="I129" s="137"/>
      <c r="J129" s="137"/>
      <c r="K129" s="137"/>
      <c r="L129" s="138"/>
      <c r="M129" s="10"/>
    </row>
    <row r="130" spans="2:13" x14ac:dyDescent="0.25">
      <c r="B130" s="733" t="str">
        <f>D$28</f>
        <v>$ / tonne</v>
      </c>
      <c r="C130" s="734"/>
      <c r="D130" s="734"/>
      <c r="E130" s="151" t="str">
        <f t="shared" ref="E130:L130" si="19">IF(E128=0,"-",E129/E128)</f>
        <v>-</v>
      </c>
      <c r="F130" s="151" t="str">
        <f t="shared" si="19"/>
        <v>-</v>
      </c>
      <c r="G130" s="151" t="str">
        <f t="shared" si="19"/>
        <v>-</v>
      </c>
      <c r="H130" s="151" t="str">
        <f t="shared" si="19"/>
        <v>-</v>
      </c>
      <c r="I130" s="151" t="str">
        <f t="shared" si="19"/>
        <v>-</v>
      </c>
      <c r="J130" s="151" t="str">
        <f t="shared" si="19"/>
        <v>-</v>
      </c>
      <c r="K130" s="151" t="str">
        <f t="shared" si="19"/>
        <v>-</v>
      </c>
      <c r="L130" s="152" t="str">
        <f t="shared" si="19"/>
        <v>-</v>
      </c>
      <c r="M130" s="10"/>
    </row>
    <row r="131" spans="2:13" x14ac:dyDescent="0.25">
      <c r="B131" s="729" t="str">
        <f>IF(Intro!$G$20="English",Variables!B37,Variables!C37)</f>
        <v>P110 welded casing (including enhancements) with a semi-premium connection</v>
      </c>
      <c r="C131" s="619"/>
      <c r="D131" s="619"/>
      <c r="E131" s="619"/>
      <c r="F131" s="619"/>
      <c r="G131" s="619"/>
      <c r="H131" s="619"/>
      <c r="I131" s="619"/>
      <c r="J131" s="619"/>
      <c r="K131" s="619"/>
      <c r="L131" s="730"/>
      <c r="M131" s="10"/>
    </row>
    <row r="132" spans="2:13" x14ac:dyDescent="0.25">
      <c r="B132" s="731"/>
      <c r="C132" s="625"/>
      <c r="D132" s="625"/>
      <c r="E132" s="625"/>
      <c r="F132" s="625"/>
      <c r="G132" s="625"/>
      <c r="H132" s="625"/>
      <c r="I132" s="625"/>
      <c r="J132" s="625"/>
      <c r="K132" s="625"/>
      <c r="L132" s="732"/>
      <c r="M132" s="10"/>
    </row>
    <row r="133" spans="2:13" x14ac:dyDescent="0.25">
      <c r="B133" s="733" t="str">
        <f>D$26</f>
        <v>tonnes</v>
      </c>
      <c r="C133" s="734"/>
      <c r="D133" s="734"/>
      <c r="E133" s="137"/>
      <c r="F133" s="137"/>
      <c r="G133" s="137"/>
      <c r="H133" s="137"/>
      <c r="I133" s="137"/>
      <c r="J133" s="137"/>
      <c r="K133" s="137"/>
      <c r="L133" s="138"/>
      <c r="M133" s="10"/>
    </row>
    <row r="134" spans="2:13" x14ac:dyDescent="0.25">
      <c r="B134" s="733" t="str">
        <f>D$27</f>
        <v>net delivered purchase value (CAD)</v>
      </c>
      <c r="C134" s="734"/>
      <c r="D134" s="734"/>
      <c r="E134" s="137"/>
      <c r="F134" s="137"/>
      <c r="G134" s="137"/>
      <c r="H134" s="137"/>
      <c r="I134" s="137"/>
      <c r="J134" s="137"/>
      <c r="K134" s="137"/>
      <c r="L134" s="138"/>
      <c r="M134" s="10"/>
    </row>
    <row r="135" spans="2:13" x14ac:dyDescent="0.25">
      <c r="B135" s="733" t="str">
        <f>D$28</f>
        <v>$ / tonne</v>
      </c>
      <c r="C135" s="734"/>
      <c r="D135" s="734"/>
      <c r="E135" s="151" t="str">
        <f t="shared" ref="E135:L135" si="20">IF(E133=0,"-",E134/E133)</f>
        <v>-</v>
      </c>
      <c r="F135" s="151" t="str">
        <f t="shared" si="20"/>
        <v>-</v>
      </c>
      <c r="G135" s="151" t="str">
        <f t="shared" si="20"/>
        <v>-</v>
      </c>
      <c r="H135" s="151" t="str">
        <f t="shared" si="20"/>
        <v>-</v>
      </c>
      <c r="I135" s="151" t="str">
        <f t="shared" si="20"/>
        <v>-</v>
      </c>
      <c r="J135" s="151" t="str">
        <f t="shared" si="20"/>
        <v>-</v>
      </c>
      <c r="K135" s="151" t="str">
        <f t="shared" si="20"/>
        <v>-</v>
      </c>
      <c r="L135" s="152" t="str">
        <f t="shared" si="20"/>
        <v>-</v>
      </c>
      <c r="M135" s="10"/>
    </row>
    <row r="136" spans="2:13" x14ac:dyDescent="0.25">
      <c r="B136" s="729" t="str">
        <f>IF(Intro!$G$20="English",Variables!B38,Variables!C38)</f>
        <v>T95 seamless casing (including enhancements) with a semi-premium connection</v>
      </c>
      <c r="C136" s="619"/>
      <c r="D136" s="619"/>
      <c r="E136" s="619"/>
      <c r="F136" s="619"/>
      <c r="G136" s="619"/>
      <c r="H136" s="619"/>
      <c r="I136" s="619"/>
      <c r="J136" s="619"/>
      <c r="K136" s="619"/>
      <c r="L136" s="730"/>
      <c r="M136" s="10"/>
    </row>
    <row r="137" spans="2:13" x14ac:dyDescent="0.25">
      <c r="B137" s="731"/>
      <c r="C137" s="625"/>
      <c r="D137" s="625"/>
      <c r="E137" s="625"/>
      <c r="F137" s="625"/>
      <c r="G137" s="625"/>
      <c r="H137" s="625"/>
      <c r="I137" s="625"/>
      <c r="J137" s="625"/>
      <c r="K137" s="625"/>
      <c r="L137" s="732"/>
      <c r="M137" s="10"/>
    </row>
    <row r="138" spans="2:13" x14ac:dyDescent="0.25">
      <c r="B138" s="733" t="str">
        <f>D$26</f>
        <v>tonnes</v>
      </c>
      <c r="C138" s="734"/>
      <c r="D138" s="734"/>
      <c r="E138" s="137"/>
      <c r="F138" s="137"/>
      <c r="G138" s="137"/>
      <c r="H138" s="137"/>
      <c r="I138" s="137"/>
      <c r="J138" s="137"/>
      <c r="K138" s="137"/>
      <c r="L138" s="138"/>
      <c r="M138" s="10"/>
    </row>
    <row r="139" spans="2:13" x14ac:dyDescent="0.25">
      <c r="B139" s="733" t="str">
        <f>D$27</f>
        <v>net delivered purchase value (CAD)</v>
      </c>
      <c r="C139" s="734"/>
      <c r="D139" s="734"/>
      <c r="E139" s="137"/>
      <c r="F139" s="137"/>
      <c r="G139" s="137"/>
      <c r="H139" s="137"/>
      <c r="I139" s="137"/>
      <c r="J139" s="137"/>
      <c r="K139" s="137"/>
      <c r="L139" s="138"/>
      <c r="M139" s="10"/>
    </row>
    <row r="140" spans="2:13" x14ac:dyDescent="0.25">
      <c r="B140" s="733" t="str">
        <f>D$28</f>
        <v>$ / tonne</v>
      </c>
      <c r="C140" s="734"/>
      <c r="D140" s="734"/>
      <c r="E140" s="151" t="str">
        <f t="shared" ref="E140:L140" si="21">IF(E138=0,"-",E139/E138)</f>
        <v>-</v>
      </c>
      <c r="F140" s="151" t="str">
        <f t="shared" si="21"/>
        <v>-</v>
      </c>
      <c r="G140" s="151" t="str">
        <f t="shared" si="21"/>
        <v>-</v>
      </c>
      <c r="H140" s="151" t="str">
        <f t="shared" si="21"/>
        <v>-</v>
      </c>
      <c r="I140" s="151" t="str">
        <f t="shared" si="21"/>
        <v>-</v>
      </c>
      <c r="J140" s="151" t="str">
        <f t="shared" si="21"/>
        <v>-</v>
      </c>
      <c r="K140" s="151" t="str">
        <f t="shared" si="21"/>
        <v>-</v>
      </c>
      <c r="L140" s="152" t="str">
        <f t="shared" si="21"/>
        <v>-</v>
      </c>
      <c r="M140" s="10"/>
    </row>
    <row r="141" spans="2:13" x14ac:dyDescent="0.25">
      <c r="B141" s="729" t="str">
        <f>IF(Intro!$G$20="English",Variables!B39,Variables!C39)</f>
        <v>P110S seamless casing (including enhancements) or similar mild sour service grade with a semi-premium connection</v>
      </c>
      <c r="C141" s="619"/>
      <c r="D141" s="619"/>
      <c r="E141" s="619"/>
      <c r="F141" s="619"/>
      <c r="G141" s="619"/>
      <c r="H141" s="619"/>
      <c r="I141" s="619"/>
      <c r="J141" s="619"/>
      <c r="K141" s="619"/>
      <c r="L141" s="730"/>
      <c r="M141" s="10"/>
    </row>
    <row r="142" spans="2:13" x14ac:dyDescent="0.25">
      <c r="B142" s="731"/>
      <c r="C142" s="625"/>
      <c r="D142" s="625"/>
      <c r="E142" s="625"/>
      <c r="F142" s="625"/>
      <c r="G142" s="625"/>
      <c r="H142" s="625"/>
      <c r="I142" s="625"/>
      <c r="J142" s="625"/>
      <c r="K142" s="625"/>
      <c r="L142" s="732"/>
      <c r="M142" s="10"/>
    </row>
    <row r="143" spans="2:13" x14ac:dyDescent="0.25">
      <c r="B143" s="733" t="str">
        <f>D$26</f>
        <v>tonnes</v>
      </c>
      <c r="C143" s="734"/>
      <c r="D143" s="734"/>
      <c r="E143" s="137"/>
      <c r="F143" s="137"/>
      <c r="G143" s="137"/>
      <c r="H143" s="137"/>
      <c r="I143" s="137"/>
      <c r="J143" s="137"/>
      <c r="K143" s="137"/>
      <c r="L143" s="138"/>
      <c r="M143" s="10"/>
    </row>
    <row r="144" spans="2:13" x14ac:dyDescent="0.25">
      <c r="B144" s="733" t="str">
        <f>D$27</f>
        <v>net delivered purchase value (CAD)</v>
      </c>
      <c r="C144" s="734"/>
      <c r="D144" s="734"/>
      <c r="E144" s="137"/>
      <c r="F144" s="137"/>
      <c r="G144" s="137"/>
      <c r="H144" s="137"/>
      <c r="I144" s="137"/>
      <c r="J144" s="137"/>
      <c r="K144" s="137"/>
      <c r="L144" s="138"/>
      <c r="M144" s="10"/>
    </row>
    <row r="145" spans="1:19" x14ac:dyDescent="0.25">
      <c r="B145" s="733" t="str">
        <f>D$28</f>
        <v>$ / tonne</v>
      </c>
      <c r="C145" s="734"/>
      <c r="D145" s="734"/>
      <c r="E145" s="151" t="str">
        <f t="shared" ref="E145:L145" si="22">IF(E143=0,"-",E144/E143)</f>
        <v>-</v>
      </c>
      <c r="F145" s="151" t="str">
        <f t="shared" si="22"/>
        <v>-</v>
      </c>
      <c r="G145" s="151" t="str">
        <f t="shared" si="22"/>
        <v>-</v>
      </c>
      <c r="H145" s="151" t="str">
        <f t="shared" si="22"/>
        <v>-</v>
      </c>
      <c r="I145" s="151" t="str">
        <f t="shared" si="22"/>
        <v>-</v>
      </c>
      <c r="J145" s="151" t="str">
        <f t="shared" si="22"/>
        <v>-</v>
      </c>
      <c r="K145" s="151" t="str">
        <f t="shared" si="22"/>
        <v>-</v>
      </c>
      <c r="L145" s="152" t="str">
        <f t="shared" si="22"/>
        <v>-</v>
      </c>
      <c r="M145" s="10"/>
    </row>
    <row r="146" spans="1:19" x14ac:dyDescent="0.25">
      <c r="B146" s="260"/>
      <c r="C146" s="261"/>
      <c r="D146" s="261"/>
      <c r="E146" s="29"/>
      <c r="F146" s="29"/>
      <c r="G146" s="29"/>
      <c r="H146" s="29"/>
      <c r="I146" s="29"/>
      <c r="J146" s="29"/>
      <c r="K146" s="29"/>
      <c r="L146" s="30"/>
      <c r="M146" s="10"/>
    </row>
    <row r="147" spans="1:19" x14ac:dyDescent="0.25">
      <c r="B147" s="549" t="str">
        <f>IF(Intro!$G$20="English",O147,P147)</f>
        <v>In the table below, “Error” means that the total imports of your firm's benchmark products exceed your firm's total imports for that period. Therefore, please modify the above data if necessary.</v>
      </c>
      <c r="C147" s="550"/>
      <c r="D147" s="550"/>
      <c r="E147" s="550"/>
      <c r="F147" s="550"/>
      <c r="G147" s="550"/>
      <c r="H147" s="550"/>
      <c r="I147" s="550"/>
      <c r="J147" s="550"/>
      <c r="K147" s="550"/>
      <c r="L147" s="551"/>
      <c r="M147" s="10"/>
      <c r="O147" s="10" t="s">
        <v>361</v>
      </c>
      <c r="P147" s="10" t="s">
        <v>362</v>
      </c>
      <c r="S147" s="38"/>
    </row>
    <row r="148" spans="1:19" x14ac:dyDescent="0.25">
      <c r="B148" s="549"/>
      <c r="C148" s="550"/>
      <c r="D148" s="550"/>
      <c r="E148" s="550"/>
      <c r="F148" s="550"/>
      <c r="G148" s="550"/>
      <c r="H148" s="550"/>
      <c r="I148" s="550"/>
      <c r="J148" s="550"/>
      <c r="K148" s="550"/>
      <c r="L148" s="551"/>
      <c r="M148" s="10"/>
      <c r="S148" s="38"/>
    </row>
    <row r="149" spans="1:19" x14ac:dyDescent="0.25">
      <c r="B149" s="233"/>
      <c r="C149" s="234"/>
      <c r="D149" s="234"/>
      <c r="E149" s="29"/>
      <c r="F149" s="29"/>
      <c r="G149" s="29"/>
      <c r="H149" s="29"/>
      <c r="I149" s="29"/>
      <c r="J149" s="29"/>
      <c r="K149" s="29"/>
      <c r="L149" s="30"/>
      <c r="M149" s="10"/>
      <c r="S149" s="38"/>
    </row>
    <row r="150" spans="1:19" ht="14.1" customHeight="1" x14ac:dyDescent="0.25">
      <c r="B150" s="744" t="str">
        <f>Variables!D66</f>
        <v>Verification - volume</v>
      </c>
      <c r="C150" s="745"/>
      <c r="D150" s="745"/>
      <c r="E150" s="745"/>
      <c r="F150" s="746"/>
      <c r="G150" s="237">
        <f>G80</f>
        <v>2024</v>
      </c>
      <c r="H150" s="237">
        <f>H80</f>
        <v>2025</v>
      </c>
      <c r="I150" s="237" t="str">
        <f>I80</f>
        <v>Jan-March 2025</v>
      </c>
      <c r="J150" s="237" t="str">
        <f>J80</f>
        <v>Jan-March 2026</v>
      </c>
      <c r="K150" s="225"/>
      <c r="L150" s="226"/>
      <c r="M150" s="10"/>
    </row>
    <row r="151" spans="1:19" ht="14.1" customHeight="1" x14ac:dyDescent="0.25">
      <c r="B151" s="753" t="str">
        <f>B98</f>
        <v>tonnes</v>
      </c>
      <c r="C151" s="754"/>
      <c r="D151" s="754"/>
      <c r="E151" s="754"/>
      <c r="F151" s="755"/>
      <c r="G151" s="187" t="str">
        <f>IF(SUM(E98:G98,E103:G103,E108:G108,E113:G113,E118:G118,E123:G123,E128:G128,E133:G133,E138:G138,E143:G143)&gt;H26,Variables!$D$67,Variables!$D$68)</f>
        <v>Okay</v>
      </c>
      <c r="H151" s="187" t="str">
        <f>IF(SUM(H98:K98,H103:K103,H108:K108,H113:K113,H118:K118,H123:K123,H128:K128,H133:K133,H138:K138,H143:K143)&gt;I26,Variables!$D$67,Variables!$D$68)</f>
        <v>Okay</v>
      </c>
      <c r="I151" s="187" t="str">
        <f>IF(SUM(H98,H103,H108,H113,H118,H123,H128,H133,H138,H143)&gt;J26,Variables!$D$67,Variables!$D$68)</f>
        <v>Okay</v>
      </c>
      <c r="J151" s="187" t="str">
        <f>IF(SUM(L98,L103,L108,L113,L118,L123,L128,L133,L138,L143)&gt;K26,Variables!$D$67,Variables!$D$68)</f>
        <v>Okay</v>
      </c>
      <c r="K151" s="225"/>
      <c r="L151" s="226"/>
      <c r="M151" s="10"/>
    </row>
    <row r="152" spans="1:19" ht="14.1" customHeight="1" x14ac:dyDescent="0.25">
      <c r="B152" s="750" t="str">
        <f>IF(Intro!$G$20="English",O152,P152)</f>
        <v>volume - total imports of benchmark products (Question 3)</v>
      </c>
      <c r="C152" s="751"/>
      <c r="D152" s="751"/>
      <c r="E152" s="751"/>
      <c r="F152" s="752"/>
      <c r="G152" s="187">
        <f>SUM(E98:G98,E103:G103,E108:G108,E113:G113,E118:G118,E123:G123,E128:G128,E133:G133,E138:G138,E143:G143)</f>
        <v>0</v>
      </c>
      <c r="H152" s="187">
        <f>SUM(H98:K98,H103:K103,H108:K108,H113:K113,H118:K118,H123:K123,H128:K128,H133:K133,H138:K138,H143:K143)</f>
        <v>0</v>
      </c>
      <c r="I152" s="187">
        <f>SUM(H98,H103,H108,H113,H118,H123,H128,H133,H138,H143)</f>
        <v>0</v>
      </c>
      <c r="J152" s="187">
        <f>SUM(L98,L103,L108,L113,L118,L123,L128,L133,L138,L143)</f>
        <v>0</v>
      </c>
      <c r="K152" s="225"/>
      <c r="L152" s="226"/>
      <c r="M152" s="10"/>
      <c r="O152" s="10" t="s">
        <v>431</v>
      </c>
      <c r="P152" s="10" t="s">
        <v>432</v>
      </c>
    </row>
    <row r="153" spans="1:19" ht="14.1" customHeight="1" x14ac:dyDescent="0.25">
      <c r="B153" s="750" t="str">
        <f>IF(Intro!$G$20="English",O153,P153)</f>
        <v>volume - total imports (Question 1)</v>
      </c>
      <c r="C153" s="751"/>
      <c r="D153" s="751"/>
      <c r="E153" s="751"/>
      <c r="F153" s="752"/>
      <c r="G153" s="187">
        <f>H26</f>
        <v>0</v>
      </c>
      <c r="H153" s="187">
        <f>I26</f>
        <v>0</v>
      </c>
      <c r="I153" s="187">
        <f>J26</f>
        <v>0</v>
      </c>
      <c r="J153" s="187">
        <f>K26</f>
        <v>0</v>
      </c>
      <c r="K153" s="225"/>
      <c r="L153" s="226"/>
      <c r="M153" s="10"/>
      <c r="O153" s="10" t="s">
        <v>433</v>
      </c>
      <c r="P153" s="10" t="s">
        <v>434</v>
      </c>
    </row>
    <row r="154" spans="1:19" x14ac:dyDescent="0.25">
      <c r="B154" s="744" t="str">
        <f>Variables!D70</f>
        <v>Verification - value</v>
      </c>
      <c r="C154" s="745"/>
      <c r="D154" s="745"/>
      <c r="E154" s="745"/>
      <c r="F154" s="746"/>
      <c r="G154" s="237">
        <f>G150</f>
        <v>2024</v>
      </c>
      <c r="H154" s="237">
        <f>H150</f>
        <v>2025</v>
      </c>
      <c r="I154" s="237" t="str">
        <f>I150</f>
        <v>Jan-March 2025</v>
      </c>
      <c r="J154" s="237" t="str">
        <f>J150</f>
        <v>Jan-March 2026</v>
      </c>
      <c r="K154" s="225"/>
      <c r="L154" s="226"/>
      <c r="M154" s="10"/>
    </row>
    <row r="155" spans="1:19" ht="14.1" customHeight="1" x14ac:dyDescent="0.25">
      <c r="B155" s="753" t="str">
        <f>B99</f>
        <v>net delivered purchase value (CAD)</v>
      </c>
      <c r="C155" s="754"/>
      <c r="D155" s="754"/>
      <c r="E155" s="754"/>
      <c r="F155" s="755"/>
      <c r="G155" s="187" t="str">
        <f>IF(SUM(E99:G99,E104:G104,E109:G109,E114:G114,E119:G119,E124:G124,E129:G129,E134:G134,E139:G139,E144:G144)&gt;H27,Variables!$D$67,Variables!$D$68)</f>
        <v>Okay</v>
      </c>
      <c r="H155" s="187" t="str">
        <f>IF(SUM(H99:K99,H104:K104,H109:K109,H114:K114,H119:K119,H124:K124,H129:K129,H134:K134,H139:K139,H144:K144)&gt;I27,Variables!$D$67,Variables!$D$68)</f>
        <v>Okay</v>
      </c>
      <c r="I155" s="187" t="str">
        <f>IF(SUM(H99,H104,H109,H114,H119,H124,H129,H134,H139,H144)&gt;J27,Variables!$D$67,Variables!$D$68)</f>
        <v>Okay</v>
      </c>
      <c r="J155" s="187" t="str">
        <f>IF(SUM(L99,L104,L109,L114,L119,L124,L129,L134,L139,L144)&gt;K27,Variables!$D$67,Variables!$D$68)</f>
        <v>Okay</v>
      </c>
      <c r="K155" s="225"/>
      <c r="L155" s="226"/>
      <c r="M155" s="10"/>
    </row>
    <row r="156" spans="1:19" ht="14.1" customHeight="1" x14ac:dyDescent="0.25">
      <c r="B156" s="750" t="str">
        <f>IF(Intro!$G$20="English",O156,P156)</f>
        <v>value - total imports of benchmark products (Question 3)</v>
      </c>
      <c r="C156" s="751"/>
      <c r="D156" s="751"/>
      <c r="E156" s="751"/>
      <c r="F156" s="752"/>
      <c r="G156" s="187">
        <f>SUM(E99:G99,E104:G104,E109:G109,E114:G114,E119:G119,E124:G124,E129:G129,E134:G134,E139:G139,E144:G144)</f>
        <v>0</v>
      </c>
      <c r="H156" s="187">
        <f>SUM(H99:K99,H104:K104,H109:K109,H114:K114,H119:K119,H124:K124,H129:K129,H134:K134,H139:K139,H144:K144)</f>
        <v>0</v>
      </c>
      <c r="I156" s="187">
        <f>SUM(H99,H104,H109,H114,H119,H124,H129,H134,H139,H144)</f>
        <v>0</v>
      </c>
      <c r="J156" s="187">
        <f>SUM(L99,L104,L109,L114,L119,L124,L129,L134,L139,L144)</f>
        <v>0</v>
      </c>
      <c r="K156" s="225"/>
      <c r="L156" s="226"/>
      <c r="M156" s="10"/>
      <c r="O156" s="10" t="s">
        <v>435</v>
      </c>
      <c r="P156" s="10" t="s">
        <v>436</v>
      </c>
    </row>
    <row r="157" spans="1:19" ht="14.1" customHeight="1" x14ac:dyDescent="0.25">
      <c r="B157" s="750" t="str">
        <f>IF(Intro!$G$20="English",O157,P157)</f>
        <v>valeur - total imports (Question 1)</v>
      </c>
      <c r="C157" s="751"/>
      <c r="D157" s="751"/>
      <c r="E157" s="751"/>
      <c r="F157" s="752"/>
      <c r="G157" s="187">
        <f>H27</f>
        <v>0</v>
      </c>
      <c r="H157" s="187">
        <f>I27</f>
        <v>0</v>
      </c>
      <c r="I157" s="187">
        <f>J27</f>
        <v>0</v>
      </c>
      <c r="J157" s="187">
        <f>K27</f>
        <v>0</v>
      </c>
      <c r="K157" s="225"/>
      <c r="L157" s="226"/>
      <c r="M157" s="10"/>
      <c r="O157" s="10" t="s">
        <v>437</v>
      </c>
      <c r="P157" s="10" t="s">
        <v>438</v>
      </c>
    </row>
    <row r="158" spans="1:19" x14ac:dyDescent="0.25">
      <c r="B158" s="72"/>
      <c r="C158" s="82"/>
      <c r="D158" s="82"/>
      <c r="E158" s="82"/>
      <c r="F158" s="82"/>
      <c r="G158" s="82"/>
      <c r="H158" s="82"/>
      <c r="I158" s="82"/>
      <c r="J158" s="82"/>
      <c r="K158" s="82"/>
      <c r="L158" s="83"/>
      <c r="M158" s="10"/>
    </row>
    <row r="159" spans="1:19" s="207" customFormat="1" x14ac:dyDescent="0.25">
      <c r="A159" s="7"/>
      <c r="B159" s="91"/>
      <c r="C159" s="91"/>
      <c r="D159" s="89"/>
      <c r="E159" s="236"/>
      <c r="F159" s="236"/>
      <c r="G159" s="236"/>
      <c r="H159" s="236"/>
      <c r="I159" s="236"/>
      <c r="J159" s="236"/>
      <c r="K159" s="236"/>
      <c r="L159" s="236"/>
      <c r="M159" s="73"/>
    </row>
    <row r="160" spans="1:19" x14ac:dyDescent="0.25">
      <c r="B160" s="540" t="str">
        <f>IF(Intro!$G$20="English",O160,P160)</f>
        <v>SALES IN CANADA OF IMPORTS OF BENCHMARK PRODUCTS</v>
      </c>
      <c r="C160" s="541"/>
      <c r="D160" s="541"/>
      <c r="E160" s="541"/>
      <c r="F160" s="541"/>
      <c r="G160" s="541"/>
      <c r="H160" s="541"/>
      <c r="I160" s="541"/>
      <c r="J160" s="541"/>
      <c r="K160" s="541"/>
      <c r="L160" s="542"/>
      <c r="M160" s="10"/>
      <c r="O160" s="105" t="s">
        <v>336</v>
      </c>
      <c r="P160" s="105" t="s">
        <v>400</v>
      </c>
    </row>
    <row r="161" spans="2:16" x14ac:dyDescent="0.25">
      <c r="B161" s="672" t="s">
        <v>17</v>
      </c>
      <c r="C161" s="673"/>
      <c r="D161" s="673"/>
      <c r="E161" s="673"/>
      <c r="F161" s="673"/>
      <c r="G161" s="673"/>
      <c r="H161" s="673"/>
      <c r="I161" s="673"/>
      <c r="J161" s="673"/>
      <c r="K161" s="673"/>
      <c r="L161" s="674"/>
      <c r="M161" s="10"/>
    </row>
    <row r="162" spans="2:16" x14ac:dyDescent="0.25">
      <c r="B162" s="16"/>
      <c r="C162" s="35"/>
      <c r="D162" s="35"/>
      <c r="E162" s="36"/>
      <c r="F162" s="36"/>
      <c r="G162" s="36"/>
      <c r="H162" s="36"/>
      <c r="I162" s="36"/>
      <c r="J162" s="36"/>
      <c r="K162" s="36"/>
      <c r="L162" s="17"/>
      <c r="M162" s="10"/>
    </row>
    <row r="163" spans="2:16" x14ac:dyDescent="0.25">
      <c r="B163" s="549" t="str">
        <f>IF(Intro!$G$20="English",O163,P163)</f>
        <v xml:space="preserve">Report the volume and value of sales of imports in Canada for each benchmark product listed below : </v>
      </c>
      <c r="C163" s="550"/>
      <c r="D163" s="550"/>
      <c r="E163" s="550"/>
      <c r="F163" s="550"/>
      <c r="G163" s="550"/>
      <c r="H163" s="550"/>
      <c r="I163" s="550"/>
      <c r="J163" s="550"/>
      <c r="K163" s="550"/>
      <c r="L163" s="551"/>
      <c r="M163" s="10"/>
      <c r="O163" s="18" t="s">
        <v>171</v>
      </c>
      <c r="P163" s="10" t="s">
        <v>399</v>
      </c>
    </row>
    <row r="164" spans="2:16" x14ac:dyDescent="0.25">
      <c r="B164" s="549" t="str">
        <f>Pro!B22</f>
        <v>Note - Only complete this question if your firm sold the goods between January 1, 2023, and March 31,2026.</v>
      </c>
      <c r="C164" s="550"/>
      <c r="D164" s="550"/>
      <c r="E164" s="550"/>
      <c r="F164" s="550"/>
      <c r="G164" s="550"/>
      <c r="H164" s="550"/>
      <c r="I164" s="550"/>
      <c r="J164" s="550"/>
      <c r="K164" s="550"/>
      <c r="L164" s="551"/>
      <c r="M164" s="10"/>
      <c r="O164" s="18"/>
    </row>
    <row r="165" spans="2:16" x14ac:dyDescent="0.25">
      <c r="B165" s="233"/>
      <c r="C165" s="234"/>
      <c r="D165" s="35"/>
      <c r="E165" s="36"/>
      <c r="F165" s="36"/>
      <c r="G165" s="36"/>
      <c r="H165" s="36"/>
      <c r="I165" s="36"/>
      <c r="J165" s="36"/>
      <c r="K165" s="36"/>
      <c r="L165" s="17"/>
      <c r="M165" s="10"/>
      <c r="O165" s="18"/>
    </row>
    <row r="166" spans="2:16" x14ac:dyDescent="0.25">
      <c r="B166" s="775"/>
      <c r="C166" s="776"/>
      <c r="D166" s="777"/>
      <c r="E166" s="237" t="str">
        <f t="shared" ref="E166:L166" si="23">E95</f>
        <v>Q2 - 2024</v>
      </c>
      <c r="F166" s="237" t="str">
        <f t="shared" si="23"/>
        <v>Q3 - 2024</v>
      </c>
      <c r="G166" s="237" t="str">
        <f t="shared" si="23"/>
        <v>Q4 - 2024</v>
      </c>
      <c r="H166" s="237" t="str">
        <f t="shared" si="23"/>
        <v>Q1 - 2025</v>
      </c>
      <c r="I166" s="237" t="str">
        <f t="shared" si="23"/>
        <v>Q2 - 2025</v>
      </c>
      <c r="J166" s="237" t="str">
        <f t="shared" si="23"/>
        <v>Q3 - 2025</v>
      </c>
      <c r="K166" s="237" t="str">
        <f t="shared" si="23"/>
        <v>Q4 - 2025</v>
      </c>
      <c r="L166" s="238" t="str">
        <f t="shared" si="23"/>
        <v>Q1 - 2026</v>
      </c>
      <c r="M166" s="10"/>
      <c r="O166" s="18"/>
    </row>
    <row r="167" spans="2:16" x14ac:dyDescent="0.25">
      <c r="B167" s="729" t="str">
        <f>B96</f>
        <v>L80 seamless casing (including enhancements) with an API connection</v>
      </c>
      <c r="C167" s="619"/>
      <c r="D167" s="619"/>
      <c r="E167" s="619"/>
      <c r="F167" s="619"/>
      <c r="G167" s="619"/>
      <c r="H167" s="619"/>
      <c r="I167" s="619"/>
      <c r="J167" s="619"/>
      <c r="K167" s="619"/>
      <c r="L167" s="730"/>
      <c r="M167" s="10"/>
    </row>
    <row r="168" spans="2:16" x14ac:dyDescent="0.25">
      <c r="B168" s="731"/>
      <c r="C168" s="625"/>
      <c r="D168" s="625"/>
      <c r="E168" s="625"/>
      <c r="F168" s="625"/>
      <c r="G168" s="625"/>
      <c r="H168" s="625"/>
      <c r="I168" s="625"/>
      <c r="J168" s="625"/>
      <c r="K168" s="625"/>
      <c r="L168" s="732"/>
      <c r="M168" s="10"/>
    </row>
    <row r="169" spans="2:16" x14ac:dyDescent="0.25">
      <c r="B169" s="733" t="str">
        <f>D$31</f>
        <v>tonnes</v>
      </c>
      <c r="C169" s="734"/>
      <c r="D169" s="734"/>
      <c r="E169" s="137"/>
      <c r="F169" s="137"/>
      <c r="G169" s="137"/>
      <c r="H169" s="137"/>
      <c r="I169" s="137"/>
      <c r="J169" s="137"/>
      <c r="K169" s="137"/>
      <c r="L169" s="138"/>
      <c r="M169" s="10"/>
    </row>
    <row r="170" spans="2:16" x14ac:dyDescent="0.25">
      <c r="B170" s="733" t="str">
        <f>D$32</f>
        <v>net delivered selling value (CAD)</v>
      </c>
      <c r="C170" s="734"/>
      <c r="D170" s="734"/>
      <c r="E170" s="137"/>
      <c r="F170" s="137"/>
      <c r="G170" s="137"/>
      <c r="H170" s="137"/>
      <c r="I170" s="137"/>
      <c r="J170" s="137"/>
      <c r="K170" s="137"/>
      <c r="L170" s="138"/>
      <c r="M170" s="10"/>
    </row>
    <row r="171" spans="2:16" x14ac:dyDescent="0.25">
      <c r="B171" s="733" t="str">
        <f>D$33</f>
        <v>$ / tonne</v>
      </c>
      <c r="C171" s="734"/>
      <c r="D171" s="734"/>
      <c r="E171" s="151" t="str">
        <f t="shared" ref="E171:L171" si="24">IF(E169=0,"-",E170/E169)</f>
        <v>-</v>
      </c>
      <c r="F171" s="151" t="str">
        <f t="shared" si="24"/>
        <v>-</v>
      </c>
      <c r="G171" s="151" t="str">
        <f t="shared" si="24"/>
        <v>-</v>
      </c>
      <c r="H171" s="151" t="str">
        <f t="shared" si="24"/>
        <v>-</v>
      </c>
      <c r="I171" s="151" t="str">
        <f t="shared" si="24"/>
        <v>-</v>
      </c>
      <c r="J171" s="151" t="str">
        <f t="shared" si="24"/>
        <v>-</v>
      </c>
      <c r="K171" s="151" t="str">
        <f t="shared" si="24"/>
        <v>-</v>
      </c>
      <c r="L171" s="152" t="str">
        <f t="shared" si="24"/>
        <v>-</v>
      </c>
      <c r="M171" s="10"/>
    </row>
    <row r="172" spans="2:16" x14ac:dyDescent="0.25">
      <c r="B172" s="729" t="str">
        <f>B101</f>
        <v>L80 welded casing (including enhancements) with an API connection</v>
      </c>
      <c r="C172" s="619"/>
      <c r="D172" s="619"/>
      <c r="E172" s="619"/>
      <c r="F172" s="619"/>
      <c r="G172" s="619"/>
      <c r="H172" s="619"/>
      <c r="I172" s="619"/>
      <c r="J172" s="619"/>
      <c r="K172" s="619"/>
      <c r="L172" s="730"/>
      <c r="M172" s="10"/>
    </row>
    <row r="173" spans="2:16" x14ac:dyDescent="0.25">
      <c r="B173" s="731"/>
      <c r="C173" s="625"/>
      <c r="D173" s="625"/>
      <c r="E173" s="625"/>
      <c r="F173" s="625"/>
      <c r="G173" s="625"/>
      <c r="H173" s="625"/>
      <c r="I173" s="625"/>
      <c r="J173" s="625"/>
      <c r="K173" s="625"/>
      <c r="L173" s="732"/>
      <c r="M173" s="10"/>
    </row>
    <row r="174" spans="2:16" x14ac:dyDescent="0.25">
      <c r="B174" s="733" t="str">
        <f>D$31</f>
        <v>tonnes</v>
      </c>
      <c r="C174" s="734"/>
      <c r="D174" s="734"/>
      <c r="E174" s="137"/>
      <c r="F174" s="137"/>
      <c r="G174" s="137"/>
      <c r="H174" s="137"/>
      <c r="I174" s="137"/>
      <c r="J174" s="137"/>
      <c r="K174" s="137"/>
      <c r="L174" s="138"/>
      <c r="M174" s="10"/>
    </row>
    <row r="175" spans="2:16" x14ac:dyDescent="0.25">
      <c r="B175" s="733" t="str">
        <f>D$32</f>
        <v>net delivered selling value (CAD)</v>
      </c>
      <c r="C175" s="734"/>
      <c r="D175" s="734"/>
      <c r="E175" s="137"/>
      <c r="F175" s="137"/>
      <c r="G175" s="137"/>
      <c r="H175" s="137"/>
      <c r="I175" s="137"/>
      <c r="J175" s="137"/>
      <c r="K175" s="137"/>
      <c r="L175" s="138"/>
      <c r="M175" s="10"/>
    </row>
    <row r="176" spans="2:16" x14ac:dyDescent="0.25">
      <c r="B176" s="733" t="str">
        <f>D$33</f>
        <v>$ / tonne</v>
      </c>
      <c r="C176" s="734"/>
      <c r="D176" s="734"/>
      <c r="E176" s="151" t="str">
        <f>IF(E174=0,"-",E175/E174)</f>
        <v>-</v>
      </c>
      <c r="F176" s="151" t="str">
        <f t="shared" ref="F176:L176" si="25">IF(F174=0,"-",F175/F174)</f>
        <v>-</v>
      </c>
      <c r="G176" s="151" t="str">
        <f t="shared" si="25"/>
        <v>-</v>
      </c>
      <c r="H176" s="151" t="str">
        <f t="shared" si="25"/>
        <v>-</v>
      </c>
      <c r="I176" s="151" t="str">
        <f t="shared" si="25"/>
        <v>-</v>
      </c>
      <c r="J176" s="151" t="str">
        <f t="shared" si="25"/>
        <v>-</v>
      </c>
      <c r="K176" s="151" t="str">
        <f t="shared" si="25"/>
        <v>-</v>
      </c>
      <c r="L176" s="152" t="str">
        <f t="shared" si="25"/>
        <v>-</v>
      </c>
      <c r="M176" s="10"/>
    </row>
    <row r="177" spans="2:13" x14ac:dyDescent="0.25">
      <c r="B177" s="729" t="str">
        <f>B106</f>
        <v>L80 seamless casing (including enhancements) with a semi-premium connection</v>
      </c>
      <c r="C177" s="619"/>
      <c r="D177" s="619"/>
      <c r="E177" s="619"/>
      <c r="F177" s="619"/>
      <c r="G177" s="619"/>
      <c r="H177" s="619"/>
      <c r="I177" s="619"/>
      <c r="J177" s="619"/>
      <c r="K177" s="619"/>
      <c r="L177" s="730"/>
      <c r="M177" s="10"/>
    </row>
    <row r="178" spans="2:13" x14ac:dyDescent="0.25">
      <c r="B178" s="731"/>
      <c r="C178" s="625"/>
      <c r="D178" s="625"/>
      <c r="E178" s="625"/>
      <c r="F178" s="625"/>
      <c r="G178" s="625"/>
      <c r="H178" s="625"/>
      <c r="I178" s="625"/>
      <c r="J178" s="625"/>
      <c r="K178" s="625"/>
      <c r="L178" s="732"/>
      <c r="M178" s="10"/>
    </row>
    <row r="179" spans="2:13" x14ac:dyDescent="0.25">
      <c r="B179" s="733" t="str">
        <f>D$31</f>
        <v>tonnes</v>
      </c>
      <c r="C179" s="734"/>
      <c r="D179" s="734"/>
      <c r="E179" s="137"/>
      <c r="F179" s="137"/>
      <c r="G179" s="137"/>
      <c r="H179" s="137"/>
      <c r="I179" s="137"/>
      <c r="J179" s="137"/>
      <c r="K179" s="137"/>
      <c r="L179" s="138"/>
      <c r="M179" s="10"/>
    </row>
    <row r="180" spans="2:13" x14ac:dyDescent="0.25">
      <c r="B180" s="733" t="str">
        <f>D$32</f>
        <v>net delivered selling value (CAD)</v>
      </c>
      <c r="C180" s="734"/>
      <c r="D180" s="734"/>
      <c r="E180" s="137"/>
      <c r="F180" s="137"/>
      <c r="G180" s="137"/>
      <c r="H180" s="137"/>
      <c r="I180" s="137"/>
      <c r="J180" s="137"/>
      <c r="K180" s="137"/>
      <c r="L180" s="138"/>
      <c r="M180" s="10"/>
    </row>
    <row r="181" spans="2:13" x14ac:dyDescent="0.25">
      <c r="B181" s="733" t="str">
        <f>D$33</f>
        <v>$ / tonne</v>
      </c>
      <c r="C181" s="734"/>
      <c r="D181" s="734"/>
      <c r="E181" s="151" t="str">
        <f>IF(E179=0,"-",E180/E179)</f>
        <v>-</v>
      </c>
      <c r="F181" s="151" t="str">
        <f t="shared" ref="F181:L181" si="26">IF(F179=0,"-",F180/F179)</f>
        <v>-</v>
      </c>
      <c r="G181" s="151" t="str">
        <f t="shared" si="26"/>
        <v>-</v>
      </c>
      <c r="H181" s="151" t="str">
        <f t="shared" si="26"/>
        <v>-</v>
      </c>
      <c r="I181" s="151" t="str">
        <f t="shared" si="26"/>
        <v>-</v>
      </c>
      <c r="J181" s="151" t="str">
        <f t="shared" si="26"/>
        <v>-</v>
      </c>
      <c r="K181" s="151" t="str">
        <f t="shared" si="26"/>
        <v>-</v>
      </c>
      <c r="L181" s="152" t="str">
        <f t="shared" si="26"/>
        <v>-</v>
      </c>
      <c r="M181" s="10"/>
    </row>
    <row r="182" spans="2:13" x14ac:dyDescent="0.25">
      <c r="B182" s="729" t="str">
        <f>B111</f>
        <v>L80 welded casing (including enhancements) with a semi-premium connection</v>
      </c>
      <c r="C182" s="619"/>
      <c r="D182" s="619"/>
      <c r="E182" s="619"/>
      <c r="F182" s="619"/>
      <c r="G182" s="619"/>
      <c r="H182" s="619"/>
      <c r="I182" s="619"/>
      <c r="J182" s="619"/>
      <c r="K182" s="619"/>
      <c r="L182" s="730"/>
      <c r="M182" s="10"/>
    </row>
    <row r="183" spans="2:13" x14ac:dyDescent="0.25">
      <c r="B183" s="731"/>
      <c r="C183" s="625"/>
      <c r="D183" s="625"/>
      <c r="E183" s="625"/>
      <c r="F183" s="625"/>
      <c r="G183" s="625"/>
      <c r="H183" s="625"/>
      <c r="I183" s="625"/>
      <c r="J183" s="625"/>
      <c r="K183" s="625"/>
      <c r="L183" s="732"/>
      <c r="M183" s="10"/>
    </row>
    <row r="184" spans="2:13" x14ac:dyDescent="0.25">
      <c r="B184" s="733" t="str">
        <f>D$31</f>
        <v>tonnes</v>
      </c>
      <c r="C184" s="734"/>
      <c r="D184" s="734"/>
      <c r="E184" s="137"/>
      <c r="F184" s="137"/>
      <c r="G184" s="137"/>
      <c r="H184" s="137"/>
      <c r="I184" s="137"/>
      <c r="J184" s="137"/>
      <c r="K184" s="137"/>
      <c r="L184" s="138"/>
      <c r="M184" s="10"/>
    </row>
    <row r="185" spans="2:13" x14ac:dyDescent="0.25">
      <c r="B185" s="733" t="str">
        <f>D$32</f>
        <v>net delivered selling value (CAD)</v>
      </c>
      <c r="C185" s="734"/>
      <c r="D185" s="734"/>
      <c r="E185" s="137"/>
      <c r="F185" s="137"/>
      <c r="G185" s="137"/>
      <c r="H185" s="137"/>
      <c r="I185" s="137"/>
      <c r="J185" s="137"/>
      <c r="K185" s="137"/>
      <c r="L185" s="138"/>
      <c r="M185" s="10"/>
    </row>
    <row r="186" spans="2:13" x14ac:dyDescent="0.25">
      <c r="B186" s="733" t="str">
        <f>D$33</f>
        <v>$ / tonne</v>
      </c>
      <c r="C186" s="734"/>
      <c r="D186" s="734"/>
      <c r="E186" s="151" t="str">
        <f>IF(E184=0,"-",E185/E184)</f>
        <v>-</v>
      </c>
      <c r="F186" s="151" t="str">
        <f t="shared" ref="F186:L186" si="27">IF(F184=0,"-",F185/F184)</f>
        <v>-</v>
      </c>
      <c r="G186" s="151" t="str">
        <f t="shared" si="27"/>
        <v>-</v>
      </c>
      <c r="H186" s="151" t="str">
        <f t="shared" si="27"/>
        <v>-</v>
      </c>
      <c r="I186" s="151" t="str">
        <f t="shared" si="27"/>
        <v>-</v>
      </c>
      <c r="J186" s="151" t="str">
        <f t="shared" si="27"/>
        <v>-</v>
      </c>
      <c r="K186" s="151" t="str">
        <f t="shared" si="27"/>
        <v>-</v>
      </c>
      <c r="L186" s="152" t="str">
        <f t="shared" si="27"/>
        <v>-</v>
      </c>
      <c r="M186" s="10"/>
    </row>
    <row r="187" spans="2:13" x14ac:dyDescent="0.25">
      <c r="B187" s="729" t="str">
        <f>B116</f>
        <v>P110 seamless casing (including enhancements) with an API connection</v>
      </c>
      <c r="C187" s="619"/>
      <c r="D187" s="619"/>
      <c r="E187" s="619"/>
      <c r="F187" s="619"/>
      <c r="G187" s="619"/>
      <c r="H187" s="619"/>
      <c r="I187" s="619"/>
      <c r="J187" s="619"/>
      <c r="K187" s="619"/>
      <c r="L187" s="730"/>
      <c r="M187" s="10"/>
    </row>
    <row r="188" spans="2:13" x14ac:dyDescent="0.25">
      <c r="B188" s="731"/>
      <c r="C188" s="625"/>
      <c r="D188" s="625"/>
      <c r="E188" s="625"/>
      <c r="F188" s="625"/>
      <c r="G188" s="625"/>
      <c r="H188" s="625"/>
      <c r="I188" s="625"/>
      <c r="J188" s="625"/>
      <c r="K188" s="625"/>
      <c r="L188" s="732"/>
      <c r="M188" s="10"/>
    </row>
    <row r="189" spans="2:13" x14ac:dyDescent="0.25">
      <c r="B189" s="733" t="str">
        <f>D$31</f>
        <v>tonnes</v>
      </c>
      <c r="C189" s="734"/>
      <c r="D189" s="734"/>
      <c r="E189" s="137"/>
      <c r="F189" s="137"/>
      <c r="G189" s="137"/>
      <c r="H189" s="137"/>
      <c r="I189" s="137"/>
      <c r="J189" s="137"/>
      <c r="K189" s="137"/>
      <c r="L189" s="138"/>
      <c r="M189" s="10"/>
    </row>
    <row r="190" spans="2:13" x14ac:dyDescent="0.25">
      <c r="B190" s="733" t="str">
        <f>D$32</f>
        <v>net delivered selling value (CAD)</v>
      </c>
      <c r="C190" s="734"/>
      <c r="D190" s="734"/>
      <c r="E190" s="137"/>
      <c r="F190" s="137"/>
      <c r="G190" s="137"/>
      <c r="H190" s="137"/>
      <c r="I190" s="137"/>
      <c r="J190" s="137"/>
      <c r="K190" s="137"/>
      <c r="L190" s="138"/>
      <c r="M190" s="10"/>
    </row>
    <row r="191" spans="2:13" x14ac:dyDescent="0.25">
      <c r="B191" s="733" t="str">
        <f>D$33</f>
        <v>$ / tonne</v>
      </c>
      <c r="C191" s="734"/>
      <c r="D191" s="734"/>
      <c r="E191" s="151" t="str">
        <f>IF(E189=0,"-",E190/E189)</f>
        <v>-</v>
      </c>
      <c r="F191" s="151" t="str">
        <f t="shared" ref="F191:L191" si="28">IF(F189=0,"-",F190/F189)</f>
        <v>-</v>
      </c>
      <c r="G191" s="151" t="str">
        <f t="shared" si="28"/>
        <v>-</v>
      </c>
      <c r="H191" s="151" t="str">
        <f t="shared" si="28"/>
        <v>-</v>
      </c>
      <c r="I191" s="151" t="str">
        <f t="shared" si="28"/>
        <v>-</v>
      </c>
      <c r="J191" s="151" t="str">
        <f t="shared" si="28"/>
        <v>-</v>
      </c>
      <c r="K191" s="151" t="str">
        <f t="shared" si="28"/>
        <v>-</v>
      </c>
      <c r="L191" s="152" t="str">
        <f t="shared" si="28"/>
        <v>-</v>
      </c>
      <c r="M191" s="10"/>
    </row>
    <row r="192" spans="2:13" x14ac:dyDescent="0.25">
      <c r="B192" s="729" t="str">
        <f>B121</f>
        <v>P110 welded casing (including enhancements) with an API connection</v>
      </c>
      <c r="C192" s="619"/>
      <c r="D192" s="619"/>
      <c r="E192" s="619"/>
      <c r="F192" s="619"/>
      <c r="G192" s="619"/>
      <c r="H192" s="619"/>
      <c r="I192" s="619"/>
      <c r="J192" s="619"/>
      <c r="K192" s="619"/>
      <c r="L192" s="730"/>
      <c r="M192" s="10"/>
    </row>
    <row r="193" spans="2:13" x14ac:dyDescent="0.25">
      <c r="B193" s="731"/>
      <c r="C193" s="625"/>
      <c r="D193" s="625"/>
      <c r="E193" s="625"/>
      <c r="F193" s="625"/>
      <c r="G193" s="625"/>
      <c r="H193" s="625"/>
      <c r="I193" s="625"/>
      <c r="J193" s="625"/>
      <c r="K193" s="625"/>
      <c r="L193" s="732"/>
      <c r="M193" s="10"/>
    </row>
    <row r="194" spans="2:13" x14ac:dyDescent="0.25">
      <c r="B194" s="733" t="str">
        <f>D$31</f>
        <v>tonnes</v>
      </c>
      <c r="C194" s="734"/>
      <c r="D194" s="734"/>
      <c r="E194" s="137"/>
      <c r="F194" s="137"/>
      <c r="G194" s="137"/>
      <c r="H194" s="137"/>
      <c r="I194" s="137"/>
      <c r="J194" s="137"/>
      <c r="K194" s="137"/>
      <c r="L194" s="138"/>
      <c r="M194" s="10"/>
    </row>
    <row r="195" spans="2:13" x14ac:dyDescent="0.25">
      <c r="B195" s="733" t="str">
        <f>D$32</f>
        <v>net delivered selling value (CAD)</v>
      </c>
      <c r="C195" s="734"/>
      <c r="D195" s="734"/>
      <c r="E195" s="137"/>
      <c r="F195" s="137"/>
      <c r="G195" s="137"/>
      <c r="H195" s="137"/>
      <c r="I195" s="137"/>
      <c r="J195" s="137"/>
      <c r="K195" s="137"/>
      <c r="L195" s="138"/>
      <c r="M195" s="10"/>
    </row>
    <row r="196" spans="2:13" x14ac:dyDescent="0.25">
      <c r="B196" s="733" t="str">
        <f>D$33</f>
        <v>$ / tonne</v>
      </c>
      <c r="C196" s="734"/>
      <c r="D196" s="734"/>
      <c r="E196" s="151" t="str">
        <f>IF(E194=0,"-",E195/E194)</f>
        <v>-</v>
      </c>
      <c r="F196" s="151" t="str">
        <f t="shared" ref="F196:L196" si="29">IF(F194=0,"-",F195/F194)</f>
        <v>-</v>
      </c>
      <c r="G196" s="151" t="str">
        <f t="shared" si="29"/>
        <v>-</v>
      </c>
      <c r="H196" s="151" t="str">
        <f t="shared" si="29"/>
        <v>-</v>
      </c>
      <c r="I196" s="151" t="str">
        <f t="shared" si="29"/>
        <v>-</v>
      </c>
      <c r="J196" s="151" t="str">
        <f t="shared" si="29"/>
        <v>-</v>
      </c>
      <c r="K196" s="151" t="str">
        <f t="shared" si="29"/>
        <v>-</v>
      </c>
      <c r="L196" s="152" t="str">
        <f t="shared" si="29"/>
        <v>-</v>
      </c>
      <c r="M196" s="10"/>
    </row>
    <row r="197" spans="2:13" x14ac:dyDescent="0.25">
      <c r="B197" s="729" t="str">
        <f>B126</f>
        <v>P110 seamless casing (including enhancements) with a semi-premium connection</v>
      </c>
      <c r="C197" s="619"/>
      <c r="D197" s="619"/>
      <c r="E197" s="619"/>
      <c r="F197" s="619"/>
      <c r="G197" s="619"/>
      <c r="H197" s="619"/>
      <c r="I197" s="619"/>
      <c r="J197" s="619"/>
      <c r="K197" s="619"/>
      <c r="L197" s="730"/>
      <c r="M197" s="10"/>
    </row>
    <row r="198" spans="2:13" x14ac:dyDescent="0.25">
      <c r="B198" s="731"/>
      <c r="C198" s="625"/>
      <c r="D198" s="625"/>
      <c r="E198" s="625"/>
      <c r="F198" s="625"/>
      <c r="G198" s="625"/>
      <c r="H198" s="625"/>
      <c r="I198" s="625"/>
      <c r="J198" s="625"/>
      <c r="K198" s="625"/>
      <c r="L198" s="732"/>
      <c r="M198" s="10"/>
    </row>
    <row r="199" spans="2:13" x14ac:dyDescent="0.25">
      <c r="B199" s="733" t="str">
        <f>D$31</f>
        <v>tonnes</v>
      </c>
      <c r="C199" s="734"/>
      <c r="D199" s="734"/>
      <c r="E199" s="137"/>
      <c r="F199" s="137"/>
      <c r="G199" s="137"/>
      <c r="H199" s="137"/>
      <c r="I199" s="137"/>
      <c r="J199" s="137"/>
      <c r="K199" s="137"/>
      <c r="L199" s="138"/>
      <c r="M199" s="10"/>
    </row>
    <row r="200" spans="2:13" x14ac:dyDescent="0.25">
      <c r="B200" s="733" t="str">
        <f>D$32</f>
        <v>net delivered selling value (CAD)</v>
      </c>
      <c r="C200" s="734"/>
      <c r="D200" s="734"/>
      <c r="E200" s="137"/>
      <c r="F200" s="137"/>
      <c r="G200" s="137"/>
      <c r="H200" s="137"/>
      <c r="I200" s="137"/>
      <c r="J200" s="137"/>
      <c r="K200" s="137"/>
      <c r="L200" s="138"/>
      <c r="M200" s="10"/>
    </row>
    <row r="201" spans="2:13" x14ac:dyDescent="0.25">
      <c r="B201" s="733" t="str">
        <f>D$33</f>
        <v>$ / tonne</v>
      </c>
      <c r="C201" s="734"/>
      <c r="D201" s="734"/>
      <c r="E201" s="151" t="str">
        <f>IF(E199=0,"-",E200/E199)</f>
        <v>-</v>
      </c>
      <c r="F201" s="151" t="str">
        <f t="shared" ref="F201:L201" si="30">IF(F199=0,"-",F200/F199)</f>
        <v>-</v>
      </c>
      <c r="G201" s="151" t="str">
        <f t="shared" si="30"/>
        <v>-</v>
      </c>
      <c r="H201" s="151" t="str">
        <f t="shared" si="30"/>
        <v>-</v>
      </c>
      <c r="I201" s="151" t="str">
        <f t="shared" si="30"/>
        <v>-</v>
      </c>
      <c r="J201" s="151" t="str">
        <f t="shared" si="30"/>
        <v>-</v>
      </c>
      <c r="K201" s="151" t="str">
        <f t="shared" si="30"/>
        <v>-</v>
      </c>
      <c r="L201" s="152" t="str">
        <f t="shared" si="30"/>
        <v>-</v>
      </c>
      <c r="M201" s="10"/>
    </row>
    <row r="202" spans="2:13" x14ac:dyDescent="0.25">
      <c r="B202" s="729" t="str">
        <f>B131</f>
        <v>P110 welded casing (including enhancements) with a semi-premium connection</v>
      </c>
      <c r="C202" s="619"/>
      <c r="D202" s="619"/>
      <c r="E202" s="619"/>
      <c r="F202" s="619"/>
      <c r="G202" s="619"/>
      <c r="H202" s="619"/>
      <c r="I202" s="619"/>
      <c r="J202" s="619"/>
      <c r="K202" s="619"/>
      <c r="L202" s="730"/>
      <c r="M202" s="10"/>
    </row>
    <row r="203" spans="2:13" x14ac:dyDescent="0.25">
      <c r="B203" s="731"/>
      <c r="C203" s="625"/>
      <c r="D203" s="625"/>
      <c r="E203" s="625"/>
      <c r="F203" s="625"/>
      <c r="G203" s="625"/>
      <c r="H203" s="625"/>
      <c r="I203" s="625"/>
      <c r="J203" s="625"/>
      <c r="K203" s="625"/>
      <c r="L203" s="732"/>
      <c r="M203" s="10"/>
    </row>
    <row r="204" spans="2:13" x14ac:dyDescent="0.25">
      <c r="B204" s="733" t="str">
        <f>D$31</f>
        <v>tonnes</v>
      </c>
      <c r="C204" s="734"/>
      <c r="D204" s="734"/>
      <c r="E204" s="137"/>
      <c r="F204" s="137"/>
      <c r="G204" s="137"/>
      <c r="H204" s="137"/>
      <c r="I204" s="137"/>
      <c r="J204" s="137"/>
      <c r="K204" s="137"/>
      <c r="L204" s="138"/>
      <c r="M204" s="10"/>
    </row>
    <row r="205" spans="2:13" x14ac:dyDescent="0.25">
      <c r="B205" s="733" t="str">
        <f>D$32</f>
        <v>net delivered selling value (CAD)</v>
      </c>
      <c r="C205" s="734"/>
      <c r="D205" s="734"/>
      <c r="E205" s="137"/>
      <c r="F205" s="137"/>
      <c r="G205" s="137"/>
      <c r="H205" s="137"/>
      <c r="I205" s="137"/>
      <c r="J205" s="137"/>
      <c r="K205" s="137"/>
      <c r="L205" s="138"/>
      <c r="M205" s="10"/>
    </row>
    <row r="206" spans="2:13" x14ac:dyDescent="0.25">
      <c r="B206" s="733" t="str">
        <f>D$33</f>
        <v>$ / tonne</v>
      </c>
      <c r="C206" s="734"/>
      <c r="D206" s="734"/>
      <c r="E206" s="151" t="str">
        <f>IF(E204=0,"-",E205/E204)</f>
        <v>-</v>
      </c>
      <c r="F206" s="151" t="str">
        <f t="shared" ref="F206:L206" si="31">IF(F204=0,"-",F205/F204)</f>
        <v>-</v>
      </c>
      <c r="G206" s="151" t="str">
        <f t="shared" si="31"/>
        <v>-</v>
      </c>
      <c r="H206" s="151" t="str">
        <f t="shared" si="31"/>
        <v>-</v>
      </c>
      <c r="I206" s="151" t="str">
        <f t="shared" si="31"/>
        <v>-</v>
      </c>
      <c r="J206" s="151" t="str">
        <f t="shared" si="31"/>
        <v>-</v>
      </c>
      <c r="K206" s="151" t="str">
        <f t="shared" si="31"/>
        <v>-</v>
      </c>
      <c r="L206" s="152" t="str">
        <f t="shared" si="31"/>
        <v>-</v>
      </c>
      <c r="M206" s="10"/>
    </row>
    <row r="207" spans="2:13" x14ac:dyDescent="0.25">
      <c r="B207" s="729" t="str">
        <f>B136</f>
        <v>T95 seamless casing (including enhancements) with a semi-premium connection</v>
      </c>
      <c r="C207" s="619"/>
      <c r="D207" s="619"/>
      <c r="E207" s="619"/>
      <c r="F207" s="619"/>
      <c r="G207" s="619"/>
      <c r="H207" s="619"/>
      <c r="I207" s="619"/>
      <c r="J207" s="619"/>
      <c r="K207" s="619"/>
      <c r="L207" s="730"/>
      <c r="M207" s="10"/>
    </row>
    <row r="208" spans="2:13" x14ac:dyDescent="0.25">
      <c r="B208" s="731"/>
      <c r="C208" s="625"/>
      <c r="D208" s="625"/>
      <c r="E208" s="625"/>
      <c r="F208" s="625"/>
      <c r="G208" s="625"/>
      <c r="H208" s="625"/>
      <c r="I208" s="625"/>
      <c r="J208" s="625"/>
      <c r="K208" s="625"/>
      <c r="L208" s="732"/>
      <c r="M208" s="10"/>
    </row>
    <row r="209" spans="2:19" x14ac:dyDescent="0.25">
      <c r="B209" s="733" t="str">
        <f>D$31</f>
        <v>tonnes</v>
      </c>
      <c r="C209" s="734"/>
      <c r="D209" s="734"/>
      <c r="E209" s="137"/>
      <c r="F209" s="137"/>
      <c r="G209" s="137"/>
      <c r="H209" s="137"/>
      <c r="I209" s="137"/>
      <c r="J209" s="137"/>
      <c r="K209" s="137"/>
      <c r="L209" s="138"/>
      <c r="M209" s="10"/>
    </row>
    <row r="210" spans="2:19" x14ac:dyDescent="0.25">
      <c r="B210" s="733" t="str">
        <f>D$32</f>
        <v>net delivered selling value (CAD)</v>
      </c>
      <c r="C210" s="734"/>
      <c r="D210" s="734"/>
      <c r="E210" s="137"/>
      <c r="F210" s="137"/>
      <c r="G210" s="137"/>
      <c r="H210" s="137"/>
      <c r="I210" s="137"/>
      <c r="J210" s="137"/>
      <c r="K210" s="137"/>
      <c r="L210" s="138"/>
      <c r="M210" s="10"/>
    </row>
    <row r="211" spans="2:19" x14ac:dyDescent="0.25">
      <c r="B211" s="733" t="str">
        <f>D$33</f>
        <v>$ / tonne</v>
      </c>
      <c r="C211" s="734"/>
      <c r="D211" s="734"/>
      <c r="E211" s="151" t="str">
        <f>IF(E209=0,"-",E210/E209)</f>
        <v>-</v>
      </c>
      <c r="F211" s="151" t="str">
        <f t="shared" ref="F211:L211" si="32">IF(F209=0,"-",F210/F209)</f>
        <v>-</v>
      </c>
      <c r="G211" s="151" t="str">
        <f t="shared" si="32"/>
        <v>-</v>
      </c>
      <c r="H211" s="151" t="str">
        <f t="shared" si="32"/>
        <v>-</v>
      </c>
      <c r="I211" s="151" t="str">
        <f t="shared" si="32"/>
        <v>-</v>
      </c>
      <c r="J211" s="151" t="str">
        <f t="shared" si="32"/>
        <v>-</v>
      </c>
      <c r="K211" s="151" t="str">
        <f t="shared" si="32"/>
        <v>-</v>
      </c>
      <c r="L211" s="152" t="str">
        <f t="shared" si="32"/>
        <v>-</v>
      </c>
      <c r="M211" s="10"/>
    </row>
    <row r="212" spans="2:19" x14ac:dyDescent="0.25">
      <c r="B212" s="729" t="str">
        <f>B141</f>
        <v>P110S seamless casing (including enhancements) or similar mild sour service grade with a semi-premium connection</v>
      </c>
      <c r="C212" s="619"/>
      <c r="D212" s="619"/>
      <c r="E212" s="619"/>
      <c r="F212" s="619"/>
      <c r="G212" s="619"/>
      <c r="H212" s="619"/>
      <c r="I212" s="619"/>
      <c r="J212" s="619"/>
      <c r="K212" s="619"/>
      <c r="L212" s="730"/>
      <c r="M212" s="10"/>
    </row>
    <row r="213" spans="2:19" x14ac:dyDescent="0.25">
      <c r="B213" s="731"/>
      <c r="C213" s="625"/>
      <c r="D213" s="625"/>
      <c r="E213" s="625"/>
      <c r="F213" s="625"/>
      <c r="G213" s="625"/>
      <c r="H213" s="625"/>
      <c r="I213" s="625"/>
      <c r="J213" s="625"/>
      <c r="K213" s="625"/>
      <c r="L213" s="732"/>
      <c r="M213" s="10"/>
    </row>
    <row r="214" spans="2:19" x14ac:dyDescent="0.25">
      <c r="B214" s="733" t="str">
        <f>D$31</f>
        <v>tonnes</v>
      </c>
      <c r="C214" s="734"/>
      <c r="D214" s="734"/>
      <c r="E214" s="137"/>
      <c r="F214" s="137"/>
      <c r="G214" s="137"/>
      <c r="H214" s="137"/>
      <c r="I214" s="137"/>
      <c r="J214" s="137"/>
      <c r="K214" s="137"/>
      <c r="L214" s="138"/>
      <c r="M214" s="10"/>
    </row>
    <row r="215" spans="2:19" x14ac:dyDescent="0.25">
      <c r="B215" s="733" t="str">
        <f>D$32</f>
        <v>net delivered selling value (CAD)</v>
      </c>
      <c r="C215" s="734"/>
      <c r="D215" s="734"/>
      <c r="E215" s="137"/>
      <c r="F215" s="137"/>
      <c r="G215" s="137"/>
      <c r="H215" s="137"/>
      <c r="I215" s="137"/>
      <c r="J215" s="137"/>
      <c r="K215" s="137"/>
      <c r="L215" s="138"/>
      <c r="M215" s="10"/>
    </row>
    <row r="216" spans="2:19" x14ac:dyDescent="0.25">
      <c r="B216" s="733" t="str">
        <f>D$33</f>
        <v>$ / tonne</v>
      </c>
      <c r="C216" s="734"/>
      <c r="D216" s="734"/>
      <c r="E216" s="151" t="str">
        <f>IF(E214=0,"-",E215/E214)</f>
        <v>-</v>
      </c>
      <c r="F216" s="151" t="str">
        <f t="shared" ref="F216:L216" si="33">IF(F214=0,"-",F215/F214)</f>
        <v>-</v>
      </c>
      <c r="G216" s="151" t="str">
        <f t="shared" si="33"/>
        <v>-</v>
      </c>
      <c r="H216" s="151" t="str">
        <f t="shared" si="33"/>
        <v>-</v>
      </c>
      <c r="I216" s="151" t="str">
        <f t="shared" si="33"/>
        <v>-</v>
      </c>
      <c r="J216" s="151" t="str">
        <f t="shared" si="33"/>
        <v>-</v>
      </c>
      <c r="K216" s="151" t="str">
        <f t="shared" si="33"/>
        <v>-</v>
      </c>
      <c r="L216" s="152" t="str">
        <f t="shared" si="33"/>
        <v>-</v>
      </c>
      <c r="M216" s="10"/>
    </row>
    <row r="217" spans="2:19" x14ac:dyDescent="0.25">
      <c r="B217" s="260"/>
      <c r="C217" s="261"/>
      <c r="D217" s="261"/>
      <c r="E217" s="29"/>
      <c r="F217" s="29"/>
      <c r="G217" s="29"/>
      <c r="H217" s="29"/>
      <c r="I217" s="29"/>
      <c r="J217" s="29"/>
      <c r="K217" s="29"/>
      <c r="L217" s="30"/>
      <c r="M217" s="10"/>
    </row>
    <row r="218" spans="2:19" x14ac:dyDescent="0.25">
      <c r="B218" s="537" t="str">
        <f>IF(Intro!$G$20="English",O218,P218)</f>
        <v>In the table below, “Error” means that the total sales of your firm's benchmark products exceed your firm's total import sales for that period. Therefore, please modify the above data if necessary.</v>
      </c>
      <c r="C218" s="538"/>
      <c r="D218" s="538"/>
      <c r="E218" s="538"/>
      <c r="F218" s="538"/>
      <c r="G218" s="538"/>
      <c r="H218" s="538"/>
      <c r="I218" s="538"/>
      <c r="J218" s="538"/>
      <c r="K218" s="538"/>
      <c r="L218" s="539"/>
      <c r="M218" s="10"/>
      <c r="O218" s="10" t="s">
        <v>363</v>
      </c>
      <c r="P218" s="10" t="s">
        <v>401</v>
      </c>
      <c r="S218" s="38"/>
    </row>
    <row r="219" spans="2:19" x14ac:dyDescent="0.25">
      <c r="B219" s="537"/>
      <c r="C219" s="538"/>
      <c r="D219" s="538"/>
      <c r="E219" s="538"/>
      <c r="F219" s="538"/>
      <c r="G219" s="538"/>
      <c r="H219" s="538"/>
      <c r="I219" s="538"/>
      <c r="J219" s="538"/>
      <c r="K219" s="538"/>
      <c r="L219" s="539"/>
      <c r="M219" s="10"/>
      <c r="S219" s="38"/>
    </row>
    <row r="220" spans="2:19" x14ac:dyDescent="0.25">
      <c r="B220" s="233"/>
      <c r="C220" s="234"/>
      <c r="D220" s="234"/>
      <c r="E220" s="29"/>
      <c r="F220" s="29"/>
      <c r="G220" s="29"/>
      <c r="H220" s="29"/>
      <c r="I220" s="29"/>
      <c r="J220" s="29"/>
      <c r="K220" s="29"/>
      <c r="L220" s="30"/>
      <c r="M220" s="10"/>
      <c r="S220" s="38"/>
    </row>
    <row r="221" spans="2:19" ht="14.1" customHeight="1" x14ac:dyDescent="0.25">
      <c r="B221" s="744" t="str">
        <f>Variables!D66</f>
        <v>Verification - volume</v>
      </c>
      <c r="C221" s="745"/>
      <c r="D221" s="745"/>
      <c r="E221" s="745"/>
      <c r="F221" s="746"/>
      <c r="G221" s="237">
        <f>G150</f>
        <v>2024</v>
      </c>
      <c r="H221" s="237">
        <f>H150</f>
        <v>2025</v>
      </c>
      <c r="I221" s="237" t="str">
        <f>I150</f>
        <v>Jan-March 2025</v>
      </c>
      <c r="J221" s="237" t="str">
        <f>J150</f>
        <v>Jan-March 2026</v>
      </c>
      <c r="K221" s="225"/>
      <c r="L221" s="226"/>
      <c r="M221" s="10"/>
      <c r="O221" s="18"/>
    </row>
    <row r="222" spans="2:19" ht="14.1" customHeight="1" x14ac:dyDescent="0.25">
      <c r="B222" s="747" t="str">
        <f>B169</f>
        <v>tonnes</v>
      </c>
      <c r="C222" s="748"/>
      <c r="D222" s="748"/>
      <c r="E222" s="748"/>
      <c r="F222" s="749"/>
      <c r="G222" s="187" t="str">
        <f>IF(SUM(E169:G169,E174:G174,E179:G179,E184:G184,E189:G189,E194:G194,E199:G199,E204:G204,E209:G209,E214:G214)&gt;H44,Variables!$D$67,Variables!$D$68)</f>
        <v>Okay</v>
      </c>
      <c r="H222" s="187" t="str">
        <f>IF(SUM(H169:K169,H174:K174,H179:K179,H184:K184,H189:K189,H194:K194,H199:K199,H204:K204,H209:K209,H214:K214)&gt;I44,Variables!$D$67,Variables!$D$68)</f>
        <v>Okay</v>
      </c>
      <c r="I222" s="187" t="str">
        <f>IF(SUM(H169,H174,H179,H184,H189,H194,H199,H204,H209,H214)&gt;J44,Variables!$D$67,Variables!$D$68)</f>
        <v>Okay</v>
      </c>
      <c r="J222" s="187" t="str">
        <f>IF(SUM(L169,L174,L179,L184,L189,L194,L199,L204,L209,L214)&gt;K44,Variables!$D$67,Variables!$D$68)</f>
        <v>Okay</v>
      </c>
      <c r="K222" s="225"/>
      <c r="L222" s="226"/>
      <c r="M222" s="10"/>
    </row>
    <row r="223" spans="2:19" ht="27.75" customHeight="1" x14ac:dyDescent="0.25">
      <c r="B223" s="750" t="str">
        <f>IF(Intro!$G$20="English",O223,P223)</f>
        <v>volume - total sales in Canada of imports of benchmark products (Question 4)</v>
      </c>
      <c r="C223" s="751"/>
      <c r="D223" s="751"/>
      <c r="E223" s="751"/>
      <c r="F223" s="752"/>
      <c r="G223" s="191">
        <f>(SUM(E169:G169,E174:G174,E179:G179,E184:G184,E189:G189,E194:G194,E199:G199,E204:G204,E209:G209,E214:G214))</f>
        <v>0</v>
      </c>
      <c r="H223" s="191">
        <f>SUM(H169:K169,H174:K174,H179:K179,H184:K184,H189:K189,H194:K194,H199:K199,H204:K204,H209:K209,H214:K214)</f>
        <v>0</v>
      </c>
      <c r="I223" s="191">
        <f>SUM(H169,H174,H179,H184,H189,H194,H199,H204,H209,H214)</f>
        <v>0</v>
      </c>
      <c r="J223" s="191">
        <f>SUM(L169,L174,L179,L184,L189,L194,L199,L204,L209,L214)</f>
        <v>0</v>
      </c>
      <c r="K223" s="225"/>
      <c r="L223" s="226"/>
      <c r="M223" s="10"/>
      <c r="O223" s="10" t="s">
        <v>447</v>
      </c>
      <c r="P223" s="10" t="s">
        <v>449</v>
      </c>
    </row>
    <row r="224" spans="2:19" ht="14.1" customHeight="1" x14ac:dyDescent="0.25">
      <c r="B224" s="750" t="str">
        <f>IF(Intro!$G$20="English",O224,P224)</f>
        <v>volume - total sales in Canada of imports (Question 1)</v>
      </c>
      <c r="C224" s="751"/>
      <c r="D224" s="751"/>
      <c r="E224" s="751"/>
      <c r="F224" s="752"/>
      <c r="G224" s="187">
        <f>H44</f>
        <v>0</v>
      </c>
      <c r="H224" s="187">
        <f>I44</f>
        <v>0</v>
      </c>
      <c r="I224" s="187">
        <f>J44</f>
        <v>0</v>
      </c>
      <c r="J224" s="187">
        <f>K44</f>
        <v>0</v>
      </c>
      <c r="K224" s="225"/>
      <c r="L224" s="226"/>
      <c r="M224" s="10"/>
      <c r="O224" s="10" t="s">
        <v>440</v>
      </c>
      <c r="P224" s="10" t="s">
        <v>442</v>
      </c>
    </row>
    <row r="225" spans="1:16" x14ac:dyDescent="0.25">
      <c r="B225" s="744" t="str">
        <f>Variables!D70</f>
        <v>Verification - value</v>
      </c>
      <c r="C225" s="745"/>
      <c r="D225" s="745"/>
      <c r="E225" s="745"/>
      <c r="F225" s="746"/>
      <c r="G225" s="237">
        <f>G221</f>
        <v>2024</v>
      </c>
      <c r="H225" s="237">
        <f t="shared" ref="H225:J225" si="34">H221</f>
        <v>2025</v>
      </c>
      <c r="I225" s="237" t="str">
        <f t="shared" si="34"/>
        <v>Jan-March 2025</v>
      </c>
      <c r="J225" s="237" t="str">
        <f t="shared" si="34"/>
        <v>Jan-March 2026</v>
      </c>
      <c r="K225" s="225"/>
      <c r="L225" s="226"/>
      <c r="M225" s="10"/>
    </row>
    <row r="226" spans="1:16" ht="14.1" customHeight="1" x14ac:dyDescent="0.25">
      <c r="B226" s="747" t="str">
        <f>B170</f>
        <v>net delivered selling value (CAD)</v>
      </c>
      <c r="C226" s="748"/>
      <c r="D226" s="748"/>
      <c r="E226" s="748"/>
      <c r="F226" s="749"/>
      <c r="G226" s="187" t="str">
        <f>IF(SUM(E170:G170,E175:G175,E180:G180,E185:G185,E190:G190,E195:G195,E200:G200,E205:G205,E210:G210,E215:G215)&gt;H45,Variables!$D$67,Variables!$D$68)</f>
        <v>Okay</v>
      </c>
      <c r="H226" s="187" t="str">
        <f>IF(SUM(H170:K170,H175:K175,H180:K180,H185:K185,H190:K190,H195:K195,H200:K200,H205:K205,H210:K210,H215:K215)&gt;I45,Variables!$D$67,Variables!$D$68)</f>
        <v>Okay</v>
      </c>
      <c r="I226" s="187" t="str">
        <f>IF(SUM(H170,H175,H180,H185,H190,H195,H200,H205,H210,H215)&gt;J45,Variables!$D$67,Variables!$D$68)</f>
        <v>Okay</v>
      </c>
      <c r="J226" s="187" t="str">
        <f>IF(SUM(L170,L175,L180,L185,L190,L195,L200,L205,L210,L215)&gt;K45,Variables!$D$67,Variables!$D$68)</f>
        <v>Okay</v>
      </c>
      <c r="K226" s="225"/>
      <c r="L226" s="226"/>
      <c r="M226" s="10"/>
    </row>
    <row r="227" spans="1:16" ht="30" customHeight="1" x14ac:dyDescent="0.25">
      <c r="B227" s="750" t="str">
        <f>IF(Intro!$G$20="English",O227,P227)</f>
        <v>value - total sales in Canada of imports of benchmark products (Question 4)</v>
      </c>
      <c r="C227" s="751"/>
      <c r="D227" s="751"/>
      <c r="E227" s="751"/>
      <c r="F227" s="752"/>
      <c r="G227" s="191">
        <f>SUM(E170:G170,E175:G175,E180:G180,E185:G185,E190:G190,E195:G195,E200:G200,E205:G205,E210:G210,E215:G215)</f>
        <v>0</v>
      </c>
      <c r="H227" s="191">
        <f>SUM(H170:K170,H175:K175,H180:K180,H185:K185,H190:K190,H195:K195,H200:K200,H205:K205,H210:K210,H215:K215)</f>
        <v>0</v>
      </c>
      <c r="I227" s="191">
        <f>SUM(H170,H175,H180,H185,H190,H195,H200,H205,H210,H215)</f>
        <v>0</v>
      </c>
      <c r="J227" s="191">
        <f>SUM(L170,L175,L180,L185,L190,L195,L200,L205,L210,L215)</f>
        <v>0</v>
      </c>
      <c r="K227" s="225"/>
      <c r="L227" s="226"/>
      <c r="M227" s="10"/>
      <c r="O227" s="10" t="s">
        <v>448</v>
      </c>
      <c r="P227" s="10" t="s">
        <v>450</v>
      </c>
    </row>
    <row r="228" spans="1:16" ht="14.1" customHeight="1" x14ac:dyDescent="0.25">
      <c r="B228" s="750" t="str">
        <f>IF(Intro!$G$20="English",O228,P228)</f>
        <v>value - total sales in Canada of imports (Question 1)</v>
      </c>
      <c r="C228" s="751"/>
      <c r="D228" s="751"/>
      <c r="E228" s="751"/>
      <c r="F228" s="752"/>
      <c r="G228" s="187">
        <f>H45</f>
        <v>0</v>
      </c>
      <c r="H228" s="187">
        <f>I45</f>
        <v>0</v>
      </c>
      <c r="I228" s="187">
        <f>J45</f>
        <v>0</v>
      </c>
      <c r="J228" s="187">
        <f>K45</f>
        <v>0</v>
      </c>
      <c r="K228" s="225"/>
      <c r="L228" s="226"/>
      <c r="M228" s="10"/>
      <c r="O228" s="10" t="s">
        <v>446</v>
      </c>
      <c r="P228" s="10" t="s">
        <v>444</v>
      </c>
    </row>
    <row r="229" spans="1:16" x14ac:dyDescent="0.25">
      <c r="B229" s="72"/>
      <c r="C229" s="82"/>
      <c r="D229" s="82"/>
      <c r="E229" s="82"/>
      <c r="F229" s="82"/>
      <c r="G229" s="82"/>
      <c r="H229" s="82"/>
      <c r="I229" s="82"/>
      <c r="J229" s="82"/>
      <c r="K229" s="82"/>
      <c r="L229" s="83"/>
      <c r="M229" s="10"/>
    </row>
    <row r="230" spans="1:16" s="44" customFormat="1" x14ac:dyDescent="0.25">
      <c r="A230" s="92"/>
      <c r="B230" s="4"/>
      <c r="C230" s="4"/>
      <c r="D230" s="77"/>
      <c r="E230" s="77"/>
      <c r="F230" s="77"/>
      <c r="G230" s="77"/>
      <c r="H230" s="77"/>
      <c r="I230" s="77"/>
      <c r="J230" s="77"/>
      <c r="K230" s="77"/>
      <c r="L230" s="77"/>
      <c r="N230" s="78"/>
    </row>
    <row r="231" spans="1:16" x14ac:dyDescent="0.25">
      <c r="B231" s="540" t="str">
        <f>IF(Intro!$G$20="English",O231,P231)</f>
        <v>IMPORT DATA FOR CBSA PERIOD OF DUMPING INVESTIGATION</v>
      </c>
      <c r="C231" s="541"/>
      <c r="D231" s="541"/>
      <c r="E231" s="541"/>
      <c r="F231" s="541"/>
      <c r="G231" s="541"/>
      <c r="H231" s="541"/>
      <c r="I231" s="541"/>
      <c r="J231" s="541"/>
      <c r="K231" s="541"/>
      <c r="L231" s="542"/>
      <c r="M231" s="10"/>
      <c r="O231" s="105" t="s">
        <v>337</v>
      </c>
      <c r="P231" s="105" t="s">
        <v>338</v>
      </c>
    </row>
    <row r="232" spans="1:16" s="207" customFormat="1" x14ac:dyDescent="0.25">
      <c r="A232" s="7"/>
      <c r="B232" s="672" t="s">
        <v>18</v>
      </c>
      <c r="C232" s="673"/>
      <c r="D232" s="673"/>
      <c r="E232" s="673"/>
      <c r="F232" s="673"/>
      <c r="G232" s="673"/>
      <c r="H232" s="673"/>
      <c r="I232" s="673"/>
      <c r="J232" s="673"/>
      <c r="K232" s="673"/>
      <c r="L232" s="674"/>
      <c r="M232" s="73"/>
      <c r="O232" s="10"/>
    </row>
    <row r="233" spans="1:16" x14ac:dyDescent="0.25">
      <c r="B233" s="16"/>
      <c r="C233" s="35"/>
      <c r="D233" s="35"/>
      <c r="E233" s="36"/>
      <c r="F233" s="36"/>
      <c r="G233" s="36"/>
      <c r="H233" s="36"/>
      <c r="I233" s="36"/>
      <c r="J233" s="36"/>
      <c r="K233" s="36"/>
      <c r="L233" s="17"/>
      <c r="M233" s="10"/>
    </row>
    <row r="234" spans="1:16" x14ac:dyDescent="0.25">
      <c r="B234" s="549" t="str">
        <f>IF(Intro!$G$20="English",O234,P234)</f>
        <v xml:space="preserve">Report the volume and value of imports during CBSA's period of dumping investigation : </v>
      </c>
      <c r="C234" s="550"/>
      <c r="D234" s="550"/>
      <c r="E234" s="550"/>
      <c r="F234" s="550"/>
      <c r="G234" s="550"/>
      <c r="H234" s="550"/>
      <c r="I234" s="550"/>
      <c r="J234" s="550"/>
      <c r="K234" s="550"/>
      <c r="L234" s="551"/>
      <c r="M234" s="10"/>
      <c r="O234" s="18" t="s">
        <v>199</v>
      </c>
      <c r="P234" s="10" t="s">
        <v>200</v>
      </c>
    </row>
    <row r="235" spans="1:16" x14ac:dyDescent="0.25">
      <c r="B235" s="233"/>
      <c r="C235" s="234"/>
      <c r="D235" s="35"/>
      <c r="E235" s="36"/>
      <c r="F235" s="36"/>
      <c r="G235" s="36"/>
      <c r="H235" s="36"/>
      <c r="I235" s="36"/>
      <c r="J235" s="36"/>
      <c r="K235" s="36"/>
      <c r="L235" s="17"/>
      <c r="M235" s="10"/>
      <c r="O235" s="18"/>
    </row>
    <row r="236" spans="1:16" ht="27" customHeight="1" x14ac:dyDescent="0.25">
      <c r="B236" s="48"/>
      <c r="C236" s="45"/>
      <c r="D236" s="35"/>
      <c r="E236" s="10"/>
      <c r="F236" s="767" t="str">
        <f>IF(Intro!$G$20="English",Variables!B41,Variables!C41)</f>
        <v>December 1, 2024 - November 30, 2025</v>
      </c>
      <c r="G236" s="768"/>
      <c r="H236" s="225"/>
      <c r="I236" s="225"/>
      <c r="J236" s="225"/>
      <c r="K236" s="225"/>
      <c r="L236" s="71"/>
      <c r="M236" s="10"/>
      <c r="O236" s="47"/>
      <c r="P236" s="47"/>
    </row>
    <row r="237" spans="1:16" x14ac:dyDescent="0.25">
      <c r="B237" s="532" t="str">
        <f>IF(Intro!$G$20="English",O237,P237)</f>
        <v>Imports</v>
      </c>
      <c r="C237" s="734" t="str">
        <f>D26</f>
        <v>tonnes</v>
      </c>
      <c r="D237" s="734"/>
      <c r="E237" s="734"/>
      <c r="F237" s="771"/>
      <c r="G237" s="772"/>
      <c r="H237" s="225"/>
      <c r="I237" s="225"/>
      <c r="J237" s="225"/>
      <c r="K237" s="225"/>
      <c r="L237" s="71"/>
      <c r="M237" s="10"/>
      <c r="O237" s="10" t="s">
        <v>91</v>
      </c>
      <c r="P237" s="10" t="s">
        <v>170</v>
      </c>
    </row>
    <row r="238" spans="1:16" x14ac:dyDescent="0.25">
      <c r="B238" s="532"/>
      <c r="C238" s="734" t="str">
        <f>D27</f>
        <v>net delivered purchase value (CAD)</v>
      </c>
      <c r="D238" s="734"/>
      <c r="E238" s="734"/>
      <c r="F238" s="771"/>
      <c r="G238" s="772"/>
      <c r="H238" s="225"/>
      <c r="I238" s="225"/>
      <c r="J238" s="225"/>
      <c r="K238" s="225"/>
      <c r="L238" s="71"/>
      <c r="M238" s="10"/>
    </row>
    <row r="239" spans="1:16" x14ac:dyDescent="0.25">
      <c r="B239" s="532"/>
      <c r="C239" s="734" t="str">
        <f>D28</f>
        <v>$ / tonne</v>
      </c>
      <c r="D239" s="734"/>
      <c r="E239" s="734"/>
      <c r="F239" s="773" t="str">
        <f>IF(F237=0,"-",F238/F237)</f>
        <v>-</v>
      </c>
      <c r="G239" s="774"/>
      <c r="H239" s="88"/>
      <c r="I239" s="88"/>
      <c r="J239" s="88"/>
      <c r="K239" s="88"/>
      <c r="L239" s="71"/>
      <c r="M239" s="10"/>
    </row>
    <row r="240" spans="1:16" x14ac:dyDescent="0.25">
      <c r="B240" s="46"/>
      <c r="C240" s="115"/>
      <c r="D240" s="115"/>
      <c r="E240" s="34"/>
      <c r="F240" s="34"/>
      <c r="G240" s="34"/>
      <c r="H240" s="34"/>
      <c r="I240" s="34"/>
      <c r="J240" s="34"/>
      <c r="K240" s="34"/>
      <c r="L240" s="37"/>
      <c r="M240" s="10"/>
    </row>
    <row r="241" spans="1:19" s="44" customFormat="1" x14ac:dyDescent="0.25">
      <c r="A241" s="92"/>
      <c r="B241" s="4"/>
      <c r="C241" s="4"/>
      <c r="D241" s="77"/>
      <c r="E241" s="77"/>
      <c r="F241" s="77"/>
      <c r="G241" s="77"/>
      <c r="H241" s="77"/>
      <c r="I241" s="77"/>
      <c r="J241" s="77"/>
      <c r="K241" s="77"/>
      <c r="L241" s="77"/>
      <c r="N241" s="78"/>
    </row>
    <row r="242" spans="1:19" x14ac:dyDescent="0.25">
      <c r="B242" s="540" t="str">
        <f>UPPER(IF(Intro!$G$20="English",O242,P242))</f>
        <v>IMPORT DATA FOR MASSIVE IMPORTATION ANALYSIS</v>
      </c>
      <c r="C242" s="541"/>
      <c r="D242" s="541"/>
      <c r="E242" s="541"/>
      <c r="F242" s="541"/>
      <c r="G242" s="541"/>
      <c r="H242" s="541"/>
      <c r="I242" s="541"/>
      <c r="J242" s="541"/>
      <c r="K242" s="541"/>
      <c r="L242" s="542"/>
      <c r="M242" s="10"/>
      <c r="O242" s="105" t="s">
        <v>339</v>
      </c>
      <c r="P242" s="105" t="s">
        <v>402</v>
      </c>
    </row>
    <row r="243" spans="1:19" s="207" customFormat="1" x14ac:dyDescent="0.25">
      <c r="A243" s="7"/>
      <c r="B243" s="672" t="s">
        <v>19</v>
      </c>
      <c r="C243" s="673"/>
      <c r="D243" s="673"/>
      <c r="E243" s="673"/>
      <c r="F243" s="673"/>
      <c r="G243" s="673"/>
      <c r="H243" s="673"/>
      <c r="I243" s="673"/>
      <c r="J243" s="673"/>
      <c r="K243" s="673"/>
      <c r="L243" s="674"/>
      <c r="M243" s="73"/>
      <c r="O243" s="10"/>
    </row>
    <row r="244" spans="1:19" x14ac:dyDescent="0.25">
      <c r="B244" s="16"/>
      <c r="C244" s="35"/>
      <c r="D244" s="35"/>
      <c r="E244" s="36"/>
      <c r="F244" s="36"/>
      <c r="G244" s="36"/>
      <c r="H244" s="36"/>
      <c r="I244" s="36"/>
      <c r="J244" s="36"/>
      <c r="K244" s="36"/>
      <c r="L244" s="17"/>
      <c r="M244" s="10"/>
    </row>
    <row r="245" spans="1:19" x14ac:dyDescent="0.25">
      <c r="B245" s="549" t="str">
        <f>IF(Intro!$G$20="English",O245,P245)</f>
        <v xml:space="preserve">Report the volume of imports and the ending inventory in Canada of the goods originating from the exporter outlined above : </v>
      </c>
      <c r="C245" s="550"/>
      <c r="D245" s="550"/>
      <c r="E245" s="550"/>
      <c r="F245" s="550"/>
      <c r="G245" s="550"/>
      <c r="H245" s="550"/>
      <c r="I245" s="550"/>
      <c r="J245" s="550"/>
      <c r="K245" s="550"/>
      <c r="L245" s="551"/>
      <c r="M245" s="10"/>
      <c r="O245" s="18" t="s">
        <v>194</v>
      </c>
      <c r="P245" s="10" t="s">
        <v>404</v>
      </c>
    </row>
    <row r="246" spans="1:19" x14ac:dyDescent="0.25">
      <c r="B246" s="233"/>
      <c r="C246" s="234"/>
      <c r="D246" s="35"/>
      <c r="E246" s="36"/>
      <c r="F246" s="36"/>
      <c r="G246" s="36"/>
      <c r="H246" s="36"/>
      <c r="I246" s="36"/>
      <c r="J246" s="36"/>
      <c r="K246" s="36"/>
      <c r="L246" s="17"/>
      <c r="M246" s="10"/>
      <c r="O246" s="18"/>
    </row>
    <row r="247" spans="1:19" x14ac:dyDescent="0.25">
      <c r="B247" s="233"/>
      <c r="C247" s="234"/>
      <c r="D247" s="35"/>
      <c r="E247" s="240" t="str">
        <f>IF(Intro!$G$20="English",Variables!B83,Variables!C83)</f>
        <v>Q2 2024</v>
      </c>
      <c r="F247" s="240" t="str">
        <f>IF(Intro!$G$20="English",Variables!B84,Variables!C84)</f>
        <v>Q3 2024</v>
      </c>
      <c r="G247" s="240" t="str">
        <f>IF(Intro!$G$20="English",Variables!B74,Variables!C74)</f>
        <v>Q4 2024</v>
      </c>
      <c r="H247" s="240" t="str">
        <f>IF(Intro!$G$20="English",Variables!B75,Variables!C75)</f>
        <v>Q1 2025</v>
      </c>
      <c r="I247" s="240" t="str">
        <f>IF(Intro!$G$20="English",Variables!B76,Variables!C76)</f>
        <v>Q2 2025</v>
      </c>
      <c r="J247" s="240" t="str">
        <f>IF(Intro!$G$20="English",Variables!B77,Variables!C77)</f>
        <v>Q3 2025</v>
      </c>
      <c r="K247" s="266" t="str">
        <f>IF(Intro!$G$20="English",Variables!B78,Variables!C78)</f>
        <v>Q4 2025</v>
      </c>
      <c r="L247" s="266" t="str">
        <f>IF(Intro!$G$20="English",Variables!B79,Variables!C79)</f>
        <v>Q1 2026</v>
      </c>
      <c r="M247" s="10"/>
      <c r="O247" s="18"/>
    </row>
    <row r="248" spans="1:19" x14ac:dyDescent="0.25">
      <c r="B248" s="769" t="str">
        <f>B237</f>
        <v>Imports</v>
      </c>
      <c r="C248" s="770"/>
      <c r="D248" s="241" t="str">
        <f>C237</f>
        <v>tonnes</v>
      </c>
      <c r="E248" s="181"/>
      <c r="F248" s="181"/>
      <c r="G248" s="181"/>
      <c r="H248" s="181"/>
      <c r="I248" s="181"/>
      <c r="J248" s="181"/>
      <c r="K248" s="181"/>
      <c r="L248" s="181"/>
      <c r="M248" s="10"/>
    </row>
    <row r="249" spans="1:19" x14ac:dyDescent="0.25">
      <c r="B249" s="769" t="str">
        <f>IF(Intro!$G$20="English",O249,P249)</f>
        <v>Ending Inventories</v>
      </c>
      <c r="C249" s="770"/>
      <c r="D249" s="241" t="str">
        <f>C237</f>
        <v>tonnes</v>
      </c>
      <c r="E249" s="181"/>
      <c r="F249" s="181"/>
      <c r="G249" s="181"/>
      <c r="H249" s="181"/>
      <c r="I249" s="181"/>
      <c r="J249" s="181"/>
      <c r="K249" s="181"/>
      <c r="L249" s="181"/>
      <c r="M249" s="10"/>
      <c r="O249" s="10" t="s">
        <v>195</v>
      </c>
      <c r="P249" s="10" t="s">
        <v>403</v>
      </c>
    </row>
    <row r="250" spans="1:19" x14ac:dyDescent="0.25">
      <c r="B250" s="233"/>
      <c r="C250" s="234"/>
      <c r="D250" s="234"/>
      <c r="E250" s="29"/>
      <c r="F250" s="29"/>
      <c r="G250" s="29"/>
      <c r="H250" s="29"/>
      <c r="I250" s="29"/>
      <c r="J250" s="29"/>
      <c r="K250" s="29"/>
      <c r="L250" s="30"/>
      <c r="M250" s="10"/>
    </row>
    <row r="251" spans="1:19" x14ac:dyDescent="0.25">
      <c r="B251" s="537" t="str">
        <f>IF(Intro!$G$20="English",O251,P251)</f>
        <v>In the table below, “Error” means that the sum of the quarterly imports reported above exceeds the annual imports reported in Question 1. Therefore, please modify the data if necessary.</v>
      </c>
      <c r="C251" s="538"/>
      <c r="D251" s="538"/>
      <c r="E251" s="538"/>
      <c r="F251" s="538"/>
      <c r="G251" s="538"/>
      <c r="H251" s="538"/>
      <c r="I251" s="538"/>
      <c r="J251" s="538"/>
      <c r="K251" s="538"/>
      <c r="L251" s="539"/>
      <c r="M251" s="10"/>
      <c r="O251" s="10" t="s">
        <v>457</v>
      </c>
      <c r="P251" s="10" t="s">
        <v>458</v>
      </c>
      <c r="S251" s="38"/>
    </row>
    <row r="252" spans="1:19" x14ac:dyDescent="0.25">
      <c r="B252" s="537"/>
      <c r="C252" s="538"/>
      <c r="D252" s="538"/>
      <c r="E252" s="538"/>
      <c r="F252" s="538"/>
      <c r="G252" s="538"/>
      <c r="H252" s="538"/>
      <c r="I252" s="538"/>
      <c r="J252" s="538"/>
      <c r="K252" s="538"/>
      <c r="L252" s="539"/>
      <c r="M252" s="10"/>
      <c r="S252" s="38"/>
    </row>
    <row r="253" spans="1:19" x14ac:dyDescent="0.25">
      <c r="B253" s="230"/>
      <c r="C253" s="231"/>
      <c r="D253" s="231"/>
      <c r="E253" s="231"/>
      <c r="F253" s="231"/>
      <c r="G253" s="231"/>
      <c r="H253" s="231"/>
      <c r="I253" s="231"/>
      <c r="J253" s="231"/>
      <c r="K253" s="231"/>
      <c r="L253" s="232"/>
      <c r="M253" s="10"/>
      <c r="S253" s="38"/>
    </row>
    <row r="254" spans="1:19" x14ac:dyDescent="0.25">
      <c r="B254" s="192"/>
      <c r="C254" s="179"/>
      <c r="D254" s="194"/>
      <c r="E254" s="45"/>
      <c r="F254" s="237">
        <f>G254-1</f>
        <v>2025</v>
      </c>
      <c r="G254" s="237">
        <f>Variables!B8</f>
        <v>2026</v>
      </c>
      <c r="H254" s="193"/>
      <c r="I254" s="225"/>
      <c r="J254" s="225"/>
      <c r="K254" s="225"/>
      <c r="L254" s="160"/>
      <c r="M254" s="10"/>
      <c r="O254" s="18"/>
    </row>
    <row r="255" spans="1:19" ht="14.45" customHeight="1" x14ac:dyDescent="0.25">
      <c r="B255" s="192"/>
      <c r="C255" s="199"/>
      <c r="D255" s="756" t="str">
        <f>B221</f>
        <v>Verification - volume</v>
      </c>
      <c r="E255" s="757"/>
      <c r="F255" s="187" t="str">
        <f>IF(SUM(H248+I248+J248+K248)&gt;I26,Variables!$D$67,Variables!$D$68)</f>
        <v>Okay</v>
      </c>
      <c r="G255" s="187" t="str">
        <f>IF(SUM(L248)&gt;K26,Variables!$D$67,Variables!$D$68)</f>
        <v>Okay</v>
      </c>
      <c r="H255" s="193"/>
      <c r="I255" s="225"/>
      <c r="J255" s="225"/>
      <c r="K255" s="225"/>
      <c r="L255" s="160"/>
      <c r="M255" s="10"/>
    </row>
    <row r="256" spans="1:19" s="44" customFormat="1" x14ac:dyDescent="0.25">
      <c r="A256" s="92"/>
      <c r="B256" s="195"/>
      <c r="C256" s="196"/>
      <c r="D256" s="197"/>
      <c r="E256" s="197"/>
      <c r="F256" s="197"/>
      <c r="G256" s="197"/>
      <c r="H256" s="197"/>
      <c r="I256" s="197"/>
      <c r="J256" s="197"/>
      <c r="K256" s="197"/>
      <c r="L256" s="198"/>
      <c r="N256" s="78"/>
    </row>
    <row r="257" spans="1:18" s="207" customFormat="1" x14ac:dyDescent="0.25">
      <c r="A257" s="7"/>
      <c r="B257" s="21" t="s">
        <v>20</v>
      </c>
      <c r="C257" s="22"/>
      <c r="D257" s="22"/>
      <c r="E257" s="23"/>
      <c r="F257" s="23"/>
      <c r="G257" s="23"/>
      <c r="H257" s="23"/>
      <c r="I257" s="23"/>
      <c r="J257" s="23"/>
      <c r="K257" s="23"/>
      <c r="L257" s="24"/>
      <c r="M257" s="73"/>
    </row>
    <row r="258" spans="1:18" s="38" customFormat="1" x14ac:dyDescent="0.25">
      <c r="A258" s="49"/>
      <c r="B258" s="53"/>
      <c r="C258" s="93"/>
      <c r="D258" s="93"/>
      <c r="E258" s="93"/>
      <c r="F258" s="93"/>
      <c r="G258" s="93"/>
      <c r="H258" s="93"/>
      <c r="I258" s="93"/>
      <c r="J258" s="93"/>
      <c r="K258" s="93"/>
      <c r="L258" s="54"/>
      <c r="O258" s="10"/>
      <c r="P258" s="10"/>
      <c r="Q258" s="10"/>
      <c r="R258" s="10"/>
    </row>
    <row r="259" spans="1:18" s="38" customFormat="1" x14ac:dyDescent="0.25">
      <c r="A259" s="49"/>
      <c r="B259" s="537" t="str">
        <f>IF(Intro!$G$20="English",O259,P259)</f>
        <v>Describe any factors (for example, shipping delays, seasonality, etc.) which would explain the overall trend in your firm's quarterly import volumes and ending inventories, as reported in Question 6.</v>
      </c>
      <c r="C259" s="538"/>
      <c r="D259" s="538"/>
      <c r="E259" s="538"/>
      <c r="F259" s="538"/>
      <c r="G259" s="538"/>
      <c r="H259" s="538"/>
      <c r="I259" s="538"/>
      <c r="J259" s="538"/>
      <c r="K259" s="538"/>
      <c r="L259" s="539"/>
      <c r="O259" s="10" t="s">
        <v>375</v>
      </c>
      <c r="P259" s="10" t="s">
        <v>376</v>
      </c>
      <c r="Q259" s="10"/>
      <c r="R259" s="10"/>
    </row>
    <row r="260" spans="1:18" s="38" customFormat="1" x14ac:dyDescent="0.25">
      <c r="A260" s="49"/>
      <c r="B260" s="537"/>
      <c r="C260" s="538"/>
      <c r="D260" s="538"/>
      <c r="E260" s="538"/>
      <c r="F260" s="538"/>
      <c r="G260" s="538"/>
      <c r="H260" s="538"/>
      <c r="I260" s="538"/>
      <c r="J260" s="538"/>
      <c r="K260" s="538"/>
      <c r="L260" s="539"/>
      <c r="O260" s="10"/>
      <c r="P260" s="10"/>
      <c r="Q260" s="10"/>
      <c r="R260" s="10"/>
    </row>
    <row r="261" spans="1:18" s="38" customFormat="1" x14ac:dyDescent="0.25">
      <c r="A261" s="49"/>
      <c r="B261" s="53"/>
      <c r="C261" s="93"/>
      <c r="D261" s="93"/>
      <c r="E261" s="93"/>
      <c r="F261" s="93"/>
      <c r="G261" s="93"/>
      <c r="H261" s="93"/>
      <c r="I261" s="93"/>
      <c r="J261" s="93"/>
      <c r="K261" s="93"/>
      <c r="L261" s="54"/>
      <c r="O261" s="10"/>
      <c r="P261" s="10"/>
      <c r="Q261" s="10"/>
      <c r="R261" s="10"/>
    </row>
    <row r="262" spans="1:18" s="207" customFormat="1" x14ac:dyDescent="0.25">
      <c r="A262" s="8"/>
      <c r="B262" s="675"/>
      <c r="C262" s="676"/>
      <c r="D262" s="676"/>
      <c r="E262" s="676"/>
      <c r="F262" s="676"/>
      <c r="G262" s="676"/>
      <c r="H262" s="676"/>
      <c r="I262" s="676"/>
      <c r="J262" s="676"/>
      <c r="K262" s="676"/>
      <c r="L262" s="677"/>
      <c r="M262" s="38"/>
    </row>
    <row r="263" spans="1:18" s="207" customFormat="1" x14ac:dyDescent="0.25">
      <c r="A263" s="8"/>
      <c r="B263" s="675"/>
      <c r="C263" s="676"/>
      <c r="D263" s="676"/>
      <c r="E263" s="676"/>
      <c r="F263" s="676"/>
      <c r="G263" s="676"/>
      <c r="H263" s="676"/>
      <c r="I263" s="676"/>
      <c r="J263" s="676"/>
      <c r="K263" s="676"/>
      <c r="L263" s="677"/>
      <c r="M263" s="38"/>
    </row>
    <row r="264" spans="1:18" s="207" customFormat="1" x14ac:dyDescent="0.25">
      <c r="A264" s="8"/>
      <c r="B264" s="675"/>
      <c r="C264" s="676"/>
      <c r="D264" s="676"/>
      <c r="E264" s="676"/>
      <c r="F264" s="676"/>
      <c r="G264" s="676"/>
      <c r="H264" s="676"/>
      <c r="I264" s="676"/>
      <c r="J264" s="676"/>
      <c r="K264" s="676"/>
      <c r="L264" s="677"/>
      <c r="M264" s="38"/>
    </row>
    <row r="265" spans="1:18" s="207" customFormat="1" x14ac:dyDescent="0.25">
      <c r="A265" s="8"/>
      <c r="B265" s="675"/>
      <c r="C265" s="676"/>
      <c r="D265" s="676"/>
      <c r="E265" s="676"/>
      <c r="F265" s="676"/>
      <c r="G265" s="676"/>
      <c r="H265" s="676"/>
      <c r="I265" s="676"/>
      <c r="J265" s="676"/>
      <c r="K265" s="676"/>
      <c r="L265" s="677"/>
      <c r="M265" s="38"/>
    </row>
    <row r="266" spans="1:18" s="207" customFormat="1" x14ac:dyDescent="0.25">
      <c r="A266" s="8"/>
      <c r="B266" s="675"/>
      <c r="C266" s="676"/>
      <c r="D266" s="676"/>
      <c r="E266" s="676"/>
      <c r="F266" s="676"/>
      <c r="G266" s="676"/>
      <c r="H266" s="676"/>
      <c r="I266" s="676"/>
      <c r="J266" s="676"/>
      <c r="K266" s="676"/>
      <c r="L266" s="677"/>
      <c r="M266" s="38"/>
    </row>
    <row r="267" spans="1:18" s="207" customFormat="1" x14ac:dyDescent="0.25">
      <c r="A267" s="8"/>
      <c r="B267" s="675"/>
      <c r="C267" s="676"/>
      <c r="D267" s="676"/>
      <c r="E267" s="676"/>
      <c r="F267" s="676"/>
      <c r="G267" s="676"/>
      <c r="H267" s="676"/>
      <c r="I267" s="676"/>
      <c r="J267" s="676"/>
      <c r="K267" s="676"/>
      <c r="L267" s="677"/>
      <c r="M267" s="38"/>
    </row>
    <row r="268" spans="1:18" s="207" customFormat="1" x14ac:dyDescent="0.25">
      <c r="A268" s="8"/>
      <c r="B268" s="675"/>
      <c r="C268" s="676"/>
      <c r="D268" s="676"/>
      <c r="E268" s="676"/>
      <c r="F268" s="676"/>
      <c r="G268" s="676"/>
      <c r="H268" s="676"/>
      <c r="I268" s="676"/>
      <c r="J268" s="676"/>
      <c r="K268" s="676"/>
      <c r="L268" s="677"/>
      <c r="M268" s="38"/>
    </row>
    <row r="269" spans="1:18" s="207" customFormat="1" x14ac:dyDescent="0.25">
      <c r="A269" s="8"/>
      <c r="B269" s="675"/>
      <c r="C269" s="676"/>
      <c r="D269" s="676"/>
      <c r="E269" s="676"/>
      <c r="F269" s="676"/>
      <c r="G269" s="676"/>
      <c r="H269" s="676"/>
      <c r="I269" s="676"/>
      <c r="J269" s="676"/>
      <c r="K269" s="676"/>
      <c r="L269" s="677"/>
      <c r="M269" s="38"/>
    </row>
    <row r="270" spans="1:18" s="38" customFormat="1" x14ac:dyDescent="0.25">
      <c r="A270" s="49"/>
      <c r="B270" s="50"/>
      <c r="C270" s="51"/>
      <c r="D270" s="51"/>
      <c r="E270" s="51"/>
      <c r="F270" s="51"/>
      <c r="G270" s="51"/>
      <c r="H270" s="51"/>
      <c r="I270" s="51"/>
      <c r="J270" s="51"/>
      <c r="K270" s="51"/>
      <c r="L270" s="52"/>
      <c r="O270" s="10"/>
      <c r="P270" s="10"/>
      <c r="Q270" s="10"/>
      <c r="R270" s="10"/>
    </row>
  </sheetData>
  <sheetProtection algorithmName="SHA-512" hashValue="Kq96vILid8Ce310nuEg4T6VOIhbkjlza1uOimB+SL9tLfSSIs8B1S4S6q6SYxpEU5BhgC0/0agAzhyO+CtpO+g==" saltValue="XEbrN82XnlKYiUcVehIqgw==" spinCount="100000" sheet="1" objects="1" scenarios="1" selectLockedCells="1"/>
  <mergeCells count="204">
    <mergeCell ref="B10:L10"/>
    <mergeCell ref="B12:L12"/>
    <mergeCell ref="B13:L13"/>
    <mergeCell ref="B14:L14"/>
    <mergeCell ref="B15:L15"/>
    <mergeCell ref="B16:L16"/>
    <mergeCell ref="B4:L4"/>
    <mergeCell ref="B5:L5"/>
    <mergeCell ref="B6:L6"/>
    <mergeCell ref="B8:L8"/>
    <mergeCell ref="B9:L9"/>
    <mergeCell ref="B25:K25"/>
    <mergeCell ref="B26:C28"/>
    <mergeCell ref="D26:F26"/>
    <mergeCell ref="D27:F27"/>
    <mergeCell ref="D28:F28"/>
    <mergeCell ref="B29:K29"/>
    <mergeCell ref="B19:L19"/>
    <mergeCell ref="B20:L20"/>
    <mergeCell ref="B22:F22"/>
    <mergeCell ref="G22:K22"/>
    <mergeCell ref="B30:K30"/>
    <mergeCell ref="B31:C33"/>
    <mergeCell ref="D31:F31"/>
    <mergeCell ref="D32:F32"/>
    <mergeCell ref="D33:F33"/>
    <mergeCell ref="B34:C36"/>
    <mergeCell ref="D34:F34"/>
    <mergeCell ref="D35:F35"/>
    <mergeCell ref="D36:F36"/>
    <mergeCell ref="B41:C43"/>
    <mergeCell ref="D41:F41"/>
    <mergeCell ref="D42:F42"/>
    <mergeCell ref="D43:F43"/>
    <mergeCell ref="B44:C46"/>
    <mergeCell ref="D44:F44"/>
    <mergeCell ref="D45:F45"/>
    <mergeCell ref="D46:F46"/>
    <mergeCell ref="B37:K37"/>
    <mergeCell ref="B38:C40"/>
    <mergeCell ref="D38:F38"/>
    <mergeCell ref="D39:F39"/>
    <mergeCell ref="D40:F40"/>
    <mergeCell ref="B57:D57"/>
    <mergeCell ref="B58:D58"/>
    <mergeCell ref="B59:D59"/>
    <mergeCell ref="B60:L60"/>
    <mergeCell ref="B61:D61"/>
    <mergeCell ref="B62:D62"/>
    <mergeCell ref="B49:L49"/>
    <mergeCell ref="B50:L50"/>
    <mergeCell ref="B52:L52"/>
    <mergeCell ref="B53:L53"/>
    <mergeCell ref="B55:D55"/>
    <mergeCell ref="B56:L56"/>
    <mergeCell ref="B69:D69"/>
    <mergeCell ref="B70:D70"/>
    <mergeCell ref="B71:D71"/>
    <mergeCell ref="B72:L72"/>
    <mergeCell ref="B73:D73"/>
    <mergeCell ref="B74:D74"/>
    <mergeCell ref="B63:D63"/>
    <mergeCell ref="B64:L64"/>
    <mergeCell ref="B65:D65"/>
    <mergeCell ref="B66:D66"/>
    <mergeCell ref="B67:D67"/>
    <mergeCell ref="B68:L68"/>
    <mergeCell ref="B84:F84"/>
    <mergeCell ref="B85:F85"/>
    <mergeCell ref="B86:F86"/>
    <mergeCell ref="B87:F87"/>
    <mergeCell ref="B90:L90"/>
    <mergeCell ref="B91:L91"/>
    <mergeCell ref="B75:D75"/>
    <mergeCell ref="B77:L78"/>
    <mergeCell ref="B80:F80"/>
    <mergeCell ref="B81:F81"/>
    <mergeCell ref="B82:F82"/>
    <mergeCell ref="B83:F83"/>
    <mergeCell ref="B101:L102"/>
    <mergeCell ref="B103:D103"/>
    <mergeCell ref="B104:D104"/>
    <mergeCell ref="B105:D105"/>
    <mergeCell ref="B106:L107"/>
    <mergeCell ref="B108:D108"/>
    <mergeCell ref="B93:L93"/>
    <mergeCell ref="B95:D95"/>
    <mergeCell ref="B96:L97"/>
    <mergeCell ref="B98:D98"/>
    <mergeCell ref="B99:D99"/>
    <mergeCell ref="B100:D100"/>
    <mergeCell ref="B116:L117"/>
    <mergeCell ref="B118:D118"/>
    <mergeCell ref="B119:D119"/>
    <mergeCell ref="B120:D120"/>
    <mergeCell ref="B121:L122"/>
    <mergeCell ref="B123:D123"/>
    <mergeCell ref="B109:D109"/>
    <mergeCell ref="B110:D110"/>
    <mergeCell ref="B111:L112"/>
    <mergeCell ref="B113:D113"/>
    <mergeCell ref="B114:D114"/>
    <mergeCell ref="B115:D115"/>
    <mergeCell ref="B131:L132"/>
    <mergeCell ref="B133:D133"/>
    <mergeCell ref="B134:D134"/>
    <mergeCell ref="B135:D135"/>
    <mergeCell ref="B147:L148"/>
    <mergeCell ref="B150:F150"/>
    <mergeCell ref="B124:D124"/>
    <mergeCell ref="B125:D125"/>
    <mergeCell ref="B126:L127"/>
    <mergeCell ref="B128:D128"/>
    <mergeCell ref="B129:D129"/>
    <mergeCell ref="B130:D130"/>
    <mergeCell ref="B136:L137"/>
    <mergeCell ref="B138:D138"/>
    <mergeCell ref="B139:D139"/>
    <mergeCell ref="B140:D140"/>
    <mergeCell ref="B141:L142"/>
    <mergeCell ref="B143:D143"/>
    <mergeCell ref="B144:D144"/>
    <mergeCell ref="B145:D145"/>
    <mergeCell ref="B157:F157"/>
    <mergeCell ref="B160:L160"/>
    <mergeCell ref="B161:L161"/>
    <mergeCell ref="B163:L163"/>
    <mergeCell ref="B164:L164"/>
    <mergeCell ref="B166:D166"/>
    <mergeCell ref="B151:F151"/>
    <mergeCell ref="B152:F152"/>
    <mergeCell ref="B153:F153"/>
    <mergeCell ref="B154:F154"/>
    <mergeCell ref="B155:F155"/>
    <mergeCell ref="B156:F156"/>
    <mergeCell ref="B175:D175"/>
    <mergeCell ref="B176:D176"/>
    <mergeCell ref="B177:L178"/>
    <mergeCell ref="B179:D179"/>
    <mergeCell ref="B180:D180"/>
    <mergeCell ref="B181:D181"/>
    <mergeCell ref="B167:L168"/>
    <mergeCell ref="B169:D169"/>
    <mergeCell ref="B170:D170"/>
    <mergeCell ref="B171:D171"/>
    <mergeCell ref="B172:L173"/>
    <mergeCell ref="B174:D174"/>
    <mergeCell ref="B190:D190"/>
    <mergeCell ref="B191:D191"/>
    <mergeCell ref="B192:L193"/>
    <mergeCell ref="B194:D194"/>
    <mergeCell ref="B195:D195"/>
    <mergeCell ref="B196:D196"/>
    <mergeCell ref="B182:L183"/>
    <mergeCell ref="B184:D184"/>
    <mergeCell ref="B185:D185"/>
    <mergeCell ref="B186:D186"/>
    <mergeCell ref="B187:L188"/>
    <mergeCell ref="B189:D189"/>
    <mergeCell ref="B222:F222"/>
    <mergeCell ref="B223:F223"/>
    <mergeCell ref="B224:F224"/>
    <mergeCell ref="B225:F225"/>
    <mergeCell ref="B226:F226"/>
    <mergeCell ref="B227:F227"/>
    <mergeCell ref="B197:L198"/>
    <mergeCell ref="B199:D199"/>
    <mergeCell ref="B200:D200"/>
    <mergeCell ref="B201:D201"/>
    <mergeCell ref="B218:L219"/>
    <mergeCell ref="B221:F221"/>
    <mergeCell ref="B202:L203"/>
    <mergeCell ref="B204:D204"/>
    <mergeCell ref="B205:D205"/>
    <mergeCell ref="B206:D206"/>
    <mergeCell ref="B207:L208"/>
    <mergeCell ref="B209:D209"/>
    <mergeCell ref="B210:D210"/>
    <mergeCell ref="B211:D211"/>
    <mergeCell ref="B212:L213"/>
    <mergeCell ref="B214:D214"/>
    <mergeCell ref="B215:D215"/>
    <mergeCell ref="B216:D216"/>
    <mergeCell ref="B228:F228"/>
    <mergeCell ref="B231:L231"/>
    <mergeCell ref="B232:L232"/>
    <mergeCell ref="B234:L234"/>
    <mergeCell ref="F236:G236"/>
    <mergeCell ref="B237:B239"/>
    <mergeCell ref="C237:E237"/>
    <mergeCell ref="F237:G237"/>
    <mergeCell ref="C238:E238"/>
    <mergeCell ref="F238:G238"/>
    <mergeCell ref="B262:L269"/>
    <mergeCell ref="B249:C249"/>
    <mergeCell ref="B251:L252"/>
    <mergeCell ref="D255:E255"/>
    <mergeCell ref="B259:L260"/>
    <mergeCell ref="C239:E239"/>
    <mergeCell ref="F239:G239"/>
    <mergeCell ref="B242:L242"/>
    <mergeCell ref="B243:L243"/>
    <mergeCell ref="B245:L245"/>
    <mergeCell ref="B248:C248"/>
  </mergeCells>
  <conditionalFormatting sqref="F255:G255">
    <cfRule type="cellIs" dxfId="20" priority="5" operator="equal">
      <formula>"Error"</formula>
    </cfRule>
  </conditionalFormatting>
  <conditionalFormatting sqref="G81:J83 G85:J87">
    <cfRule type="cellIs" dxfId="19" priority="16" operator="equal">
      <formula>"Error"</formula>
    </cfRule>
  </conditionalFormatting>
  <conditionalFormatting sqref="G151:J153">
    <cfRule type="cellIs" dxfId="18" priority="4" operator="equal">
      <formula>"Error"</formula>
    </cfRule>
  </conditionalFormatting>
  <conditionalFormatting sqref="G155:J157">
    <cfRule type="cellIs" dxfId="17" priority="3" operator="equal">
      <formula>"Error"</formula>
    </cfRule>
  </conditionalFormatting>
  <conditionalFormatting sqref="G222:J224">
    <cfRule type="cellIs" dxfId="16" priority="2" operator="equal">
      <formula>"Error"</formula>
    </cfRule>
  </conditionalFormatting>
  <conditionalFormatting sqref="G226:J228">
    <cfRule type="cellIs" dxfId="15" priority="1" operator="equal">
      <formula>"Error"</formula>
    </cfRule>
  </conditionalFormatting>
  <dataValidations count="4">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B121:L122 E248:L249 F237:G238 E199:L200 E194:L195 E189:L190 E184:L185 E179:L180 E174:L175 E169:L170 E133:L134 E128:L129 E123:L124 E118:L119 E113:L114 E108:L109 E103:L104 E98:L99 E73:L74 E69:L70 E65:L66 E61:L62 E57:L58 G34:K35 G31:K32 G26:K27 G41:K42 G38:K39 E143:L144 E138:L139 E214:L215 E209:L210 E204:L205" xr:uid="{A80ED404-9CCD-4830-B99B-04068626EE6D}">
      <formula1>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60 F239 E67:L67 E71:L71 E201:L201 E130:L130 E135:L135 E63:L63 E59:L59 E75:L75 E100:L100 E105:L105 E110:L110 E115:L115 E120:L120 E125:L125 G43:K46 E171:L171 E176:L176 E181:L181 E186:L186 E191:L191 E196:L196 E211:L211 G28:K28 E145:L145 G151:J153 G81:J83 G85:J87 G222:J224 G33:K33 G36:K36 G40:K40 F255:G255 E140:L140 G155:J157 E216:L216 E206:L206 G226:J228" xr:uid="{9B00902D-0ED2-4603-A8E0-FA9810B17223}">
      <formula1>1000</formula1>
    </dataValidation>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262:B264" xr:uid="{456225FF-5150-4C5F-9DCB-E0B9997F3848}">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A008DD8D-D328-48B0-9BDC-1AE32ECAB072}">
      <formula1>1000</formula1>
    </dataValidation>
  </dataValidations>
  <printOptions horizontalCentered="1"/>
  <pageMargins left="0.25" right="0.25" top="0.75" bottom="0.75" header="0.3" footer="0.3"/>
  <pageSetup scale="63" fitToHeight="0" orientation="portrait" r:id="rId1"/>
  <headerFooter>
    <oddFooter>&amp;L&amp;A</oddFooter>
  </headerFooter>
  <rowBreaks count="4" manualBreakCount="4">
    <brk id="47" min="1" max="11" man="1"/>
    <brk id="88" min="1" max="11" man="1"/>
    <brk id="158" min="1" max="11" man="1"/>
    <brk id="229" min="1" max="11"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23F4F9-2689-4947-B72C-2FD9C44475CA}">
  <sheetPr>
    <tabColor rgb="FFFFC000"/>
  </sheetPr>
  <dimension ref="A1"/>
  <sheetViews>
    <sheetView showGridLines="0" zoomScaleNormal="100" workbookViewId="0">
      <selection activeCell="B136" sqref="B136:L137"/>
    </sheetView>
  </sheetViews>
  <sheetFormatPr defaultRowHeight="15" x14ac:dyDescent="0.25"/>
  <sheetData/>
  <sheetProtection algorithmName="SHA-512" hashValue="1dahBgw2cVmJAlkoMmfXnWihbdV/2/5zeBik2FHtMU0FGr+S1UKxJUPgjzDmC5mp0aOhVFutied/SI/SBwsPFg==" saltValue="6296g7Czi4PgVHEKjXQq2A==" spinCount="100000" sheet="1" objects="1" scenarios="1" selectLockedCells="1"/>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C5DAE4-310E-4972-8BC4-E5E70C5AE1F0}">
  <sheetPr codeName="Sheet12">
    <tabColor rgb="FF92D050"/>
    <pageSetUpPr fitToPage="1"/>
  </sheetPr>
  <dimension ref="A1:P103"/>
  <sheetViews>
    <sheetView showGridLines="0" zoomScaleNormal="100" workbookViewId="0">
      <selection activeCell="B88" sqref="B88:L88"/>
    </sheetView>
  </sheetViews>
  <sheetFormatPr defaultColWidth="9.140625" defaultRowHeight="14.25" x14ac:dyDescent="0.25"/>
  <cols>
    <col min="1" max="1" width="1.85546875" style="8" customWidth="1"/>
    <col min="2" max="12" width="14.5703125" style="1" customWidth="1"/>
    <col min="13" max="13" width="6.140625" style="9" customWidth="1"/>
    <col min="14" max="14" width="9.140625" style="10" customWidth="1"/>
    <col min="15" max="15" width="10.85546875" style="10" hidden="1" customWidth="1"/>
    <col min="16" max="16" width="8.85546875" style="10" hidden="1" customWidth="1"/>
    <col min="17" max="16384" width="9.140625" style="10"/>
  </cols>
  <sheetData>
    <row r="1" spans="1:16" x14ac:dyDescent="0.25">
      <c r="O1" s="10" t="s">
        <v>419</v>
      </c>
      <c r="P1" s="10" t="s">
        <v>419</v>
      </c>
    </row>
    <row r="2" spans="1:16" x14ac:dyDescent="0.25">
      <c r="B2" s="12" t="str">
        <f>Pro!B2</f>
        <v>PROTECTED</v>
      </c>
      <c r="C2" s="12"/>
      <c r="O2" s="161" t="s">
        <v>93</v>
      </c>
      <c r="P2" s="161" t="s">
        <v>109</v>
      </c>
    </row>
    <row r="3" spans="1:16" x14ac:dyDescent="0.25">
      <c r="B3" s="13"/>
      <c r="C3" s="13"/>
      <c r="O3" s="2"/>
      <c r="P3" s="2"/>
    </row>
    <row r="4" spans="1:16" s="2" customFormat="1" x14ac:dyDescent="0.25">
      <c r="A4" s="4"/>
      <c r="B4" s="543" t="str">
        <f>Info!B4</f>
        <v>IMPORTERS' QUESTIONNAIRE</v>
      </c>
      <c r="C4" s="544"/>
      <c r="D4" s="544"/>
      <c r="E4" s="544"/>
      <c r="F4" s="544"/>
      <c r="G4" s="544"/>
      <c r="H4" s="544"/>
      <c r="I4" s="544"/>
      <c r="J4" s="544"/>
      <c r="K4" s="544"/>
      <c r="L4" s="545"/>
      <c r="M4" s="25"/>
      <c r="N4" s="25"/>
      <c r="O4" s="19"/>
      <c r="P4" s="19"/>
    </row>
    <row r="5" spans="1:16" s="2" customFormat="1" x14ac:dyDescent="0.25">
      <c r="A5" s="4"/>
      <c r="B5" s="688" t="str">
        <f>Info!B5</f>
        <v>NQ-2026-001</v>
      </c>
      <c r="C5" s="689"/>
      <c r="D5" s="689"/>
      <c r="E5" s="689"/>
      <c r="F5" s="689"/>
      <c r="G5" s="689"/>
      <c r="H5" s="689"/>
      <c r="I5" s="689"/>
      <c r="J5" s="689"/>
      <c r="K5" s="689"/>
      <c r="L5" s="690"/>
      <c r="M5" s="25"/>
      <c r="N5" s="25"/>
      <c r="O5" s="19"/>
      <c r="P5" s="19"/>
    </row>
    <row r="6" spans="1:16" s="6" customFormat="1" x14ac:dyDescent="0.25">
      <c r="A6" s="4"/>
      <c r="B6" s="688" t="str">
        <f>Info!B6</f>
        <v>OIL AND GAS WELL CASING</v>
      </c>
      <c r="C6" s="689"/>
      <c r="D6" s="689"/>
      <c r="E6" s="689"/>
      <c r="F6" s="689"/>
      <c r="G6" s="689"/>
      <c r="H6" s="689"/>
      <c r="I6" s="689"/>
      <c r="J6" s="689"/>
      <c r="K6" s="689"/>
      <c r="L6" s="690"/>
      <c r="M6" s="19"/>
      <c r="N6" s="19"/>
      <c r="O6" s="15"/>
      <c r="P6" s="15"/>
    </row>
    <row r="7" spans="1:16" s="6" customFormat="1" x14ac:dyDescent="0.25">
      <c r="A7" s="4"/>
      <c r="B7" s="154"/>
      <c r="C7" s="155"/>
      <c r="D7" s="155"/>
      <c r="E7" s="155"/>
      <c r="F7" s="155"/>
      <c r="G7" s="155"/>
      <c r="H7" s="155"/>
      <c r="I7" s="155"/>
      <c r="J7" s="155"/>
      <c r="K7" s="155"/>
      <c r="L7" s="156"/>
      <c r="M7" s="19"/>
      <c r="N7" s="19"/>
      <c r="O7" s="20"/>
    </row>
    <row r="8" spans="1:16" s="6" customFormat="1" x14ac:dyDescent="0.25">
      <c r="A8" s="4"/>
      <c r="B8" s="691" t="str">
        <f>Public!B8</f>
        <v>The following questions refer to the goods as defined in the product description on the Intro tab.</v>
      </c>
      <c r="C8" s="692"/>
      <c r="D8" s="692"/>
      <c r="E8" s="692"/>
      <c r="F8" s="692"/>
      <c r="G8" s="692"/>
      <c r="H8" s="692"/>
      <c r="I8" s="692"/>
      <c r="J8" s="692"/>
      <c r="K8" s="692"/>
      <c r="L8" s="693"/>
      <c r="M8" s="19"/>
      <c r="N8" s="19"/>
      <c r="O8" s="15"/>
      <c r="P8" s="15"/>
    </row>
    <row r="9" spans="1:16" s="6" customFormat="1" x14ac:dyDescent="0.25">
      <c r="A9" s="4"/>
      <c r="B9" s="691" t="str">
        <f>Public!B9</f>
        <v xml:space="preserve">Product information and a glossary of terms can be found in the Info tab.
</v>
      </c>
      <c r="C9" s="692"/>
      <c r="D9" s="692"/>
      <c r="E9" s="692"/>
      <c r="F9" s="692"/>
      <c r="G9" s="692"/>
      <c r="H9" s="692"/>
      <c r="I9" s="692"/>
      <c r="J9" s="692"/>
      <c r="K9" s="692"/>
      <c r="L9" s="693"/>
      <c r="M9" s="19"/>
      <c r="N9" s="19"/>
      <c r="O9" s="15"/>
    </row>
    <row r="10" spans="1:16" s="6" customFormat="1" x14ac:dyDescent="0.25">
      <c r="A10" s="4"/>
      <c r="B10" s="691" t="str">
        <f>Pro!B10</f>
        <v xml:space="preserve">Use the AddPro tab if more space is needed.
</v>
      </c>
      <c r="C10" s="692"/>
      <c r="D10" s="692"/>
      <c r="E10" s="692"/>
      <c r="F10" s="692"/>
      <c r="G10" s="692"/>
      <c r="H10" s="692"/>
      <c r="I10" s="692"/>
      <c r="J10" s="692"/>
      <c r="K10" s="692"/>
      <c r="L10" s="693"/>
      <c r="M10" s="19"/>
      <c r="N10" s="19"/>
      <c r="O10" s="15"/>
      <c r="P10" s="15"/>
    </row>
    <row r="11" spans="1:16" s="6" customFormat="1" x14ac:dyDescent="0.25">
      <c r="A11" s="4"/>
      <c r="B11" s="157"/>
      <c r="C11" s="158"/>
      <c r="D11" s="155"/>
      <c r="E11" s="155"/>
      <c r="F11" s="155"/>
      <c r="G11" s="155"/>
      <c r="H11" s="155"/>
      <c r="I11" s="155"/>
      <c r="J11" s="155"/>
      <c r="K11" s="155"/>
      <c r="L11" s="156"/>
      <c r="M11" s="19"/>
      <c r="N11" s="19"/>
      <c r="O11" s="15"/>
      <c r="P11" s="15"/>
    </row>
    <row r="12" spans="1:16" s="6" customFormat="1" x14ac:dyDescent="0.25">
      <c r="A12" s="4"/>
      <c r="B12" s="691" t="str">
        <f>Pro!B12</f>
        <v>For the questions in this tab, note the following:</v>
      </c>
      <c r="C12" s="692"/>
      <c r="D12" s="692"/>
      <c r="E12" s="692"/>
      <c r="F12" s="692"/>
      <c r="G12" s="692"/>
      <c r="H12" s="692"/>
      <c r="I12" s="692"/>
      <c r="J12" s="692"/>
      <c r="K12" s="692"/>
      <c r="L12" s="693"/>
      <c r="M12" s="19"/>
      <c r="N12" s="19"/>
      <c r="O12" s="15"/>
      <c r="P12" s="15"/>
    </row>
    <row r="13" spans="1:16" s="6" customFormat="1" ht="28.5" customHeight="1" x14ac:dyDescent="0.25">
      <c r="A13" s="4"/>
      <c r="B13" s="691" t="str">
        <f>Pro!B13</f>
        <v>• Report only sales from your firm’s imports. Sales of goods purchased from Canadian producers must be excluded.</v>
      </c>
      <c r="C13" s="692"/>
      <c r="D13" s="692"/>
      <c r="E13" s="692"/>
      <c r="F13" s="692"/>
      <c r="G13" s="692"/>
      <c r="H13" s="692"/>
      <c r="I13" s="692"/>
      <c r="J13" s="692"/>
      <c r="K13" s="692"/>
      <c r="L13" s="693"/>
      <c r="M13" s="19"/>
      <c r="N13" s="19"/>
      <c r="O13" s="15"/>
      <c r="P13" s="15"/>
    </row>
    <row r="14" spans="1:16" s="6" customFormat="1" x14ac:dyDescent="0.25">
      <c r="A14" s="4"/>
      <c r="B14" s="691" t="str">
        <f>Pro!B14</f>
        <v>• Report all sales to Canadian and foreign associated firms.</v>
      </c>
      <c r="C14" s="692"/>
      <c r="D14" s="692"/>
      <c r="E14" s="692"/>
      <c r="F14" s="692"/>
      <c r="G14" s="692"/>
      <c r="H14" s="692"/>
      <c r="I14" s="692"/>
      <c r="J14" s="692"/>
      <c r="K14" s="692"/>
      <c r="L14" s="693"/>
      <c r="M14" s="19"/>
      <c r="N14" s="19"/>
      <c r="O14" s="15"/>
      <c r="P14" s="15"/>
    </row>
    <row r="15" spans="1:16" s="6" customFormat="1" x14ac:dyDescent="0.25">
      <c r="A15" s="4"/>
      <c r="B15" s="691" t="str">
        <f>Pro!B15</f>
        <v>• Report all sales as of the date of shipment to the customer or the customer’s warehouse.</v>
      </c>
      <c r="C15" s="692"/>
      <c r="D15" s="692"/>
      <c r="E15" s="692"/>
      <c r="F15" s="692"/>
      <c r="G15" s="692"/>
      <c r="H15" s="692"/>
      <c r="I15" s="692"/>
      <c r="J15" s="692"/>
      <c r="K15" s="692"/>
      <c r="L15" s="693"/>
      <c r="M15" s="19"/>
      <c r="N15" s="19"/>
      <c r="O15" s="15"/>
      <c r="P15" s="15"/>
    </row>
    <row r="16" spans="1:16" s="6" customFormat="1" x14ac:dyDescent="0.25">
      <c r="A16" s="4"/>
      <c r="B16" s="691" t="str">
        <f>Pro!B16</f>
        <v>• Report all values in Canadian dollars.</v>
      </c>
      <c r="C16" s="692"/>
      <c r="D16" s="692"/>
      <c r="E16" s="692"/>
      <c r="F16" s="692"/>
      <c r="G16" s="692"/>
      <c r="H16" s="692"/>
      <c r="I16" s="692"/>
      <c r="J16" s="692"/>
      <c r="K16" s="692"/>
      <c r="L16" s="693"/>
      <c r="M16" s="19"/>
      <c r="N16" s="19"/>
      <c r="O16" s="15"/>
      <c r="P16" s="15"/>
    </row>
    <row r="17" spans="1:16" s="6" customFormat="1" x14ac:dyDescent="0.25">
      <c r="A17" s="33"/>
      <c r="B17" s="694" t="str">
        <f>'Imp-Aus'!B16</f>
        <v>• If your firm is an end user or a retailer, your firm does not need to report sales of imports or inventories of imports.</v>
      </c>
      <c r="C17" s="695"/>
      <c r="D17" s="695"/>
      <c r="E17" s="695"/>
      <c r="F17" s="695"/>
      <c r="G17" s="695"/>
      <c r="H17" s="695"/>
      <c r="I17" s="695"/>
      <c r="J17" s="695"/>
      <c r="K17" s="695"/>
      <c r="L17" s="696"/>
      <c r="M17" s="19"/>
      <c r="N17" s="19"/>
      <c r="O17" s="15"/>
      <c r="P17" s="15"/>
    </row>
    <row r="18" spans="1:16" s="6" customFormat="1" x14ac:dyDescent="0.25">
      <c r="A18" s="4"/>
      <c r="B18" s="14"/>
      <c r="C18" s="14"/>
      <c r="D18" s="3"/>
      <c r="E18" s="3"/>
      <c r="F18" s="3"/>
      <c r="G18" s="3"/>
      <c r="H18" s="3"/>
      <c r="I18" s="3"/>
      <c r="J18" s="3"/>
      <c r="K18" s="3"/>
      <c r="L18" s="3"/>
      <c r="O18" s="15"/>
      <c r="P18" s="15"/>
    </row>
    <row r="19" spans="1:16" x14ac:dyDescent="0.25">
      <c r="A19" s="7"/>
      <c r="B19" s="540" t="str">
        <f>IF(Intro!$G$20="English",O19,P19)</f>
        <v>INVENTORIES AND EXPORT SALES</v>
      </c>
      <c r="C19" s="541"/>
      <c r="D19" s="541"/>
      <c r="E19" s="541"/>
      <c r="F19" s="541"/>
      <c r="G19" s="541"/>
      <c r="H19" s="541"/>
      <c r="I19" s="541"/>
      <c r="J19" s="541"/>
      <c r="K19" s="541"/>
      <c r="L19" s="542"/>
      <c r="M19" s="10"/>
      <c r="O19" s="105" t="s">
        <v>366</v>
      </c>
      <c r="P19" s="105" t="s">
        <v>367</v>
      </c>
    </row>
    <row r="20" spans="1:16" x14ac:dyDescent="0.25">
      <c r="A20" s="7"/>
      <c r="B20" s="672" t="s">
        <v>12</v>
      </c>
      <c r="C20" s="673"/>
      <c r="D20" s="673"/>
      <c r="E20" s="673"/>
      <c r="F20" s="673"/>
      <c r="G20" s="673"/>
      <c r="H20" s="673"/>
      <c r="I20" s="673"/>
      <c r="J20" s="673"/>
      <c r="K20" s="673"/>
      <c r="L20" s="674"/>
      <c r="M20" s="10"/>
    </row>
    <row r="21" spans="1:16" x14ac:dyDescent="0.25">
      <c r="A21" s="7"/>
      <c r="B21" s="16"/>
      <c r="C21" s="35"/>
      <c r="D21" s="36"/>
      <c r="E21" s="36"/>
      <c r="F21" s="36"/>
      <c r="G21" s="36"/>
      <c r="H21" s="36"/>
      <c r="I21" s="36"/>
      <c r="J21" s="36"/>
      <c r="K21" s="36"/>
      <c r="L21" s="17"/>
      <c r="M21" s="10"/>
    </row>
    <row r="22" spans="1:16" x14ac:dyDescent="0.25">
      <c r="A22" s="7"/>
      <c r="B22" s="549" t="str">
        <f>IF(Intro!$G$20="English",O22,P22)</f>
        <v>Provide your firm's inventories and export sales of imports of the goods.</v>
      </c>
      <c r="C22" s="550"/>
      <c r="D22" s="550"/>
      <c r="E22" s="550"/>
      <c r="F22" s="550"/>
      <c r="G22" s="550"/>
      <c r="H22" s="550"/>
      <c r="I22" s="550"/>
      <c r="J22" s="550"/>
      <c r="K22" s="550"/>
      <c r="L22" s="551"/>
      <c r="M22" s="10"/>
      <c r="O22" s="18" t="s">
        <v>174</v>
      </c>
      <c r="P22" s="18" t="s">
        <v>85</v>
      </c>
    </row>
    <row r="23" spans="1:16" x14ac:dyDescent="0.25">
      <c r="A23" s="7"/>
      <c r="B23" s="61"/>
      <c r="C23" s="35"/>
      <c r="D23" s="36"/>
      <c r="E23" s="36"/>
      <c r="F23" s="36"/>
      <c r="G23" s="36"/>
      <c r="H23" s="36"/>
      <c r="I23" s="36"/>
      <c r="J23" s="36"/>
      <c r="K23" s="36"/>
      <c r="L23" s="17"/>
      <c r="M23" s="10"/>
      <c r="O23" s="18"/>
    </row>
    <row r="24" spans="1:16" x14ac:dyDescent="0.25">
      <c r="A24" s="7"/>
      <c r="B24" s="61"/>
      <c r="E24" s="35"/>
      <c r="G24" s="718">
        <f>Variables!$B$6</f>
        <v>2023</v>
      </c>
      <c r="H24" s="718">
        <f>G24+1</f>
        <v>2024</v>
      </c>
      <c r="I24" s="718">
        <f>H24+1</f>
        <v>2025</v>
      </c>
      <c r="J24" s="718" t="str">
        <f>IF(Intro!$G$20="English",Variables!B9,Variables!C9)</f>
        <v>Jan-March 2025</v>
      </c>
      <c r="K24" s="718" t="str">
        <f>IF(Intro!$G$20="English",Variables!B10,Variables!C10)</f>
        <v>Jan-March 2026</v>
      </c>
      <c r="L24" s="71"/>
      <c r="M24" s="10"/>
      <c r="O24" s="18"/>
    </row>
    <row r="25" spans="1:16" x14ac:dyDescent="0.25">
      <c r="A25" s="7"/>
      <c r="B25" s="113"/>
      <c r="E25" s="35"/>
      <c r="G25" s="718"/>
      <c r="H25" s="718"/>
      <c r="I25" s="718"/>
      <c r="J25" s="718"/>
      <c r="K25" s="718"/>
      <c r="L25" s="71"/>
      <c r="M25" s="10"/>
      <c r="O25" s="18"/>
    </row>
    <row r="26" spans="1:16" x14ac:dyDescent="0.25">
      <c r="A26" s="7"/>
      <c r="B26" s="532" t="str">
        <f>IF(Intro!$G$20="English",O26,P26)</f>
        <v>Beginning inventory</v>
      </c>
      <c r="C26" s="533"/>
      <c r="D26" s="801" t="str">
        <f>IF(Intro!$G$20="English",Variables!$B$23,Variables!$C$23)</f>
        <v>tonnes</v>
      </c>
      <c r="E26" s="801"/>
      <c r="F26" s="801"/>
      <c r="G26" s="182"/>
      <c r="H26" s="183">
        <f>G32</f>
        <v>0</v>
      </c>
      <c r="I26" s="183">
        <f>H32</f>
        <v>0</v>
      </c>
      <c r="J26" s="183">
        <f>H32</f>
        <v>0</v>
      </c>
      <c r="K26" s="183">
        <f>I32</f>
        <v>0</v>
      </c>
      <c r="L26" s="71"/>
      <c r="M26" s="10"/>
      <c r="O26" s="10" t="s">
        <v>144</v>
      </c>
      <c r="P26" s="10" t="s">
        <v>145</v>
      </c>
    </row>
    <row r="27" spans="1:16" x14ac:dyDescent="0.25">
      <c r="A27" s="7"/>
      <c r="B27" s="532"/>
      <c r="C27" s="533"/>
      <c r="D27" s="801" t="s">
        <v>238</v>
      </c>
      <c r="E27" s="801"/>
      <c r="F27" s="801"/>
      <c r="G27" s="182"/>
      <c r="H27" s="183">
        <f>G33</f>
        <v>0</v>
      </c>
      <c r="I27" s="183">
        <f>H33</f>
        <v>0</v>
      </c>
      <c r="J27" s="183">
        <f>H33</f>
        <v>0</v>
      </c>
      <c r="K27" s="183">
        <f>I33</f>
        <v>0</v>
      </c>
      <c r="L27" s="71"/>
      <c r="M27" s="10"/>
    </row>
    <row r="28" spans="1:16" ht="15" thickBot="1" x14ac:dyDescent="0.3">
      <c r="A28" s="7"/>
      <c r="B28" s="737"/>
      <c r="C28" s="738"/>
      <c r="D28" s="802" t="str">
        <f>"$ / "&amp;IF(Intro!$G$20="English",Variables!$B$24,Variables!$C$24)</f>
        <v>$ / tonne</v>
      </c>
      <c r="E28" s="802"/>
      <c r="F28" s="802"/>
      <c r="G28" s="184" t="str">
        <f>IF(G26=0,"-",G27/G26)</f>
        <v>-</v>
      </c>
      <c r="H28" s="184" t="str">
        <f>IF(H26=0,"-",H27/H26)</f>
        <v>-</v>
      </c>
      <c r="I28" s="184" t="str">
        <f>IF(I26=0,"-",I27/I26)</f>
        <v>-</v>
      </c>
      <c r="J28" s="184" t="str">
        <f>IF(J26=0,"-",J27/J26)</f>
        <v>-</v>
      </c>
      <c r="K28" s="184" t="str">
        <f>IF(K26=0,"-",K27/K26)</f>
        <v>-</v>
      </c>
      <c r="L28" s="71"/>
      <c r="M28" s="10"/>
    </row>
    <row r="29" spans="1:16" x14ac:dyDescent="0.25">
      <c r="A29" s="7"/>
      <c r="B29" s="741" t="str">
        <f>IF(Intro!$G$20="English",O29,P29)</f>
        <v>Export sales</v>
      </c>
      <c r="C29" s="742"/>
      <c r="D29" s="805" t="str">
        <f>IF(Intro!$G$20="English",Variables!$B$23,Variables!$C$23)</f>
        <v>tonnes</v>
      </c>
      <c r="E29" s="805"/>
      <c r="F29" s="805"/>
      <c r="G29" s="185"/>
      <c r="H29" s="185"/>
      <c r="I29" s="185"/>
      <c r="J29" s="185"/>
      <c r="K29" s="185"/>
      <c r="L29" s="71"/>
      <c r="M29" s="10"/>
      <c r="O29" s="10" t="s">
        <v>265</v>
      </c>
      <c r="P29" s="10" t="s">
        <v>146</v>
      </c>
    </row>
    <row r="30" spans="1:16" x14ac:dyDescent="0.25">
      <c r="A30" s="7"/>
      <c r="B30" s="532"/>
      <c r="C30" s="533"/>
      <c r="D30" s="801" t="str">
        <f>'Imp-Aus'!D32</f>
        <v>net delivered selling value (CAD)</v>
      </c>
      <c r="E30" s="801"/>
      <c r="F30" s="801"/>
      <c r="G30" s="182"/>
      <c r="H30" s="182"/>
      <c r="I30" s="182"/>
      <c r="J30" s="182"/>
      <c r="K30" s="182"/>
      <c r="L30" s="71"/>
      <c r="M30" s="10"/>
    </row>
    <row r="31" spans="1:16" ht="15" thickBot="1" x14ac:dyDescent="0.3">
      <c r="A31" s="7"/>
      <c r="B31" s="737"/>
      <c r="C31" s="738"/>
      <c r="D31" s="802" t="str">
        <f>"$ / "&amp;IF(Intro!$G$20="English",Variables!$B$24,Variables!$C$24)</f>
        <v>$ / tonne</v>
      </c>
      <c r="E31" s="802"/>
      <c r="F31" s="802"/>
      <c r="G31" s="184" t="str">
        <f>IF(G29=0,"-",G30/G29)</f>
        <v>-</v>
      </c>
      <c r="H31" s="184" t="str">
        <f>IF(H29=0,"-",H30/H29)</f>
        <v>-</v>
      </c>
      <c r="I31" s="184" t="str">
        <f t="shared" ref="I31:J31" si="0">IF(I29=0,"-",I30/I29)</f>
        <v>-</v>
      </c>
      <c r="J31" s="184" t="str">
        <f t="shared" si="0"/>
        <v>-</v>
      </c>
      <c r="K31" s="184" t="str">
        <f t="shared" ref="K31" si="1">IF(K29=0,"-",K30/K29)</f>
        <v>-</v>
      </c>
      <c r="L31" s="71"/>
      <c r="M31" s="10"/>
    </row>
    <row r="32" spans="1:16" x14ac:dyDescent="0.25">
      <c r="A32" s="7"/>
      <c r="B32" s="565" t="str">
        <f>IF(Intro!$G$20="English",O32,P32)</f>
        <v>Ending inventory</v>
      </c>
      <c r="C32" s="566"/>
      <c r="D32" s="804" t="str">
        <f>IF(Intro!$G$20="English",Variables!$B$23,Variables!$C$23)</f>
        <v>tonnes</v>
      </c>
      <c r="E32" s="804"/>
      <c r="F32" s="804"/>
      <c r="G32" s="186"/>
      <c r="H32" s="186"/>
      <c r="I32" s="186"/>
      <c r="J32" s="186"/>
      <c r="K32" s="186"/>
      <c r="L32" s="71"/>
      <c r="M32" s="10"/>
      <c r="O32" s="10" t="s">
        <v>147</v>
      </c>
      <c r="P32" s="10" t="s">
        <v>403</v>
      </c>
    </row>
    <row r="33" spans="1:16" x14ac:dyDescent="0.25">
      <c r="A33" s="7"/>
      <c r="B33" s="532"/>
      <c r="C33" s="533"/>
      <c r="D33" s="801" t="s">
        <v>238</v>
      </c>
      <c r="E33" s="801"/>
      <c r="F33" s="801"/>
      <c r="G33" s="182"/>
      <c r="H33" s="182"/>
      <c r="I33" s="182"/>
      <c r="J33" s="182"/>
      <c r="K33" s="182"/>
      <c r="L33" s="71"/>
      <c r="M33" s="10"/>
    </row>
    <row r="34" spans="1:16" x14ac:dyDescent="0.25">
      <c r="A34" s="7"/>
      <c r="B34" s="532"/>
      <c r="C34" s="533"/>
      <c r="D34" s="801" t="str">
        <f>"$ / "&amp;IF(Intro!$G$20="English",Variables!$B$24,Variables!$C$24)</f>
        <v>$ / tonne</v>
      </c>
      <c r="E34" s="801"/>
      <c r="F34" s="801"/>
      <c r="G34" s="183" t="str">
        <f>IF(G32=0,"-",G33/G32)</f>
        <v>-</v>
      </c>
      <c r="H34" s="183" t="str">
        <f t="shared" ref="H34:I34" si="2">IF(H32=0,"-",H33/H32)</f>
        <v>-</v>
      </c>
      <c r="I34" s="183" t="str">
        <f t="shared" si="2"/>
        <v>-</v>
      </c>
      <c r="J34" s="183" t="str">
        <f t="shared" ref="J34:K34" si="3">IF(J32=0,"-",J33/J32)</f>
        <v>-</v>
      </c>
      <c r="K34" s="183" t="str">
        <f t="shared" si="3"/>
        <v>-</v>
      </c>
      <c r="L34" s="71"/>
      <c r="M34" s="10"/>
    </row>
    <row r="35" spans="1:16" x14ac:dyDescent="0.25">
      <c r="A35" s="7"/>
      <c r="B35" s="72"/>
      <c r="C35" s="69"/>
      <c r="D35" s="69"/>
      <c r="E35" s="69"/>
      <c r="F35" s="69"/>
      <c r="G35" s="69"/>
      <c r="H35" s="69"/>
      <c r="I35" s="69"/>
      <c r="J35" s="69"/>
      <c r="K35" s="69"/>
      <c r="L35" s="70"/>
      <c r="M35" s="10"/>
    </row>
    <row r="36" spans="1:16" s="11" customFormat="1" x14ac:dyDescent="0.25">
      <c r="A36" s="7"/>
      <c r="B36" s="667" t="s">
        <v>15</v>
      </c>
      <c r="C36" s="668"/>
      <c r="D36" s="668"/>
      <c r="E36" s="668"/>
      <c r="F36" s="668"/>
      <c r="G36" s="668"/>
      <c r="H36" s="668"/>
      <c r="I36" s="668"/>
      <c r="J36" s="668"/>
      <c r="K36" s="668"/>
      <c r="L36" s="669"/>
      <c r="M36" s="73"/>
      <c r="O36" s="10"/>
    </row>
    <row r="37" spans="1:16" x14ac:dyDescent="0.25">
      <c r="A37" s="7"/>
      <c r="B37" s="74"/>
      <c r="C37" s="75"/>
      <c r="D37" s="75"/>
      <c r="E37" s="75"/>
      <c r="F37" s="75"/>
      <c r="G37" s="75"/>
      <c r="H37" s="75"/>
      <c r="I37" s="75"/>
      <c r="J37" s="75"/>
      <c r="K37" s="75"/>
      <c r="L37" s="58"/>
      <c r="M37" s="10"/>
    </row>
    <row r="38" spans="1:16" ht="14.1" customHeight="1" x14ac:dyDescent="0.25">
      <c r="A38" s="7"/>
      <c r="B38" s="537" t="str">
        <f>IF(Intro!$G$20="English",O38,P38)</f>
        <v>Using data provided in Question 1 in the country tabs with the data provided in Question 1 on the Invent-Stock tab, the questionnaire calculates ending inventory as follows:</v>
      </c>
      <c r="C38" s="538"/>
      <c r="D38" s="538"/>
      <c r="E38" s="538"/>
      <c r="F38" s="538"/>
      <c r="G38" s="538"/>
      <c r="H38" s="538"/>
      <c r="I38" s="538"/>
      <c r="J38" s="538"/>
      <c r="K38" s="538"/>
      <c r="L38" s="539"/>
      <c r="M38" s="10"/>
      <c r="O38" s="10" t="s">
        <v>415</v>
      </c>
      <c r="P38" s="10" t="s">
        <v>416</v>
      </c>
    </row>
    <row r="39" spans="1:16" x14ac:dyDescent="0.25">
      <c r="A39" s="7"/>
      <c r="B39" s="74"/>
      <c r="C39" s="75"/>
      <c r="D39" s="75"/>
      <c r="E39" s="75"/>
      <c r="F39" s="75"/>
      <c r="G39" s="75"/>
      <c r="H39" s="75"/>
      <c r="I39" s="75"/>
      <c r="J39" s="75"/>
      <c r="K39" s="75"/>
      <c r="L39" s="58"/>
      <c r="M39" s="10"/>
    </row>
    <row r="40" spans="1:16" x14ac:dyDescent="0.25">
      <c r="A40" s="7"/>
      <c r="B40" s="61"/>
      <c r="E40" s="35"/>
      <c r="G40" s="718">
        <f>Variables!$B$6</f>
        <v>2023</v>
      </c>
      <c r="H40" s="718">
        <f>G40+1</f>
        <v>2024</v>
      </c>
      <c r="I40" s="718">
        <f>H40+1</f>
        <v>2025</v>
      </c>
      <c r="J40" s="718" t="str">
        <f>J24</f>
        <v>Jan-March 2025</v>
      </c>
      <c r="K40" s="718" t="str">
        <f>K24</f>
        <v>Jan-March 2026</v>
      </c>
      <c r="L40" s="71"/>
      <c r="M40" s="10"/>
      <c r="O40" s="18"/>
    </row>
    <row r="41" spans="1:16" x14ac:dyDescent="0.25">
      <c r="A41" s="7"/>
      <c r="B41" s="113"/>
      <c r="E41" s="35"/>
      <c r="G41" s="718"/>
      <c r="H41" s="718"/>
      <c r="I41" s="718"/>
      <c r="J41" s="718"/>
      <c r="K41" s="718"/>
      <c r="L41" s="71"/>
      <c r="M41" s="10"/>
      <c r="O41" s="18"/>
    </row>
    <row r="42" spans="1:16" x14ac:dyDescent="0.25">
      <c r="A42" s="7"/>
      <c r="B42" s="532" t="str">
        <f>B32</f>
        <v>Ending inventory</v>
      </c>
      <c r="C42" s="533"/>
      <c r="D42" s="533"/>
      <c r="E42" s="803" t="str">
        <f>IF(Intro!$G$20="English",Variables!$B$23,Variables!$C$23)</f>
        <v>tonnes</v>
      </c>
      <c r="F42" s="803"/>
      <c r="G42" s="180">
        <f>G26+SUM('Begin:End2'!G26)-SUM('Begin:End2'!G44)-G29</f>
        <v>0</v>
      </c>
      <c r="H42" s="180">
        <f>H26+SUM('Begin:End2'!H26)-SUM('Begin:End2'!H44)-H29</f>
        <v>0</v>
      </c>
      <c r="I42" s="180">
        <f>I26+SUM('Begin:End2'!I26)-SUM('Begin:End2'!I44)-I29</f>
        <v>0</v>
      </c>
      <c r="J42" s="180">
        <f>J26+SUM('Begin:End2'!J26)-SUM('Begin:End2'!J44)-J29</f>
        <v>0</v>
      </c>
      <c r="K42" s="180">
        <f>K26+SUM('Begin:End2'!K26)-SUM('Begin:End2'!K44)-K29</f>
        <v>0</v>
      </c>
      <c r="L42" s="71"/>
      <c r="M42" s="10"/>
    </row>
    <row r="43" spans="1:16" ht="14.1" customHeight="1" x14ac:dyDescent="0.25">
      <c r="A43" s="7"/>
      <c r="B43" s="532" t="str">
        <f>IF(Intro!$G$20="English",O43,P43)</f>
        <v>Difference between ending inventory in Question 1 on the Invent-Stock tab and the calculated ending inventory</v>
      </c>
      <c r="C43" s="533"/>
      <c r="D43" s="533"/>
      <c r="E43" s="803" t="str">
        <f>IF(Intro!$G$20="English",Variables!$B$23,Variables!$C$23)</f>
        <v>tonnes</v>
      </c>
      <c r="F43" s="803"/>
      <c r="G43" s="806">
        <f>G32-G42</f>
        <v>0</v>
      </c>
      <c r="H43" s="806">
        <f>H32-H42</f>
        <v>0</v>
      </c>
      <c r="I43" s="806">
        <f>I32-I42</f>
        <v>0</v>
      </c>
      <c r="J43" s="806">
        <f>J32-J42</f>
        <v>0</v>
      </c>
      <c r="K43" s="806">
        <f>K32-K42</f>
        <v>0</v>
      </c>
      <c r="L43" s="71"/>
      <c r="M43" s="10"/>
      <c r="O43" s="10" t="s">
        <v>196</v>
      </c>
      <c r="P43" s="10" t="s">
        <v>266</v>
      </c>
    </row>
    <row r="44" spans="1:16" x14ac:dyDescent="0.25">
      <c r="A44" s="7"/>
      <c r="B44" s="532"/>
      <c r="C44" s="533"/>
      <c r="D44" s="533"/>
      <c r="E44" s="803"/>
      <c r="F44" s="803"/>
      <c r="G44" s="806"/>
      <c r="H44" s="806"/>
      <c r="I44" s="806"/>
      <c r="J44" s="806"/>
      <c r="K44" s="806"/>
      <c r="L44" s="71"/>
      <c r="M44" s="10"/>
    </row>
    <row r="45" spans="1:16" x14ac:dyDescent="0.25">
      <c r="A45" s="7"/>
      <c r="B45" s="532"/>
      <c r="C45" s="533"/>
      <c r="D45" s="533"/>
      <c r="E45" s="803"/>
      <c r="F45" s="803"/>
      <c r="G45" s="806"/>
      <c r="H45" s="806"/>
      <c r="I45" s="806"/>
      <c r="J45" s="806"/>
      <c r="K45" s="806"/>
      <c r="L45" s="71"/>
      <c r="M45" s="10"/>
    </row>
    <row r="46" spans="1:16" x14ac:dyDescent="0.25">
      <c r="A46" s="7"/>
      <c r="B46" s="74"/>
      <c r="C46" s="75"/>
      <c r="D46" s="75"/>
      <c r="E46" s="75"/>
      <c r="F46" s="75"/>
      <c r="G46" s="75"/>
      <c r="H46" s="75"/>
      <c r="I46" s="75"/>
      <c r="J46" s="75"/>
      <c r="K46" s="75"/>
      <c r="L46" s="58"/>
      <c r="M46" s="10"/>
    </row>
    <row r="47" spans="1:16" x14ac:dyDescent="0.25">
      <c r="A47" s="7"/>
      <c r="B47" s="664" t="str">
        <f>IF(Intro!$G$20="English",O47,P47)</f>
        <v>If the volume of ending inventory in Question 1 on the Invent-Stock tab differs from the calculated ending inventory, explain why there is a difference.</v>
      </c>
      <c r="C47" s="665"/>
      <c r="D47" s="665"/>
      <c r="E47" s="665"/>
      <c r="F47" s="665"/>
      <c r="G47" s="665"/>
      <c r="H47" s="665"/>
      <c r="I47" s="665"/>
      <c r="J47" s="665"/>
      <c r="K47" s="665"/>
      <c r="L47" s="666"/>
      <c r="M47" s="10"/>
      <c r="O47" s="27" t="s">
        <v>175</v>
      </c>
      <c r="P47" s="10" t="s">
        <v>267</v>
      </c>
    </row>
    <row r="48" spans="1:16" x14ac:dyDescent="0.25">
      <c r="A48" s="7"/>
      <c r="B48" s="74"/>
      <c r="C48" s="75"/>
      <c r="D48" s="75"/>
      <c r="E48" s="75"/>
      <c r="F48" s="75"/>
      <c r="G48" s="75"/>
      <c r="H48" s="75"/>
      <c r="I48" s="75"/>
      <c r="J48" s="75"/>
      <c r="K48" s="75"/>
      <c r="L48" s="58"/>
      <c r="M48" s="10"/>
    </row>
    <row r="49" spans="1:16" s="11" customFormat="1" x14ac:dyDescent="0.25">
      <c r="A49" s="7"/>
      <c r="B49" s="675"/>
      <c r="C49" s="676"/>
      <c r="D49" s="676"/>
      <c r="E49" s="676"/>
      <c r="F49" s="676"/>
      <c r="G49" s="676"/>
      <c r="H49" s="676"/>
      <c r="I49" s="676"/>
      <c r="J49" s="676"/>
      <c r="K49" s="676"/>
      <c r="L49" s="677"/>
      <c r="M49" s="38"/>
    </row>
    <row r="50" spans="1:16" s="11" customFormat="1" x14ac:dyDescent="0.25">
      <c r="A50" s="7"/>
      <c r="B50" s="675"/>
      <c r="C50" s="676"/>
      <c r="D50" s="676"/>
      <c r="E50" s="676"/>
      <c r="F50" s="676"/>
      <c r="G50" s="676"/>
      <c r="H50" s="676"/>
      <c r="I50" s="676"/>
      <c r="J50" s="676"/>
      <c r="K50" s="676"/>
      <c r="L50" s="677"/>
      <c r="M50" s="38"/>
    </row>
    <row r="51" spans="1:16" s="11" customFormat="1" x14ac:dyDescent="0.25">
      <c r="A51" s="7"/>
      <c r="B51" s="675"/>
      <c r="C51" s="676"/>
      <c r="D51" s="676"/>
      <c r="E51" s="676"/>
      <c r="F51" s="676"/>
      <c r="G51" s="676"/>
      <c r="H51" s="676"/>
      <c r="I51" s="676"/>
      <c r="J51" s="676"/>
      <c r="K51" s="676"/>
      <c r="L51" s="677"/>
      <c r="M51" s="38"/>
    </row>
    <row r="52" spans="1:16" s="11" customFormat="1" x14ac:dyDescent="0.25">
      <c r="A52" s="7"/>
      <c r="B52" s="675"/>
      <c r="C52" s="676"/>
      <c r="D52" s="676"/>
      <c r="E52" s="676"/>
      <c r="F52" s="676"/>
      <c r="G52" s="676"/>
      <c r="H52" s="676"/>
      <c r="I52" s="676"/>
      <c r="J52" s="676"/>
      <c r="K52" s="676"/>
      <c r="L52" s="677"/>
      <c r="M52" s="38"/>
    </row>
    <row r="53" spans="1:16" s="11" customFormat="1" x14ac:dyDescent="0.25">
      <c r="A53" s="7"/>
      <c r="B53" s="675"/>
      <c r="C53" s="676"/>
      <c r="D53" s="676"/>
      <c r="E53" s="676"/>
      <c r="F53" s="676"/>
      <c r="G53" s="676"/>
      <c r="H53" s="676"/>
      <c r="I53" s="676"/>
      <c r="J53" s="676"/>
      <c r="K53" s="676"/>
      <c r="L53" s="677"/>
      <c r="M53" s="38"/>
    </row>
    <row r="54" spans="1:16" s="11" customFormat="1" x14ac:dyDescent="0.25">
      <c r="A54" s="7"/>
      <c r="B54" s="675"/>
      <c r="C54" s="676"/>
      <c r="D54" s="676"/>
      <c r="E54" s="676"/>
      <c r="F54" s="676"/>
      <c r="G54" s="676"/>
      <c r="H54" s="676"/>
      <c r="I54" s="676"/>
      <c r="J54" s="676"/>
      <c r="K54" s="676"/>
      <c r="L54" s="677"/>
      <c r="M54" s="38"/>
    </row>
    <row r="55" spans="1:16" s="11" customFormat="1" x14ac:dyDescent="0.25">
      <c r="A55" s="7"/>
      <c r="B55" s="675"/>
      <c r="C55" s="676"/>
      <c r="D55" s="676"/>
      <c r="E55" s="676"/>
      <c r="F55" s="676"/>
      <c r="G55" s="676"/>
      <c r="H55" s="676"/>
      <c r="I55" s="676"/>
      <c r="J55" s="676"/>
      <c r="K55" s="676"/>
      <c r="L55" s="677"/>
      <c r="M55" s="38"/>
    </row>
    <row r="56" spans="1:16" s="11" customFormat="1" x14ac:dyDescent="0.25">
      <c r="A56" s="7"/>
      <c r="B56" s="675"/>
      <c r="C56" s="676"/>
      <c r="D56" s="676"/>
      <c r="E56" s="676"/>
      <c r="F56" s="676"/>
      <c r="G56" s="676"/>
      <c r="H56" s="676"/>
      <c r="I56" s="676"/>
      <c r="J56" s="676"/>
      <c r="K56" s="676"/>
      <c r="L56" s="677"/>
      <c r="M56" s="38"/>
    </row>
    <row r="57" spans="1:16" x14ac:dyDescent="0.25">
      <c r="A57" s="7"/>
      <c r="B57" s="72"/>
      <c r="C57" s="69"/>
      <c r="D57" s="69"/>
      <c r="E57" s="69"/>
      <c r="F57" s="69"/>
      <c r="G57" s="69"/>
      <c r="H57" s="69"/>
      <c r="I57" s="69"/>
      <c r="J57" s="69"/>
      <c r="K57" s="69"/>
      <c r="L57" s="70"/>
      <c r="M57" s="10"/>
    </row>
    <row r="58" spans="1:16" s="11" customFormat="1" x14ac:dyDescent="0.25">
      <c r="A58" s="7"/>
      <c r="B58" s="667" t="s">
        <v>16</v>
      </c>
      <c r="C58" s="668"/>
      <c r="D58" s="668"/>
      <c r="E58" s="668"/>
      <c r="F58" s="668"/>
      <c r="G58" s="668"/>
      <c r="H58" s="668"/>
      <c r="I58" s="668"/>
      <c r="J58" s="668"/>
      <c r="K58" s="668"/>
      <c r="L58" s="669"/>
      <c r="M58" s="73"/>
    </row>
    <row r="59" spans="1:16" x14ac:dyDescent="0.25">
      <c r="A59" s="7"/>
      <c r="B59" s="74"/>
      <c r="C59" s="75"/>
      <c r="D59" s="75"/>
      <c r="E59" s="75"/>
      <c r="F59" s="75"/>
      <c r="G59" s="75"/>
      <c r="H59" s="75"/>
      <c r="I59" s="75"/>
      <c r="J59" s="75"/>
      <c r="K59" s="75"/>
      <c r="L59" s="58"/>
      <c r="M59" s="10"/>
    </row>
    <row r="60" spans="1:16" x14ac:dyDescent="0.25">
      <c r="A60" s="7"/>
      <c r="B60" s="537" t="str">
        <f>IF(Intro!$G$20="English",O60,P60)</f>
        <v>Describe how your firm determines the value of inventory. Provide any changes in the method of valuation or major write-downs of inventory that have occurred since January 1, 2023.</v>
      </c>
      <c r="C60" s="538"/>
      <c r="D60" s="538"/>
      <c r="E60" s="538"/>
      <c r="F60" s="538"/>
      <c r="G60" s="538"/>
      <c r="H60" s="538"/>
      <c r="I60" s="538"/>
      <c r="J60" s="538"/>
      <c r="K60" s="538"/>
      <c r="L60" s="539"/>
      <c r="M60" s="10"/>
      <c r="O60" s="10" t="str">
        <f>"Describe how your firm determines the value of inventory. Provide any changes in the method of valuation or major write-downs of inventory that have occurred since January 1, "&amp;Variables!B6&amp;"."</f>
        <v>Describe how your firm determines the value of inventory. Provide any changes in the method of valuation or major write-downs of inventory that have occurred since January 1, 2023.</v>
      </c>
      <c r="P60" s="10" t="str">
        <f>"Décrivez comment votre entreprise détermine la valeur des stocks. Fournissez tout changement dans la méthode d'évaluation des stocks ou toute réduction importante de la valeur comptabilisée des stocks depuis le 1er janvier "&amp;Variables!B6&amp;"."</f>
        <v>Décrivez comment votre entreprise détermine la valeur des stocks. Fournissez tout changement dans la méthode d'évaluation des stocks ou toute réduction importante de la valeur comptabilisée des stocks depuis le 1er janvier 2023.</v>
      </c>
    </row>
    <row r="61" spans="1:16" x14ac:dyDescent="0.25">
      <c r="A61" s="7"/>
      <c r="B61" s="537"/>
      <c r="C61" s="538"/>
      <c r="D61" s="538"/>
      <c r="E61" s="538"/>
      <c r="F61" s="538"/>
      <c r="G61" s="538"/>
      <c r="H61" s="538"/>
      <c r="I61" s="538"/>
      <c r="J61" s="538"/>
      <c r="K61" s="538"/>
      <c r="L61" s="539"/>
      <c r="M61" s="10"/>
    </row>
    <row r="62" spans="1:16" x14ac:dyDescent="0.25">
      <c r="A62" s="7"/>
      <c r="B62" s="74"/>
      <c r="C62" s="75"/>
      <c r="D62" s="75"/>
      <c r="E62" s="75"/>
      <c r="F62" s="75"/>
      <c r="G62" s="75"/>
      <c r="H62" s="75"/>
      <c r="I62" s="75"/>
      <c r="J62" s="75"/>
      <c r="K62" s="75"/>
      <c r="L62" s="58"/>
      <c r="M62" s="10"/>
    </row>
    <row r="63" spans="1:16" s="11" customFormat="1" x14ac:dyDescent="0.25">
      <c r="A63" s="7"/>
      <c r="B63" s="675"/>
      <c r="C63" s="676"/>
      <c r="D63" s="676"/>
      <c r="E63" s="676"/>
      <c r="F63" s="676"/>
      <c r="G63" s="676"/>
      <c r="H63" s="676"/>
      <c r="I63" s="676"/>
      <c r="J63" s="676"/>
      <c r="K63" s="676"/>
      <c r="L63" s="677"/>
      <c r="M63" s="38"/>
    </row>
    <row r="64" spans="1:16" s="11" customFormat="1" x14ac:dyDescent="0.25">
      <c r="A64" s="7"/>
      <c r="B64" s="675"/>
      <c r="C64" s="676"/>
      <c r="D64" s="676"/>
      <c r="E64" s="676"/>
      <c r="F64" s="676"/>
      <c r="G64" s="676"/>
      <c r="H64" s="676"/>
      <c r="I64" s="676"/>
      <c r="J64" s="676"/>
      <c r="K64" s="676"/>
      <c r="L64" s="677"/>
      <c r="M64" s="38"/>
    </row>
    <row r="65" spans="1:16" s="11" customFormat="1" x14ac:dyDescent="0.25">
      <c r="A65" s="7"/>
      <c r="B65" s="675"/>
      <c r="C65" s="676"/>
      <c r="D65" s="676"/>
      <c r="E65" s="676"/>
      <c r="F65" s="676"/>
      <c r="G65" s="676"/>
      <c r="H65" s="676"/>
      <c r="I65" s="676"/>
      <c r="J65" s="676"/>
      <c r="K65" s="676"/>
      <c r="L65" s="677"/>
      <c r="M65" s="38"/>
    </row>
    <row r="66" spans="1:16" s="11" customFormat="1" x14ac:dyDescent="0.25">
      <c r="A66" s="7"/>
      <c r="B66" s="675"/>
      <c r="C66" s="676"/>
      <c r="D66" s="676"/>
      <c r="E66" s="676"/>
      <c r="F66" s="676"/>
      <c r="G66" s="676"/>
      <c r="H66" s="676"/>
      <c r="I66" s="676"/>
      <c r="J66" s="676"/>
      <c r="K66" s="676"/>
      <c r="L66" s="677"/>
      <c r="M66" s="38"/>
    </row>
    <row r="67" spans="1:16" s="11" customFormat="1" x14ac:dyDescent="0.25">
      <c r="A67" s="7"/>
      <c r="B67" s="675"/>
      <c r="C67" s="676"/>
      <c r="D67" s="676"/>
      <c r="E67" s="676"/>
      <c r="F67" s="676"/>
      <c r="G67" s="676"/>
      <c r="H67" s="676"/>
      <c r="I67" s="676"/>
      <c r="J67" s="676"/>
      <c r="K67" s="676"/>
      <c r="L67" s="677"/>
      <c r="M67" s="38"/>
    </row>
    <row r="68" spans="1:16" s="11" customFormat="1" x14ac:dyDescent="0.25">
      <c r="A68" s="7"/>
      <c r="B68" s="675"/>
      <c r="C68" s="676"/>
      <c r="D68" s="676"/>
      <c r="E68" s="676"/>
      <c r="F68" s="676"/>
      <c r="G68" s="676"/>
      <c r="H68" s="676"/>
      <c r="I68" s="676"/>
      <c r="J68" s="676"/>
      <c r="K68" s="676"/>
      <c r="L68" s="677"/>
      <c r="M68" s="38"/>
    </row>
    <row r="69" spans="1:16" s="11" customFormat="1" x14ac:dyDescent="0.25">
      <c r="A69" s="7"/>
      <c r="B69" s="675"/>
      <c r="C69" s="676"/>
      <c r="D69" s="676"/>
      <c r="E69" s="676"/>
      <c r="F69" s="676"/>
      <c r="G69" s="676"/>
      <c r="H69" s="676"/>
      <c r="I69" s="676"/>
      <c r="J69" s="676"/>
      <c r="K69" s="676"/>
      <c r="L69" s="677"/>
      <c r="M69" s="38"/>
    </row>
    <row r="70" spans="1:16" s="11" customFormat="1" x14ac:dyDescent="0.25">
      <c r="A70" s="7"/>
      <c r="B70" s="675"/>
      <c r="C70" s="676"/>
      <c r="D70" s="676"/>
      <c r="E70" s="676"/>
      <c r="F70" s="676"/>
      <c r="G70" s="676"/>
      <c r="H70" s="676"/>
      <c r="I70" s="676"/>
      <c r="J70" s="676"/>
      <c r="K70" s="676"/>
      <c r="L70" s="677"/>
      <c r="M70" s="38"/>
    </row>
    <row r="71" spans="1:16" x14ac:dyDescent="0.25">
      <c r="A71" s="7"/>
      <c r="B71" s="72"/>
      <c r="C71" s="69"/>
      <c r="D71" s="69"/>
      <c r="E71" s="69"/>
      <c r="F71" s="69"/>
      <c r="G71" s="69"/>
      <c r="H71" s="69"/>
      <c r="I71" s="69"/>
      <c r="J71" s="69"/>
      <c r="K71" s="69"/>
      <c r="L71" s="70"/>
      <c r="M71" s="10"/>
    </row>
    <row r="72" spans="1:16" s="11" customFormat="1" x14ac:dyDescent="0.25">
      <c r="A72" s="7"/>
      <c r="B72" s="667" t="s">
        <v>17</v>
      </c>
      <c r="C72" s="668"/>
      <c r="D72" s="668"/>
      <c r="E72" s="668"/>
      <c r="F72" s="668"/>
      <c r="G72" s="668"/>
      <c r="H72" s="668"/>
      <c r="I72" s="668"/>
      <c r="J72" s="668"/>
      <c r="K72" s="668"/>
      <c r="L72" s="669"/>
      <c r="M72" s="73"/>
    </row>
    <row r="73" spans="1:16" x14ac:dyDescent="0.25">
      <c r="A73" s="7"/>
      <c r="B73" s="74"/>
      <c r="C73" s="75"/>
      <c r="D73" s="75"/>
      <c r="E73" s="75"/>
      <c r="F73" s="75"/>
      <c r="G73" s="75"/>
      <c r="H73" s="75"/>
      <c r="I73" s="75"/>
      <c r="J73" s="75"/>
      <c r="K73" s="75"/>
      <c r="L73" s="58"/>
      <c r="M73" s="10"/>
    </row>
    <row r="74" spans="1:16" x14ac:dyDescent="0.25">
      <c r="A74" s="7"/>
      <c r="B74" s="537" t="str">
        <f>IF(Intro!$G$20="English",O74,P74)</f>
        <v>Describe any changes in your firm’s inventory levels of the goods since January 1, 2023 and whether these changes impacted your firm’s ability to supply customers.</v>
      </c>
      <c r="C74" s="538"/>
      <c r="D74" s="538"/>
      <c r="E74" s="538"/>
      <c r="F74" s="538"/>
      <c r="G74" s="538"/>
      <c r="H74" s="538"/>
      <c r="I74" s="538"/>
      <c r="J74" s="538"/>
      <c r="K74" s="538"/>
      <c r="L74" s="539"/>
      <c r="M74" s="10"/>
      <c r="O74" s="10" t="str">
        <f>"Describe any changes in your firm’s inventory levels of the goods since January 1, "&amp;Variables!B6&amp;" and whether these changes impacted your firm’s ability to supply customers."</f>
        <v>Describe any changes in your firm’s inventory levels of the goods since January 1, 2023 and whether these changes impacted your firm’s ability to supply customers.</v>
      </c>
      <c r="P74" s="10" t="str">
        <f>"Décrivez tout changement dans le volume des stocks des marchandises maintenus par votre entreprise depuis le 1er janvier "&amp;Variables!B6&amp;" et indiquez si ces changements ont eu une incidence quelconque sur la capacité de votre entreprise à fournir ses clients."</f>
        <v>Décrivez tout changement dans le volume des stocks des marchandises maintenus par votre entreprise depuis le 1er janvier 2023 et indiquez si ces changements ont eu une incidence quelconque sur la capacité de votre entreprise à fournir ses clients.</v>
      </c>
    </row>
    <row r="75" spans="1:16" x14ac:dyDescent="0.25">
      <c r="A75" s="7"/>
      <c r="B75" s="537"/>
      <c r="C75" s="538"/>
      <c r="D75" s="538"/>
      <c r="E75" s="538"/>
      <c r="F75" s="538"/>
      <c r="G75" s="538"/>
      <c r="H75" s="538"/>
      <c r="I75" s="538"/>
      <c r="J75" s="538"/>
      <c r="K75" s="538"/>
      <c r="L75" s="539"/>
      <c r="M75" s="10"/>
    </row>
    <row r="76" spans="1:16" x14ac:dyDescent="0.25">
      <c r="A76" s="7"/>
      <c r="B76" s="74"/>
      <c r="C76" s="75"/>
      <c r="D76" s="75"/>
      <c r="E76" s="75"/>
      <c r="F76" s="75"/>
      <c r="G76" s="75"/>
      <c r="H76" s="75"/>
      <c r="I76" s="75"/>
      <c r="J76" s="75"/>
      <c r="K76" s="75"/>
      <c r="L76" s="58"/>
      <c r="M76" s="10"/>
    </row>
    <row r="77" spans="1:16" s="11" customFormat="1" x14ac:dyDescent="0.25">
      <c r="A77" s="7"/>
      <c r="B77" s="675"/>
      <c r="C77" s="676"/>
      <c r="D77" s="676"/>
      <c r="E77" s="676"/>
      <c r="F77" s="676"/>
      <c r="G77" s="676"/>
      <c r="H77" s="676"/>
      <c r="I77" s="676"/>
      <c r="J77" s="676"/>
      <c r="K77" s="676"/>
      <c r="L77" s="677"/>
      <c r="M77" s="38"/>
    </row>
    <row r="78" spans="1:16" s="11" customFormat="1" x14ac:dyDescent="0.25">
      <c r="A78" s="7"/>
      <c r="B78" s="675"/>
      <c r="C78" s="676"/>
      <c r="D78" s="676"/>
      <c r="E78" s="676"/>
      <c r="F78" s="676"/>
      <c r="G78" s="676"/>
      <c r="H78" s="676"/>
      <c r="I78" s="676"/>
      <c r="J78" s="676"/>
      <c r="K78" s="676"/>
      <c r="L78" s="677"/>
      <c r="M78" s="38"/>
    </row>
    <row r="79" spans="1:16" s="11" customFormat="1" x14ac:dyDescent="0.25">
      <c r="A79" s="7"/>
      <c r="B79" s="675"/>
      <c r="C79" s="676"/>
      <c r="D79" s="676"/>
      <c r="E79" s="676"/>
      <c r="F79" s="676"/>
      <c r="G79" s="676"/>
      <c r="H79" s="676"/>
      <c r="I79" s="676"/>
      <c r="J79" s="676"/>
      <c r="K79" s="676"/>
      <c r="L79" s="677"/>
      <c r="M79" s="38"/>
    </row>
    <row r="80" spans="1:16" s="11" customFormat="1" x14ac:dyDescent="0.25">
      <c r="A80" s="7"/>
      <c r="B80" s="675"/>
      <c r="C80" s="676"/>
      <c r="D80" s="676"/>
      <c r="E80" s="676"/>
      <c r="F80" s="676"/>
      <c r="G80" s="676"/>
      <c r="H80" s="676"/>
      <c r="I80" s="676"/>
      <c r="J80" s="676"/>
      <c r="K80" s="676"/>
      <c r="L80" s="677"/>
      <c r="M80" s="38"/>
    </row>
    <row r="81" spans="1:16" s="11" customFormat="1" x14ac:dyDescent="0.25">
      <c r="A81" s="7"/>
      <c r="B81" s="675"/>
      <c r="C81" s="676"/>
      <c r="D81" s="676"/>
      <c r="E81" s="676"/>
      <c r="F81" s="676"/>
      <c r="G81" s="676"/>
      <c r="H81" s="676"/>
      <c r="I81" s="676"/>
      <c r="J81" s="676"/>
      <c r="K81" s="676"/>
      <c r="L81" s="677"/>
      <c r="M81" s="38"/>
    </row>
    <row r="82" spans="1:16" s="11" customFormat="1" x14ac:dyDescent="0.25">
      <c r="A82" s="7"/>
      <c r="B82" s="675"/>
      <c r="C82" s="676"/>
      <c r="D82" s="676"/>
      <c r="E82" s="676"/>
      <c r="F82" s="676"/>
      <c r="G82" s="676"/>
      <c r="H82" s="676"/>
      <c r="I82" s="676"/>
      <c r="J82" s="676"/>
      <c r="K82" s="676"/>
      <c r="L82" s="677"/>
      <c r="M82" s="38"/>
    </row>
    <row r="83" spans="1:16" s="11" customFormat="1" x14ac:dyDescent="0.25">
      <c r="A83" s="7"/>
      <c r="B83" s="675"/>
      <c r="C83" s="676"/>
      <c r="D83" s="676"/>
      <c r="E83" s="676"/>
      <c r="F83" s="676"/>
      <c r="G83" s="676"/>
      <c r="H83" s="676"/>
      <c r="I83" s="676"/>
      <c r="J83" s="676"/>
      <c r="K83" s="676"/>
      <c r="L83" s="677"/>
      <c r="M83" s="38"/>
    </row>
    <row r="84" spans="1:16" s="11" customFormat="1" x14ac:dyDescent="0.25">
      <c r="A84" s="7"/>
      <c r="B84" s="675"/>
      <c r="C84" s="676"/>
      <c r="D84" s="676"/>
      <c r="E84" s="676"/>
      <c r="F84" s="676"/>
      <c r="G84" s="676"/>
      <c r="H84" s="676"/>
      <c r="I84" s="676"/>
      <c r="J84" s="676"/>
      <c r="K84" s="676"/>
      <c r="L84" s="677"/>
      <c r="M84" s="38"/>
    </row>
    <row r="85" spans="1:16" x14ac:dyDescent="0.25">
      <c r="A85" s="7"/>
      <c r="B85" s="72"/>
      <c r="C85" s="69"/>
      <c r="D85" s="69"/>
      <c r="E85" s="69"/>
      <c r="F85" s="69"/>
      <c r="G85" s="69"/>
      <c r="H85" s="69"/>
      <c r="I85" s="69"/>
      <c r="J85" s="69"/>
      <c r="K85" s="69"/>
      <c r="L85" s="70"/>
      <c r="M85" s="10"/>
    </row>
    <row r="86" spans="1:16" s="11" customFormat="1" x14ac:dyDescent="0.25">
      <c r="A86" s="7"/>
      <c r="B86" s="667" t="s">
        <v>18</v>
      </c>
      <c r="C86" s="668"/>
      <c r="D86" s="668"/>
      <c r="E86" s="668"/>
      <c r="F86" s="668"/>
      <c r="G86" s="668"/>
      <c r="H86" s="668"/>
      <c r="I86" s="668"/>
      <c r="J86" s="668"/>
      <c r="K86" s="668"/>
      <c r="L86" s="669"/>
      <c r="M86" s="73"/>
    </row>
    <row r="87" spans="1:16" x14ac:dyDescent="0.25">
      <c r="A87" s="7"/>
      <c r="B87" s="74"/>
      <c r="C87" s="75"/>
      <c r="D87" s="75"/>
      <c r="E87" s="75"/>
      <c r="F87" s="75"/>
      <c r="G87" s="75"/>
      <c r="H87" s="75"/>
      <c r="I87" s="75"/>
      <c r="J87" s="75"/>
      <c r="K87" s="75"/>
      <c r="L87" s="58"/>
      <c r="M87" s="10"/>
    </row>
    <row r="88" spans="1:16" x14ac:dyDescent="0.25">
      <c r="A88" s="7"/>
      <c r="B88" s="537" t="str">
        <f>IF(Intro!$G$20="English",O88,P88)</f>
        <v>Describe your firm’s plans to manage inventory levels, in the next two years. Provide the rationale and assumptions underlying these strategies and objectives.</v>
      </c>
      <c r="C88" s="538"/>
      <c r="D88" s="538"/>
      <c r="E88" s="538"/>
      <c r="F88" s="538"/>
      <c r="G88" s="538"/>
      <c r="H88" s="538"/>
      <c r="I88" s="538"/>
      <c r="J88" s="538"/>
      <c r="K88" s="538"/>
      <c r="L88" s="539"/>
      <c r="M88" s="10"/>
      <c r="O88" s="10" t="s">
        <v>213</v>
      </c>
      <c r="P88" s="10" t="s">
        <v>148</v>
      </c>
    </row>
    <row r="89" spans="1:16" x14ac:dyDescent="0.25">
      <c r="A89" s="7"/>
      <c r="B89" s="74"/>
      <c r="C89" s="75"/>
      <c r="D89" s="75"/>
      <c r="E89" s="75"/>
      <c r="F89" s="75"/>
      <c r="G89" s="75"/>
      <c r="H89" s="75"/>
      <c r="I89" s="75"/>
      <c r="J89" s="75"/>
      <c r="K89" s="75"/>
      <c r="L89" s="58"/>
      <c r="M89" s="10"/>
    </row>
    <row r="90" spans="1:16" s="11" customFormat="1" x14ac:dyDescent="0.25">
      <c r="A90" s="7"/>
      <c r="B90" s="675"/>
      <c r="C90" s="676"/>
      <c r="D90" s="676"/>
      <c r="E90" s="676"/>
      <c r="F90" s="676"/>
      <c r="G90" s="676"/>
      <c r="H90" s="676"/>
      <c r="I90" s="676"/>
      <c r="J90" s="676"/>
      <c r="K90" s="676"/>
      <c r="L90" s="677"/>
      <c r="M90" s="38"/>
    </row>
    <row r="91" spans="1:16" s="11" customFormat="1" x14ac:dyDescent="0.25">
      <c r="A91" s="7"/>
      <c r="B91" s="675"/>
      <c r="C91" s="676"/>
      <c r="D91" s="676"/>
      <c r="E91" s="676"/>
      <c r="F91" s="676"/>
      <c r="G91" s="676"/>
      <c r="H91" s="676"/>
      <c r="I91" s="676"/>
      <c r="J91" s="676"/>
      <c r="K91" s="676"/>
      <c r="L91" s="677"/>
      <c r="M91" s="38"/>
    </row>
    <row r="92" spans="1:16" s="11" customFormat="1" x14ac:dyDescent="0.25">
      <c r="A92" s="7"/>
      <c r="B92" s="675"/>
      <c r="C92" s="676"/>
      <c r="D92" s="676"/>
      <c r="E92" s="676"/>
      <c r="F92" s="676"/>
      <c r="G92" s="676"/>
      <c r="H92" s="676"/>
      <c r="I92" s="676"/>
      <c r="J92" s="676"/>
      <c r="K92" s="676"/>
      <c r="L92" s="677"/>
      <c r="M92" s="38"/>
    </row>
    <row r="93" spans="1:16" s="11" customFormat="1" x14ac:dyDescent="0.25">
      <c r="A93" s="7"/>
      <c r="B93" s="675"/>
      <c r="C93" s="676"/>
      <c r="D93" s="676"/>
      <c r="E93" s="676"/>
      <c r="F93" s="676"/>
      <c r="G93" s="676"/>
      <c r="H93" s="676"/>
      <c r="I93" s="676"/>
      <c r="J93" s="676"/>
      <c r="K93" s="676"/>
      <c r="L93" s="677"/>
      <c r="M93" s="38"/>
    </row>
    <row r="94" spans="1:16" s="11" customFormat="1" x14ac:dyDescent="0.25">
      <c r="A94" s="7"/>
      <c r="B94" s="675"/>
      <c r="C94" s="676"/>
      <c r="D94" s="676"/>
      <c r="E94" s="676"/>
      <c r="F94" s="676"/>
      <c r="G94" s="676"/>
      <c r="H94" s="676"/>
      <c r="I94" s="676"/>
      <c r="J94" s="676"/>
      <c r="K94" s="676"/>
      <c r="L94" s="677"/>
      <c r="M94" s="38"/>
    </row>
    <row r="95" spans="1:16" s="11" customFormat="1" x14ac:dyDescent="0.25">
      <c r="A95" s="7"/>
      <c r="B95" s="675"/>
      <c r="C95" s="676"/>
      <c r="D95" s="676"/>
      <c r="E95" s="676"/>
      <c r="F95" s="676"/>
      <c r="G95" s="676"/>
      <c r="H95" s="676"/>
      <c r="I95" s="676"/>
      <c r="J95" s="676"/>
      <c r="K95" s="676"/>
      <c r="L95" s="677"/>
      <c r="M95" s="38"/>
    </row>
    <row r="96" spans="1:16" s="11" customFormat="1" x14ac:dyDescent="0.25">
      <c r="A96" s="7"/>
      <c r="B96" s="675"/>
      <c r="C96" s="676"/>
      <c r="D96" s="676"/>
      <c r="E96" s="676"/>
      <c r="F96" s="676"/>
      <c r="G96" s="676"/>
      <c r="H96" s="676"/>
      <c r="I96" s="676"/>
      <c r="J96" s="676"/>
      <c r="K96" s="676"/>
      <c r="L96" s="677"/>
      <c r="M96" s="38"/>
    </row>
    <row r="97" spans="1:14" s="11" customFormat="1" x14ac:dyDescent="0.25">
      <c r="A97" s="7"/>
      <c r="B97" s="675"/>
      <c r="C97" s="676"/>
      <c r="D97" s="676"/>
      <c r="E97" s="676"/>
      <c r="F97" s="676"/>
      <c r="G97" s="676"/>
      <c r="H97" s="676"/>
      <c r="I97" s="676"/>
      <c r="J97" s="676"/>
      <c r="K97" s="676"/>
      <c r="L97" s="677"/>
      <c r="M97" s="38"/>
    </row>
    <row r="98" spans="1:14" x14ac:dyDescent="0.25">
      <c r="A98" s="7"/>
      <c r="B98" s="72"/>
      <c r="C98" s="69"/>
      <c r="D98" s="69"/>
      <c r="E98" s="69"/>
      <c r="F98" s="69"/>
      <c r="G98" s="69"/>
      <c r="H98" s="69"/>
      <c r="I98" s="69"/>
      <c r="J98" s="69"/>
      <c r="K98" s="69"/>
      <c r="L98" s="70"/>
      <c r="M98" s="10"/>
    </row>
    <row r="99" spans="1:14" s="44" customFormat="1" x14ac:dyDescent="0.25">
      <c r="A99" s="76"/>
      <c r="B99" s="4"/>
      <c r="C99" s="77"/>
      <c r="D99" s="77"/>
      <c r="E99" s="77"/>
      <c r="F99" s="77"/>
      <c r="G99" s="77"/>
      <c r="H99" s="77"/>
      <c r="I99" s="77"/>
      <c r="J99" s="77"/>
      <c r="K99" s="77"/>
      <c r="L99" s="77"/>
      <c r="N99" s="78"/>
    </row>
    <row r="100" spans="1:14" s="44" customFormat="1" x14ac:dyDescent="0.25">
      <c r="A100" s="76"/>
      <c r="B100" s="4"/>
      <c r="C100" s="77"/>
      <c r="D100" s="77"/>
      <c r="E100" s="77"/>
      <c r="F100" s="77"/>
      <c r="G100" s="77"/>
      <c r="H100" s="77"/>
      <c r="I100" s="77"/>
      <c r="J100" s="77"/>
      <c r="K100" s="77"/>
      <c r="L100" s="77"/>
      <c r="N100" s="78"/>
    </row>
    <row r="101" spans="1:14" s="44" customFormat="1" x14ac:dyDescent="0.25">
      <c r="A101" s="76"/>
      <c r="B101" s="4"/>
      <c r="C101" s="77"/>
      <c r="D101" s="77"/>
      <c r="E101" s="77"/>
      <c r="F101" s="77"/>
      <c r="G101" s="77"/>
      <c r="H101" s="77"/>
      <c r="I101" s="77"/>
      <c r="J101" s="77"/>
      <c r="K101" s="77"/>
      <c r="L101" s="77"/>
      <c r="N101" s="78"/>
    </row>
    <row r="102" spans="1:14" s="44" customFormat="1" x14ac:dyDescent="0.25">
      <c r="A102" s="76"/>
      <c r="B102" s="4"/>
      <c r="C102" s="77"/>
      <c r="D102" s="77"/>
      <c r="E102" s="77"/>
      <c r="F102" s="77"/>
      <c r="G102" s="77"/>
      <c r="H102" s="77"/>
      <c r="I102" s="77"/>
      <c r="J102" s="77"/>
      <c r="K102" s="77"/>
      <c r="L102" s="77"/>
      <c r="N102" s="78"/>
    </row>
    <row r="103" spans="1:14" s="44" customFormat="1" x14ac:dyDescent="0.25">
      <c r="A103" s="76"/>
      <c r="B103" s="4"/>
      <c r="C103" s="77"/>
      <c r="D103" s="77"/>
      <c r="E103" s="77"/>
      <c r="F103" s="77"/>
      <c r="G103" s="77"/>
      <c r="H103" s="77"/>
      <c r="I103" s="77"/>
      <c r="J103" s="77"/>
      <c r="K103" s="77"/>
      <c r="L103" s="77"/>
      <c r="N103" s="78"/>
    </row>
  </sheetData>
  <sheetProtection algorithmName="SHA-512" hashValue="BG8AF547qHJt1IUkwoG23V59z4w4lTEqd2kz6VuA7p5NayZwTO1zF5cTa4qBN6CVLEs7tbeka5KTghmkbUgQ7g==" saltValue="zPHcBlmrdWCzW7ofrn0jHA==" spinCount="100000" sheet="1" objects="1" scenarios="1" selectLockedCells="1"/>
  <mergeCells count="59">
    <mergeCell ref="B47:L47"/>
    <mergeCell ref="B42:D42"/>
    <mergeCell ref="G40:G41"/>
    <mergeCell ref="H40:H41"/>
    <mergeCell ref="I40:I41"/>
    <mergeCell ref="J40:J41"/>
    <mergeCell ref="K40:K41"/>
    <mergeCell ref="J43:J45"/>
    <mergeCell ref="K43:K45"/>
    <mergeCell ref="B43:D45"/>
    <mergeCell ref="E43:F45"/>
    <mergeCell ref="G43:G45"/>
    <mergeCell ref="H43:H45"/>
    <mergeCell ref="I43:I45"/>
    <mergeCell ref="B29:C31"/>
    <mergeCell ref="B14:L14"/>
    <mergeCell ref="B8:L8"/>
    <mergeCell ref="B9:L9"/>
    <mergeCell ref="B10:L10"/>
    <mergeCell ref="B12:L12"/>
    <mergeCell ref="B13:L13"/>
    <mergeCell ref="B15:L15"/>
    <mergeCell ref="B16:L16"/>
    <mergeCell ref="B17:L17"/>
    <mergeCell ref="B22:L22"/>
    <mergeCell ref="D29:F29"/>
    <mergeCell ref="D30:F30"/>
    <mergeCell ref="D31:F31"/>
    <mergeCell ref="B32:C34"/>
    <mergeCell ref="D33:F33"/>
    <mergeCell ref="D34:F34"/>
    <mergeCell ref="E42:F42"/>
    <mergeCell ref="D32:F32"/>
    <mergeCell ref="B38:L38"/>
    <mergeCell ref="B36:L36"/>
    <mergeCell ref="B4:L4"/>
    <mergeCell ref="B5:L5"/>
    <mergeCell ref="B6:L6"/>
    <mergeCell ref="D26:F26"/>
    <mergeCell ref="D27:F27"/>
    <mergeCell ref="B26:C28"/>
    <mergeCell ref="D28:F28"/>
    <mergeCell ref="B19:L19"/>
    <mergeCell ref="G24:G25"/>
    <mergeCell ref="H24:H25"/>
    <mergeCell ref="I24:I25"/>
    <mergeCell ref="J24:J25"/>
    <mergeCell ref="K24:K25"/>
    <mergeCell ref="B20:L20"/>
    <mergeCell ref="B49:L56"/>
    <mergeCell ref="B63:L70"/>
    <mergeCell ref="B77:L84"/>
    <mergeCell ref="B90:L97"/>
    <mergeCell ref="B60:L61"/>
    <mergeCell ref="B74:L75"/>
    <mergeCell ref="B88:L88"/>
    <mergeCell ref="B58:L58"/>
    <mergeCell ref="B72:L72"/>
    <mergeCell ref="B86:L86"/>
  </mergeCells>
  <dataValidations count="3">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B49 B63 B77 B90" xr:uid="{6ACA9FFF-56F8-4677-B2D1-6AF270682371}">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28 G34:K34 G31:K31 H26:K28 G42:K43" xr:uid="{98978244-0A96-4FE2-821D-5B2C774BD175}">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6:G27 G29:K30 G32:K33" xr:uid="{7045C76A-A201-4E84-80FD-CF6874172F23}">
      <formula1>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57" min="1" max="11"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4285C6-02EC-4901-81DA-5891BA963E71}">
  <sheetPr codeName="Sheet13">
    <tabColor rgb="FF92D050"/>
    <pageSetUpPr fitToPage="1"/>
  </sheetPr>
  <dimension ref="A1:P63"/>
  <sheetViews>
    <sheetView showGridLines="0" zoomScaleNormal="100" workbookViewId="0">
      <selection activeCell="O16" sqref="O1:P1048576"/>
    </sheetView>
  </sheetViews>
  <sheetFormatPr defaultColWidth="9.140625" defaultRowHeight="14.25" x14ac:dyDescent="0.25"/>
  <cols>
    <col min="1" max="1" width="1.85546875" style="8" customWidth="1"/>
    <col min="2" max="2" width="12.140625" style="1" customWidth="1"/>
    <col min="3" max="3" width="5.85546875" style="1" customWidth="1"/>
    <col min="4" max="4" width="18.5703125" style="1" customWidth="1"/>
    <col min="5" max="12" width="15.42578125" style="1" customWidth="1"/>
    <col min="13" max="13" width="6.140625" style="9" customWidth="1"/>
    <col min="14" max="14" width="9.140625" style="10" customWidth="1"/>
    <col min="15" max="15" width="10.85546875" style="10" hidden="1" customWidth="1"/>
    <col min="16" max="16" width="8.85546875" style="10" hidden="1" customWidth="1"/>
    <col min="17" max="17" width="9.140625" style="10" customWidth="1"/>
    <col min="18" max="16384" width="9.140625" style="10"/>
  </cols>
  <sheetData>
    <row r="1" spans="1:16" x14ac:dyDescent="0.25">
      <c r="O1" s="10" t="s">
        <v>419</v>
      </c>
      <c r="P1" s="10" t="s">
        <v>419</v>
      </c>
    </row>
    <row r="2" spans="1:16" x14ac:dyDescent="0.25">
      <c r="B2" s="12" t="str">
        <f>Pro!B2</f>
        <v>PROTECTED</v>
      </c>
      <c r="C2" s="12"/>
      <c r="O2" s="161" t="s">
        <v>93</v>
      </c>
      <c r="P2" s="161" t="s">
        <v>109</v>
      </c>
    </row>
    <row r="3" spans="1:16" x14ac:dyDescent="0.25">
      <c r="B3" s="13"/>
      <c r="C3" s="13"/>
      <c r="O3" s="2"/>
      <c r="P3" s="2"/>
    </row>
    <row r="4" spans="1:16" s="2" customFormat="1" x14ac:dyDescent="0.25">
      <c r="A4" s="4"/>
      <c r="B4" s="543" t="str">
        <f>Info!B4</f>
        <v>IMPORTERS' QUESTIONNAIRE</v>
      </c>
      <c r="C4" s="544"/>
      <c r="D4" s="544"/>
      <c r="E4" s="544"/>
      <c r="F4" s="544"/>
      <c r="G4" s="544"/>
      <c r="H4" s="544"/>
      <c r="I4" s="544"/>
      <c r="J4" s="544"/>
      <c r="K4" s="544"/>
      <c r="L4" s="545"/>
      <c r="M4" s="25"/>
      <c r="N4" s="25"/>
      <c r="O4" s="19"/>
      <c r="P4" s="19"/>
    </row>
    <row r="5" spans="1:16" s="2" customFormat="1" x14ac:dyDescent="0.25">
      <c r="A5" s="4"/>
      <c r="B5" s="688" t="str">
        <f>Info!B5</f>
        <v>NQ-2026-001</v>
      </c>
      <c r="C5" s="689"/>
      <c r="D5" s="689"/>
      <c r="E5" s="689"/>
      <c r="F5" s="689"/>
      <c r="G5" s="689"/>
      <c r="H5" s="689"/>
      <c r="I5" s="689"/>
      <c r="J5" s="689"/>
      <c r="K5" s="689"/>
      <c r="L5" s="690"/>
      <c r="M5" s="25"/>
      <c r="N5" s="25"/>
      <c r="O5" s="19"/>
      <c r="P5" s="19"/>
    </row>
    <row r="6" spans="1:16" s="6" customFormat="1" ht="14.25" customHeight="1" x14ac:dyDescent="0.25">
      <c r="A6" s="4"/>
      <c r="B6" s="708" t="str">
        <f>Info!B6</f>
        <v>OIL AND GAS WELL CASING</v>
      </c>
      <c r="C6" s="709"/>
      <c r="D6" s="709"/>
      <c r="E6" s="709"/>
      <c r="F6" s="709"/>
      <c r="G6" s="709"/>
      <c r="H6" s="709"/>
      <c r="I6" s="709"/>
      <c r="J6" s="709"/>
      <c r="K6" s="709"/>
      <c r="L6" s="710"/>
      <c r="M6" s="19"/>
      <c r="N6" s="19"/>
      <c r="O6" s="15"/>
      <c r="P6" s="15"/>
    </row>
    <row r="7" spans="1:16" s="6" customFormat="1" x14ac:dyDescent="0.25">
      <c r="A7" s="4"/>
      <c r="B7" s="14"/>
      <c r="C7" s="14"/>
      <c r="D7" s="3"/>
      <c r="E7" s="3"/>
      <c r="F7" s="3"/>
      <c r="G7" s="3"/>
      <c r="H7" s="3"/>
      <c r="I7" s="3"/>
      <c r="J7" s="3"/>
      <c r="K7" s="3"/>
      <c r="L7" s="3"/>
      <c r="O7" s="15"/>
      <c r="P7" s="15"/>
    </row>
    <row r="8" spans="1:16" x14ac:dyDescent="0.25">
      <c r="B8" s="540" t="str">
        <f>IF(Intro!$G$20="English",O8,P8)</f>
        <v>PROTECTED COMMENTS</v>
      </c>
      <c r="C8" s="541"/>
      <c r="D8" s="541"/>
      <c r="E8" s="541"/>
      <c r="F8" s="541"/>
      <c r="G8" s="541"/>
      <c r="H8" s="541"/>
      <c r="I8" s="541"/>
      <c r="J8" s="541"/>
      <c r="K8" s="541"/>
      <c r="L8" s="542"/>
      <c r="M8" s="10"/>
      <c r="O8" s="10" t="s">
        <v>88</v>
      </c>
      <c r="P8" s="10" t="s">
        <v>214</v>
      </c>
    </row>
    <row r="9" spans="1:16" x14ac:dyDescent="0.25">
      <c r="B9" s="16"/>
      <c r="C9" s="35"/>
      <c r="D9" s="36"/>
      <c r="E9" s="36"/>
      <c r="F9" s="36"/>
      <c r="G9" s="36"/>
      <c r="H9" s="36"/>
      <c r="I9" s="36"/>
      <c r="J9" s="36"/>
      <c r="K9" s="36"/>
      <c r="L9" s="17"/>
      <c r="M9" s="10"/>
    </row>
    <row r="10" spans="1:16" x14ac:dyDescent="0.25">
      <c r="B10" s="549" t="str">
        <f>AddPub!B10</f>
        <v>Should your firm wish to add any comments related to its responses, submit them here. Be sure to indicate the applicable question number.</v>
      </c>
      <c r="C10" s="550"/>
      <c r="D10" s="550"/>
      <c r="E10" s="550"/>
      <c r="F10" s="550"/>
      <c r="G10" s="550"/>
      <c r="H10" s="550"/>
      <c r="I10" s="550"/>
      <c r="J10" s="550"/>
      <c r="K10" s="550"/>
      <c r="L10" s="551"/>
      <c r="M10" s="10"/>
      <c r="O10" s="18"/>
    </row>
    <row r="11" spans="1:16" x14ac:dyDescent="0.25">
      <c r="B11" s="61"/>
      <c r="C11" s="35"/>
      <c r="D11" s="36"/>
      <c r="E11" s="36"/>
      <c r="F11" s="36"/>
      <c r="G11" s="36"/>
      <c r="H11" s="36"/>
      <c r="I11" s="36"/>
      <c r="J11" s="36"/>
      <c r="K11" s="36"/>
      <c r="L11" s="17"/>
      <c r="M11" s="10"/>
      <c r="O11" s="47" t="s">
        <v>409</v>
      </c>
      <c r="P11" s="47" t="s">
        <v>410</v>
      </c>
    </row>
    <row r="12" spans="1:16" x14ac:dyDescent="0.25">
      <c r="B12" s="113"/>
      <c r="C12" s="35"/>
      <c r="D12" s="125" t="str">
        <f>IF(Intro!$G$20="English",O11,P11)</f>
        <v>Tab and Question</v>
      </c>
      <c r="E12" s="711" t="str">
        <f>IF(Intro!$G$20="English",O12,P12)</f>
        <v>Comments</v>
      </c>
      <c r="F12" s="711"/>
      <c r="G12" s="711"/>
      <c r="H12" s="711"/>
      <c r="I12" s="711"/>
      <c r="J12" s="711"/>
      <c r="K12" s="711"/>
      <c r="L12" s="712"/>
      <c r="M12" s="10"/>
      <c r="O12" s="18" t="s">
        <v>129</v>
      </c>
      <c r="P12" s="10" t="s">
        <v>130</v>
      </c>
    </row>
    <row r="13" spans="1:16" x14ac:dyDescent="0.25">
      <c r="B13" s="698" t="str">
        <f>IF(Intro!$G$20="English",O13,P13)</f>
        <v>Comment 1</v>
      </c>
      <c r="C13" s="699"/>
      <c r="D13" s="702"/>
      <c r="E13" s="704"/>
      <c r="F13" s="704"/>
      <c r="G13" s="704"/>
      <c r="H13" s="704"/>
      <c r="I13" s="704"/>
      <c r="J13" s="704"/>
      <c r="K13" s="704"/>
      <c r="L13" s="705"/>
      <c r="M13" s="10"/>
      <c r="O13" s="18" t="s">
        <v>131</v>
      </c>
      <c r="P13" s="10" t="s">
        <v>132</v>
      </c>
    </row>
    <row r="14" spans="1:16" x14ac:dyDescent="0.25">
      <c r="B14" s="698"/>
      <c r="C14" s="699"/>
      <c r="D14" s="702"/>
      <c r="E14" s="704"/>
      <c r="F14" s="704"/>
      <c r="G14" s="704"/>
      <c r="H14" s="704"/>
      <c r="I14" s="704"/>
      <c r="J14" s="704"/>
      <c r="K14" s="704"/>
      <c r="L14" s="705"/>
      <c r="M14" s="10"/>
      <c r="O14" s="18"/>
    </row>
    <row r="15" spans="1:16" x14ac:dyDescent="0.25">
      <c r="B15" s="698"/>
      <c r="C15" s="699"/>
      <c r="D15" s="702"/>
      <c r="E15" s="704"/>
      <c r="F15" s="704"/>
      <c r="G15" s="704"/>
      <c r="H15" s="704"/>
      <c r="I15" s="704"/>
      <c r="J15" s="704"/>
      <c r="K15" s="704"/>
      <c r="L15" s="705"/>
      <c r="M15" s="10"/>
      <c r="O15" s="18"/>
    </row>
    <row r="16" spans="1:16" x14ac:dyDescent="0.25">
      <c r="B16" s="698"/>
      <c r="C16" s="699"/>
      <c r="D16" s="702"/>
      <c r="E16" s="704"/>
      <c r="F16" s="704"/>
      <c r="G16" s="704"/>
      <c r="H16" s="704"/>
      <c r="I16" s="704"/>
      <c r="J16" s="704"/>
      <c r="K16" s="704"/>
      <c r="L16" s="705"/>
      <c r="M16" s="10"/>
      <c r="O16" s="18"/>
    </row>
    <row r="17" spans="2:16" x14ac:dyDescent="0.25">
      <c r="B17" s="698"/>
      <c r="C17" s="699"/>
      <c r="D17" s="702"/>
      <c r="E17" s="704"/>
      <c r="F17" s="704"/>
      <c r="G17" s="704"/>
      <c r="H17" s="704"/>
      <c r="I17" s="704"/>
      <c r="J17" s="704"/>
      <c r="K17" s="704"/>
      <c r="L17" s="705"/>
      <c r="M17" s="10"/>
      <c r="O17" s="18"/>
    </row>
    <row r="18" spans="2:16" x14ac:dyDescent="0.25">
      <c r="B18" s="698"/>
      <c r="C18" s="699"/>
      <c r="D18" s="702"/>
      <c r="E18" s="704"/>
      <c r="F18" s="704"/>
      <c r="G18" s="704"/>
      <c r="H18" s="704"/>
      <c r="I18" s="704"/>
      <c r="J18" s="704"/>
      <c r="K18" s="704"/>
      <c r="L18" s="705"/>
      <c r="M18" s="10"/>
      <c r="O18" s="18"/>
    </row>
    <row r="19" spans="2:16" x14ac:dyDescent="0.25">
      <c r="B19" s="698"/>
      <c r="C19" s="699"/>
      <c r="D19" s="702"/>
      <c r="E19" s="704"/>
      <c r="F19" s="704"/>
      <c r="G19" s="704"/>
      <c r="H19" s="704"/>
      <c r="I19" s="704"/>
      <c r="J19" s="704"/>
      <c r="K19" s="704"/>
      <c r="L19" s="705"/>
      <c r="M19" s="10"/>
      <c r="O19" s="18"/>
    </row>
    <row r="20" spans="2:16" x14ac:dyDescent="0.25">
      <c r="B20" s="698"/>
      <c r="C20" s="699"/>
      <c r="D20" s="702"/>
      <c r="E20" s="704"/>
      <c r="F20" s="704"/>
      <c r="G20" s="704"/>
      <c r="H20" s="704"/>
      <c r="I20" s="704"/>
      <c r="J20" s="704"/>
      <c r="K20" s="704"/>
      <c r="L20" s="705"/>
      <c r="M20" s="10"/>
      <c r="O20" s="18"/>
    </row>
    <row r="21" spans="2:16" x14ac:dyDescent="0.25">
      <c r="B21" s="698"/>
      <c r="C21" s="699"/>
      <c r="D21" s="702"/>
      <c r="E21" s="704"/>
      <c r="F21" s="704"/>
      <c r="G21" s="704"/>
      <c r="H21" s="704"/>
      <c r="I21" s="704"/>
      <c r="J21" s="704"/>
      <c r="K21" s="704"/>
      <c r="L21" s="705"/>
      <c r="M21" s="10"/>
      <c r="O21" s="18"/>
    </row>
    <row r="22" spans="2:16" x14ac:dyDescent="0.25">
      <c r="B22" s="698"/>
      <c r="C22" s="699"/>
      <c r="D22" s="702"/>
      <c r="E22" s="704"/>
      <c r="F22" s="704"/>
      <c r="G22" s="704"/>
      <c r="H22" s="704"/>
      <c r="I22" s="704"/>
      <c r="J22" s="704"/>
      <c r="K22" s="704"/>
      <c r="L22" s="705"/>
      <c r="M22" s="10"/>
      <c r="O22" s="18"/>
    </row>
    <row r="23" spans="2:16" x14ac:dyDescent="0.25">
      <c r="B23" s="698" t="str">
        <f>IF(Intro!$G$20="English",O23,P23)</f>
        <v>Comment 2</v>
      </c>
      <c r="C23" s="699"/>
      <c r="D23" s="702"/>
      <c r="E23" s="704"/>
      <c r="F23" s="704"/>
      <c r="G23" s="704"/>
      <c r="H23" s="704"/>
      <c r="I23" s="704"/>
      <c r="J23" s="704"/>
      <c r="K23" s="704"/>
      <c r="L23" s="705"/>
      <c r="M23" s="10"/>
      <c r="O23" s="18" t="s">
        <v>133</v>
      </c>
      <c r="P23" s="10" t="s">
        <v>134</v>
      </c>
    </row>
    <row r="24" spans="2:16" x14ac:dyDescent="0.25">
      <c r="B24" s="698"/>
      <c r="C24" s="699"/>
      <c r="D24" s="702"/>
      <c r="E24" s="704"/>
      <c r="F24" s="704"/>
      <c r="G24" s="704"/>
      <c r="H24" s="704"/>
      <c r="I24" s="704"/>
      <c r="J24" s="704"/>
      <c r="K24" s="704"/>
      <c r="L24" s="705"/>
      <c r="M24" s="10"/>
    </row>
    <row r="25" spans="2:16" x14ac:dyDescent="0.25">
      <c r="B25" s="698"/>
      <c r="C25" s="699"/>
      <c r="D25" s="702"/>
      <c r="E25" s="704"/>
      <c r="F25" s="704"/>
      <c r="G25" s="704"/>
      <c r="H25" s="704"/>
      <c r="I25" s="704"/>
      <c r="J25" s="704"/>
      <c r="K25" s="704"/>
      <c r="L25" s="705"/>
      <c r="M25" s="10"/>
    </row>
    <row r="26" spans="2:16" x14ac:dyDescent="0.25">
      <c r="B26" s="698"/>
      <c r="C26" s="699"/>
      <c r="D26" s="702"/>
      <c r="E26" s="704"/>
      <c r="F26" s="704"/>
      <c r="G26" s="704"/>
      <c r="H26" s="704"/>
      <c r="I26" s="704"/>
      <c r="J26" s="704"/>
      <c r="K26" s="704"/>
      <c r="L26" s="705"/>
      <c r="M26" s="10"/>
    </row>
    <row r="27" spans="2:16" x14ac:dyDescent="0.25">
      <c r="B27" s="698"/>
      <c r="C27" s="699"/>
      <c r="D27" s="702"/>
      <c r="E27" s="704"/>
      <c r="F27" s="704"/>
      <c r="G27" s="704"/>
      <c r="H27" s="704"/>
      <c r="I27" s="704"/>
      <c r="J27" s="704"/>
      <c r="K27" s="704"/>
      <c r="L27" s="705"/>
      <c r="M27" s="10"/>
      <c r="O27" s="18"/>
    </row>
    <row r="28" spans="2:16" x14ac:dyDescent="0.25">
      <c r="B28" s="698"/>
      <c r="C28" s="699"/>
      <c r="D28" s="702"/>
      <c r="E28" s="704"/>
      <c r="F28" s="704"/>
      <c r="G28" s="704"/>
      <c r="H28" s="704"/>
      <c r="I28" s="704"/>
      <c r="J28" s="704"/>
      <c r="K28" s="704"/>
      <c r="L28" s="705"/>
      <c r="M28" s="10"/>
      <c r="O28" s="18"/>
    </row>
    <row r="29" spans="2:16" x14ac:dyDescent="0.25">
      <c r="B29" s="698"/>
      <c r="C29" s="699"/>
      <c r="D29" s="702"/>
      <c r="E29" s="704"/>
      <c r="F29" s="704"/>
      <c r="G29" s="704"/>
      <c r="H29" s="704"/>
      <c r="I29" s="704"/>
      <c r="J29" s="704"/>
      <c r="K29" s="704"/>
      <c r="L29" s="705"/>
      <c r="M29" s="10"/>
      <c r="O29" s="18"/>
    </row>
    <row r="30" spans="2:16" x14ac:dyDescent="0.25">
      <c r="B30" s="698"/>
      <c r="C30" s="699"/>
      <c r="D30" s="702"/>
      <c r="E30" s="704"/>
      <c r="F30" s="704"/>
      <c r="G30" s="704"/>
      <c r="H30" s="704"/>
      <c r="I30" s="704"/>
      <c r="J30" s="704"/>
      <c r="K30" s="704"/>
      <c r="L30" s="705"/>
      <c r="M30" s="10"/>
      <c r="O30" s="18"/>
    </row>
    <row r="31" spans="2:16" x14ac:dyDescent="0.25">
      <c r="B31" s="698"/>
      <c r="C31" s="699"/>
      <c r="D31" s="702"/>
      <c r="E31" s="704"/>
      <c r="F31" s="704"/>
      <c r="G31" s="704"/>
      <c r="H31" s="704"/>
      <c r="I31" s="704"/>
      <c r="J31" s="704"/>
      <c r="K31" s="704"/>
      <c r="L31" s="705"/>
      <c r="M31" s="10"/>
      <c r="O31" s="18"/>
    </row>
    <row r="32" spans="2:16" x14ac:dyDescent="0.25">
      <c r="B32" s="698"/>
      <c r="C32" s="699"/>
      <c r="D32" s="702"/>
      <c r="E32" s="704"/>
      <c r="F32" s="704"/>
      <c r="G32" s="704"/>
      <c r="H32" s="704"/>
      <c r="I32" s="704"/>
      <c r="J32" s="704"/>
      <c r="K32" s="704"/>
      <c r="L32" s="705"/>
      <c r="M32" s="10"/>
      <c r="O32" s="18"/>
    </row>
    <row r="33" spans="2:16" x14ac:dyDescent="0.25">
      <c r="B33" s="698" t="str">
        <f>IF(Intro!$G$20="English",O33,P33)</f>
        <v>Comment 3</v>
      </c>
      <c r="C33" s="699"/>
      <c r="D33" s="702"/>
      <c r="E33" s="704"/>
      <c r="F33" s="704"/>
      <c r="G33" s="704"/>
      <c r="H33" s="704"/>
      <c r="I33" s="704"/>
      <c r="J33" s="704"/>
      <c r="K33" s="704"/>
      <c r="L33" s="705"/>
      <c r="M33" s="10"/>
      <c r="O33" s="18" t="s">
        <v>135</v>
      </c>
      <c r="P33" s="10" t="s">
        <v>136</v>
      </c>
    </row>
    <row r="34" spans="2:16" x14ac:dyDescent="0.25">
      <c r="B34" s="698"/>
      <c r="C34" s="699"/>
      <c r="D34" s="702"/>
      <c r="E34" s="704"/>
      <c r="F34" s="704"/>
      <c r="G34" s="704"/>
      <c r="H34" s="704"/>
      <c r="I34" s="704"/>
      <c r="J34" s="704"/>
      <c r="K34" s="704"/>
      <c r="L34" s="705"/>
      <c r="M34" s="10"/>
      <c r="O34" s="18"/>
    </row>
    <row r="35" spans="2:16" x14ac:dyDescent="0.25">
      <c r="B35" s="698"/>
      <c r="C35" s="699"/>
      <c r="D35" s="702"/>
      <c r="E35" s="704"/>
      <c r="F35" s="704"/>
      <c r="G35" s="704"/>
      <c r="H35" s="704"/>
      <c r="I35" s="704"/>
      <c r="J35" s="704"/>
      <c r="K35" s="704"/>
      <c r="L35" s="705"/>
      <c r="M35" s="10"/>
      <c r="O35" s="18"/>
    </row>
    <row r="36" spans="2:16" x14ac:dyDescent="0.25">
      <c r="B36" s="698"/>
      <c r="C36" s="699"/>
      <c r="D36" s="702"/>
      <c r="E36" s="704"/>
      <c r="F36" s="704"/>
      <c r="G36" s="704"/>
      <c r="H36" s="704"/>
      <c r="I36" s="704"/>
      <c r="J36" s="704"/>
      <c r="K36" s="704"/>
      <c r="L36" s="705"/>
      <c r="M36" s="10"/>
      <c r="O36" s="18"/>
    </row>
    <row r="37" spans="2:16" x14ac:dyDescent="0.25">
      <c r="B37" s="698"/>
      <c r="C37" s="699"/>
      <c r="D37" s="702"/>
      <c r="E37" s="704"/>
      <c r="F37" s="704"/>
      <c r="G37" s="704"/>
      <c r="H37" s="704"/>
      <c r="I37" s="704"/>
      <c r="J37" s="704"/>
      <c r="K37" s="704"/>
      <c r="L37" s="705"/>
      <c r="M37" s="10"/>
      <c r="O37" s="18"/>
    </row>
    <row r="38" spans="2:16" x14ac:dyDescent="0.25">
      <c r="B38" s="698"/>
      <c r="C38" s="699"/>
      <c r="D38" s="702"/>
      <c r="E38" s="704"/>
      <c r="F38" s="704"/>
      <c r="G38" s="704"/>
      <c r="H38" s="704"/>
      <c r="I38" s="704"/>
      <c r="J38" s="704"/>
      <c r="K38" s="704"/>
      <c r="L38" s="705"/>
      <c r="M38" s="10"/>
      <c r="O38" s="18"/>
    </row>
    <row r="39" spans="2:16" x14ac:dyDescent="0.25">
      <c r="B39" s="698"/>
      <c r="C39" s="699"/>
      <c r="D39" s="702"/>
      <c r="E39" s="704"/>
      <c r="F39" s="704"/>
      <c r="G39" s="704"/>
      <c r="H39" s="704"/>
      <c r="I39" s="704"/>
      <c r="J39" s="704"/>
      <c r="K39" s="704"/>
      <c r="L39" s="705"/>
      <c r="M39" s="10"/>
      <c r="O39" s="18"/>
    </row>
    <row r="40" spans="2:16" x14ac:dyDescent="0.25">
      <c r="B40" s="698"/>
      <c r="C40" s="699"/>
      <c r="D40" s="702"/>
      <c r="E40" s="704"/>
      <c r="F40" s="704"/>
      <c r="G40" s="704"/>
      <c r="H40" s="704"/>
      <c r="I40" s="704"/>
      <c r="J40" s="704"/>
      <c r="K40" s="704"/>
      <c r="L40" s="705"/>
      <c r="M40" s="10"/>
      <c r="O40" s="18"/>
    </row>
    <row r="41" spans="2:16" x14ac:dyDescent="0.25">
      <c r="B41" s="698"/>
      <c r="C41" s="699"/>
      <c r="D41" s="702"/>
      <c r="E41" s="704"/>
      <c r="F41" s="704"/>
      <c r="G41" s="704"/>
      <c r="H41" s="704"/>
      <c r="I41" s="704"/>
      <c r="J41" s="704"/>
      <c r="K41" s="704"/>
      <c r="L41" s="705"/>
      <c r="M41" s="10"/>
      <c r="O41" s="18"/>
    </row>
    <row r="42" spans="2:16" x14ac:dyDescent="0.25">
      <c r="B42" s="698"/>
      <c r="C42" s="699"/>
      <c r="D42" s="702"/>
      <c r="E42" s="704"/>
      <c r="F42" s="704"/>
      <c r="G42" s="704"/>
      <c r="H42" s="704"/>
      <c r="I42" s="704"/>
      <c r="J42" s="704"/>
      <c r="K42" s="704"/>
      <c r="L42" s="705"/>
      <c r="M42" s="10"/>
      <c r="O42" s="18"/>
    </row>
    <row r="43" spans="2:16" x14ac:dyDescent="0.25">
      <c r="B43" s="698" t="str">
        <f>IF(Intro!$G$20="English",O43,P43)</f>
        <v>Comment 4</v>
      </c>
      <c r="C43" s="699"/>
      <c r="D43" s="702"/>
      <c r="E43" s="704"/>
      <c r="F43" s="704"/>
      <c r="G43" s="704"/>
      <c r="H43" s="704"/>
      <c r="I43" s="704"/>
      <c r="J43" s="704"/>
      <c r="K43" s="704"/>
      <c r="L43" s="705"/>
      <c r="M43" s="10"/>
      <c r="O43" s="18" t="s">
        <v>137</v>
      </c>
      <c r="P43" s="10" t="s">
        <v>138</v>
      </c>
    </row>
    <row r="44" spans="2:16" x14ac:dyDescent="0.25">
      <c r="B44" s="698"/>
      <c r="C44" s="699"/>
      <c r="D44" s="702"/>
      <c r="E44" s="704"/>
      <c r="F44" s="704"/>
      <c r="G44" s="704"/>
      <c r="H44" s="704"/>
      <c r="I44" s="704"/>
      <c r="J44" s="704"/>
      <c r="K44" s="704"/>
      <c r="L44" s="705"/>
      <c r="M44" s="10"/>
      <c r="O44" s="18"/>
    </row>
    <row r="45" spans="2:16" x14ac:dyDescent="0.25">
      <c r="B45" s="698"/>
      <c r="C45" s="699"/>
      <c r="D45" s="702"/>
      <c r="E45" s="704"/>
      <c r="F45" s="704"/>
      <c r="G45" s="704"/>
      <c r="H45" s="704"/>
      <c r="I45" s="704"/>
      <c r="J45" s="704"/>
      <c r="K45" s="704"/>
      <c r="L45" s="705"/>
      <c r="M45" s="10"/>
      <c r="O45" s="18"/>
    </row>
    <row r="46" spans="2:16" x14ac:dyDescent="0.25">
      <c r="B46" s="698"/>
      <c r="C46" s="699"/>
      <c r="D46" s="702"/>
      <c r="E46" s="704"/>
      <c r="F46" s="704"/>
      <c r="G46" s="704"/>
      <c r="H46" s="704"/>
      <c r="I46" s="704"/>
      <c r="J46" s="704"/>
      <c r="K46" s="704"/>
      <c r="L46" s="705"/>
      <c r="M46" s="10"/>
      <c r="O46" s="18"/>
    </row>
    <row r="47" spans="2:16" x14ac:dyDescent="0.25">
      <c r="B47" s="698"/>
      <c r="C47" s="699"/>
      <c r="D47" s="702"/>
      <c r="E47" s="704"/>
      <c r="F47" s="704"/>
      <c r="G47" s="704"/>
      <c r="H47" s="704"/>
      <c r="I47" s="704"/>
      <c r="J47" s="704"/>
      <c r="K47" s="704"/>
      <c r="L47" s="705"/>
      <c r="M47" s="10"/>
      <c r="O47" s="18"/>
    </row>
    <row r="48" spans="2:16" x14ac:dyDescent="0.25">
      <c r="B48" s="698"/>
      <c r="C48" s="699"/>
      <c r="D48" s="702"/>
      <c r="E48" s="704"/>
      <c r="F48" s="704"/>
      <c r="G48" s="704"/>
      <c r="H48" s="704"/>
      <c r="I48" s="704"/>
      <c r="J48" s="704"/>
      <c r="K48" s="704"/>
      <c r="L48" s="705"/>
      <c r="M48" s="10"/>
      <c r="O48" s="18"/>
    </row>
    <row r="49" spans="1:16" x14ac:dyDescent="0.25">
      <c r="B49" s="698"/>
      <c r="C49" s="699"/>
      <c r="D49" s="702"/>
      <c r="E49" s="704"/>
      <c r="F49" s="704"/>
      <c r="G49" s="704"/>
      <c r="H49" s="704"/>
      <c r="I49" s="704"/>
      <c r="J49" s="704"/>
      <c r="K49" s="704"/>
      <c r="L49" s="705"/>
      <c r="M49" s="10"/>
      <c r="O49" s="18"/>
    </row>
    <row r="50" spans="1:16" x14ac:dyDescent="0.25">
      <c r="B50" s="698"/>
      <c r="C50" s="699"/>
      <c r="D50" s="702"/>
      <c r="E50" s="704"/>
      <c r="F50" s="704"/>
      <c r="G50" s="704"/>
      <c r="H50" s="704"/>
      <c r="I50" s="704"/>
      <c r="J50" s="704"/>
      <c r="K50" s="704"/>
      <c r="L50" s="705"/>
      <c r="M50" s="10"/>
      <c r="O50" s="18"/>
    </row>
    <row r="51" spans="1:16" x14ac:dyDescent="0.25">
      <c r="B51" s="698"/>
      <c r="C51" s="699"/>
      <c r="D51" s="702"/>
      <c r="E51" s="704"/>
      <c r="F51" s="704"/>
      <c r="G51" s="704"/>
      <c r="H51" s="704"/>
      <c r="I51" s="704"/>
      <c r="J51" s="704"/>
      <c r="K51" s="704"/>
      <c r="L51" s="705"/>
      <c r="M51" s="10"/>
      <c r="O51" s="18"/>
    </row>
    <row r="52" spans="1:16" x14ac:dyDescent="0.25">
      <c r="B52" s="698"/>
      <c r="C52" s="699"/>
      <c r="D52" s="702"/>
      <c r="E52" s="704"/>
      <c r="F52" s="704"/>
      <c r="G52" s="704"/>
      <c r="H52" s="704"/>
      <c r="I52" s="704"/>
      <c r="J52" s="704"/>
      <c r="K52" s="704"/>
      <c r="L52" s="705"/>
      <c r="M52" s="10"/>
      <c r="O52" s="18"/>
    </row>
    <row r="53" spans="1:16" x14ac:dyDescent="0.25">
      <c r="B53" s="698" t="str">
        <f>IF(Intro!$G$20="English",O53,P53)</f>
        <v>Comment 5</v>
      </c>
      <c r="C53" s="699"/>
      <c r="D53" s="702"/>
      <c r="E53" s="704"/>
      <c r="F53" s="704"/>
      <c r="G53" s="704"/>
      <c r="H53" s="704"/>
      <c r="I53" s="704"/>
      <c r="J53" s="704"/>
      <c r="K53" s="704"/>
      <c r="L53" s="705"/>
      <c r="M53" s="10"/>
      <c r="O53" s="18" t="s">
        <v>139</v>
      </c>
      <c r="P53" s="10" t="s">
        <v>140</v>
      </c>
    </row>
    <row r="54" spans="1:16" x14ac:dyDescent="0.25">
      <c r="B54" s="698"/>
      <c r="C54" s="699"/>
      <c r="D54" s="702"/>
      <c r="E54" s="704"/>
      <c r="F54" s="704"/>
      <c r="G54" s="704"/>
      <c r="H54" s="704"/>
      <c r="I54" s="704"/>
      <c r="J54" s="704"/>
      <c r="K54" s="704"/>
      <c r="L54" s="705"/>
      <c r="M54" s="10"/>
      <c r="O54" s="18"/>
    </row>
    <row r="55" spans="1:16" x14ac:dyDescent="0.25">
      <c r="B55" s="698"/>
      <c r="C55" s="699"/>
      <c r="D55" s="702"/>
      <c r="E55" s="704"/>
      <c r="F55" s="704"/>
      <c r="G55" s="704"/>
      <c r="H55" s="704"/>
      <c r="I55" s="704"/>
      <c r="J55" s="704"/>
      <c r="K55" s="704"/>
      <c r="L55" s="705"/>
      <c r="M55" s="10"/>
      <c r="O55" s="18"/>
    </row>
    <row r="56" spans="1:16" x14ac:dyDescent="0.25">
      <c r="B56" s="698"/>
      <c r="C56" s="699"/>
      <c r="D56" s="702"/>
      <c r="E56" s="704"/>
      <c r="F56" s="704"/>
      <c r="G56" s="704"/>
      <c r="H56" s="704"/>
      <c r="I56" s="704"/>
      <c r="J56" s="704"/>
      <c r="K56" s="704"/>
      <c r="L56" s="705"/>
      <c r="M56" s="10"/>
      <c r="O56" s="18"/>
    </row>
    <row r="57" spans="1:16" x14ac:dyDescent="0.25">
      <c r="B57" s="698"/>
      <c r="C57" s="699"/>
      <c r="D57" s="702"/>
      <c r="E57" s="704"/>
      <c r="F57" s="704"/>
      <c r="G57" s="704"/>
      <c r="H57" s="704"/>
      <c r="I57" s="704"/>
      <c r="J57" s="704"/>
      <c r="K57" s="704"/>
      <c r="L57" s="705"/>
      <c r="M57" s="10"/>
      <c r="O57" s="18"/>
    </row>
    <row r="58" spans="1:16" x14ac:dyDescent="0.25">
      <c r="B58" s="698"/>
      <c r="C58" s="699"/>
      <c r="D58" s="702"/>
      <c r="E58" s="704"/>
      <c r="F58" s="704"/>
      <c r="G58" s="704"/>
      <c r="H58" s="704"/>
      <c r="I58" s="704"/>
      <c r="J58" s="704"/>
      <c r="K58" s="704"/>
      <c r="L58" s="705"/>
      <c r="M58" s="10"/>
      <c r="O58" s="18"/>
    </row>
    <row r="59" spans="1:16" x14ac:dyDescent="0.25">
      <c r="B59" s="698"/>
      <c r="C59" s="699"/>
      <c r="D59" s="702"/>
      <c r="E59" s="704"/>
      <c r="F59" s="704"/>
      <c r="G59" s="704"/>
      <c r="H59" s="704"/>
      <c r="I59" s="704"/>
      <c r="J59" s="704"/>
      <c r="K59" s="704"/>
      <c r="L59" s="705"/>
      <c r="M59" s="10"/>
      <c r="O59" s="18"/>
    </row>
    <row r="60" spans="1:16" x14ac:dyDescent="0.25">
      <c r="B60" s="698"/>
      <c r="C60" s="699"/>
      <c r="D60" s="702"/>
      <c r="E60" s="704"/>
      <c r="F60" s="704"/>
      <c r="G60" s="704"/>
      <c r="H60" s="704"/>
      <c r="I60" s="704"/>
      <c r="J60" s="704"/>
      <c r="K60" s="704"/>
      <c r="L60" s="705"/>
      <c r="M60" s="10"/>
      <c r="O60" s="18"/>
    </row>
    <row r="61" spans="1:16" x14ac:dyDescent="0.25">
      <c r="B61" s="698"/>
      <c r="C61" s="699"/>
      <c r="D61" s="702"/>
      <c r="E61" s="704"/>
      <c r="F61" s="704"/>
      <c r="G61" s="704"/>
      <c r="H61" s="704"/>
      <c r="I61" s="704"/>
      <c r="J61" s="704"/>
      <c r="K61" s="704"/>
      <c r="L61" s="705"/>
      <c r="M61" s="10"/>
      <c r="O61" s="18"/>
    </row>
    <row r="62" spans="1:16" x14ac:dyDescent="0.25">
      <c r="B62" s="700"/>
      <c r="C62" s="701"/>
      <c r="D62" s="703"/>
      <c r="E62" s="706"/>
      <c r="F62" s="706"/>
      <c r="G62" s="706"/>
      <c r="H62" s="706"/>
      <c r="I62" s="706"/>
      <c r="J62" s="706"/>
      <c r="K62" s="706"/>
      <c r="L62" s="707"/>
      <c r="M62" s="10"/>
      <c r="O62" s="18"/>
    </row>
    <row r="63" spans="1:16" s="44" customFormat="1" x14ac:dyDescent="0.25">
      <c r="A63" s="76"/>
      <c r="B63" s="4"/>
      <c r="C63" s="77"/>
      <c r="D63" s="77"/>
      <c r="E63" s="77"/>
      <c r="F63" s="77"/>
      <c r="G63" s="77"/>
      <c r="H63" s="77"/>
      <c r="I63" s="77"/>
      <c r="J63" s="77"/>
      <c r="K63" s="77"/>
      <c r="L63" s="77"/>
      <c r="N63" s="78"/>
    </row>
  </sheetData>
  <sheetProtection algorithmName="SHA-512" hashValue="6UVZDB2MfowW/+Flp0sy90ACbQ033MPckUWp1kdN0yCd06W8oFk/ItZJ5i+ureIgMVYc6OPNyuQWyCWo8wbSoQ==" saltValue="f4Se4nsJYAoEi9nWLJu6Uw==" spinCount="100000" sheet="1" objects="1" scenarios="1" selectLockedCells="1"/>
  <mergeCells count="21">
    <mergeCell ref="E12:L12"/>
    <mergeCell ref="B13:C22"/>
    <mergeCell ref="D13:D22"/>
    <mergeCell ref="E13:L22"/>
    <mergeCell ref="B23:C32"/>
    <mergeCell ref="D23:D32"/>
    <mergeCell ref="B4:L4"/>
    <mergeCell ref="B5:L5"/>
    <mergeCell ref="B6:L6"/>
    <mergeCell ref="B10:L10"/>
    <mergeCell ref="B8:L8"/>
    <mergeCell ref="B53:C62"/>
    <mergeCell ref="D53:D62"/>
    <mergeCell ref="E53:L62"/>
    <mergeCell ref="E23:L32"/>
    <mergeCell ref="B33:C42"/>
    <mergeCell ref="D33:D42"/>
    <mergeCell ref="E33:L42"/>
    <mergeCell ref="B43:C52"/>
    <mergeCell ref="D43:D52"/>
    <mergeCell ref="E43:L52"/>
  </mergeCells>
  <dataValidations count="2">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E23 E33 E43 E53 E13" xr:uid="{B92FEF87-A425-4F02-8AC2-0EF59A6CC48F}">
      <formula1>1000</formula1>
    </dataValidation>
    <dataValidation allowBlank="1" showInputMessage="1" showErrorMessage="1" sqref="D13:D62" xr:uid="{0B10D565-8D89-4087-BA66-96508C314600}"/>
  </dataValidations>
  <printOptions horizontalCentered="1"/>
  <pageMargins left="0.25" right="0.25" top="0.75" bottom="0.75" header="0.3" footer="0.3"/>
  <pageSetup scale="63" fitToHeight="0" orientation="portrait" r:id="rId1"/>
  <headerFooter>
    <oddFooter>&amp;L&amp;A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AE6E06-317F-43E4-A6C6-377C9C18C326}">
  <sheetPr codeName="Sheet14">
    <tabColor rgb="FF00B0F0"/>
    <pageSetUpPr fitToPage="1"/>
  </sheetPr>
  <dimension ref="A1:P54"/>
  <sheetViews>
    <sheetView showGridLines="0" zoomScaleNormal="100" workbookViewId="0">
      <selection activeCell="B42" sqref="B42:D42"/>
    </sheetView>
  </sheetViews>
  <sheetFormatPr defaultColWidth="9.140625" defaultRowHeight="14.25" x14ac:dyDescent="0.25"/>
  <cols>
    <col min="1" max="1" width="1.85546875" style="8" customWidth="1"/>
    <col min="2" max="12" width="14.5703125" style="1" customWidth="1"/>
    <col min="13" max="13" width="6.140625" style="9" customWidth="1"/>
    <col min="14" max="14" width="9.140625" style="10" customWidth="1"/>
    <col min="15" max="15" width="10.85546875" style="10" hidden="1" customWidth="1"/>
    <col min="16" max="16" width="8.85546875" style="10" hidden="1" customWidth="1"/>
    <col min="17" max="19" width="9.140625" style="10" customWidth="1"/>
    <col min="20" max="16384" width="9.140625" style="10"/>
  </cols>
  <sheetData>
    <row r="1" spans="1:16" x14ac:dyDescent="0.25">
      <c r="O1" s="10" t="s">
        <v>419</v>
      </c>
      <c r="P1" s="10" t="s">
        <v>419</v>
      </c>
    </row>
    <row r="2" spans="1:16" x14ac:dyDescent="0.25">
      <c r="B2" s="12" t="s">
        <v>66</v>
      </c>
      <c r="O2" s="161" t="s">
        <v>93</v>
      </c>
      <c r="P2" s="161" t="s">
        <v>109</v>
      </c>
    </row>
    <row r="3" spans="1:16" x14ac:dyDescent="0.25">
      <c r="B3" s="13"/>
      <c r="O3" s="2"/>
      <c r="P3" s="2"/>
    </row>
    <row r="4" spans="1:16" s="2" customFormat="1" x14ac:dyDescent="0.25">
      <c r="A4" s="4"/>
      <c r="B4" s="543" t="str">
        <f>Info!B4</f>
        <v>IMPORTERS' QUESTIONNAIRE</v>
      </c>
      <c r="C4" s="544"/>
      <c r="D4" s="544"/>
      <c r="E4" s="544"/>
      <c r="F4" s="544"/>
      <c r="G4" s="544"/>
      <c r="H4" s="544"/>
      <c r="I4" s="544"/>
      <c r="J4" s="544"/>
      <c r="K4" s="544"/>
      <c r="L4" s="545"/>
      <c r="M4" s="25"/>
      <c r="N4" s="25"/>
      <c r="O4" s="19"/>
      <c r="P4" s="19"/>
    </row>
    <row r="5" spans="1:16" s="2" customFormat="1" x14ac:dyDescent="0.25">
      <c r="A5" s="4"/>
      <c r="B5" s="688" t="str">
        <f>Info!B5</f>
        <v>NQ-2026-001</v>
      </c>
      <c r="C5" s="689"/>
      <c r="D5" s="689"/>
      <c r="E5" s="689"/>
      <c r="F5" s="689"/>
      <c r="G5" s="689"/>
      <c r="H5" s="689"/>
      <c r="I5" s="689"/>
      <c r="J5" s="689"/>
      <c r="K5" s="689"/>
      <c r="L5" s="690"/>
      <c r="M5" s="25"/>
      <c r="N5" s="25"/>
      <c r="O5" s="19"/>
      <c r="P5" s="19"/>
    </row>
    <row r="6" spans="1:16" s="6" customFormat="1" ht="14.25" customHeight="1" x14ac:dyDescent="0.25">
      <c r="A6" s="4"/>
      <c r="B6" s="708" t="str">
        <f>Info!B6</f>
        <v>OIL AND GAS WELL CASING</v>
      </c>
      <c r="C6" s="709"/>
      <c r="D6" s="709"/>
      <c r="E6" s="709"/>
      <c r="F6" s="709"/>
      <c r="G6" s="709"/>
      <c r="H6" s="709"/>
      <c r="I6" s="709"/>
      <c r="J6" s="709"/>
      <c r="K6" s="709"/>
      <c r="L6" s="710"/>
      <c r="M6" s="19"/>
      <c r="N6" s="19"/>
      <c r="O6" s="15"/>
      <c r="P6" s="15"/>
    </row>
    <row r="7" spans="1:16" s="6" customFormat="1" x14ac:dyDescent="0.25">
      <c r="A7" s="4"/>
      <c r="B7" s="14"/>
      <c r="C7" s="3"/>
      <c r="D7" s="3"/>
      <c r="E7" s="3"/>
      <c r="F7" s="3"/>
      <c r="G7" s="3"/>
      <c r="H7" s="3"/>
      <c r="I7" s="3"/>
      <c r="J7" s="3"/>
      <c r="K7" s="3"/>
      <c r="L7" s="3"/>
      <c r="O7" s="15"/>
      <c r="P7" s="15"/>
    </row>
    <row r="8" spans="1:16" x14ac:dyDescent="0.25">
      <c r="B8" s="540" t="str">
        <f>IF(Intro!$G$20="English",O8,P8)</f>
        <v>CONFIRMATION OF REPORTED DATA</v>
      </c>
      <c r="C8" s="541"/>
      <c r="D8" s="541"/>
      <c r="E8" s="541"/>
      <c r="F8" s="541"/>
      <c r="G8" s="541"/>
      <c r="H8" s="541"/>
      <c r="I8" s="541"/>
      <c r="J8" s="541"/>
      <c r="K8" s="541"/>
      <c r="L8" s="542"/>
      <c r="M8" s="10"/>
      <c r="O8" s="10" t="s">
        <v>60</v>
      </c>
      <c r="P8" s="10" t="s">
        <v>29</v>
      </c>
    </row>
    <row r="9" spans="1:16" x14ac:dyDescent="0.25">
      <c r="B9" s="540" t="str">
        <f>IF(Intro!$G$20="English",O9,P9)</f>
        <v>GENERAL</v>
      </c>
      <c r="C9" s="541"/>
      <c r="D9" s="541"/>
      <c r="E9" s="541"/>
      <c r="F9" s="541"/>
      <c r="G9" s="541"/>
      <c r="H9" s="541"/>
      <c r="I9" s="541"/>
      <c r="J9" s="541"/>
      <c r="K9" s="541"/>
      <c r="L9" s="542"/>
      <c r="M9" s="10"/>
      <c r="O9" s="105" t="s">
        <v>346</v>
      </c>
      <c r="P9" s="105" t="s">
        <v>347</v>
      </c>
    </row>
    <row r="10" spans="1:16" x14ac:dyDescent="0.25">
      <c r="B10" s="74"/>
      <c r="C10" s="75"/>
      <c r="D10" s="75"/>
      <c r="E10" s="75"/>
      <c r="F10" s="75"/>
      <c r="G10" s="75"/>
      <c r="H10" s="75"/>
      <c r="I10" s="75"/>
      <c r="J10" s="75"/>
      <c r="K10" s="75"/>
      <c r="L10" s="58"/>
      <c r="M10" s="10"/>
    </row>
    <row r="11" spans="1:16" s="9" customFormat="1" x14ac:dyDescent="0.25">
      <c r="A11" s="159"/>
      <c r="B11" s="192"/>
      <c r="C11" s="1"/>
      <c r="D11" s="1"/>
      <c r="E11" s="1"/>
      <c r="F11" s="1"/>
      <c r="G11" s="1"/>
      <c r="H11" s="1"/>
      <c r="I11" s="1"/>
      <c r="J11" s="204" t="str">
        <f>IF(Intro!$G$20="English",O11,P11)</f>
        <v>Select Yes or No</v>
      </c>
      <c r="K11" s="1"/>
      <c r="L11" s="160"/>
      <c r="O11" s="9" t="s">
        <v>177</v>
      </c>
      <c r="P11" s="9" t="s">
        <v>395</v>
      </c>
    </row>
    <row r="12" spans="1:16" s="38" customFormat="1" x14ac:dyDescent="0.25">
      <c r="A12" s="49"/>
      <c r="B12" s="532" t="str">
        <f>IF(Intro!$G$20="English",O12,P12)</f>
        <v>Confirm that all data reported in this questionnaire pertain to the goods as defined in the "Intro" tab.</v>
      </c>
      <c r="C12" s="533"/>
      <c r="D12" s="533"/>
      <c r="E12" s="533"/>
      <c r="F12" s="533"/>
      <c r="G12" s="533"/>
      <c r="H12" s="533"/>
      <c r="I12" s="533"/>
      <c r="J12" s="162"/>
      <c r="K12" s="1"/>
      <c r="L12" s="54"/>
      <c r="O12" s="38" t="s">
        <v>407</v>
      </c>
      <c r="P12" s="38" t="s">
        <v>408</v>
      </c>
    </row>
    <row r="13" spans="1:16" s="38" customFormat="1" x14ac:dyDescent="0.25">
      <c r="A13" s="49"/>
      <c r="B13" s="532" t="str">
        <f>IF(Intro!$G$20="English",O13,P13)</f>
        <v>Confirm that all volumes reported in this questionnaire are in tonnes.</v>
      </c>
      <c r="C13" s="533"/>
      <c r="D13" s="533"/>
      <c r="E13" s="533"/>
      <c r="F13" s="533"/>
      <c r="G13" s="533"/>
      <c r="H13" s="533"/>
      <c r="I13" s="533"/>
      <c r="J13" s="142"/>
      <c r="K13" s="1"/>
      <c r="L13" s="71"/>
      <c r="O13" s="38" t="str">
        <f>"Confirm that all volumes reported in this questionnaire are in "&amp;(Variables!B23)&amp;"."</f>
        <v>Confirm that all volumes reported in this questionnaire are in tonnes.</v>
      </c>
      <c r="P13" s="38" t="str">
        <f>"Confirmez que tous les volumes déclarés dans ce questionnaire sont en "&amp;(Variables!C23)&amp;"."</f>
        <v>Confirmez que tous les volumes déclarés dans ce questionnaire sont en tonnes.</v>
      </c>
    </row>
    <row r="14" spans="1:16" s="38" customFormat="1" x14ac:dyDescent="0.25">
      <c r="A14" s="49"/>
      <c r="B14" s="532" t="str">
        <f>IF(Intro!$G$20="English",O14,P14)</f>
        <v>Confirm that all values reported in this questionnaire are in Canadian dollars.</v>
      </c>
      <c r="C14" s="533" t="str">
        <f>IF(SUM(Pro!E19:E19)&lt;&gt;0,"X","-")</f>
        <v>-</v>
      </c>
      <c r="D14" s="533" t="str">
        <f>IF(SUM(Pro!F19:F19)&lt;&gt;0,"X","-")</f>
        <v>-</v>
      </c>
      <c r="E14" s="533" t="str">
        <f>IF(SUM(Pro!G19:G19)&lt;&gt;0,"X","-")</f>
        <v>-</v>
      </c>
      <c r="F14" s="533" t="str">
        <f>IF(SUM(Pro!H19:H19)&lt;&gt;0,"X","-")</f>
        <v>-</v>
      </c>
      <c r="G14" s="533" t="str">
        <f>IF(SUM(Pro!I19:I19)&lt;&gt;0,"X","-")</f>
        <v>-</v>
      </c>
      <c r="H14" s="533"/>
      <c r="I14" s="533"/>
      <c r="J14" s="142"/>
      <c r="K14" s="1"/>
      <c r="L14" s="71"/>
      <c r="O14" s="38" t="s">
        <v>216</v>
      </c>
      <c r="P14" s="38" t="s">
        <v>215</v>
      </c>
    </row>
    <row r="15" spans="1:16" s="38" customFormat="1" x14ac:dyDescent="0.25">
      <c r="A15" s="49"/>
      <c r="B15" s="532" t="str">
        <f>IF(Intro!$G$20="English",O15,P15)</f>
        <v>Confirm that all information is reported on a calendar-year basis.</v>
      </c>
      <c r="C15" s="533" t="e">
        <f>IF(SUM(Pro!#REF!)&lt;&gt;0,"X","-")</f>
        <v>#REF!</v>
      </c>
      <c r="D15" s="533" t="e">
        <f>IF(SUM(Pro!#REF!)&lt;&gt;0,"X","-")</f>
        <v>#REF!</v>
      </c>
      <c r="E15" s="533" t="e">
        <f>IF(SUM(Pro!#REF!)&lt;&gt;0,"X","-")</f>
        <v>#REF!</v>
      </c>
      <c r="F15" s="533" t="e">
        <f>IF(SUM(Pro!#REF!)&lt;&gt;0,"X","-")</f>
        <v>#REF!</v>
      </c>
      <c r="G15" s="533" t="e">
        <f>IF(SUM(Pro!#REF!)&lt;&gt;0,"X","-")</f>
        <v>#REF!</v>
      </c>
      <c r="H15" s="533"/>
      <c r="I15" s="533"/>
      <c r="J15" s="142"/>
      <c r="K15" s="1"/>
      <c r="L15" s="54"/>
      <c r="O15" s="38" t="s">
        <v>89</v>
      </c>
      <c r="P15" s="38" t="s">
        <v>90</v>
      </c>
    </row>
    <row r="16" spans="1:16" x14ac:dyDescent="0.25">
      <c r="B16" s="74"/>
      <c r="C16" s="75"/>
      <c r="D16" s="75"/>
      <c r="E16" s="75"/>
      <c r="F16" s="75"/>
      <c r="G16" s="75"/>
      <c r="H16" s="75"/>
      <c r="I16" s="75"/>
      <c r="J16" s="75"/>
      <c r="K16" s="75"/>
      <c r="L16" s="58"/>
      <c r="M16" s="10"/>
    </row>
    <row r="17" spans="1:16" x14ac:dyDescent="0.25">
      <c r="B17" s="549" t="str">
        <f>IF(Intro!$G$20="English",O17,P17)</f>
        <v>If no, explain.</v>
      </c>
      <c r="C17" s="550"/>
      <c r="D17" s="550"/>
      <c r="E17" s="550"/>
      <c r="F17" s="550"/>
      <c r="G17" s="550"/>
      <c r="H17" s="550"/>
      <c r="I17" s="550"/>
      <c r="J17" s="550"/>
      <c r="K17" s="550"/>
      <c r="L17" s="551"/>
      <c r="M17" s="10"/>
      <c r="O17" s="55" t="s">
        <v>373</v>
      </c>
      <c r="P17" s="6" t="s">
        <v>374</v>
      </c>
    </row>
    <row r="18" spans="1:16" s="38" customFormat="1" x14ac:dyDescent="0.25">
      <c r="A18" s="49"/>
      <c r="B18" s="53"/>
      <c r="C18" s="144"/>
      <c r="D18" s="144"/>
      <c r="E18" s="144"/>
      <c r="F18" s="144"/>
      <c r="G18" s="144"/>
      <c r="H18" s="144"/>
      <c r="I18" s="144"/>
      <c r="J18" s="144"/>
      <c r="K18" s="144"/>
      <c r="L18" s="54"/>
      <c r="O18" s="6"/>
      <c r="P18" s="6"/>
    </row>
    <row r="19" spans="1:16" s="11" customFormat="1" x14ac:dyDescent="0.25">
      <c r="A19" s="8"/>
      <c r="B19" s="675"/>
      <c r="C19" s="811"/>
      <c r="D19" s="811"/>
      <c r="E19" s="811"/>
      <c r="F19" s="811"/>
      <c r="G19" s="811"/>
      <c r="H19" s="811"/>
      <c r="I19" s="811"/>
      <c r="J19" s="811"/>
      <c r="K19" s="811"/>
      <c r="L19" s="677"/>
      <c r="M19" s="38"/>
      <c r="O19" s="145"/>
      <c r="P19" s="145"/>
    </row>
    <row r="20" spans="1:16" s="11" customFormat="1" x14ac:dyDescent="0.25">
      <c r="A20" s="8"/>
      <c r="B20" s="675"/>
      <c r="C20" s="811"/>
      <c r="D20" s="811"/>
      <c r="E20" s="811"/>
      <c r="F20" s="811"/>
      <c r="G20" s="811"/>
      <c r="H20" s="811"/>
      <c r="I20" s="811"/>
      <c r="J20" s="811"/>
      <c r="K20" s="811"/>
      <c r="L20" s="677"/>
      <c r="M20" s="38"/>
      <c r="O20" s="145"/>
      <c r="P20" s="145"/>
    </row>
    <row r="21" spans="1:16" s="11" customFormat="1" x14ac:dyDescent="0.25">
      <c r="A21" s="8"/>
      <c r="B21" s="675"/>
      <c r="C21" s="811"/>
      <c r="D21" s="811"/>
      <c r="E21" s="811"/>
      <c r="F21" s="811"/>
      <c r="G21" s="811"/>
      <c r="H21" s="811"/>
      <c r="I21" s="811"/>
      <c r="J21" s="811"/>
      <c r="K21" s="811"/>
      <c r="L21" s="677"/>
      <c r="M21" s="38"/>
      <c r="O21" s="145"/>
      <c r="P21" s="145"/>
    </row>
    <row r="22" spans="1:16" s="11" customFormat="1" x14ac:dyDescent="0.25">
      <c r="A22" s="8"/>
      <c r="B22" s="675"/>
      <c r="C22" s="811"/>
      <c r="D22" s="811"/>
      <c r="E22" s="811"/>
      <c r="F22" s="811"/>
      <c r="G22" s="811"/>
      <c r="H22" s="811"/>
      <c r="I22" s="811"/>
      <c r="J22" s="811"/>
      <c r="K22" s="811"/>
      <c r="L22" s="677"/>
      <c r="M22" s="38"/>
      <c r="O22" s="145"/>
      <c r="P22" s="145"/>
    </row>
    <row r="23" spans="1:16" s="11" customFormat="1" x14ac:dyDescent="0.25">
      <c r="A23" s="8"/>
      <c r="B23" s="675"/>
      <c r="C23" s="811"/>
      <c r="D23" s="811"/>
      <c r="E23" s="811"/>
      <c r="F23" s="811"/>
      <c r="G23" s="811"/>
      <c r="H23" s="811"/>
      <c r="I23" s="811"/>
      <c r="J23" s="811"/>
      <c r="K23" s="811"/>
      <c r="L23" s="677"/>
      <c r="M23" s="38"/>
      <c r="O23" s="145"/>
      <c r="P23" s="145"/>
    </row>
    <row r="24" spans="1:16" s="11" customFormat="1" x14ac:dyDescent="0.25">
      <c r="A24" s="8"/>
      <c r="B24" s="675"/>
      <c r="C24" s="811"/>
      <c r="D24" s="811"/>
      <c r="E24" s="811"/>
      <c r="F24" s="811"/>
      <c r="G24" s="811"/>
      <c r="H24" s="811"/>
      <c r="I24" s="811"/>
      <c r="J24" s="811"/>
      <c r="K24" s="811"/>
      <c r="L24" s="677"/>
      <c r="M24" s="38"/>
      <c r="O24" s="145"/>
      <c r="P24" s="145"/>
    </row>
    <row r="25" spans="1:16" s="11" customFormat="1" x14ac:dyDescent="0.25">
      <c r="A25" s="8"/>
      <c r="B25" s="675"/>
      <c r="C25" s="811"/>
      <c r="D25" s="811"/>
      <c r="E25" s="811"/>
      <c r="F25" s="811"/>
      <c r="G25" s="811"/>
      <c r="H25" s="811"/>
      <c r="I25" s="811"/>
      <c r="J25" s="811"/>
      <c r="K25" s="811"/>
      <c r="L25" s="677"/>
      <c r="M25" s="38"/>
      <c r="O25" s="145"/>
      <c r="P25" s="145"/>
    </row>
    <row r="26" spans="1:16" s="11" customFormat="1" x14ac:dyDescent="0.25">
      <c r="A26" s="8"/>
      <c r="B26" s="675"/>
      <c r="C26" s="811"/>
      <c r="D26" s="811"/>
      <c r="E26" s="811"/>
      <c r="F26" s="811"/>
      <c r="G26" s="811"/>
      <c r="H26" s="811"/>
      <c r="I26" s="811"/>
      <c r="J26" s="811"/>
      <c r="K26" s="811"/>
      <c r="L26" s="677"/>
      <c r="M26" s="38"/>
      <c r="O26" s="145"/>
      <c r="P26" s="145"/>
    </row>
    <row r="27" spans="1:16" x14ac:dyDescent="0.25">
      <c r="B27" s="74"/>
      <c r="C27" s="40"/>
      <c r="D27" s="40"/>
      <c r="E27" s="40"/>
      <c r="F27" s="40"/>
      <c r="G27" s="40"/>
      <c r="H27" s="40"/>
      <c r="I27" s="40"/>
      <c r="J27" s="40"/>
      <c r="K27" s="40"/>
      <c r="L27" s="58"/>
      <c r="M27" s="10"/>
    </row>
    <row r="28" spans="1:16" x14ac:dyDescent="0.25">
      <c r="B28" s="540" t="str">
        <f>IF(Intro!$G$20="English",O28,P28)</f>
        <v>IMPORTS AND SALES</v>
      </c>
      <c r="C28" s="541"/>
      <c r="D28" s="541"/>
      <c r="E28" s="541"/>
      <c r="F28" s="541"/>
      <c r="G28" s="541"/>
      <c r="H28" s="541"/>
      <c r="I28" s="541"/>
      <c r="J28" s="541"/>
      <c r="K28" s="541"/>
      <c r="L28" s="542"/>
      <c r="M28" s="10"/>
      <c r="O28" s="105" t="s">
        <v>333</v>
      </c>
      <c r="P28" s="105" t="s">
        <v>334</v>
      </c>
    </row>
    <row r="29" spans="1:16" x14ac:dyDescent="0.25">
      <c r="B29" s="74"/>
      <c r="C29" s="75"/>
      <c r="D29" s="75"/>
      <c r="E29" s="75"/>
      <c r="F29" s="75"/>
      <c r="G29" s="75"/>
      <c r="H29" s="75"/>
      <c r="I29" s="75"/>
      <c r="J29" s="75"/>
      <c r="K29" s="75"/>
      <c r="L29" s="58"/>
      <c r="M29" s="10"/>
    </row>
    <row r="30" spans="1:16" x14ac:dyDescent="0.25">
      <c r="B30" s="537" t="str">
        <f>IF(Intro!$G$20="English",O30,P30)</f>
        <v>Note: Public/non-confidential information in this table is automatically generated from the information provided in the "Imp" tabs and "Invent-Stock" tab. Any changes to this public summary must therefore be made in those tabs.</v>
      </c>
      <c r="C30" s="538"/>
      <c r="D30" s="538"/>
      <c r="E30" s="538"/>
      <c r="F30" s="538"/>
      <c r="G30" s="538"/>
      <c r="H30" s="538"/>
      <c r="I30" s="538"/>
      <c r="J30" s="538"/>
      <c r="K30" s="538"/>
      <c r="L30" s="539"/>
      <c r="M30" s="10"/>
      <c r="O30" s="10" t="s">
        <v>357</v>
      </c>
      <c r="P30" s="10" t="s">
        <v>176</v>
      </c>
    </row>
    <row r="31" spans="1:16" x14ac:dyDescent="0.25">
      <c r="B31" s="537"/>
      <c r="C31" s="538"/>
      <c r="D31" s="538"/>
      <c r="E31" s="538"/>
      <c r="F31" s="538"/>
      <c r="G31" s="538"/>
      <c r="H31" s="538"/>
      <c r="I31" s="538"/>
      <c r="J31" s="538"/>
      <c r="K31" s="538"/>
      <c r="L31" s="539"/>
      <c r="M31" s="10"/>
    </row>
    <row r="32" spans="1:16" x14ac:dyDescent="0.25">
      <c r="B32" s="74"/>
      <c r="C32" s="75"/>
      <c r="D32" s="75"/>
      <c r="E32" s="75"/>
      <c r="F32" s="75"/>
      <c r="G32" s="75"/>
      <c r="H32" s="75"/>
      <c r="I32" s="75"/>
      <c r="J32" s="75"/>
      <c r="K32" s="75"/>
      <c r="L32" s="58"/>
      <c r="M32" s="10"/>
    </row>
    <row r="33" spans="1:16" x14ac:dyDescent="0.25">
      <c r="B33" s="61"/>
      <c r="D33" s="111"/>
      <c r="E33" s="718">
        <f>Variables!B6</f>
        <v>2023</v>
      </c>
      <c r="F33" s="718">
        <f>E33+1</f>
        <v>2024</v>
      </c>
      <c r="G33" s="718">
        <f>F33+1</f>
        <v>2025</v>
      </c>
      <c r="H33" s="718" t="str">
        <f>IF(Intro!$G$20="English",Variables!B9,Variables!C9)</f>
        <v>Jan-March 2025</v>
      </c>
      <c r="I33" s="718" t="str">
        <f>IF(Intro!$G$20="English",Variables!B10,Variables!C10)</f>
        <v>Jan-March 2026</v>
      </c>
      <c r="J33" s="88"/>
      <c r="K33" s="88"/>
      <c r="L33" s="71"/>
      <c r="M33" s="10"/>
      <c r="O33" s="18"/>
    </row>
    <row r="34" spans="1:16" x14ac:dyDescent="0.25">
      <c r="B34" s="113"/>
      <c r="D34" s="111"/>
      <c r="E34" s="718"/>
      <c r="F34" s="718"/>
      <c r="G34" s="718"/>
      <c r="H34" s="718"/>
      <c r="I34" s="718"/>
      <c r="J34" s="88"/>
      <c r="K34" s="88"/>
      <c r="L34" s="71"/>
      <c r="M34" s="10"/>
      <c r="O34" s="18"/>
    </row>
    <row r="35" spans="1:16" s="38" customFormat="1" x14ac:dyDescent="0.25">
      <c r="A35" s="49"/>
      <c r="B35" s="84"/>
      <c r="C35" s="85"/>
      <c r="D35" s="139" t="str">
        <f>IF(Intro!$G$20="English","Imports from "&amp;Variables!B49,"Importations de "&amp;Variables!C49)</f>
        <v>Imports from Austria</v>
      </c>
      <c r="E35" s="141" t="str">
        <f>IF(SUM(Begin:End!G$26)&lt;&gt;0,"X","-")</f>
        <v>-</v>
      </c>
      <c r="F35" s="141" t="str">
        <f>IF(SUM(Begin:End!H$26)&lt;&gt;0,"X","-")</f>
        <v>-</v>
      </c>
      <c r="G35" s="141" t="str">
        <f>IF(SUM(Begin:End!I$26)&lt;&gt;0,"X","-")</f>
        <v>-</v>
      </c>
      <c r="H35" s="141" t="str">
        <f>IF(SUM(Begin:End!J$26)&lt;&gt;0,"X","-")</f>
        <v>-</v>
      </c>
      <c r="I35" s="141" t="str">
        <f>IF(SUM(Begin:End!K$26)&lt;&gt;0,"X","-")</f>
        <v>-</v>
      </c>
      <c r="J35" s="88"/>
      <c r="K35" s="88"/>
      <c r="L35" s="71"/>
    </row>
    <row r="36" spans="1:16" s="38" customFormat="1" x14ac:dyDescent="0.25">
      <c r="A36" s="49"/>
      <c r="B36" s="255"/>
      <c r="C36" s="256"/>
      <c r="D36" s="257" t="str">
        <f>IF(Intro!$G$20="English","Imports from "&amp;Variables!B54,"Importations de "&amp;Variables!C54)</f>
        <v>Imports from Mexico</v>
      </c>
      <c r="E36" s="141" t="str">
        <f>IF(SUM('Imp-Mex'!G26)&lt;&gt;0,"X","-")</f>
        <v>-</v>
      </c>
      <c r="F36" s="141" t="str">
        <f>IF(SUM('Imp-Mex'!H26)&lt;&gt;0,"X","-")</f>
        <v>-</v>
      </c>
      <c r="G36" s="141" t="str">
        <f>IF(SUM('Imp-Mex'!I26)&lt;&gt;0,"X","-")</f>
        <v>-</v>
      </c>
      <c r="H36" s="141" t="str">
        <f>IF(SUM('Imp-Mex'!J26)&lt;&gt;0,"X","-")</f>
        <v>-</v>
      </c>
      <c r="I36" s="141" t="str">
        <f>IF(SUM('Imp-Mex'!K26)&lt;&gt;0,"X","-")</f>
        <v>-</v>
      </c>
      <c r="J36" s="88"/>
      <c r="K36" s="88"/>
      <c r="L36" s="71"/>
    </row>
    <row r="37" spans="1:16" s="38" customFormat="1" x14ac:dyDescent="0.25">
      <c r="A37" s="49"/>
      <c r="B37" s="84"/>
      <c r="C37" s="85"/>
      <c r="D37" s="139" t="str">
        <f>IF(Intro!$G$20="English","Imports from "&amp;Variables!B50,"Importations de "&amp;Variables!C50)</f>
        <v>Imports from United States of America</v>
      </c>
      <c r="E37" s="141" t="str">
        <f>IF(SUM('Imp-US'!G26)&lt;&gt;0,"X","-")</f>
        <v>-</v>
      </c>
      <c r="F37" s="141" t="str">
        <f>IF(SUM('Imp-US'!H26)&lt;&gt;0,"X","-")</f>
        <v>-</v>
      </c>
      <c r="G37" s="141" t="str">
        <f>IF(SUM('Imp-US'!I26)&lt;&gt;0,"X","-")</f>
        <v>-</v>
      </c>
      <c r="H37" s="141" t="str">
        <f>IF(SUM('Imp-US'!J26)&lt;&gt;0,"X","-")</f>
        <v>-</v>
      </c>
      <c r="I37" s="141" t="str">
        <f>IF(SUM('Imp-US'!K26)&lt;&gt;0,"X","-")</f>
        <v>-</v>
      </c>
      <c r="J37" s="88"/>
      <c r="K37" s="88"/>
      <c r="L37" s="71"/>
    </row>
    <row r="38" spans="1:16" s="38" customFormat="1" x14ac:dyDescent="0.25">
      <c r="A38" s="49"/>
      <c r="B38" s="807" t="str">
        <f>IF(Intro!$G$20="English","Imports from Other countries","Importations d'autre pays ")</f>
        <v>Imports from Other countries</v>
      </c>
      <c r="C38" s="808"/>
      <c r="D38" s="809"/>
      <c r="E38" s="141" t="str">
        <f>IF(SUM('Imp-Other -Autre'!G26)&lt;&gt;0,"X","-")</f>
        <v>-</v>
      </c>
      <c r="F38" s="141" t="str">
        <f>IF(SUM('Imp-Other -Autre'!H26)&lt;&gt;0,"X","-")</f>
        <v>-</v>
      </c>
      <c r="G38" s="141" t="str">
        <f>IF(SUM('Imp-Other -Autre'!I26)&lt;&gt;0,"X","-")</f>
        <v>-</v>
      </c>
      <c r="H38" s="141" t="str">
        <f>IF(SUM('Imp-Other -Autre'!J26)&lt;&gt;0,"X","-")</f>
        <v>-</v>
      </c>
      <c r="I38" s="141" t="str">
        <f>IF(SUM('Imp-Other -Autre'!K26)&lt;&gt;0,"X","-")</f>
        <v>-</v>
      </c>
      <c r="J38" s="88"/>
      <c r="K38" s="88"/>
      <c r="L38" s="71"/>
    </row>
    <row r="39" spans="1:16" s="38" customFormat="1" x14ac:dyDescent="0.25">
      <c r="A39" s="49"/>
      <c r="B39" s="109"/>
      <c r="C39" s="110"/>
      <c r="D39" s="258" t="str">
        <f>'Imp-Other -Autre'!B22</f>
        <v>Other countries include:</v>
      </c>
      <c r="E39" s="810" t="str">
        <f>IF('Imp-Other -Autre'!G22="","-",'Imp-Other -Autre'!G22)</f>
        <v>-</v>
      </c>
      <c r="F39" s="810"/>
      <c r="G39" s="810"/>
      <c r="H39" s="810"/>
      <c r="I39" s="810"/>
      <c r="J39" s="88"/>
      <c r="K39" s="88"/>
      <c r="L39" s="71"/>
    </row>
    <row r="40" spans="1:16" s="38" customFormat="1" x14ac:dyDescent="0.25">
      <c r="A40" s="49"/>
      <c r="B40" s="109"/>
      <c r="C40" s="110"/>
      <c r="D40" s="140"/>
      <c r="E40" s="810"/>
      <c r="F40" s="810"/>
      <c r="G40" s="810"/>
      <c r="H40" s="810"/>
      <c r="I40" s="810"/>
      <c r="J40" s="88"/>
      <c r="K40" s="88"/>
      <c r="L40" s="71"/>
    </row>
    <row r="41" spans="1:16" s="38" customFormat="1" x14ac:dyDescent="0.25">
      <c r="A41" s="49"/>
      <c r="B41" s="109"/>
      <c r="C41" s="110"/>
      <c r="D41" s="140"/>
      <c r="E41" s="810"/>
      <c r="F41" s="810"/>
      <c r="G41" s="810"/>
      <c r="H41" s="810"/>
      <c r="I41" s="810"/>
      <c r="J41" s="88"/>
      <c r="K41" s="88"/>
      <c r="L41" s="71"/>
    </row>
    <row r="42" spans="1:16" s="38" customFormat="1" ht="97.5" customHeight="1" x14ac:dyDescent="0.25">
      <c r="A42" s="49"/>
      <c r="B42" s="807" t="str">
        <f>IF(Intro!$G$20="English","Imports from other countries with measures in force "&amp;Variables!B52,"Importations d'autre pays avec mesures en vigueur ")</f>
        <v>Imports from other countries with measures in force China, Chinese Taipei, India, Indonesia, South Korea, Thailand, Türkiye, Ukraine and Vietnam (excluding goods exported from South Korea by Hyundai Steel Company, and goods exported from Türkiye by Borusan Mannesmann Boru Sanayi ve Ticaret A.Ş.)</v>
      </c>
      <c r="C42" s="808"/>
      <c r="D42" s="809"/>
      <c r="E42" s="141" t="str">
        <f>IF(SUM('Other Measures|Autre Mesures'!G26)&lt;&gt;0,"X","-")</f>
        <v>-</v>
      </c>
      <c r="F42" s="141" t="str">
        <f>IF(SUM('Other Measures|Autre Mesures'!H26)&lt;&gt;0,"X","-")</f>
        <v>-</v>
      </c>
      <c r="G42" s="141" t="str">
        <f>IF(SUM('Other Measures|Autre Mesures'!I26)&lt;&gt;0,"X","-")</f>
        <v>-</v>
      </c>
      <c r="H42" s="141" t="str">
        <f>IF(SUM('Other Measures|Autre Mesures'!J26)&lt;&gt;0,"X","-")</f>
        <v>-</v>
      </c>
      <c r="I42" s="141" t="str">
        <f>IF(SUM('Other Measures|Autre Mesures'!K26)&lt;&gt;0,"X","-")</f>
        <v>-</v>
      </c>
      <c r="J42" s="88"/>
      <c r="K42" s="88"/>
      <c r="L42" s="71"/>
      <c r="O42" s="38" t="s">
        <v>546</v>
      </c>
      <c r="P42" s="38" t="s">
        <v>532</v>
      </c>
    </row>
    <row r="43" spans="1:16" s="38" customFormat="1" x14ac:dyDescent="0.25">
      <c r="A43" s="49"/>
      <c r="B43" s="109"/>
      <c r="C43" s="110"/>
      <c r="D43" s="140"/>
      <c r="E43" s="75"/>
      <c r="F43" s="75"/>
      <c r="G43" s="75"/>
      <c r="H43" s="75"/>
      <c r="I43" s="75"/>
      <c r="J43" s="88"/>
      <c r="K43" s="88"/>
      <c r="L43" s="71"/>
    </row>
    <row r="44" spans="1:16" s="38" customFormat="1" x14ac:dyDescent="0.25">
      <c r="A44" s="49"/>
      <c r="B44" s="109"/>
      <c r="C44" s="110"/>
      <c r="D44" s="228" t="str">
        <f>IF(Intro!$G$20="English",O44,P44)</f>
        <v>Seamless</v>
      </c>
      <c r="E44" s="75"/>
      <c r="F44" s="75"/>
      <c r="G44" s="75"/>
      <c r="H44" s="75"/>
      <c r="I44" s="75"/>
      <c r="J44" s="88"/>
      <c r="K44" s="88"/>
      <c r="L44" s="71"/>
      <c r="O44" s="26" t="s">
        <v>485</v>
      </c>
      <c r="P44" s="207" t="s">
        <v>508</v>
      </c>
    </row>
    <row r="45" spans="1:16" s="38" customFormat="1" x14ac:dyDescent="0.25">
      <c r="A45" s="49"/>
      <c r="B45" s="84"/>
      <c r="C45" s="85"/>
      <c r="D45" s="139" t="str">
        <f>'Imp-Aus'!B31</f>
        <v>Sales to distributors in Canada</v>
      </c>
      <c r="E45" s="141" t="str">
        <f>IF(SUM('Begin:End2'!G31)&lt;&gt;0,"X","-")</f>
        <v>-</v>
      </c>
      <c r="F45" s="141" t="str">
        <f>IF(SUM('Begin:End2'!H31)&lt;&gt;0,"X","-")</f>
        <v>-</v>
      </c>
      <c r="G45" s="141" t="str">
        <f>IF(SUM('Begin:End2'!I31)&lt;&gt;0,"X","-")</f>
        <v>-</v>
      </c>
      <c r="H45" s="141" t="str">
        <f>IF(SUM('Begin:End2'!J31)&lt;&gt;0,"X","-")</f>
        <v>-</v>
      </c>
      <c r="I45" s="141" t="str">
        <f>IF(SUM('Begin:End2'!K31)&lt;&gt;0,"X","-")</f>
        <v>-</v>
      </c>
      <c r="J45" s="88"/>
      <c r="K45" s="88"/>
      <c r="L45" s="71"/>
    </row>
    <row r="46" spans="1:16" s="38" customFormat="1" x14ac:dyDescent="0.25">
      <c r="A46" s="49"/>
      <c r="B46" s="84"/>
      <c r="C46" s="85"/>
      <c r="D46" s="139" t="str">
        <f>'Imp-Aus'!B34</f>
        <v>Sales to end users in Canada</v>
      </c>
      <c r="E46" s="141" t="str">
        <f>IF(SUM('Begin:End2'!G34)&lt;&gt;0,"X","-")</f>
        <v>-</v>
      </c>
      <c r="F46" s="141" t="str">
        <f>IF(SUM('Begin:End2'!H34)&lt;&gt;0,"X","-")</f>
        <v>-</v>
      </c>
      <c r="G46" s="141" t="str">
        <f>IF(SUM('Begin:End2'!I34)&lt;&gt;0,"X","-")</f>
        <v>-</v>
      </c>
      <c r="H46" s="141" t="str">
        <f>IF(SUM('Begin:End2'!J34)&lt;&gt;0,"X","-")</f>
        <v>-</v>
      </c>
      <c r="I46" s="141" t="str">
        <f>IF(SUM('Begin:End2'!K34)&lt;&gt;0,"X","-")</f>
        <v>-</v>
      </c>
      <c r="J46" s="88"/>
      <c r="K46" s="88"/>
      <c r="L46" s="71"/>
    </row>
    <row r="47" spans="1:16" s="38" customFormat="1" x14ac:dyDescent="0.25">
      <c r="A47" s="49"/>
      <c r="B47" s="221"/>
      <c r="C47" s="222"/>
      <c r="D47" s="223"/>
      <c r="E47" s="75"/>
      <c r="F47" s="75"/>
      <c r="G47" s="75"/>
      <c r="H47" s="75"/>
      <c r="I47" s="75"/>
      <c r="J47" s="88"/>
      <c r="K47" s="88"/>
      <c r="L47" s="71"/>
    </row>
    <row r="48" spans="1:16" s="38" customFormat="1" x14ac:dyDescent="0.25">
      <c r="A48" s="49"/>
      <c r="B48" s="221"/>
      <c r="C48" s="222"/>
      <c r="D48" s="223"/>
      <c r="E48" s="75"/>
      <c r="F48" s="75"/>
      <c r="G48" s="75"/>
      <c r="H48" s="75"/>
      <c r="I48" s="75"/>
      <c r="J48" s="88"/>
      <c r="K48" s="88"/>
      <c r="L48" s="71"/>
    </row>
    <row r="49" spans="1:16" s="38" customFormat="1" x14ac:dyDescent="0.25">
      <c r="A49" s="49"/>
      <c r="B49" s="221"/>
      <c r="C49" s="222"/>
      <c r="D49" s="229" t="str">
        <f>IF(Intro!$G$20="English",O49,P49)</f>
        <v>Welded</v>
      </c>
      <c r="E49" s="75"/>
      <c r="F49" s="75"/>
      <c r="G49" s="75"/>
      <c r="H49" s="75"/>
      <c r="I49" s="75"/>
      <c r="J49" s="88"/>
      <c r="K49" s="88"/>
      <c r="L49" s="71"/>
      <c r="O49" s="26" t="s">
        <v>486</v>
      </c>
      <c r="P49" s="207" t="s">
        <v>509</v>
      </c>
    </row>
    <row r="50" spans="1:16" s="38" customFormat="1" x14ac:dyDescent="0.25">
      <c r="A50" s="49"/>
      <c r="B50" s="221"/>
      <c r="C50" s="222"/>
      <c r="D50" s="223" t="str">
        <f>'Imp-Aus'!B31</f>
        <v>Sales to distributors in Canada</v>
      </c>
      <c r="E50" s="141" t="str">
        <f>IF(SUM('Begin:End2'!G38)&lt;&gt;0,"X","-")</f>
        <v>-</v>
      </c>
      <c r="F50" s="141" t="str">
        <f>IF(SUM('Begin:End2'!H38)&lt;&gt;0,"X","-")</f>
        <v>-</v>
      </c>
      <c r="G50" s="141" t="str">
        <f>IF(SUM('Begin:End2'!I38)&lt;&gt;0,"X","-")</f>
        <v>-</v>
      </c>
      <c r="H50" s="141" t="str">
        <f>IF(SUM('Begin:End2'!J38)&lt;&gt;0,"X","-")</f>
        <v>-</v>
      </c>
      <c r="I50" s="141" t="str">
        <f>IF(SUM('Begin:End2'!K38)&lt;&gt;0,"X","-")</f>
        <v>-</v>
      </c>
      <c r="J50" s="88"/>
      <c r="K50" s="88"/>
      <c r="L50" s="71"/>
    </row>
    <row r="51" spans="1:16" s="38" customFormat="1" x14ac:dyDescent="0.25">
      <c r="A51" s="49"/>
      <c r="B51" s="221"/>
      <c r="C51" s="222"/>
      <c r="D51" s="223" t="str">
        <f>'Imp-Aus'!B34</f>
        <v>Sales to end users in Canada</v>
      </c>
      <c r="E51" s="141" t="str">
        <f>IF(SUM('Begin:End2'!G41)&lt;&gt;0,"X","-")</f>
        <v>-</v>
      </c>
      <c r="F51" s="141" t="str">
        <f>IF(SUM('Begin:End2'!H41)&lt;&gt;0,"X","-")</f>
        <v>-</v>
      </c>
      <c r="G51" s="141" t="str">
        <f>IF(SUM('Begin:End2'!I41)&lt;&gt;0,"X","-")</f>
        <v>-</v>
      </c>
      <c r="H51" s="141" t="str">
        <f>IF(SUM('Begin:End2'!J41)&lt;&gt;0,"X","-")</f>
        <v>-</v>
      </c>
      <c r="I51" s="141" t="str">
        <f>IF(SUM('Begin:End2'!K41)&lt;&gt;0,"X","-")</f>
        <v>-</v>
      </c>
      <c r="J51" s="88"/>
      <c r="K51" s="88"/>
      <c r="L51" s="71"/>
    </row>
    <row r="52" spans="1:16" s="38" customFormat="1" x14ac:dyDescent="0.25">
      <c r="A52" s="49"/>
      <c r="B52" s="221"/>
      <c r="C52" s="222"/>
      <c r="D52" s="223"/>
      <c r="E52" s="75"/>
      <c r="F52" s="75"/>
      <c r="G52" s="75"/>
      <c r="H52" s="75"/>
      <c r="I52" s="75"/>
      <c r="J52" s="88"/>
      <c r="K52" s="88"/>
      <c r="L52" s="71"/>
    </row>
    <row r="53" spans="1:16" s="38" customFormat="1" x14ac:dyDescent="0.25">
      <c r="A53" s="49"/>
      <c r="B53" s="84"/>
      <c r="C53" s="85"/>
      <c r="D53" s="139" t="str">
        <f>'Invent-Stock'!B29</f>
        <v>Export sales</v>
      </c>
      <c r="E53" s="141" t="str">
        <f>IF(SUM('Invent-Stock'!G29)&lt;&gt;0,"X","-")</f>
        <v>-</v>
      </c>
      <c r="F53" s="141" t="str">
        <f>IF(SUM('Invent-Stock'!H29)&lt;&gt;0,"X","-")</f>
        <v>-</v>
      </c>
      <c r="G53" s="141" t="str">
        <f>IF(SUM('Invent-Stock'!I29)&lt;&gt;0,"X","-")</f>
        <v>-</v>
      </c>
      <c r="H53" s="141" t="str">
        <f>IF(SUM('Invent-Stock'!J29)&lt;&gt;0,"X","-")</f>
        <v>-</v>
      </c>
      <c r="I53" s="141" t="str">
        <f>IF(SUM('Invent-Stock'!K29)&lt;&gt;0,"X","-")</f>
        <v>-</v>
      </c>
      <c r="J53" s="88"/>
      <c r="K53" s="88"/>
      <c r="L53" s="71"/>
    </row>
    <row r="54" spans="1:16" x14ac:dyDescent="0.25">
      <c r="B54" s="72"/>
      <c r="C54" s="82"/>
      <c r="D54" s="82"/>
      <c r="E54" s="69"/>
      <c r="F54" s="69"/>
      <c r="G54" s="69"/>
      <c r="H54" s="69"/>
      <c r="I54" s="69"/>
      <c r="J54" s="69"/>
      <c r="K54" s="69"/>
      <c r="L54" s="70"/>
      <c r="M54" s="10"/>
    </row>
  </sheetData>
  <sheetProtection algorithmName="SHA-512" hashValue="wZXTJhu2Gx7CkolQH6A+lICykdCN+UlMKA+MtME/azVLbbYotpSbsGwP1odXJ7vR9SZSxufTlxMDaYXFGIcEyQ==" saltValue="21QGTW3ovi4IXFwxT8CkTA==" spinCount="100000" sheet="1" objects="1" scenarios="1" selectLockedCells="1"/>
  <mergeCells count="21">
    <mergeCell ref="B42:D42"/>
    <mergeCell ref="E39:I41"/>
    <mergeCell ref="B30:L31"/>
    <mergeCell ref="B13:I13"/>
    <mergeCell ref="B14:I14"/>
    <mergeCell ref="B15:I15"/>
    <mergeCell ref="E33:E34"/>
    <mergeCell ref="F33:F34"/>
    <mergeCell ref="G33:G34"/>
    <mergeCell ref="H33:H34"/>
    <mergeCell ref="I33:I34"/>
    <mergeCell ref="B17:L17"/>
    <mergeCell ref="B19:L26"/>
    <mergeCell ref="B38:D38"/>
    <mergeCell ref="B4:L4"/>
    <mergeCell ref="B5:L5"/>
    <mergeCell ref="B6:L6"/>
    <mergeCell ref="B28:L28"/>
    <mergeCell ref="B8:L8"/>
    <mergeCell ref="B9:L9"/>
    <mergeCell ref="B12:I12"/>
  </mergeCells>
  <phoneticPr fontId="42" type="noConversion"/>
  <dataValidations disablePrompts="1" count="1">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19" xr:uid="{7001EC79-BB29-42CC-BA8E-F10C32CC887D}">
      <formula1>1000</formula1>
    </dataValidation>
  </dataValidations>
  <printOptions horizontalCentered="1"/>
  <pageMargins left="0.25" right="0.25" top="0.75" bottom="0.75" header="0.3" footer="0.3"/>
  <pageSetup scale="63" fitToHeight="0" orientation="portrait" r:id="rId1"/>
  <headerFooter>
    <oddFooter>&amp;L&amp;A</oddFooter>
  </headerFooter>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D1480E6A-B19A-423F-ADBE-D835D510D40F}">
          <x14:formula1>
            <xm:f>Variables!$D$58:$D$59</xm:f>
          </x14:formula1>
          <xm:sqref>J12:J15</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8D94DE-E3EE-4383-BEA6-FDECE59389F8}">
  <sheetPr codeName="Sheet2">
    <tabColor rgb="FF00B0F0"/>
    <pageSetUpPr fitToPage="1"/>
  </sheetPr>
  <dimension ref="A1:S122"/>
  <sheetViews>
    <sheetView showGridLines="0" zoomScaleNormal="100" workbookViewId="0">
      <selection activeCell="C28" sqref="C28:K31"/>
    </sheetView>
  </sheetViews>
  <sheetFormatPr defaultColWidth="9.140625" defaultRowHeight="14.25" x14ac:dyDescent="0.25"/>
  <cols>
    <col min="1" max="1" width="1.85546875" style="8" customWidth="1"/>
    <col min="2" max="12" width="14.5703125" style="1" customWidth="1"/>
    <col min="13" max="13" width="6.140625" style="9" customWidth="1"/>
    <col min="14" max="14" width="9.140625" style="10" customWidth="1"/>
    <col min="15" max="15" width="42.5703125" style="10" hidden="1" customWidth="1"/>
    <col min="16" max="16" width="38.5703125" style="10" hidden="1" customWidth="1"/>
    <col min="17" max="20" width="8.85546875" style="10" customWidth="1"/>
    <col min="21" max="22" width="10.140625" style="10" customWidth="1"/>
    <col min="23" max="23" width="9.140625" style="10" customWidth="1"/>
    <col min="24" max="16384" width="9.140625" style="10"/>
  </cols>
  <sheetData>
    <row r="1" spans="1:19" x14ac:dyDescent="0.25">
      <c r="O1" s="10" t="s">
        <v>419</v>
      </c>
      <c r="P1" s="10" t="s">
        <v>419</v>
      </c>
    </row>
    <row r="2" spans="1:19" x14ac:dyDescent="0.25">
      <c r="B2" s="12" t="s">
        <v>66</v>
      </c>
      <c r="C2" s="12"/>
      <c r="O2" s="11" t="s">
        <v>93</v>
      </c>
      <c r="P2" s="11" t="s">
        <v>109</v>
      </c>
    </row>
    <row r="3" spans="1:19" x14ac:dyDescent="0.25">
      <c r="B3" s="13"/>
      <c r="C3" s="13"/>
      <c r="O3" s="41"/>
      <c r="P3" s="41"/>
    </row>
    <row r="4" spans="1:19" s="2" customFormat="1" x14ac:dyDescent="0.25">
      <c r="A4" s="4"/>
      <c r="B4" s="576" t="s">
        <v>298</v>
      </c>
      <c r="C4" s="577"/>
      <c r="D4" s="577"/>
      <c r="E4" s="577"/>
      <c r="F4" s="577"/>
      <c r="G4" s="577"/>
      <c r="H4" s="577"/>
      <c r="I4" s="577"/>
      <c r="J4" s="577"/>
      <c r="K4" s="577"/>
      <c r="L4" s="578"/>
      <c r="M4" s="25"/>
      <c r="N4" s="25"/>
      <c r="O4" s="9"/>
      <c r="P4" s="9"/>
      <c r="Q4" s="41"/>
      <c r="R4" s="41"/>
      <c r="S4" s="41"/>
    </row>
    <row r="5" spans="1:19" s="2" customFormat="1" x14ac:dyDescent="0.25">
      <c r="A5" s="4"/>
      <c r="B5" s="579" t="str">
        <f>Variables!B2</f>
        <v>NQ-2026-001</v>
      </c>
      <c r="C5" s="580"/>
      <c r="D5" s="580"/>
      <c r="E5" s="580"/>
      <c r="F5" s="580"/>
      <c r="G5" s="580"/>
      <c r="H5" s="580"/>
      <c r="I5" s="580"/>
      <c r="J5" s="580"/>
      <c r="K5" s="580"/>
      <c r="L5" s="581"/>
      <c r="M5" s="25"/>
      <c r="N5" s="25"/>
      <c r="O5" s="9"/>
      <c r="P5" s="9"/>
      <c r="Q5" s="41"/>
      <c r="R5" s="41"/>
      <c r="S5" s="41"/>
    </row>
    <row r="6" spans="1:19" s="6" customFormat="1" x14ac:dyDescent="0.25">
      <c r="A6" s="4"/>
      <c r="B6" s="582" t="str">
        <f>UPPER(Variables!B3&amp;" | "&amp;Variables!C3)</f>
        <v>OIL AND GAS WELL CASING | TUBAGES DE PUITS DE GAZ ET DE PÉTROLE</v>
      </c>
      <c r="C6" s="583"/>
      <c r="D6" s="583"/>
      <c r="E6" s="583"/>
      <c r="F6" s="583"/>
      <c r="G6" s="583"/>
      <c r="H6" s="583"/>
      <c r="I6" s="583"/>
      <c r="J6" s="583"/>
      <c r="K6" s="583"/>
      <c r="L6" s="584"/>
      <c r="M6" s="19"/>
      <c r="N6" s="19"/>
      <c r="O6" s="27"/>
      <c r="P6" s="27"/>
      <c r="Q6" s="10"/>
      <c r="R6" s="10"/>
      <c r="S6" s="10"/>
    </row>
    <row r="7" spans="1:19" s="6" customFormat="1" x14ac:dyDescent="0.25">
      <c r="A7" s="4"/>
      <c r="B7" s="14"/>
      <c r="C7" s="14"/>
      <c r="D7" s="3"/>
      <c r="E7" s="3"/>
      <c r="F7" s="3"/>
      <c r="G7" s="3"/>
      <c r="H7" s="3"/>
      <c r="I7" s="3"/>
      <c r="J7" s="3"/>
      <c r="K7" s="3"/>
      <c r="L7" s="3"/>
      <c r="O7" s="27"/>
      <c r="P7" s="27"/>
      <c r="Q7" s="10"/>
      <c r="R7" s="10"/>
      <c r="S7" s="10"/>
    </row>
    <row r="8" spans="1:19" s="2" customFormat="1" x14ac:dyDescent="0.25">
      <c r="A8" s="4"/>
      <c r="B8" s="552" t="s">
        <v>299</v>
      </c>
      <c r="C8" s="553"/>
      <c r="D8" s="553"/>
      <c r="E8" s="553"/>
      <c r="F8" s="553"/>
      <c r="G8" s="553"/>
      <c r="H8" s="553"/>
      <c r="I8" s="553"/>
      <c r="J8" s="553"/>
      <c r="K8" s="553"/>
      <c r="L8" s="554"/>
      <c r="M8" s="25"/>
      <c r="N8" s="25"/>
      <c r="O8" s="9"/>
      <c r="P8" s="9"/>
      <c r="Q8" s="41"/>
      <c r="R8" s="41"/>
      <c r="S8" s="41"/>
    </row>
    <row r="9" spans="1:19" ht="14.1" customHeight="1" x14ac:dyDescent="0.25">
      <c r="B9" s="16"/>
      <c r="C9" s="35"/>
      <c r="D9" s="36"/>
      <c r="E9" s="36"/>
      <c r="F9" s="36"/>
      <c r="G9" s="36"/>
      <c r="H9" s="36"/>
      <c r="I9" s="36"/>
      <c r="J9" s="36"/>
      <c r="K9" s="36"/>
      <c r="L9" s="17"/>
      <c r="M9" s="10"/>
      <c r="O9" s="587" t="s">
        <v>405</v>
      </c>
      <c r="P9" s="587"/>
    </row>
    <row r="10" spans="1:19" x14ac:dyDescent="0.25">
      <c r="B10" s="549" t="str">
        <f>"The Canadian International Trade Tribunal (the Tribunal) has commenced an inquiry concerning the "&amp;Variables!B4&amp;" of "&amp;Variables!B3&amp;" (as defined below) originating in or exported from "&amp;Variables!B5&amp;". Your firm's knowledge and experience would aid the Tribunal in the proper conduct of its inquiry by helping it better understand the Canadian market for "&amp;Variables!B3&amp;". The Tribunal therefore requests a response to this questionnaire from your firm."</f>
        <v>The Canadian International Trade Tribunal (the Tribunal) has commenced an inquiry concerning the dumping of oil and gas well casing (as defined below) originating in or exported from Austria. Your firm's knowledge and experience would aid the Tribunal in the proper conduct of its inquiry by helping it better understand the Canadian market for oil and gas well casing. The Tribunal therefore requests a response to this questionnaire from your firm.</v>
      </c>
      <c r="C10" s="550"/>
      <c r="D10" s="550"/>
      <c r="E10" s="550"/>
      <c r="F10" s="550"/>
      <c r="G10" s="66"/>
      <c r="H10" s="585" t="str">
        <f>"Le Tribunal canadien du commerce extérieur (le Tribunal) a ouvert une enquête concernant "&amp;Variables!C4&amp;" de "&amp;Variables!C3&amp;" (tels que définis ci-dessous) originaires ou exportés "&amp;Variables!C5&amp;". Les connaissances et l'expérience de votre entreprise aideraient le Tribunal à mener correctement son enquête en lui permettant de mieux comprendre le marché canadien des "&amp;Variables!C3&amp;". Le Tribunal demande donc à votre entreprise de répondre à ce questionnaire."</f>
        <v>Le Tribunal canadien du commerce extérieur (le Tribunal) a ouvert une enquête concernant le dumping de tubages de puits de gaz et de pétrole (tels que définis ci-dessous) originaires ou exportés de l'Autriche. Les connaissances et l'expérience de votre entreprise aideraient le Tribunal à mener correctement son enquête en lui permettant de mieux comprendre le marché canadien des tubages de puits de gaz et de pétrole. Le Tribunal demande donc à votre entreprise de répondre à ce questionnaire.</v>
      </c>
      <c r="I10" s="585"/>
      <c r="J10" s="585"/>
      <c r="K10" s="585"/>
      <c r="L10" s="586"/>
      <c r="M10" s="10"/>
      <c r="O10" s="587"/>
      <c r="P10" s="587"/>
    </row>
    <row r="11" spans="1:19" x14ac:dyDescent="0.25">
      <c r="B11" s="549"/>
      <c r="C11" s="550"/>
      <c r="D11" s="550"/>
      <c r="E11" s="550"/>
      <c r="F11" s="550"/>
      <c r="G11" s="116"/>
      <c r="H11" s="585"/>
      <c r="I11" s="585"/>
      <c r="J11" s="585"/>
      <c r="K11" s="585"/>
      <c r="L11" s="586"/>
      <c r="M11" s="10"/>
      <c r="O11" s="587"/>
      <c r="P11" s="587"/>
    </row>
    <row r="12" spans="1:19" x14ac:dyDescent="0.25">
      <c r="B12" s="549"/>
      <c r="C12" s="550"/>
      <c r="D12" s="550"/>
      <c r="E12" s="550"/>
      <c r="F12" s="550"/>
      <c r="G12" s="116"/>
      <c r="H12" s="585"/>
      <c r="I12" s="585"/>
      <c r="J12" s="585"/>
      <c r="K12" s="585"/>
      <c r="L12" s="586"/>
      <c r="M12" s="10"/>
      <c r="O12" s="587"/>
      <c r="P12" s="587"/>
    </row>
    <row r="13" spans="1:19" x14ac:dyDescent="0.25">
      <c r="B13" s="549"/>
      <c r="C13" s="550"/>
      <c r="D13" s="550"/>
      <c r="E13" s="550"/>
      <c r="F13" s="550"/>
      <c r="G13" s="116"/>
      <c r="H13" s="585"/>
      <c r="I13" s="585"/>
      <c r="J13" s="585"/>
      <c r="K13" s="585"/>
      <c r="L13" s="586"/>
      <c r="M13" s="10"/>
      <c r="O13" s="587"/>
      <c r="P13" s="587"/>
    </row>
    <row r="14" spans="1:19" x14ac:dyDescent="0.25">
      <c r="B14" s="549"/>
      <c r="C14" s="550"/>
      <c r="D14" s="550"/>
      <c r="E14" s="550"/>
      <c r="F14" s="550"/>
      <c r="G14" s="116"/>
      <c r="H14" s="585"/>
      <c r="I14" s="585"/>
      <c r="J14" s="585"/>
      <c r="K14" s="585"/>
      <c r="L14" s="586"/>
      <c r="M14" s="10"/>
      <c r="O14" s="587"/>
      <c r="P14" s="587"/>
    </row>
    <row r="15" spans="1:19" x14ac:dyDescent="0.25">
      <c r="B15" s="549"/>
      <c r="C15" s="550"/>
      <c r="D15" s="550"/>
      <c r="E15" s="550"/>
      <c r="F15" s="550"/>
      <c r="G15" s="116"/>
      <c r="H15" s="585"/>
      <c r="I15" s="585"/>
      <c r="J15" s="585"/>
      <c r="K15" s="585"/>
      <c r="L15" s="586"/>
      <c r="M15" s="10"/>
      <c r="O15" s="587"/>
      <c r="P15" s="587"/>
    </row>
    <row r="16" spans="1:19" x14ac:dyDescent="0.25">
      <c r="B16" s="72"/>
      <c r="C16" s="69"/>
      <c r="D16" s="69"/>
      <c r="E16" s="69"/>
      <c r="F16" s="69"/>
      <c r="G16" s="69"/>
      <c r="H16" s="69"/>
      <c r="I16" s="69"/>
      <c r="J16" s="69"/>
      <c r="K16" s="69"/>
      <c r="L16" s="70"/>
      <c r="M16" s="10"/>
      <c r="O16" s="587"/>
      <c r="P16" s="587"/>
    </row>
    <row r="17" spans="1:19" s="6" customFormat="1" x14ac:dyDescent="0.25">
      <c r="A17" s="4"/>
      <c r="B17" s="14"/>
      <c r="C17" s="14"/>
      <c r="D17" s="3"/>
      <c r="E17" s="3"/>
      <c r="F17" s="3"/>
      <c r="G17" s="3"/>
      <c r="H17" s="3"/>
      <c r="I17" s="3"/>
      <c r="J17" s="3"/>
      <c r="K17" s="3"/>
      <c r="L17" s="3"/>
      <c r="O17" s="27"/>
      <c r="P17" s="27"/>
      <c r="Q17" s="10"/>
      <c r="R17" s="10"/>
      <c r="S17" s="10"/>
    </row>
    <row r="18" spans="1:19" s="2" customFormat="1" x14ac:dyDescent="0.25">
      <c r="A18" s="4"/>
      <c r="B18" s="552" t="s">
        <v>300</v>
      </c>
      <c r="C18" s="553"/>
      <c r="D18" s="553"/>
      <c r="E18" s="553"/>
      <c r="F18" s="553"/>
      <c r="G18" s="553"/>
      <c r="H18" s="553"/>
      <c r="I18" s="553"/>
      <c r="J18" s="553"/>
      <c r="K18" s="553"/>
      <c r="L18" s="554"/>
      <c r="M18" s="25"/>
      <c r="N18" s="25"/>
      <c r="O18" s="9"/>
      <c r="P18" s="9"/>
      <c r="Q18" s="41"/>
      <c r="R18" s="41"/>
      <c r="S18" s="41"/>
    </row>
    <row r="19" spans="1:19" x14ac:dyDescent="0.25">
      <c r="B19" s="16"/>
      <c r="C19" s="35"/>
      <c r="D19" s="36"/>
      <c r="E19" s="36"/>
      <c r="F19" s="36"/>
      <c r="G19" s="36"/>
      <c r="H19" s="36"/>
      <c r="I19" s="36"/>
      <c r="J19" s="36"/>
      <c r="K19" s="36"/>
      <c r="L19" s="17"/>
      <c r="M19" s="10"/>
    </row>
    <row r="20" spans="1:19" x14ac:dyDescent="0.25">
      <c r="B20" s="524" t="s">
        <v>110</v>
      </c>
      <c r="C20" s="525"/>
      <c r="D20" s="525"/>
      <c r="E20" s="525"/>
      <c r="F20" s="525"/>
      <c r="G20" s="588" t="s">
        <v>93</v>
      </c>
      <c r="H20" s="526" t="s">
        <v>205</v>
      </c>
      <c r="I20" s="526"/>
      <c r="J20" s="526"/>
      <c r="K20" s="526"/>
      <c r="L20" s="527"/>
      <c r="M20" s="10"/>
      <c r="O20" s="18"/>
    </row>
    <row r="21" spans="1:19" x14ac:dyDescent="0.25">
      <c r="B21" s="524"/>
      <c r="C21" s="525"/>
      <c r="D21" s="525"/>
      <c r="E21" s="525"/>
      <c r="F21" s="525"/>
      <c r="G21" s="589"/>
      <c r="H21" s="526"/>
      <c r="I21" s="526"/>
      <c r="J21" s="526"/>
      <c r="K21" s="526"/>
      <c r="L21" s="527"/>
      <c r="M21" s="10"/>
      <c r="O21" s="18"/>
    </row>
    <row r="22" spans="1:19" x14ac:dyDescent="0.25">
      <c r="B22" s="72"/>
      <c r="C22" s="69"/>
      <c r="D22" s="69"/>
      <c r="E22" s="69"/>
      <c r="F22" s="69"/>
      <c r="G22" s="69"/>
      <c r="H22" s="69"/>
      <c r="I22" s="69"/>
      <c r="J22" s="69"/>
      <c r="K22" s="69"/>
      <c r="L22" s="70"/>
      <c r="M22" s="10"/>
    </row>
    <row r="23" spans="1:19" s="6" customFormat="1" x14ac:dyDescent="0.25">
      <c r="A23" s="4"/>
      <c r="B23" s="14"/>
      <c r="C23" s="14"/>
      <c r="D23" s="3"/>
      <c r="E23" s="3"/>
      <c r="F23" s="3"/>
      <c r="G23" s="3"/>
      <c r="H23" s="3"/>
      <c r="I23" s="3"/>
      <c r="J23" s="3"/>
      <c r="K23" s="3"/>
      <c r="L23" s="3"/>
      <c r="O23" s="27"/>
      <c r="P23" s="27"/>
      <c r="Q23" s="10"/>
      <c r="R23" s="10"/>
      <c r="S23" s="10"/>
    </row>
    <row r="24" spans="1:19" s="2" customFormat="1" x14ac:dyDescent="0.25">
      <c r="A24" s="4"/>
      <c r="B24" s="552" t="str">
        <f>IF(Intro!$G$20="English",O24,P24)</f>
        <v>DEFINITION OF "THE GOODS"</v>
      </c>
      <c r="C24" s="553" t="str">
        <f>UPPER(IF(Intro!$G$20="English",P24,Q24))</f>
        <v>LA DÉFINITION "DES MARCHANDISES"</v>
      </c>
      <c r="D24" s="553" t="str">
        <f>UPPER(IF(Intro!$G$20="English",Q24,R24))</f>
        <v/>
      </c>
      <c r="E24" s="553" t="str">
        <f>UPPER(IF(Intro!$G$20="English",R24,S24))</f>
        <v/>
      </c>
      <c r="F24" s="553" t="str">
        <f>UPPER(IF(Intro!$G$20="English",S24,T24))</f>
        <v/>
      </c>
      <c r="G24" s="553"/>
      <c r="H24" s="553" t="str">
        <f>UPPER(IF(Intro!$G$20="English",T24,U24))</f>
        <v/>
      </c>
      <c r="I24" s="553" t="str">
        <f>UPPER(IF(Intro!$G$20="English",U24,V24))</f>
        <v/>
      </c>
      <c r="J24" s="553" t="str">
        <f>UPPER(IF(Intro!$G$20="English",V24,W24))</f>
        <v/>
      </c>
      <c r="K24" s="553" t="str">
        <f>UPPER(IF(Intro!$G$20="English",W24,X24))</f>
        <v/>
      </c>
      <c r="L24" s="554" t="str">
        <f>UPPER(IF(Intro!$G$20="English",X24,Y24))</f>
        <v/>
      </c>
      <c r="M24" s="6"/>
      <c r="N24" s="25"/>
      <c r="O24" s="19" t="s">
        <v>301</v>
      </c>
      <c r="P24" s="19" t="s">
        <v>302</v>
      </c>
      <c r="Q24" s="41"/>
      <c r="R24" s="41"/>
      <c r="S24" s="41"/>
    </row>
    <row r="25" spans="1:19" x14ac:dyDescent="0.25">
      <c r="B25" s="16"/>
      <c r="C25" s="35"/>
      <c r="D25" s="36"/>
      <c r="E25" s="36"/>
      <c r="F25" s="36"/>
      <c r="G25" s="36"/>
      <c r="H25" s="36"/>
      <c r="I25" s="36"/>
      <c r="J25" s="36"/>
      <c r="K25" s="36"/>
      <c r="L25" s="17"/>
      <c r="M25" s="10"/>
    </row>
    <row r="26" spans="1:19" x14ac:dyDescent="0.25">
      <c r="B26" s="549" t="str">
        <f>IF(Intro!$G$20="English",O26,P26)</f>
        <v>References to "the goods" in this questionnaire refer to:</v>
      </c>
      <c r="C26" s="550"/>
      <c r="D26" s="550"/>
      <c r="E26" s="550"/>
      <c r="F26" s="550"/>
      <c r="G26" s="550"/>
      <c r="H26" s="550"/>
      <c r="I26" s="550"/>
      <c r="J26" s="550"/>
      <c r="K26" s="550"/>
      <c r="L26" s="551"/>
      <c r="M26" s="10"/>
      <c r="O26" s="10" t="s">
        <v>155</v>
      </c>
      <c r="P26" s="10" t="s">
        <v>156</v>
      </c>
    </row>
    <row r="27" spans="1:19" x14ac:dyDescent="0.25">
      <c r="B27" s="61"/>
      <c r="C27" s="62"/>
      <c r="D27" s="62"/>
      <c r="E27" s="62"/>
      <c r="F27" s="62"/>
      <c r="G27" s="62"/>
      <c r="H27" s="62"/>
      <c r="I27" s="62"/>
      <c r="J27" s="62"/>
      <c r="K27" s="62"/>
      <c r="L27" s="63"/>
      <c r="M27" s="10"/>
    </row>
    <row r="28" spans="1:19" x14ac:dyDescent="0.25">
      <c r="B28" s="74"/>
      <c r="C28" s="590" t="str">
        <f>IF(Intro!$G$20="English",Variables!B16,Variables!C16)</f>
        <v>Oil and gas well casing and green tube casing, made of carbon or alloy steel, welded or seamless, heat‑treated or not heat‑treated, regardless of end finish, having an outside diameter from 4 ½ inches to 9 5/8 inches (114.3 mm to 245.2 mm), meeting or supplied to meet American Petroleum Institute (API) specification 5CT or equivalent and/or enhanced proprietary standards, in all grades.</v>
      </c>
      <c r="D28" s="591"/>
      <c r="E28" s="591"/>
      <c r="F28" s="591"/>
      <c r="G28" s="591"/>
      <c r="H28" s="591"/>
      <c r="I28" s="591"/>
      <c r="J28" s="591"/>
      <c r="K28" s="592"/>
      <c r="L28" s="67"/>
      <c r="M28" s="10"/>
    </row>
    <row r="29" spans="1:19" x14ac:dyDescent="0.25">
      <c r="B29" s="74"/>
      <c r="C29" s="593"/>
      <c r="D29" s="594"/>
      <c r="E29" s="594"/>
      <c r="F29" s="594"/>
      <c r="G29" s="594"/>
      <c r="H29" s="594"/>
      <c r="I29" s="594"/>
      <c r="J29" s="594"/>
      <c r="K29" s="595"/>
      <c r="L29" s="117"/>
      <c r="M29" s="10"/>
    </row>
    <row r="30" spans="1:19" x14ac:dyDescent="0.25">
      <c r="B30" s="74"/>
      <c r="C30" s="593"/>
      <c r="D30" s="594"/>
      <c r="E30" s="594"/>
      <c r="F30" s="594"/>
      <c r="G30" s="594"/>
      <c r="H30" s="594"/>
      <c r="I30" s="594"/>
      <c r="J30" s="594"/>
      <c r="K30" s="595"/>
      <c r="L30" s="117"/>
      <c r="M30" s="10"/>
    </row>
    <row r="31" spans="1:19" x14ac:dyDescent="0.25">
      <c r="B31" s="74"/>
      <c r="C31" s="596"/>
      <c r="D31" s="597"/>
      <c r="E31" s="597"/>
      <c r="F31" s="597"/>
      <c r="G31" s="597"/>
      <c r="H31" s="597"/>
      <c r="I31" s="597"/>
      <c r="J31" s="597"/>
      <c r="K31" s="598"/>
      <c r="L31" s="117"/>
      <c r="M31" s="10"/>
    </row>
    <row r="32" spans="1:19" x14ac:dyDescent="0.25">
      <c r="B32" s="61"/>
      <c r="C32" s="62"/>
      <c r="D32" s="62"/>
      <c r="E32" s="62"/>
      <c r="F32" s="62"/>
      <c r="G32" s="62"/>
      <c r="H32" s="62"/>
      <c r="I32" s="62"/>
      <c r="J32" s="62"/>
      <c r="K32" s="62"/>
      <c r="L32" s="63"/>
      <c r="M32" s="10"/>
    </row>
    <row r="33" spans="1:19" x14ac:dyDescent="0.25">
      <c r="B33" s="549" t="str">
        <f>IF(Intro!$G$20="English",O33,P33)</f>
        <v>For additional details, view the Info tab.</v>
      </c>
      <c r="C33" s="550"/>
      <c r="D33" s="550"/>
      <c r="E33" s="550"/>
      <c r="F33" s="550"/>
      <c r="G33" s="550"/>
      <c r="H33" s="550"/>
      <c r="I33" s="550"/>
      <c r="J33" s="550"/>
      <c r="K33" s="550"/>
      <c r="L33" s="551"/>
      <c r="M33" s="10"/>
      <c r="O33" s="10" t="s">
        <v>153</v>
      </c>
      <c r="P33" s="10" t="s">
        <v>154</v>
      </c>
    </row>
    <row r="34" spans="1:19" x14ac:dyDescent="0.25">
      <c r="B34" s="72"/>
      <c r="C34" s="69"/>
      <c r="D34" s="69"/>
      <c r="E34" s="69"/>
      <c r="F34" s="69"/>
      <c r="G34" s="69"/>
      <c r="H34" s="69"/>
      <c r="I34" s="69"/>
      <c r="J34" s="69"/>
      <c r="K34" s="69"/>
      <c r="L34" s="70"/>
      <c r="M34" s="10"/>
    </row>
    <row r="35" spans="1:19" s="6" customFormat="1" x14ac:dyDescent="0.25">
      <c r="A35" s="4"/>
      <c r="B35" s="14"/>
      <c r="C35" s="14"/>
      <c r="D35" s="3"/>
      <c r="E35" s="3"/>
      <c r="F35" s="3"/>
      <c r="G35" s="3"/>
      <c r="H35" s="3"/>
      <c r="I35" s="3"/>
      <c r="J35" s="3"/>
      <c r="K35" s="3"/>
      <c r="L35" s="3"/>
      <c r="Q35" s="10"/>
      <c r="R35" s="10"/>
      <c r="S35" s="10"/>
    </row>
    <row r="36" spans="1:19" s="2" customFormat="1" x14ac:dyDescent="0.25">
      <c r="A36" s="4"/>
      <c r="B36" s="540" t="str">
        <f>IF(Intro!$G$20="English",O36,P36)</f>
        <v>DO YOU NEED TO COMPLETE THIS QUESTIONNAIRE?</v>
      </c>
      <c r="C36" s="541"/>
      <c r="D36" s="541"/>
      <c r="E36" s="541"/>
      <c r="F36" s="541"/>
      <c r="G36" s="541"/>
      <c r="H36" s="541"/>
      <c r="I36" s="541"/>
      <c r="J36" s="541"/>
      <c r="K36" s="541"/>
      <c r="L36" s="542"/>
      <c r="M36" s="25"/>
      <c r="N36" s="25"/>
      <c r="O36" s="9" t="s">
        <v>303</v>
      </c>
      <c r="P36" s="9" t="s">
        <v>387</v>
      </c>
      <c r="Q36" s="41"/>
      <c r="R36" s="41"/>
      <c r="S36" s="41"/>
    </row>
    <row r="37" spans="1:19" x14ac:dyDescent="0.25">
      <c r="B37" s="16"/>
      <c r="C37" s="35"/>
      <c r="D37" s="36"/>
      <c r="E37" s="36"/>
      <c r="F37" s="36"/>
      <c r="G37" s="36"/>
      <c r="H37" s="36"/>
      <c r="I37" s="36"/>
      <c r="J37" s="36"/>
      <c r="K37" s="36"/>
      <c r="L37" s="17"/>
      <c r="M37" s="10"/>
    </row>
    <row r="38" spans="1:19" x14ac:dyDescent="0.25">
      <c r="B38" s="537" t="str">
        <f>IF(Intro!$G$20="English",O38,P38)</f>
        <v>Has your firm imported the goods as the importer of record from any country since January 1, 2023?</v>
      </c>
      <c r="C38" s="538"/>
      <c r="D38" s="538"/>
      <c r="E38" s="538"/>
      <c r="F38" s="538"/>
      <c r="G38" s="538"/>
      <c r="H38" s="538"/>
      <c r="I38" s="538"/>
      <c r="J38" s="538"/>
      <c r="K38" s="538"/>
      <c r="L38" s="539"/>
      <c r="M38" s="10"/>
      <c r="O38" s="18" t="str">
        <f>"Has your firm imported the goods as the importer of record from any country since January 1, "&amp;Variables!B6&amp;"?"</f>
        <v>Has your firm imported the goods as the importer of record from any country since January 1, 2023?</v>
      </c>
      <c r="P38" s="10" t="str">
        <f>"Votre entreprise a-t-elle importé les marchandises en tant qu'importateur officiel de n'importe quel pays à tout moment depuis le 1er janvier "&amp;Variables!C6&amp;"?"</f>
        <v>Votre entreprise a-t-elle importé les marchandises en tant qu'importateur officiel de n'importe quel pays à tout moment depuis le 1er janvier 2023?</v>
      </c>
    </row>
    <row r="39" spans="1:19" x14ac:dyDescent="0.25">
      <c r="B39" s="74"/>
      <c r="C39" s="75"/>
      <c r="D39" s="10"/>
      <c r="E39" s="10"/>
      <c r="F39" s="10"/>
      <c r="G39" s="120"/>
      <c r="H39" s="120"/>
      <c r="I39" s="120"/>
      <c r="J39" s="120"/>
      <c r="K39" s="120"/>
      <c r="L39" s="121"/>
      <c r="M39" s="10"/>
      <c r="O39" s="10" t="s">
        <v>177</v>
      </c>
      <c r="P39" s="10" t="s">
        <v>395</v>
      </c>
    </row>
    <row r="40" spans="1:19" x14ac:dyDescent="0.25">
      <c r="B40" s="601" t="str">
        <f>IF(Intro!$G$20="English",O39,P39)</f>
        <v>Select Yes or No</v>
      </c>
      <c r="C40" s="602"/>
      <c r="D40" s="599"/>
      <c r="E40" s="603" t="str">
        <f>IF(D40="Yes",O40,IF(D40="Oui",P40,IF(D40="No",O41,IF(D40="Non",P41,""))))</f>
        <v/>
      </c>
      <c r="F40" s="604"/>
      <c r="G40" s="604"/>
      <c r="H40" s="604"/>
      <c r="I40" s="604"/>
      <c r="J40" s="604"/>
      <c r="K40" s="605"/>
      <c r="L40" s="121"/>
      <c r="M40" s="10"/>
      <c r="O40" s="10" t="str">
        <f>"Complete all tabs in this questionnaire and return by "&amp;Variables!B11&amp;"."</f>
        <v>Complete all tabs in this questionnaire and return by May 26, 2026.</v>
      </c>
      <c r="P40" s="10" t="str">
        <f>"Remplissez tous les onglets de ce questionnaire et retournez-le avant le "&amp;Variables!C11&amp;"."</f>
        <v>Remplissez tous les onglets de ce questionnaire et retournez-le avant le 26 mai 2026.</v>
      </c>
    </row>
    <row r="41" spans="1:19" x14ac:dyDescent="0.25">
      <c r="B41" s="601"/>
      <c r="C41" s="602"/>
      <c r="D41" s="600"/>
      <c r="E41" s="606"/>
      <c r="F41" s="607"/>
      <c r="G41" s="607"/>
      <c r="H41" s="607"/>
      <c r="I41" s="607"/>
      <c r="J41" s="607"/>
      <c r="K41" s="608"/>
      <c r="L41" s="121"/>
      <c r="M41" s="10"/>
      <c r="O41" s="10" t="str">
        <f>"Provide explanation below. Complete this tab only and return by "&amp;Variables!B11&amp;"."</f>
        <v>Provide explanation below. Complete this tab only and return by May 26, 2026.</v>
      </c>
      <c r="P41" s="10" t="str">
        <f>"Expliquez ci-dessous. Remplissez cet onglet uniquement et retournez-le avant le "&amp;Variables!C11&amp;"."</f>
        <v>Expliquez ci-dessous. Remplissez cet onglet uniquement et retournez-le avant le 26 mai 2026.</v>
      </c>
    </row>
    <row r="42" spans="1:19" x14ac:dyDescent="0.25">
      <c r="B42" s="16"/>
      <c r="C42" s="35"/>
      <c r="D42" s="36"/>
      <c r="E42" s="36"/>
      <c r="F42" s="36"/>
      <c r="G42" s="36"/>
      <c r="H42" s="36"/>
      <c r="I42" s="36"/>
      <c r="J42" s="36"/>
      <c r="K42" s="36"/>
      <c r="L42" s="17"/>
      <c r="M42" s="10"/>
    </row>
    <row r="43" spans="1:19" ht="14.1" customHeight="1" x14ac:dyDescent="0.25">
      <c r="B43" s="537" t="str">
        <f>IF(Intro!$G$20="English",O43,P43)</f>
        <v>If no, explain why CBSA import data indicates that you imported using the HS codes listed on the Info tab during this period.</v>
      </c>
      <c r="C43" s="538"/>
      <c r="D43" s="538"/>
      <c r="E43" s="538"/>
      <c r="F43" s="538"/>
      <c r="G43" s="538"/>
      <c r="H43" s="538"/>
      <c r="I43" s="538"/>
      <c r="J43" s="538"/>
      <c r="K43" s="538"/>
      <c r="L43" s="539"/>
      <c r="M43" s="10"/>
      <c r="O43" s="10" t="s">
        <v>304</v>
      </c>
      <c r="P43" s="10" t="s">
        <v>305</v>
      </c>
    </row>
    <row r="44" spans="1:19" x14ac:dyDescent="0.25">
      <c r="B44" s="16"/>
      <c r="C44" s="35"/>
      <c r="D44" s="36"/>
      <c r="E44" s="36"/>
      <c r="F44" s="36"/>
      <c r="G44" s="36"/>
      <c r="H44" s="36"/>
      <c r="I44" s="36"/>
      <c r="J44" s="36"/>
      <c r="K44" s="36"/>
      <c r="L44" s="17"/>
      <c r="M44" s="10"/>
    </row>
    <row r="45" spans="1:19" x14ac:dyDescent="0.25">
      <c r="B45" s="609"/>
      <c r="C45" s="610"/>
      <c r="D45" s="610"/>
      <c r="E45" s="610"/>
      <c r="F45" s="610"/>
      <c r="G45" s="610"/>
      <c r="H45" s="610"/>
      <c r="I45" s="610"/>
      <c r="J45" s="610"/>
      <c r="K45" s="610"/>
      <c r="L45" s="611"/>
      <c r="M45" s="10"/>
    </row>
    <row r="46" spans="1:19" x14ac:dyDescent="0.25">
      <c r="B46" s="609"/>
      <c r="C46" s="610"/>
      <c r="D46" s="610"/>
      <c r="E46" s="610"/>
      <c r="F46" s="610"/>
      <c r="G46" s="610"/>
      <c r="H46" s="610"/>
      <c r="I46" s="610"/>
      <c r="J46" s="610"/>
      <c r="K46" s="610"/>
      <c r="L46" s="611"/>
      <c r="M46" s="10"/>
    </row>
    <row r="47" spans="1:19" x14ac:dyDescent="0.25">
      <c r="B47" s="609"/>
      <c r="C47" s="610"/>
      <c r="D47" s="610"/>
      <c r="E47" s="610"/>
      <c r="F47" s="610"/>
      <c r="G47" s="610"/>
      <c r="H47" s="610"/>
      <c r="I47" s="610"/>
      <c r="J47" s="610"/>
      <c r="K47" s="610"/>
      <c r="L47" s="611"/>
      <c r="M47" s="10"/>
    </row>
    <row r="48" spans="1:19" x14ac:dyDescent="0.25">
      <c r="B48" s="609"/>
      <c r="C48" s="610"/>
      <c r="D48" s="610"/>
      <c r="E48" s="610"/>
      <c r="F48" s="610"/>
      <c r="G48" s="610"/>
      <c r="H48" s="610"/>
      <c r="I48" s="610"/>
      <c r="J48" s="610"/>
      <c r="K48" s="610"/>
      <c r="L48" s="611"/>
      <c r="M48" s="10"/>
    </row>
    <row r="49" spans="1:19" x14ac:dyDescent="0.25">
      <c r="B49" s="609"/>
      <c r="C49" s="610"/>
      <c r="D49" s="610"/>
      <c r="E49" s="610"/>
      <c r="F49" s="610"/>
      <c r="G49" s="610"/>
      <c r="H49" s="610"/>
      <c r="I49" s="610"/>
      <c r="J49" s="610"/>
      <c r="K49" s="610"/>
      <c r="L49" s="611"/>
      <c r="M49" s="10"/>
    </row>
    <row r="50" spans="1:19" x14ac:dyDescent="0.25">
      <c r="B50" s="609"/>
      <c r="C50" s="610"/>
      <c r="D50" s="610"/>
      <c r="E50" s="610"/>
      <c r="F50" s="610"/>
      <c r="G50" s="610"/>
      <c r="H50" s="610"/>
      <c r="I50" s="610"/>
      <c r="J50" s="610"/>
      <c r="K50" s="610"/>
      <c r="L50" s="611"/>
      <c r="M50" s="10"/>
    </row>
    <row r="51" spans="1:19" x14ac:dyDescent="0.25">
      <c r="B51" s="609"/>
      <c r="C51" s="610"/>
      <c r="D51" s="610"/>
      <c r="E51" s="610"/>
      <c r="F51" s="610"/>
      <c r="G51" s="610"/>
      <c r="H51" s="610"/>
      <c r="I51" s="610"/>
      <c r="J51" s="610"/>
      <c r="K51" s="610"/>
      <c r="L51" s="611"/>
      <c r="M51" s="10"/>
    </row>
    <row r="52" spans="1:19" x14ac:dyDescent="0.25">
      <c r="B52" s="609"/>
      <c r="C52" s="610"/>
      <c r="D52" s="610"/>
      <c r="E52" s="610"/>
      <c r="F52" s="610"/>
      <c r="G52" s="610"/>
      <c r="H52" s="610"/>
      <c r="I52" s="610"/>
      <c r="J52" s="610"/>
      <c r="K52" s="610"/>
      <c r="L52" s="611"/>
      <c r="M52" s="10"/>
    </row>
    <row r="53" spans="1:19" x14ac:dyDescent="0.25">
      <c r="B53" s="72"/>
      <c r="C53" s="69"/>
      <c r="D53" s="69"/>
      <c r="E53" s="69"/>
      <c r="F53" s="69"/>
      <c r="G53" s="69"/>
      <c r="H53" s="69"/>
      <c r="I53" s="69"/>
      <c r="J53" s="69"/>
      <c r="K53" s="69"/>
      <c r="L53" s="70"/>
      <c r="M53" s="10"/>
    </row>
    <row r="54" spans="1:19" s="6" customFormat="1" x14ac:dyDescent="0.25">
      <c r="A54" s="4"/>
      <c r="B54" s="14"/>
      <c r="C54" s="14"/>
      <c r="D54" s="3"/>
      <c r="E54" s="3"/>
      <c r="F54" s="3"/>
      <c r="G54" s="3"/>
      <c r="H54" s="3"/>
      <c r="I54" s="3"/>
      <c r="J54" s="3"/>
      <c r="K54" s="3"/>
      <c r="L54" s="3"/>
      <c r="O54" s="27"/>
      <c r="P54" s="27"/>
      <c r="Q54" s="10"/>
      <c r="R54" s="10"/>
      <c r="S54" s="10"/>
    </row>
    <row r="55" spans="1:19" s="2" customFormat="1" x14ac:dyDescent="0.25">
      <c r="A55" s="4"/>
      <c r="B55" s="552" t="str">
        <f>UPPER(IF(Intro!$G$20="English",O55,P55))</f>
        <v>QUESTIONNAIRE DUE DATE</v>
      </c>
      <c r="C55" s="553" t="str">
        <f>UPPER(IF(Intro!$G$20="English",P55,Q55))</f>
        <v>DATE D'ÉCHÉANCE DU QUESTIONNAIRE</v>
      </c>
      <c r="D55" s="553" t="str">
        <f>UPPER(IF(Intro!$G$20="English",Q55,R55))</f>
        <v/>
      </c>
      <c r="E55" s="553" t="str">
        <f>UPPER(IF(Intro!$G$20="English",R55,S55))</f>
        <v/>
      </c>
      <c r="F55" s="553" t="str">
        <f>UPPER(IF(Intro!$G$20="English",S55,T55))</f>
        <v/>
      </c>
      <c r="G55" s="553"/>
      <c r="H55" s="553" t="str">
        <f>UPPER(IF(Intro!$G$20="English",T55,U55))</f>
        <v/>
      </c>
      <c r="I55" s="553" t="str">
        <f>UPPER(IF(Intro!$G$20="English",U55,V55))</f>
        <v/>
      </c>
      <c r="J55" s="553" t="str">
        <f>UPPER(IF(Intro!$G$20="English",V55,W55))</f>
        <v/>
      </c>
      <c r="K55" s="553" t="str">
        <f>UPPER(IF(Intro!$G$20="English",W55,X55))</f>
        <v/>
      </c>
      <c r="L55" s="554" t="str">
        <f>UPPER(IF(Intro!$G$20="English",X55,Y55))</f>
        <v/>
      </c>
      <c r="M55" s="6"/>
      <c r="N55" s="25"/>
      <c r="O55" s="9" t="s">
        <v>58</v>
      </c>
      <c r="P55" s="9" t="s">
        <v>59</v>
      </c>
      <c r="Q55" s="41"/>
      <c r="R55" s="41"/>
      <c r="S55" s="41"/>
    </row>
    <row r="56" spans="1:19" x14ac:dyDescent="0.25">
      <c r="B56" s="16"/>
      <c r="C56" s="35"/>
      <c r="D56" s="36"/>
      <c r="E56" s="36"/>
      <c r="F56" s="36"/>
      <c r="G56" s="36"/>
      <c r="H56" s="36"/>
      <c r="I56" s="36"/>
      <c r="J56" s="36"/>
      <c r="K56" s="36"/>
      <c r="L56" s="17"/>
      <c r="M56" s="10"/>
    </row>
    <row r="57" spans="1:19" x14ac:dyDescent="0.25">
      <c r="B57" s="74"/>
      <c r="C57" s="10"/>
      <c r="D57" s="612" t="str">
        <f>IF(Intro!$G$20="English",O57,P57)</f>
        <v>May 26, 2026</v>
      </c>
      <c r="E57" s="613"/>
      <c r="F57" s="613"/>
      <c r="G57" s="613"/>
      <c r="H57" s="613"/>
      <c r="I57" s="613"/>
      <c r="J57" s="614"/>
      <c r="K57" s="45"/>
      <c r="L57" s="95"/>
      <c r="M57" s="10"/>
      <c r="O57" s="39" t="str">
        <f>Variables!B11</f>
        <v>May 26, 2026</v>
      </c>
      <c r="P57" s="39" t="str">
        <f>Variables!C11</f>
        <v>26 mai 2026</v>
      </c>
    </row>
    <row r="58" spans="1:19" x14ac:dyDescent="0.25">
      <c r="B58" s="74"/>
      <c r="C58" s="10"/>
      <c r="D58" s="615"/>
      <c r="E58" s="616"/>
      <c r="F58" s="616"/>
      <c r="G58" s="616"/>
      <c r="H58" s="616"/>
      <c r="I58" s="616"/>
      <c r="J58" s="617"/>
      <c r="K58" s="45"/>
      <c r="L58" s="95"/>
      <c r="M58" s="10"/>
      <c r="O58" s="39"/>
      <c r="P58" s="39"/>
    </row>
    <row r="59" spans="1:19" x14ac:dyDescent="0.25">
      <c r="B59" s="72"/>
      <c r="C59" s="69"/>
      <c r="D59" s="69"/>
      <c r="E59" s="69"/>
      <c r="F59" s="69"/>
      <c r="G59" s="69"/>
      <c r="H59" s="69"/>
      <c r="I59" s="69"/>
      <c r="J59" s="69"/>
      <c r="K59" s="69"/>
      <c r="L59" s="70"/>
      <c r="M59" s="10"/>
    </row>
    <row r="60" spans="1:19" s="6" customFormat="1" x14ac:dyDescent="0.25">
      <c r="A60" s="4"/>
      <c r="B60" s="14"/>
      <c r="C60" s="14"/>
      <c r="D60" s="3"/>
      <c r="E60" s="3"/>
      <c r="F60" s="3"/>
      <c r="G60" s="3"/>
      <c r="H60" s="3"/>
      <c r="I60" s="3"/>
      <c r="J60" s="3"/>
      <c r="K60" s="3"/>
      <c r="L60" s="3"/>
      <c r="O60" s="27"/>
      <c r="P60" s="27"/>
      <c r="Q60" s="10"/>
      <c r="R60" s="10"/>
      <c r="S60" s="10"/>
    </row>
    <row r="61" spans="1:19" s="2" customFormat="1" x14ac:dyDescent="0.25">
      <c r="A61" s="4"/>
      <c r="B61" s="552" t="str">
        <f>IF(Intro!$G$20="English",O61,P61)</f>
        <v>FAILURE TO COMPLETE QUESTIONNAIRE</v>
      </c>
      <c r="C61" s="553" t="str">
        <f>UPPER(IF(Intro!$G$20="English",P61,Q61))</f>
        <v>QUESTIONNAIRE NON REMPLI</v>
      </c>
      <c r="D61" s="553" t="str">
        <f>UPPER(IF(Intro!$G$20="English",Q61,R61))</f>
        <v/>
      </c>
      <c r="E61" s="553" t="str">
        <f>UPPER(IF(Intro!$G$20="English",R61,S61))</f>
        <v/>
      </c>
      <c r="F61" s="553" t="str">
        <f>UPPER(IF(Intro!$G$20="English",S61,T61))</f>
        <v/>
      </c>
      <c r="G61" s="553"/>
      <c r="H61" s="553" t="str">
        <f>UPPER(IF(Intro!$G$20="English",T61,U61))</f>
        <v/>
      </c>
      <c r="I61" s="553" t="str">
        <f>UPPER(IF(Intro!$G$20="English",U61,V61))</f>
        <v/>
      </c>
      <c r="J61" s="553" t="str">
        <f>UPPER(IF(Intro!$G$20="English",V61,W61))</f>
        <v/>
      </c>
      <c r="K61" s="553" t="str">
        <f>UPPER(IF(Intro!$G$20="English",W61,X61))</f>
        <v/>
      </c>
      <c r="L61" s="554" t="str">
        <f>UPPER(IF(Intro!$G$20="English",X61,Y61))</f>
        <v/>
      </c>
      <c r="M61" s="6"/>
      <c r="N61" s="25"/>
      <c r="O61" s="19" t="s">
        <v>306</v>
      </c>
      <c r="P61" s="19" t="s">
        <v>307</v>
      </c>
      <c r="Q61" s="41"/>
      <c r="R61" s="41"/>
      <c r="S61" s="41"/>
    </row>
    <row r="62" spans="1:19" x14ac:dyDescent="0.25">
      <c r="B62" s="16"/>
      <c r="C62" s="35"/>
      <c r="D62" s="36"/>
      <c r="E62" s="36"/>
      <c r="F62" s="36"/>
      <c r="G62" s="36"/>
      <c r="H62" s="36"/>
      <c r="I62" s="36"/>
      <c r="J62" s="36"/>
      <c r="K62" s="36"/>
      <c r="L62" s="17"/>
      <c r="M62" s="10"/>
    </row>
    <row r="63" spans="1:19" x14ac:dyDescent="0.25">
      <c r="B63" s="549" t="str">
        <f>IF(Intro!$G$20="English",O63,P63)</f>
        <v>Failure to complete the questionnaire by the due date may result in the Tribunal issuing a production order, pursuant to section 17 of the Canadian International Trade Tribunal Act, to compel the production of a questionnaire response.</v>
      </c>
      <c r="C63" s="550"/>
      <c r="D63" s="550"/>
      <c r="E63" s="550"/>
      <c r="F63" s="550"/>
      <c r="G63" s="550"/>
      <c r="H63" s="550"/>
      <c r="I63" s="550"/>
      <c r="J63" s="550"/>
      <c r="K63" s="550"/>
      <c r="L63" s="551"/>
      <c r="M63" s="10"/>
      <c r="O63" s="10" t="s">
        <v>111</v>
      </c>
      <c r="P63" s="10" t="s">
        <v>246</v>
      </c>
    </row>
    <row r="64" spans="1:19" x14ac:dyDescent="0.25">
      <c r="B64" s="549"/>
      <c r="C64" s="550"/>
      <c r="D64" s="550"/>
      <c r="E64" s="550"/>
      <c r="F64" s="550"/>
      <c r="G64" s="550"/>
      <c r="H64" s="550"/>
      <c r="I64" s="550"/>
      <c r="J64" s="550"/>
      <c r="K64" s="550"/>
      <c r="L64" s="551"/>
      <c r="M64" s="10"/>
    </row>
    <row r="65" spans="1:19" x14ac:dyDescent="0.25">
      <c r="B65" s="72"/>
      <c r="C65" s="69"/>
      <c r="D65" s="69"/>
      <c r="E65" s="69"/>
      <c r="F65" s="69"/>
      <c r="G65" s="69"/>
      <c r="H65" s="69"/>
      <c r="I65" s="69"/>
      <c r="J65" s="69"/>
      <c r="K65" s="69"/>
      <c r="L65" s="70"/>
      <c r="M65" s="10"/>
    </row>
    <row r="66" spans="1:19" s="6" customFormat="1" x14ac:dyDescent="0.25">
      <c r="A66" s="4"/>
      <c r="B66" s="14"/>
      <c r="C66" s="14"/>
      <c r="D66" s="3"/>
      <c r="E66" s="3"/>
      <c r="F66" s="3"/>
      <c r="G66" s="3"/>
      <c r="H66" s="3"/>
      <c r="I66" s="3"/>
      <c r="J66" s="3"/>
      <c r="K66" s="3"/>
      <c r="L66" s="3"/>
      <c r="O66" s="27"/>
      <c r="P66" s="27"/>
      <c r="Q66" s="10"/>
      <c r="R66" s="10"/>
      <c r="S66" s="10"/>
    </row>
    <row r="67" spans="1:19" x14ac:dyDescent="0.25">
      <c r="B67" s="543" t="str">
        <f>IF(Intro!$G$20="English",O67,P67)</f>
        <v>FIRM INFORMATION</v>
      </c>
      <c r="C67" s="544"/>
      <c r="D67" s="544"/>
      <c r="E67" s="544"/>
      <c r="F67" s="544"/>
      <c r="G67" s="544"/>
      <c r="H67" s="544"/>
      <c r="I67" s="544"/>
      <c r="J67" s="544"/>
      <c r="K67" s="544"/>
      <c r="L67" s="545"/>
      <c r="M67" s="10"/>
      <c r="O67" s="10" t="s">
        <v>27</v>
      </c>
      <c r="P67" s="10" t="s">
        <v>28</v>
      </c>
    </row>
    <row r="68" spans="1:19" x14ac:dyDescent="0.25">
      <c r="B68" s="16"/>
      <c r="C68" s="35"/>
      <c r="D68" s="36"/>
      <c r="E68" s="36"/>
      <c r="F68" s="36"/>
      <c r="G68" s="36"/>
      <c r="H68" s="36"/>
      <c r="I68" s="36"/>
      <c r="J68" s="36"/>
      <c r="K68" s="36"/>
      <c r="L68" s="17"/>
      <c r="M68" s="10"/>
    </row>
    <row r="69" spans="1:19" x14ac:dyDescent="0.25">
      <c r="B69" s="532" t="str">
        <f>IF(Intro!$G$20="English",O69,P69)</f>
        <v>Firm Name (In English and French, if applicable)</v>
      </c>
      <c r="C69" s="533"/>
      <c r="D69" s="533"/>
      <c r="E69" s="528"/>
      <c r="F69" s="528"/>
      <c r="G69" s="528"/>
      <c r="H69" s="528"/>
      <c r="I69" s="528"/>
      <c r="J69" s="528"/>
      <c r="K69" s="528"/>
      <c r="L69" s="529"/>
      <c r="M69" s="10"/>
      <c r="O69" s="18" t="s">
        <v>242</v>
      </c>
      <c r="P69" s="10" t="s">
        <v>204</v>
      </c>
    </row>
    <row r="70" spans="1:19" x14ac:dyDescent="0.25">
      <c r="B70" s="532"/>
      <c r="C70" s="533"/>
      <c r="D70" s="533"/>
      <c r="E70" s="530"/>
      <c r="F70" s="530"/>
      <c r="G70" s="530"/>
      <c r="H70" s="530"/>
      <c r="I70" s="530"/>
      <c r="J70" s="530"/>
      <c r="K70" s="530"/>
      <c r="L70" s="531"/>
      <c r="M70" s="10"/>
      <c r="O70" s="18"/>
    </row>
    <row r="71" spans="1:19" x14ac:dyDescent="0.25">
      <c r="B71" s="532" t="str">
        <f>IF(Intro!$G$20="English",O71,P71)</f>
        <v>Firm Address</v>
      </c>
      <c r="C71" s="534"/>
      <c r="D71" s="534"/>
      <c r="E71" s="528"/>
      <c r="F71" s="528"/>
      <c r="G71" s="528"/>
      <c r="H71" s="528"/>
      <c r="I71" s="528"/>
      <c r="J71" s="528"/>
      <c r="K71" s="528"/>
      <c r="L71" s="529"/>
      <c r="M71" s="10"/>
      <c r="O71" s="18" t="s">
        <v>2</v>
      </c>
      <c r="P71" s="10" t="s">
        <v>3</v>
      </c>
    </row>
    <row r="72" spans="1:19" x14ac:dyDescent="0.25">
      <c r="B72" s="535"/>
      <c r="C72" s="536"/>
      <c r="D72" s="536"/>
      <c r="E72" s="530"/>
      <c r="F72" s="530"/>
      <c r="G72" s="530"/>
      <c r="H72" s="530"/>
      <c r="I72" s="530"/>
      <c r="J72" s="530"/>
      <c r="K72" s="530"/>
      <c r="L72" s="531"/>
      <c r="M72" s="10"/>
      <c r="O72" s="18"/>
    </row>
    <row r="73" spans="1:19" x14ac:dyDescent="0.25">
      <c r="B73" s="532" t="str">
        <f>IF(Intro!$G$20="English",O73,P73)</f>
        <v>Website Address</v>
      </c>
      <c r="C73" s="534"/>
      <c r="D73" s="534"/>
      <c r="E73" s="528"/>
      <c r="F73" s="528"/>
      <c r="G73" s="528"/>
      <c r="H73" s="528"/>
      <c r="I73" s="528"/>
      <c r="J73" s="528"/>
      <c r="K73" s="528"/>
      <c r="L73" s="529"/>
      <c r="M73" s="10"/>
      <c r="O73" s="18" t="s">
        <v>32</v>
      </c>
      <c r="P73" s="10" t="s">
        <v>4</v>
      </c>
    </row>
    <row r="74" spans="1:19" x14ac:dyDescent="0.25">
      <c r="B74" s="535"/>
      <c r="C74" s="536"/>
      <c r="D74" s="536"/>
      <c r="E74" s="530"/>
      <c r="F74" s="530"/>
      <c r="G74" s="530"/>
      <c r="H74" s="530"/>
      <c r="I74" s="530"/>
      <c r="J74" s="530"/>
      <c r="K74" s="530"/>
      <c r="L74" s="531"/>
      <c r="M74" s="10"/>
      <c r="O74" s="18"/>
    </row>
    <row r="75" spans="1:19" x14ac:dyDescent="0.25">
      <c r="B75" s="16"/>
      <c r="C75" s="35"/>
      <c r="D75" s="36"/>
      <c r="E75" s="36"/>
      <c r="F75" s="36"/>
      <c r="G75" s="36"/>
      <c r="H75" s="36"/>
      <c r="I75" s="36"/>
      <c r="J75" s="36"/>
      <c r="K75" s="36"/>
      <c r="L75" s="17"/>
      <c r="M75" s="10"/>
    </row>
    <row r="76" spans="1:19" x14ac:dyDescent="0.25">
      <c r="B76" s="549" t="str">
        <f>IF(Intro!$G$20="English",O76,P76)</f>
        <v xml:space="preserve">If your firm has more than one location, facility or outlet, submit a consolidated response to the questionnaire.
</v>
      </c>
      <c r="C76" s="550"/>
      <c r="D76" s="550"/>
      <c r="E76" s="550"/>
      <c r="F76" s="550"/>
      <c r="G76" s="550"/>
      <c r="H76" s="550"/>
      <c r="I76" s="550"/>
      <c r="J76" s="550"/>
      <c r="K76" s="550"/>
      <c r="L76" s="551"/>
      <c r="M76" s="10"/>
      <c r="O76" s="10" t="s">
        <v>178</v>
      </c>
      <c r="P76" s="10" t="s">
        <v>179</v>
      </c>
    </row>
    <row r="77" spans="1:19" x14ac:dyDescent="0.25">
      <c r="B77" s="561" t="str">
        <f>IF(Intro!$G$20="English",O77,P77)</f>
        <v>Provide the names and addresses of other locations, facilities, and outlets in Canada on behalf of which your company is responding.</v>
      </c>
      <c r="C77" s="562"/>
      <c r="D77" s="562"/>
      <c r="E77" s="567"/>
      <c r="F77" s="567"/>
      <c r="G77" s="567"/>
      <c r="H77" s="567"/>
      <c r="I77" s="567"/>
      <c r="J77" s="567"/>
      <c r="K77" s="567"/>
      <c r="L77" s="568"/>
      <c r="M77" s="10"/>
      <c r="O77" s="18" t="s">
        <v>25</v>
      </c>
      <c r="P77" s="10" t="s">
        <v>70</v>
      </c>
    </row>
    <row r="78" spans="1:19" x14ac:dyDescent="0.25">
      <c r="B78" s="563"/>
      <c r="C78" s="564"/>
      <c r="D78" s="564"/>
      <c r="E78" s="569"/>
      <c r="F78" s="569"/>
      <c r="G78" s="569"/>
      <c r="H78" s="569"/>
      <c r="I78" s="569"/>
      <c r="J78" s="569"/>
      <c r="K78" s="569"/>
      <c r="L78" s="570"/>
      <c r="M78" s="10"/>
      <c r="O78" s="18"/>
    </row>
    <row r="79" spans="1:19" x14ac:dyDescent="0.25">
      <c r="B79" s="563"/>
      <c r="C79" s="564"/>
      <c r="D79" s="564"/>
      <c r="E79" s="569"/>
      <c r="F79" s="569"/>
      <c r="G79" s="569"/>
      <c r="H79" s="569"/>
      <c r="I79" s="569"/>
      <c r="J79" s="569"/>
      <c r="K79" s="569"/>
      <c r="L79" s="570"/>
      <c r="M79" s="10"/>
      <c r="O79" s="18"/>
    </row>
    <row r="80" spans="1:19" x14ac:dyDescent="0.25">
      <c r="B80" s="563"/>
      <c r="C80" s="564"/>
      <c r="D80" s="564"/>
      <c r="E80" s="569"/>
      <c r="F80" s="569"/>
      <c r="G80" s="569"/>
      <c r="H80" s="569"/>
      <c r="I80" s="569"/>
      <c r="J80" s="569"/>
      <c r="K80" s="569"/>
      <c r="L80" s="570"/>
      <c r="M80" s="10"/>
      <c r="O80" s="18"/>
    </row>
    <row r="81" spans="2:16" x14ac:dyDescent="0.25">
      <c r="B81" s="563"/>
      <c r="C81" s="564"/>
      <c r="D81" s="564"/>
      <c r="E81" s="569"/>
      <c r="F81" s="569"/>
      <c r="G81" s="569"/>
      <c r="H81" s="569"/>
      <c r="I81" s="569"/>
      <c r="J81" s="569"/>
      <c r="K81" s="569"/>
      <c r="L81" s="570"/>
      <c r="M81" s="10"/>
      <c r="O81" s="18"/>
    </row>
    <row r="82" spans="2:16" x14ac:dyDescent="0.25">
      <c r="B82" s="563"/>
      <c r="C82" s="564"/>
      <c r="D82" s="564"/>
      <c r="E82" s="569"/>
      <c r="F82" s="569"/>
      <c r="G82" s="569"/>
      <c r="H82" s="569"/>
      <c r="I82" s="569"/>
      <c r="J82" s="569"/>
      <c r="K82" s="569"/>
      <c r="L82" s="570"/>
      <c r="M82" s="10"/>
      <c r="O82" s="18"/>
    </row>
    <row r="83" spans="2:16" x14ac:dyDescent="0.25">
      <c r="B83" s="563"/>
      <c r="C83" s="564"/>
      <c r="D83" s="564"/>
      <c r="E83" s="569"/>
      <c r="F83" s="569"/>
      <c r="G83" s="569"/>
      <c r="H83" s="569"/>
      <c r="I83" s="569"/>
      <c r="J83" s="569"/>
      <c r="K83" s="569"/>
      <c r="L83" s="570"/>
      <c r="M83" s="10"/>
      <c r="O83" s="18"/>
    </row>
    <row r="84" spans="2:16" x14ac:dyDescent="0.25">
      <c r="B84" s="563"/>
      <c r="C84" s="564"/>
      <c r="D84" s="564"/>
      <c r="E84" s="569"/>
      <c r="F84" s="569"/>
      <c r="G84" s="569"/>
      <c r="H84" s="569"/>
      <c r="I84" s="569"/>
      <c r="J84" s="569"/>
      <c r="K84" s="569"/>
      <c r="L84" s="570"/>
      <c r="M84" s="10"/>
      <c r="O84" s="18"/>
    </row>
    <row r="85" spans="2:16" x14ac:dyDescent="0.25">
      <c r="B85" s="563"/>
      <c r="C85" s="564"/>
      <c r="D85" s="564"/>
      <c r="E85" s="569"/>
      <c r="F85" s="569"/>
      <c r="G85" s="569"/>
      <c r="H85" s="569"/>
      <c r="I85" s="569"/>
      <c r="J85" s="569"/>
      <c r="K85" s="569"/>
      <c r="L85" s="570"/>
      <c r="M85" s="10"/>
      <c r="O85" s="18"/>
    </row>
    <row r="86" spans="2:16" x14ac:dyDescent="0.25">
      <c r="B86" s="565"/>
      <c r="C86" s="566"/>
      <c r="D86" s="566"/>
      <c r="E86" s="571"/>
      <c r="F86" s="571"/>
      <c r="G86" s="571"/>
      <c r="H86" s="571"/>
      <c r="I86" s="571"/>
      <c r="J86" s="571"/>
      <c r="K86" s="571"/>
      <c r="L86" s="572"/>
      <c r="M86" s="10"/>
      <c r="O86" s="18"/>
    </row>
    <row r="87" spans="2:16" x14ac:dyDescent="0.25">
      <c r="B87" s="72"/>
      <c r="C87" s="69"/>
      <c r="D87" s="69"/>
      <c r="E87" s="69"/>
      <c r="F87" s="69"/>
      <c r="G87" s="69"/>
      <c r="H87" s="69"/>
      <c r="I87" s="69"/>
      <c r="J87" s="69"/>
      <c r="K87" s="69"/>
      <c r="L87" s="70"/>
      <c r="M87" s="10"/>
    </row>
    <row r="89" spans="2:16" x14ac:dyDescent="0.25">
      <c r="B89" s="540" t="str">
        <f>IF(Intro!$G$20="English",O89,P89)</f>
        <v>CERTIFICATION</v>
      </c>
      <c r="C89" s="541"/>
      <c r="D89" s="541"/>
      <c r="E89" s="541"/>
      <c r="F89" s="541"/>
      <c r="G89" s="541"/>
      <c r="H89" s="541"/>
      <c r="I89" s="541"/>
      <c r="J89" s="541"/>
      <c r="K89" s="541"/>
      <c r="L89" s="542"/>
      <c r="M89" s="10"/>
      <c r="O89" s="10" t="s">
        <v>30</v>
      </c>
      <c r="P89" s="10" t="s">
        <v>31</v>
      </c>
    </row>
    <row r="90" spans="2:16" x14ac:dyDescent="0.25">
      <c r="B90" s="16"/>
      <c r="C90" s="35"/>
      <c r="D90" s="36"/>
      <c r="E90" s="36"/>
      <c r="F90" s="36"/>
      <c r="G90" s="36"/>
      <c r="H90" s="36"/>
      <c r="I90" s="36"/>
      <c r="J90" s="36"/>
      <c r="K90" s="36"/>
      <c r="L90" s="17"/>
      <c r="M90" s="10"/>
    </row>
    <row r="91" spans="2:16" x14ac:dyDescent="0.25">
      <c r="B91" s="558" t="str">
        <f>IF(Intro!$G$20="English",O91,P91)</f>
        <v xml:space="preserve">The undersigned certifies that the information supplied herein is complete and correct to the best of their knowledge and belief.
</v>
      </c>
      <c r="C91" s="559"/>
      <c r="D91" s="559"/>
      <c r="E91" s="559"/>
      <c r="F91" s="559"/>
      <c r="G91" s="559"/>
      <c r="H91" s="559"/>
      <c r="I91" s="559"/>
      <c r="J91" s="559"/>
      <c r="K91" s="559"/>
      <c r="L91" s="560"/>
      <c r="M91" s="10"/>
      <c r="O91" s="10" t="s">
        <v>240</v>
      </c>
      <c r="P91" s="9" t="s">
        <v>241</v>
      </c>
    </row>
    <row r="92" spans="2:16" x14ac:dyDescent="0.25">
      <c r="B92" s="74"/>
      <c r="C92" s="75"/>
      <c r="D92" s="75"/>
      <c r="E92" s="75"/>
      <c r="F92" s="75"/>
      <c r="G92" s="75"/>
      <c r="H92" s="75"/>
      <c r="I92" s="75"/>
      <c r="J92" s="75"/>
      <c r="K92" s="75"/>
      <c r="L92" s="58"/>
      <c r="M92" s="10"/>
    </row>
    <row r="93" spans="2:16" x14ac:dyDescent="0.25">
      <c r="B93" s="532" t="str">
        <f>IF(Intro!$G$20="English",O93,P93)</f>
        <v>Name of Authorized Official</v>
      </c>
      <c r="C93" s="533"/>
      <c r="D93" s="533"/>
      <c r="E93" s="528"/>
      <c r="F93" s="528"/>
      <c r="G93" s="528"/>
      <c r="H93" s="528"/>
      <c r="I93" s="528"/>
      <c r="J93" s="528"/>
      <c r="K93" s="528"/>
      <c r="L93" s="529"/>
      <c r="M93" s="10"/>
      <c r="O93" s="18" t="s">
        <v>5</v>
      </c>
      <c r="P93" s="10" t="s">
        <v>6</v>
      </c>
    </row>
    <row r="94" spans="2:16" x14ac:dyDescent="0.25">
      <c r="B94" s="532"/>
      <c r="C94" s="533"/>
      <c r="D94" s="533"/>
      <c r="E94" s="530"/>
      <c r="F94" s="530"/>
      <c r="G94" s="530"/>
      <c r="H94" s="530"/>
      <c r="I94" s="530"/>
      <c r="J94" s="530"/>
      <c r="K94" s="530"/>
      <c r="L94" s="531"/>
      <c r="M94" s="10"/>
      <c r="O94" s="18"/>
    </row>
    <row r="95" spans="2:16" x14ac:dyDescent="0.25">
      <c r="B95" s="532" t="str">
        <f>IF(Intro!$G$20="English",O95,P95)</f>
        <v>Title of Authorized Official</v>
      </c>
      <c r="C95" s="533"/>
      <c r="D95" s="534"/>
      <c r="E95" s="528"/>
      <c r="F95" s="528"/>
      <c r="G95" s="528"/>
      <c r="H95" s="528"/>
      <c r="I95" s="528"/>
      <c r="J95" s="528"/>
      <c r="K95" s="528"/>
      <c r="L95" s="529"/>
      <c r="M95" s="10"/>
      <c r="O95" s="18" t="s">
        <v>7</v>
      </c>
      <c r="P95" s="10" t="s">
        <v>8</v>
      </c>
    </row>
    <row r="96" spans="2:16" x14ac:dyDescent="0.25">
      <c r="B96" s="535"/>
      <c r="C96" s="536"/>
      <c r="D96" s="536"/>
      <c r="E96" s="530"/>
      <c r="F96" s="530"/>
      <c r="G96" s="530"/>
      <c r="H96" s="530"/>
      <c r="I96" s="530"/>
      <c r="J96" s="530"/>
      <c r="K96" s="530"/>
      <c r="L96" s="531"/>
      <c r="M96" s="10"/>
      <c r="O96" s="18"/>
    </row>
    <row r="97" spans="1:19" x14ac:dyDescent="0.25">
      <c r="B97" s="532" t="str">
        <f>IF(Intro!$G$20="English",O97,P97)</f>
        <v>E-mail Address</v>
      </c>
      <c r="C97" s="533"/>
      <c r="D97" s="534"/>
      <c r="E97" s="528"/>
      <c r="F97" s="528"/>
      <c r="G97" s="528"/>
      <c r="H97" s="528"/>
      <c r="I97" s="528"/>
      <c r="J97" s="528"/>
      <c r="K97" s="528"/>
      <c r="L97" s="529"/>
      <c r="M97" s="10"/>
      <c r="O97" s="18" t="s">
        <v>9</v>
      </c>
      <c r="P97" s="10" t="s">
        <v>71</v>
      </c>
    </row>
    <row r="98" spans="1:19" x14ac:dyDescent="0.25">
      <c r="B98" s="535"/>
      <c r="C98" s="536"/>
      <c r="D98" s="536"/>
      <c r="E98" s="530"/>
      <c r="F98" s="530"/>
      <c r="G98" s="530"/>
      <c r="H98" s="530"/>
      <c r="I98" s="530"/>
      <c r="J98" s="530"/>
      <c r="K98" s="530"/>
      <c r="L98" s="531"/>
      <c r="M98" s="10"/>
      <c r="O98" s="18"/>
    </row>
    <row r="99" spans="1:19" x14ac:dyDescent="0.25">
      <c r="B99" s="532" t="str">
        <f>IF(Intro!$G$20="English",O99,P99)</f>
        <v>Telephone</v>
      </c>
      <c r="C99" s="533"/>
      <c r="D99" s="534"/>
      <c r="E99" s="528"/>
      <c r="F99" s="528"/>
      <c r="G99" s="528"/>
      <c r="H99" s="528"/>
      <c r="I99" s="528"/>
      <c r="J99" s="528"/>
      <c r="K99" s="528"/>
      <c r="L99" s="529"/>
      <c r="M99" s="10"/>
      <c r="O99" s="18" t="s">
        <v>10</v>
      </c>
      <c r="P99" s="10" t="s">
        <v>11</v>
      </c>
    </row>
    <row r="100" spans="1:19" x14ac:dyDescent="0.25">
      <c r="B100" s="535"/>
      <c r="C100" s="536"/>
      <c r="D100" s="536"/>
      <c r="E100" s="530"/>
      <c r="F100" s="530"/>
      <c r="G100" s="530"/>
      <c r="H100" s="530"/>
      <c r="I100" s="530"/>
      <c r="J100" s="530"/>
      <c r="K100" s="530"/>
      <c r="L100" s="531"/>
      <c r="M100" s="10"/>
      <c r="O100" s="18"/>
    </row>
    <row r="101" spans="1:19" x14ac:dyDescent="0.25">
      <c r="B101" s="532" t="s">
        <v>72</v>
      </c>
      <c r="C101" s="533"/>
      <c r="D101" s="534"/>
      <c r="E101" s="528"/>
      <c r="F101" s="528"/>
      <c r="G101" s="528"/>
      <c r="H101" s="528"/>
      <c r="I101" s="528"/>
      <c r="J101" s="528"/>
      <c r="K101" s="528"/>
      <c r="L101" s="529"/>
      <c r="M101" s="10"/>
      <c r="O101" s="18"/>
    </row>
    <row r="102" spans="1:19" x14ac:dyDescent="0.25">
      <c r="B102" s="535"/>
      <c r="C102" s="536"/>
      <c r="D102" s="536"/>
      <c r="E102" s="530"/>
      <c r="F102" s="530"/>
      <c r="G102" s="530"/>
      <c r="H102" s="530"/>
      <c r="I102" s="530"/>
      <c r="J102" s="530"/>
      <c r="K102" s="530"/>
      <c r="L102" s="531"/>
      <c r="M102" s="10"/>
      <c r="O102" s="18"/>
    </row>
    <row r="103" spans="1:19" x14ac:dyDescent="0.25">
      <c r="B103" s="74"/>
      <c r="C103" s="75"/>
      <c r="D103" s="75"/>
      <c r="E103" s="75"/>
      <c r="F103" s="75"/>
      <c r="G103" s="75"/>
      <c r="H103" s="75"/>
      <c r="I103" s="75"/>
      <c r="J103" s="75"/>
      <c r="K103" s="75"/>
      <c r="L103" s="58"/>
      <c r="M103" s="10"/>
    </row>
    <row r="104" spans="1:19" ht="21" x14ac:dyDescent="0.25">
      <c r="B104" s="143"/>
      <c r="C104" s="66"/>
      <c r="D104" s="66"/>
      <c r="E104" s="66"/>
      <c r="F104" s="67"/>
      <c r="H104" s="146" t="str">
        <f>IF(Intro!$G$20="English",O104,P104)</f>
        <v>I understand that checking this box constitutes my legally binding signature.</v>
      </c>
      <c r="I104" s="122"/>
      <c r="J104" s="42"/>
      <c r="K104" s="42"/>
      <c r="L104" s="43"/>
      <c r="M104" s="10"/>
      <c r="O104" s="18" t="s">
        <v>61</v>
      </c>
      <c r="P104" s="10" t="s">
        <v>62</v>
      </c>
    </row>
    <row r="105" spans="1:19" x14ac:dyDescent="0.25">
      <c r="B105" s="72"/>
      <c r="C105" s="69"/>
      <c r="D105" s="69"/>
      <c r="E105" s="69"/>
      <c r="F105" s="69"/>
      <c r="G105" s="69"/>
      <c r="H105" s="69"/>
      <c r="I105" s="69"/>
      <c r="J105" s="69"/>
      <c r="K105" s="69"/>
      <c r="L105" s="70"/>
      <c r="M105" s="10"/>
    </row>
    <row r="106" spans="1:19" s="6" customFormat="1" x14ac:dyDescent="0.25">
      <c r="A106" s="4"/>
      <c r="B106" s="14"/>
      <c r="C106" s="14"/>
      <c r="D106" s="3"/>
      <c r="E106" s="3"/>
      <c r="F106" s="3"/>
      <c r="G106" s="3"/>
      <c r="H106" s="3"/>
      <c r="I106" s="3"/>
      <c r="J106" s="3"/>
      <c r="K106" s="3"/>
      <c r="L106" s="3"/>
      <c r="O106" s="27"/>
      <c r="P106" s="27"/>
      <c r="Q106" s="10"/>
      <c r="R106" s="10"/>
      <c r="S106" s="10"/>
    </row>
    <row r="107" spans="1:19" s="2" customFormat="1" x14ac:dyDescent="0.25">
      <c r="A107" s="4"/>
      <c r="B107" s="552" t="str">
        <f>IF(Intro!$G$20="English",O107,P107)</f>
        <v>SUBMITTING THE QUESTIONNAIRE RESPONSE</v>
      </c>
      <c r="C107" s="553" t="str">
        <f>UPPER(IF(Intro!$G$20="English",P107,Q107))</f>
        <v>TRANSMISSION DU QUESTIONNAIRE REMPLI</v>
      </c>
      <c r="D107" s="553" t="str">
        <f>UPPER(IF(Intro!$G$20="English",Q107,R107))</f>
        <v/>
      </c>
      <c r="E107" s="553" t="str">
        <f>UPPER(IF(Intro!$G$20="English",R107,S107))</f>
        <v/>
      </c>
      <c r="F107" s="553" t="str">
        <f>UPPER(IF(Intro!$G$20="English",S107,T107))</f>
        <v/>
      </c>
      <c r="G107" s="553"/>
      <c r="H107" s="553" t="str">
        <f>UPPER(IF(Intro!$G$20="English",T107,U107))</f>
        <v/>
      </c>
      <c r="I107" s="553" t="str">
        <f>UPPER(IF(Intro!$G$20="English",U107,V107))</f>
        <v/>
      </c>
      <c r="J107" s="553" t="str">
        <f>UPPER(IF(Intro!$G$20="English",V107,W107))</f>
        <v/>
      </c>
      <c r="K107" s="553" t="str">
        <f>UPPER(IF(Intro!$G$20="English",W107,X107))</f>
        <v/>
      </c>
      <c r="L107" s="554" t="str">
        <f>UPPER(IF(Intro!$G$20="English",X107,Y107))</f>
        <v/>
      </c>
      <c r="M107" s="6"/>
      <c r="N107" s="25"/>
      <c r="O107" s="9" t="s">
        <v>69</v>
      </c>
      <c r="P107" s="9" t="s">
        <v>0</v>
      </c>
      <c r="Q107" s="41"/>
      <c r="R107" s="41"/>
      <c r="S107" s="41"/>
    </row>
    <row r="108" spans="1:19" x14ac:dyDescent="0.25">
      <c r="B108" s="16"/>
      <c r="C108" s="35"/>
      <c r="D108" s="36"/>
      <c r="E108" s="36"/>
      <c r="F108" s="36"/>
      <c r="G108" s="36"/>
      <c r="H108" s="36"/>
      <c r="I108" s="36"/>
      <c r="J108" s="36"/>
      <c r="K108" s="36"/>
      <c r="L108" s="17"/>
      <c r="M108" s="10"/>
    </row>
    <row r="109" spans="1:19" x14ac:dyDescent="0.25">
      <c r="B109" s="549" t="str">
        <f>IF(Intro!$G$20="English",O109,P109)</f>
        <v>The completed questionnaire can be submitted using one of the following methods:</v>
      </c>
      <c r="C109" s="550"/>
      <c r="D109" s="550"/>
      <c r="E109" s="550"/>
      <c r="F109" s="550"/>
      <c r="G109" s="550"/>
      <c r="H109" s="550"/>
      <c r="I109" s="550"/>
      <c r="J109" s="550"/>
      <c r="K109" s="550"/>
      <c r="L109" s="551"/>
      <c r="M109" s="10"/>
      <c r="O109" s="10" t="s">
        <v>112</v>
      </c>
      <c r="P109" s="10" t="s">
        <v>181</v>
      </c>
    </row>
    <row r="110" spans="1:19" x14ac:dyDescent="0.25">
      <c r="B110" s="555" t="str">
        <f>IF($G$20="English",HYPERLINK("https://e-filing-depot-electronique.citt-tcce.gc.ca/submitNonRegisteredUser-eng.aspx","1. Secure E-filing service;"),IF($G$20="Français",HYPERLINK("https://e-filing-depot-electronique.citt-tcce.gc.ca/submitNonRegisteredUser-fra.aspx?","1. Service sécurisé de dépôt électronique;"),""))</f>
        <v>1. Secure E-filing service;</v>
      </c>
      <c r="C110" s="556"/>
      <c r="D110" s="556"/>
      <c r="E110" s="556"/>
      <c r="F110" s="556"/>
      <c r="G110" s="556"/>
      <c r="H110" s="556"/>
      <c r="I110" s="556"/>
      <c r="J110" s="556"/>
      <c r="K110" s="556"/>
      <c r="L110" s="557"/>
      <c r="M110" s="10"/>
    </row>
    <row r="111" spans="1:19" x14ac:dyDescent="0.25">
      <c r="B111" s="573" t="str">
        <f>IF(Intro!$G$20="English",O111,P111)</f>
        <v xml:space="preserve">When submitting the completed questionnaire using the secure E-filing service, designate the questionnaire as confidential. Note that the information in the public (blue) tabs in your questionnaire will be treated as public information.
</v>
      </c>
      <c r="C111" s="574"/>
      <c r="D111" s="574"/>
      <c r="E111" s="574"/>
      <c r="F111" s="574"/>
      <c r="G111" s="574"/>
      <c r="H111" s="574"/>
      <c r="I111" s="574"/>
      <c r="J111" s="574"/>
      <c r="K111" s="574"/>
      <c r="L111" s="575"/>
      <c r="M111" s="10"/>
      <c r="O111" s="10" t="s">
        <v>180</v>
      </c>
      <c r="P111" s="10" t="s">
        <v>182</v>
      </c>
    </row>
    <row r="112" spans="1:19" x14ac:dyDescent="0.25">
      <c r="B112" s="573"/>
      <c r="C112" s="574"/>
      <c r="D112" s="574"/>
      <c r="E112" s="574"/>
      <c r="F112" s="574"/>
      <c r="G112" s="574"/>
      <c r="H112" s="574"/>
      <c r="I112" s="574"/>
      <c r="J112" s="574"/>
      <c r="K112" s="574"/>
      <c r="L112" s="575"/>
      <c r="M112" s="10"/>
    </row>
    <row r="113" spans="1:19" x14ac:dyDescent="0.25">
      <c r="B113" s="537" t="str">
        <f>IF(Intro!$G$20="English",O113,P113)</f>
        <v>2. E-mail to citt-tcce@tribunal.gc.ca should you accept the associated risks and you are filing information that belongs to your firm only.</v>
      </c>
      <c r="C113" s="538"/>
      <c r="D113" s="538"/>
      <c r="E113" s="538"/>
      <c r="F113" s="538"/>
      <c r="G113" s="538"/>
      <c r="H113" s="538"/>
      <c r="I113" s="538"/>
      <c r="J113" s="538"/>
      <c r="K113" s="538"/>
      <c r="L113" s="539"/>
      <c r="M113" s="10"/>
      <c r="O113" s="10" t="s">
        <v>271</v>
      </c>
      <c r="P113" s="10" t="s">
        <v>272</v>
      </c>
    </row>
    <row r="114" spans="1:19" x14ac:dyDescent="0.25">
      <c r="B114" s="72"/>
      <c r="C114" s="69"/>
      <c r="D114" s="69"/>
      <c r="E114" s="69"/>
      <c r="F114" s="69"/>
      <c r="G114" s="69"/>
      <c r="H114" s="69"/>
      <c r="I114" s="69"/>
      <c r="J114" s="69"/>
      <c r="K114" s="69"/>
      <c r="L114" s="70"/>
      <c r="M114" s="10"/>
    </row>
    <row r="116" spans="1:19" s="2" customFormat="1" x14ac:dyDescent="0.25">
      <c r="A116" s="4"/>
      <c r="B116" s="552" t="s">
        <v>308</v>
      </c>
      <c r="C116" s="553" t="str">
        <f>UPPER(IF(Intro!$G$20="English",P116,Q116))</f>
        <v/>
      </c>
      <c r="D116" s="553" t="str">
        <f>UPPER(IF(Intro!$G$20="English",Q116,R116))</f>
        <v/>
      </c>
      <c r="E116" s="553" t="str">
        <f>UPPER(IF(Intro!$G$20="English",R116,S116))</f>
        <v/>
      </c>
      <c r="F116" s="553" t="str">
        <f>UPPER(IF(Intro!$G$20="English",S116,T116))</f>
        <v/>
      </c>
      <c r="G116" s="553"/>
      <c r="H116" s="553" t="str">
        <f>UPPER(IF(Intro!$G$20="English",T116,U116))</f>
        <v/>
      </c>
      <c r="I116" s="553" t="str">
        <f>UPPER(IF(Intro!$G$20="English",U116,V116))</f>
        <v/>
      </c>
      <c r="J116" s="553" t="str">
        <f>UPPER(IF(Intro!$G$20="English",V116,W116))</f>
        <v/>
      </c>
      <c r="K116" s="553" t="str">
        <f>UPPER(IF(Intro!$G$20="English",W116,X116))</f>
        <v/>
      </c>
      <c r="L116" s="554" t="str">
        <f>UPPER(IF(Intro!$G$20="English",X116,Y116))</f>
        <v/>
      </c>
      <c r="M116" s="6"/>
      <c r="N116" s="25"/>
      <c r="O116" s="9"/>
      <c r="P116" s="9"/>
      <c r="Q116" s="41"/>
      <c r="R116" s="41"/>
      <c r="S116" s="41"/>
    </row>
    <row r="117" spans="1:19" x14ac:dyDescent="0.25">
      <c r="B117" s="16"/>
      <c r="C117" s="35"/>
      <c r="D117" s="36"/>
      <c r="E117" s="36"/>
      <c r="F117" s="36"/>
      <c r="G117" s="36"/>
      <c r="H117" s="36"/>
      <c r="I117" s="36"/>
      <c r="J117" s="36"/>
      <c r="K117" s="36"/>
      <c r="L117" s="17"/>
      <c r="M117" s="10"/>
    </row>
    <row r="118" spans="1:19" x14ac:dyDescent="0.25">
      <c r="B118" s="549" t="str">
        <f>IF(Intro!$G$20="English",O118,P118)</f>
        <v xml:space="preserve">Questions relating to this questionnaire should be directed to:
</v>
      </c>
      <c r="C118" s="550"/>
      <c r="D118" s="550"/>
      <c r="E118" s="550"/>
      <c r="F118" s="550"/>
      <c r="G118" s="550"/>
      <c r="H118" s="550"/>
      <c r="I118" s="550"/>
      <c r="J118" s="550"/>
      <c r="K118" s="550"/>
      <c r="L118" s="551"/>
      <c r="M118" s="10"/>
      <c r="O118" s="10" t="s">
        <v>202</v>
      </c>
      <c r="P118" s="10" t="s">
        <v>203</v>
      </c>
    </row>
    <row r="119" spans="1:19" x14ac:dyDescent="0.25">
      <c r="B119" s="79"/>
      <c r="C119" s="80"/>
      <c r="D119" s="80"/>
      <c r="E119" s="80"/>
      <c r="F119" s="80"/>
      <c r="G119" s="80"/>
      <c r="H119" s="80"/>
      <c r="I119" s="80"/>
      <c r="J119" s="80"/>
      <c r="K119" s="80"/>
      <c r="L119" s="81"/>
      <c r="M119" s="10"/>
    </row>
    <row r="120" spans="1:19" x14ac:dyDescent="0.25">
      <c r="B120" s="546" t="str">
        <f>Variables!B13</f>
        <v>Nicole Lalonde</v>
      </c>
      <c r="C120" s="547"/>
      <c r="D120" s="547"/>
      <c r="E120" s="547" t="str">
        <f>Variables!C13</f>
        <v>nicole.lalonde@tribunal.gc.ca</v>
      </c>
      <c r="F120" s="547"/>
      <c r="G120" s="547"/>
      <c r="H120" s="547"/>
      <c r="I120" s="547"/>
      <c r="J120" s="547" t="str">
        <f>Variables!D13</f>
        <v>343-574-8274</v>
      </c>
      <c r="K120" s="547"/>
      <c r="L120" s="548"/>
      <c r="M120" s="10"/>
      <c r="O120" s="18"/>
    </row>
    <row r="121" spans="1:19" x14ac:dyDescent="0.25">
      <c r="B121" s="546" t="str">
        <f>Variables!B14</f>
        <v>Rhonda Heintzman</v>
      </c>
      <c r="C121" s="547"/>
      <c r="D121" s="547"/>
      <c r="E121" s="547" t="str">
        <f>Variables!C14</f>
        <v>rhonda.heintzman@tribunal.gc.ca</v>
      </c>
      <c r="F121" s="547"/>
      <c r="G121" s="547"/>
      <c r="H121" s="547"/>
      <c r="I121" s="547"/>
      <c r="J121" s="547" t="str">
        <f>Variables!D14</f>
        <v>613-558-5983</v>
      </c>
      <c r="K121" s="547"/>
      <c r="L121" s="548"/>
      <c r="M121" s="10"/>
      <c r="O121" s="18"/>
    </row>
    <row r="122" spans="1:19" x14ac:dyDescent="0.25">
      <c r="B122" s="72"/>
      <c r="C122" s="69"/>
      <c r="D122" s="69"/>
      <c r="E122" s="69"/>
      <c r="F122" s="69"/>
      <c r="G122" s="69"/>
      <c r="H122" s="69"/>
      <c r="I122" s="69"/>
      <c r="J122" s="69"/>
      <c r="K122" s="69"/>
      <c r="L122" s="70"/>
      <c r="M122" s="10"/>
    </row>
  </sheetData>
  <sheetProtection algorithmName="SHA-512" hashValue="astu4ywjWQToiDbahA7STcfaeWMqjHlgJgj8cFBhQ89v5utjvhHvhaj3ZI1mrEdhlVpoNftchVUr1F4UebHdZw==" saltValue="/Q8yrtOQSBqYNQwmMU5x8g==" spinCount="100000" sheet="1" objects="1" scenarios="1" selectLockedCells="1"/>
  <mergeCells count="61">
    <mergeCell ref="O9:P16"/>
    <mergeCell ref="G20:G21"/>
    <mergeCell ref="B38:L38"/>
    <mergeCell ref="B109:L109"/>
    <mergeCell ref="B36:L36"/>
    <mergeCell ref="B55:L55"/>
    <mergeCell ref="B24:L24"/>
    <mergeCell ref="B26:L26"/>
    <mergeCell ref="B33:L33"/>
    <mergeCell ref="C28:K31"/>
    <mergeCell ref="D40:D41"/>
    <mergeCell ref="B40:C41"/>
    <mergeCell ref="E40:K41"/>
    <mergeCell ref="B45:L52"/>
    <mergeCell ref="D57:J58"/>
    <mergeCell ref="B101:D102"/>
    <mergeCell ref="B4:L4"/>
    <mergeCell ref="B5:L5"/>
    <mergeCell ref="B8:L8"/>
    <mergeCell ref="B18:L18"/>
    <mergeCell ref="B6:L6"/>
    <mergeCell ref="B10:F15"/>
    <mergeCell ref="H10:L15"/>
    <mergeCell ref="B118:L118"/>
    <mergeCell ref="B116:L116"/>
    <mergeCell ref="B107:L107"/>
    <mergeCell ref="B110:L110"/>
    <mergeCell ref="B61:L61"/>
    <mergeCell ref="B76:L76"/>
    <mergeCell ref="B91:L91"/>
    <mergeCell ref="E73:L74"/>
    <mergeCell ref="B77:D86"/>
    <mergeCell ref="E77:L86"/>
    <mergeCell ref="B63:L64"/>
    <mergeCell ref="B69:D70"/>
    <mergeCell ref="B71:D72"/>
    <mergeCell ref="B113:L113"/>
    <mergeCell ref="B111:L112"/>
    <mergeCell ref="E101:L102"/>
    <mergeCell ref="B121:D121"/>
    <mergeCell ref="E120:I120"/>
    <mergeCell ref="E121:I121"/>
    <mergeCell ref="J120:L120"/>
    <mergeCell ref="J121:L121"/>
    <mergeCell ref="B120:D120"/>
    <mergeCell ref="B20:F21"/>
    <mergeCell ref="H20:L21"/>
    <mergeCell ref="E95:L96"/>
    <mergeCell ref="E97:L98"/>
    <mergeCell ref="E99:L100"/>
    <mergeCell ref="B93:D94"/>
    <mergeCell ref="B95:D96"/>
    <mergeCell ref="B97:D98"/>
    <mergeCell ref="B99:D100"/>
    <mergeCell ref="B73:D74"/>
    <mergeCell ref="E69:L70"/>
    <mergeCell ref="E71:L72"/>
    <mergeCell ref="B43:L43"/>
    <mergeCell ref="E93:L94"/>
    <mergeCell ref="B89:L89"/>
    <mergeCell ref="B67:L67"/>
  </mergeCells>
  <dataValidations count="2">
    <dataValidation type="list" allowBlank="1" showInputMessage="1" showErrorMessage="1" sqref="I104" xr:uid="{EA43E088-98E8-4631-9262-1DAFC17B3891}">
      <formula1>"X"</formula1>
    </dataValidation>
    <dataValidation type="list" allowBlank="1" showInputMessage="1" showErrorMessage="1" sqref="G20" xr:uid="{4AE6BBE5-7FC5-4DF0-963E-0A0A408B8D64}">
      <formula1>"English, Français"</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60" min="1" max="11"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99504F5-7240-4659-8ECF-F888B838DA02}">
          <x14:formula1>
            <xm:f>Variables!$D$58:$D$59</xm:f>
          </x14:formula1>
          <xm:sqref>D40:D41</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3DB5F0-73DE-4133-9D82-A85547AE5C76}">
  <sheetPr>
    <tabColor rgb="FFFFC000"/>
  </sheetPr>
  <dimension ref="A1:AA98"/>
  <sheetViews>
    <sheetView workbookViewId="0">
      <selection activeCell="O10" sqref="O10"/>
    </sheetView>
  </sheetViews>
  <sheetFormatPr defaultColWidth="9.140625" defaultRowHeight="12" x14ac:dyDescent="0.2"/>
  <cols>
    <col min="1" max="1" width="16.5703125" style="327" customWidth="1"/>
    <col min="2" max="2" width="25" style="327" bestFit="1" customWidth="1"/>
    <col min="3" max="3" width="25" style="327" customWidth="1"/>
    <col min="4" max="4" width="18.140625" style="327" customWidth="1"/>
    <col min="5" max="5" width="9.7109375" style="327" bestFit="1" customWidth="1"/>
    <col min="6" max="6" width="9" style="327" customWidth="1"/>
    <col min="7" max="8" width="9.28515625" style="327" bestFit="1" customWidth="1"/>
    <col min="9" max="9" width="10" style="327" bestFit="1" customWidth="1"/>
    <col min="10" max="11" width="10" style="327" customWidth="1"/>
    <col min="12" max="12" width="10.28515625" style="327" bestFit="1" customWidth="1"/>
    <col min="13" max="13" width="10.28515625" style="327" customWidth="1"/>
    <col min="14" max="14" width="9.42578125" style="327" bestFit="1" customWidth="1"/>
    <col min="15" max="15" width="10.140625" style="327" bestFit="1" customWidth="1"/>
    <col min="16" max="17" width="10.140625" style="327" customWidth="1"/>
    <col min="18" max="18" width="9.140625" style="327"/>
    <col min="19" max="20" width="10.140625" style="327" customWidth="1"/>
    <col min="21" max="25" width="9.140625" style="327"/>
    <col min="26" max="26" width="10" style="327" customWidth="1"/>
    <col min="27" max="16384" width="9.140625" style="327"/>
  </cols>
  <sheetData>
    <row r="1" spans="1:23" x14ac:dyDescent="0.2">
      <c r="B1" s="813" t="s">
        <v>549</v>
      </c>
      <c r="C1" s="817"/>
    </row>
    <row r="2" spans="1:23" ht="12.75" thickBot="1" x14ac:dyDescent="0.25">
      <c r="B2" s="328" t="s">
        <v>550</v>
      </c>
      <c r="C2" s="329" t="s">
        <v>551</v>
      </c>
    </row>
    <row r="3" spans="1:23" x14ac:dyDescent="0.2">
      <c r="B3" s="330" t="s">
        <v>552</v>
      </c>
      <c r="C3" s="331">
        <f>'Imp-Aus'!$G$22</f>
        <v>0</v>
      </c>
      <c r="D3" s="332" t="str">
        <f>IF(C3=0, "Don't","Copy")</f>
        <v>Don't</v>
      </c>
    </row>
    <row r="4" spans="1:23" x14ac:dyDescent="0.2">
      <c r="B4" s="333" t="s">
        <v>552</v>
      </c>
      <c r="C4" s="334">
        <f>'Imp-Aus2'!$G$22</f>
        <v>0</v>
      </c>
      <c r="D4" s="335" t="str">
        <f t="shared" ref="D4:D5" si="0">IF(C4=0, "Don't","Copy")</f>
        <v>Don't</v>
      </c>
    </row>
    <row r="5" spans="1:23" ht="12.75" thickBot="1" x14ac:dyDescent="0.25">
      <c r="B5" s="336" t="s">
        <v>552</v>
      </c>
      <c r="C5" s="337">
        <f>'Imp-Aus3'!$G$22</f>
        <v>0</v>
      </c>
      <c r="D5" s="338" t="str">
        <f t="shared" si="0"/>
        <v>Don't</v>
      </c>
    </row>
    <row r="6" spans="1:23" ht="12.75" thickBot="1" x14ac:dyDescent="0.25">
      <c r="D6" s="339"/>
      <c r="E6" s="339"/>
      <c r="F6" s="339"/>
      <c r="G6" s="340"/>
      <c r="H6" s="340"/>
      <c r="I6" s="340"/>
      <c r="J6" s="340"/>
      <c r="K6" s="340"/>
    </row>
    <row r="7" spans="1:23" ht="12.75" thickBot="1" x14ac:dyDescent="0.25">
      <c r="A7" s="341" t="s">
        <v>553</v>
      </c>
      <c r="B7" s="818" t="s">
        <v>554</v>
      </c>
      <c r="C7" s="819"/>
      <c r="D7" s="819"/>
      <c r="E7" s="342"/>
      <c r="F7" s="343">
        <f>F23</f>
        <v>2023</v>
      </c>
      <c r="G7" s="343">
        <f t="shared" ref="G7:J7" si="1">G23</f>
        <v>2024</v>
      </c>
      <c r="H7" s="343">
        <f t="shared" si="1"/>
        <v>2025</v>
      </c>
      <c r="I7" s="343" t="str">
        <f t="shared" si="1"/>
        <v>I-2025</v>
      </c>
      <c r="J7" s="344" t="str">
        <f t="shared" si="1"/>
        <v>I-2026</v>
      </c>
    </row>
    <row r="8" spans="1:23" x14ac:dyDescent="0.2">
      <c r="A8" s="345" t="str">
        <f>IF(Public!K17="X","Retailer","")</f>
        <v/>
      </c>
      <c r="B8" s="330" t="s">
        <v>552</v>
      </c>
      <c r="C8" s="346"/>
      <c r="D8" s="347"/>
      <c r="E8" s="347"/>
      <c r="F8" s="348" t="str">
        <f>Confirm!E35</f>
        <v>-</v>
      </c>
      <c r="G8" s="348" t="str">
        <f>Confirm!F35</f>
        <v>-</v>
      </c>
      <c r="H8" s="348" t="str">
        <f>Confirm!G35</f>
        <v>-</v>
      </c>
      <c r="I8" s="348" t="str">
        <f>Confirm!H35</f>
        <v>-</v>
      </c>
      <c r="J8" s="349" t="str">
        <f>Confirm!I35</f>
        <v>-</v>
      </c>
    </row>
    <row r="9" spans="1:23" x14ac:dyDescent="0.2">
      <c r="A9" s="345" t="str">
        <f>IF(Public!K18="X","Dist","")</f>
        <v/>
      </c>
      <c r="B9" s="333" t="s">
        <v>555</v>
      </c>
      <c r="D9" s="350"/>
      <c r="E9" s="350"/>
      <c r="F9" s="351" t="str">
        <f>Confirm!E36</f>
        <v>-</v>
      </c>
      <c r="G9" s="351" t="str">
        <f>Confirm!F36</f>
        <v>-</v>
      </c>
      <c r="H9" s="351" t="str">
        <f>Confirm!G36</f>
        <v>-</v>
      </c>
      <c r="I9" s="351" t="str">
        <f>Confirm!H36</f>
        <v>-</v>
      </c>
      <c r="J9" s="352" t="str">
        <f>Confirm!I36</f>
        <v>-</v>
      </c>
    </row>
    <row r="10" spans="1:23" x14ac:dyDescent="0.2">
      <c r="A10" s="345" t="str">
        <f>IF(Public!K19="X","End user","")</f>
        <v/>
      </c>
      <c r="B10" s="333" t="s">
        <v>556</v>
      </c>
      <c r="F10" s="351" t="str">
        <f>Confirm!E37</f>
        <v>-</v>
      </c>
      <c r="G10" s="351" t="str">
        <f>Confirm!F37</f>
        <v>-</v>
      </c>
      <c r="H10" s="351" t="str">
        <f>Confirm!G37</f>
        <v>-</v>
      </c>
      <c r="I10" s="351" t="str">
        <f>Confirm!H37</f>
        <v>-</v>
      </c>
      <c r="J10" s="352" t="str">
        <f>Confirm!I37</f>
        <v>-</v>
      </c>
      <c r="W10" s="353"/>
    </row>
    <row r="11" spans="1:23" x14ac:dyDescent="0.2">
      <c r="A11" s="345" t="str">
        <f>IF(Public!K21="X","End User","")</f>
        <v/>
      </c>
      <c r="B11" s="333" t="s">
        <v>557</v>
      </c>
      <c r="C11" s="345"/>
      <c r="F11" s="351" t="str">
        <f>Confirm!E38</f>
        <v>-</v>
      </c>
      <c r="G11" s="351" t="str">
        <f>Confirm!F38</f>
        <v>-</v>
      </c>
      <c r="H11" s="351" t="str">
        <f>Confirm!G38</f>
        <v>-</v>
      </c>
      <c r="I11" s="351" t="str">
        <f>Confirm!H38</f>
        <v>-</v>
      </c>
      <c r="J11" s="352" t="str">
        <f>Confirm!I38</f>
        <v>-</v>
      </c>
    </row>
    <row r="12" spans="1:23" x14ac:dyDescent="0.2">
      <c r="A12" s="354"/>
      <c r="B12" s="333" t="s">
        <v>558</v>
      </c>
      <c r="C12" s="345"/>
      <c r="F12" s="351" t="str">
        <f>Confirm!E42</f>
        <v>-</v>
      </c>
      <c r="G12" s="351" t="str">
        <f>Confirm!F42</f>
        <v>-</v>
      </c>
      <c r="H12" s="351" t="str">
        <f>Confirm!G42</f>
        <v>-</v>
      </c>
      <c r="I12" s="351" t="str">
        <f>Confirm!H42</f>
        <v>-</v>
      </c>
      <c r="J12" s="352" t="str">
        <f>Confirm!I42</f>
        <v>-</v>
      </c>
    </row>
    <row r="13" spans="1:23" x14ac:dyDescent="0.2">
      <c r="B13" s="333" t="s">
        <v>559</v>
      </c>
      <c r="C13" s="327" t="s">
        <v>485</v>
      </c>
      <c r="D13" s="327" t="s">
        <v>560</v>
      </c>
      <c r="F13" s="355" t="str">
        <f>Confirm!E45</f>
        <v>-</v>
      </c>
      <c r="G13" s="355" t="str">
        <f>Confirm!F45</f>
        <v>-</v>
      </c>
      <c r="H13" s="355" t="str">
        <f>Confirm!G45</f>
        <v>-</v>
      </c>
      <c r="I13" s="355" t="str">
        <f>Confirm!H45</f>
        <v>-</v>
      </c>
      <c r="J13" s="356" t="str">
        <f>Confirm!I45</f>
        <v>-</v>
      </c>
    </row>
    <row r="14" spans="1:23" x14ac:dyDescent="0.2">
      <c r="B14" s="333"/>
      <c r="C14" s="327" t="s">
        <v>485</v>
      </c>
      <c r="D14" s="327" t="s">
        <v>561</v>
      </c>
      <c r="F14" s="355" t="str">
        <f>Confirm!E46</f>
        <v>-</v>
      </c>
      <c r="G14" s="355" t="str">
        <f>Confirm!F46</f>
        <v>-</v>
      </c>
      <c r="H14" s="355" t="str">
        <f>Confirm!G46</f>
        <v>-</v>
      </c>
      <c r="I14" s="355" t="str">
        <f>Confirm!H46</f>
        <v>-</v>
      </c>
      <c r="J14" s="356" t="str">
        <f>Confirm!I46</f>
        <v>-</v>
      </c>
    </row>
    <row r="15" spans="1:23" x14ac:dyDescent="0.2">
      <c r="B15" s="333"/>
      <c r="C15" s="327" t="s">
        <v>562</v>
      </c>
      <c r="D15" s="327" t="s">
        <v>560</v>
      </c>
      <c r="F15" s="355" t="str">
        <f>Confirm!E50</f>
        <v>-</v>
      </c>
      <c r="G15" s="355" t="str">
        <f>Confirm!F50</f>
        <v>-</v>
      </c>
      <c r="H15" s="355" t="str">
        <f>Confirm!G50</f>
        <v>-</v>
      </c>
      <c r="I15" s="355" t="str">
        <f>Confirm!H50</f>
        <v>-</v>
      </c>
      <c r="J15" s="356" t="str">
        <f>Confirm!I50</f>
        <v>-</v>
      </c>
    </row>
    <row r="16" spans="1:23" x14ac:dyDescent="0.2">
      <c r="B16" s="333"/>
      <c r="C16" s="327" t="s">
        <v>562</v>
      </c>
      <c r="D16" s="327" t="s">
        <v>561</v>
      </c>
      <c r="F16" s="355" t="str">
        <f>Confirm!E51</f>
        <v>-</v>
      </c>
      <c r="G16" s="355" t="str">
        <f>Confirm!F51</f>
        <v>-</v>
      </c>
      <c r="H16" s="355" t="str">
        <f>Confirm!G51</f>
        <v>-</v>
      </c>
      <c r="I16" s="355" t="str">
        <f>Confirm!H51</f>
        <v>-</v>
      </c>
      <c r="J16" s="356" t="str">
        <f>Confirm!I51</f>
        <v>-</v>
      </c>
    </row>
    <row r="17" spans="1:25" ht="12.75" thickBot="1" x14ac:dyDescent="0.25">
      <c r="B17" s="336" t="s">
        <v>563</v>
      </c>
      <c r="C17" s="357"/>
      <c r="D17" s="357"/>
      <c r="E17" s="357"/>
      <c r="F17" s="358" t="str">
        <f>Confirm!E53</f>
        <v>-</v>
      </c>
      <c r="G17" s="358" t="str">
        <f>Confirm!F53</f>
        <v>-</v>
      </c>
      <c r="H17" s="358" t="str">
        <f>Confirm!G53</f>
        <v>-</v>
      </c>
      <c r="I17" s="358" t="str">
        <f>Confirm!H53</f>
        <v>-</v>
      </c>
      <c r="J17" s="359" t="str">
        <f>Confirm!I53</f>
        <v>-</v>
      </c>
    </row>
    <row r="18" spans="1:25" x14ac:dyDescent="0.2">
      <c r="B18" s="360" t="s">
        <v>564</v>
      </c>
      <c r="C18" s="361"/>
    </row>
    <row r="19" spans="1:25" ht="12.75" thickBot="1" x14ac:dyDescent="0.25">
      <c r="B19" s="362" t="str">
        <f>Confirm!E39</f>
        <v>-</v>
      </c>
      <c r="C19" s="363"/>
      <c r="D19" s="364"/>
    </row>
    <row r="20" spans="1:25" ht="12.75" thickBot="1" x14ac:dyDescent="0.25">
      <c r="D20" s="327" t="s">
        <v>91</v>
      </c>
      <c r="G20" s="363"/>
    </row>
    <row r="21" spans="1:25" ht="15.75" customHeight="1" thickBot="1" x14ac:dyDescent="0.25">
      <c r="D21" s="327" t="s">
        <v>565</v>
      </c>
      <c r="F21" s="820" t="s">
        <v>566</v>
      </c>
      <c r="G21" s="821"/>
      <c r="H21" s="821"/>
      <c r="I21" s="821"/>
      <c r="J21" s="821"/>
      <c r="K21" s="821"/>
      <c r="L21" s="821"/>
      <c r="M21" s="821"/>
      <c r="N21" s="821"/>
      <c r="O21" s="821"/>
      <c r="P21" s="821"/>
      <c r="Q21" s="821"/>
      <c r="R21" s="365" t="s">
        <v>567</v>
      </c>
      <c r="S21" s="365"/>
      <c r="T21" s="365"/>
      <c r="U21" s="365"/>
      <c r="V21" s="365"/>
      <c r="W21" s="366"/>
    </row>
    <row r="22" spans="1:25" ht="12.75" thickBot="1" x14ac:dyDescent="0.25">
      <c r="D22" s="327" t="s">
        <v>568</v>
      </c>
      <c r="F22" s="367" t="s">
        <v>569</v>
      </c>
      <c r="G22" s="367"/>
      <c r="H22" s="367"/>
      <c r="I22" s="367"/>
      <c r="J22" s="367"/>
      <c r="K22" s="367"/>
      <c r="L22" s="367"/>
      <c r="M22" s="367" t="s">
        <v>570</v>
      </c>
      <c r="N22" s="367"/>
      <c r="O22" s="367"/>
      <c r="P22" s="367"/>
      <c r="Q22" s="367"/>
      <c r="R22" s="368"/>
      <c r="S22" s="368"/>
      <c r="T22" s="368"/>
      <c r="U22" s="368"/>
      <c r="V22" s="368"/>
      <c r="W22" s="369"/>
      <c r="X22" s="369"/>
      <c r="Y22" s="369"/>
    </row>
    <row r="23" spans="1:25" ht="12.75" thickBot="1" x14ac:dyDescent="0.25">
      <c r="B23" s="813" t="s">
        <v>571</v>
      </c>
      <c r="C23" s="814"/>
      <c r="D23" s="814"/>
      <c r="E23" s="370"/>
      <c r="F23" s="371">
        <v>2023</v>
      </c>
      <c r="G23" s="372">
        <v>2024</v>
      </c>
      <c r="H23" s="372">
        <v>2025</v>
      </c>
      <c r="I23" s="372" t="s">
        <v>572</v>
      </c>
      <c r="J23" s="372" t="s">
        <v>573</v>
      </c>
      <c r="K23" s="373" t="s">
        <v>574</v>
      </c>
      <c r="L23" s="371">
        <f>F23</f>
        <v>2023</v>
      </c>
      <c r="M23" s="371">
        <f t="shared" ref="M23:W23" si="2">G23</f>
        <v>2024</v>
      </c>
      <c r="N23" s="371">
        <f t="shared" si="2"/>
        <v>2025</v>
      </c>
      <c r="O23" s="371" t="str">
        <f t="shared" si="2"/>
        <v>I-2025</v>
      </c>
      <c r="P23" s="371" t="str">
        <f t="shared" si="2"/>
        <v>I-2026</v>
      </c>
      <c r="Q23" s="371" t="str">
        <f t="shared" si="2"/>
        <v>POID/POIS</v>
      </c>
      <c r="R23" s="372">
        <f t="shared" si="2"/>
        <v>2023</v>
      </c>
      <c r="S23" s="372">
        <f t="shared" si="2"/>
        <v>2024</v>
      </c>
      <c r="T23" s="372">
        <f t="shared" si="2"/>
        <v>2025</v>
      </c>
      <c r="U23" s="372" t="str">
        <f t="shared" si="2"/>
        <v>I-2025</v>
      </c>
      <c r="V23" s="372" t="str">
        <f t="shared" si="2"/>
        <v>I-2026</v>
      </c>
      <c r="W23" s="373" t="str">
        <f t="shared" si="2"/>
        <v>POID/POIS</v>
      </c>
    </row>
    <row r="24" spans="1:25" ht="12.75" thickBot="1" x14ac:dyDescent="0.25">
      <c r="A24" s="374" t="s">
        <v>553</v>
      </c>
      <c r="B24" s="328" t="s">
        <v>550</v>
      </c>
      <c r="C24" s="375" t="s">
        <v>551</v>
      </c>
      <c r="D24" s="375" t="s">
        <v>575</v>
      </c>
      <c r="E24" s="376" t="s">
        <v>576</v>
      </c>
      <c r="F24" s="377" t="s">
        <v>577</v>
      </c>
      <c r="G24" s="377" t="s">
        <v>577</v>
      </c>
      <c r="H24" s="377" t="s">
        <v>577</v>
      </c>
      <c r="I24" s="377" t="s">
        <v>577</v>
      </c>
      <c r="J24" s="377" t="s">
        <v>577</v>
      </c>
      <c r="K24" s="378" t="s">
        <v>577</v>
      </c>
      <c r="L24" s="377" t="s">
        <v>578</v>
      </c>
      <c r="M24" s="377" t="s">
        <v>578</v>
      </c>
      <c r="N24" s="377" t="s">
        <v>578</v>
      </c>
      <c r="O24" s="377" t="s">
        <v>578</v>
      </c>
      <c r="P24" s="377" t="s">
        <v>578</v>
      </c>
      <c r="Q24" s="378" t="s">
        <v>578</v>
      </c>
      <c r="R24" s="379" t="s">
        <v>579</v>
      </c>
      <c r="S24" s="379" t="s">
        <v>579</v>
      </c>
      <c r="T24" s="379" t="s">
        <v>579</v>
      </c>
      <c r="U24" s="379" t="s">
        <v>579</v>
      </c>
      <c r="V24" s="379" t="s">
        <v>579</v>
      </c>
      <c r="W24" s="380" t="s">
        <v>579</v>
      </c>
    </row>
    <row r="25" spans="1:25" s="390" customFormat="1" x14ac:dyDescent="0.2">
      <c r="A25" s="381" t="str">
        <f>A8</f>
        <v/>
      </c>
      <c r="B25" s="382" t="s">
        <v>552</v>
      </c>
      <c r="C25" s="383">
        <f>'Imp-Aus'!$G$22</f>
        <v>0</v>
      </c>
      <c r="D25" s="383" t="s">
        <v>91</v>
      </c>
      <c r="E25" s="384" t="s">
        <v>580</v>
      </c>
      <c r="F25" s="385">
        <f>'Imp-Aus'!G$26</f>
        <v>0</v>
      </c>
      <c r="G25" s="385">
        <f>'Imp-Aus'!H$26</f>
        <v>0</v>
      </c>
      <c r="H25" s="385">
        <f>'Imp-Aus'!I$26</f>
        <v>0</v>
      </c>
      <c r="I25" s="385">
        <f>'Imp-Aus'!J$26</f>
        <v>0</v>
      </c>
      <c r="J25" s="386">
        <f>'Imp-Aus'!K$26</f>
        <v>0</v>
      </c>
      <c r="K25" s="387">
        <f>'Imp-Aus'!F$237</f>
        <v>0</v>
      </c>
      <c r="L25" s="385">
        <f>'Imp-Aus'!G$27/1000</f>
        <v>0</v>
      </c>
      <c r="M25" s="385">
        <f>'Imp-Aus'!H$27/1000</f>
        <v>0</v>
      </c>
      <c r="N25" s="385">
        <f>'Imp-Aus'!I$27/1000</f>
        <v>0</v>
      </c>
      <c r="O25" s="385">
        <f>'Imp-Aus'!J$27/1000</f>
        <v>0</v>
      </c>
      <c r="P25" s="386">
        <f>'Imp-Aus'!K$27/1000</f>
        <v>0</v>
      </c>
      <c r="Q25" s="387">
        <f>'Imp-Aus'!F$238/1000</f>
        <v>0</v>
      </c>
      <c r="R25" s="388">
        <f>(IF(ISERROR(L25/F25),0,L25/F25))*1000</f>
        <v>0</v>
      </c>
      <c r="S25" s="388">
        <f t="shared" ref="S25:W40" si="3">(IF(ISERROR(M25/G25),0,M25/G25))*1000</f>
        <v>0</v>
      </c>
      <c r="T25" s="388">
        <f t="shared" si="3"/>
        <v>0</v>
      </c>
      <c r="U25" s="388">
        <f t="shared" si="3"/>
        <v>0</v>
      </c>
      <c r="V25" s="388">
        <f t="shared" si="3"/>
        <v>0</v>
      </c>
      <c r="W25" s="389">
        <f t="shared" si="3"/>
        <v>0</v>
      </c>
    </row>
    <row r="26" spans="1:25" x14ac:dyDescent="0.2">
      <c r="A26" s="381" t="str">
        <f t="shared" ref="A26:A28" si="4">A9</f>
        <v/>
      </c>
      <c r="B26" s="333" t="s">
        <v>552</v>
      </c>
      <c r="C26" s="327">
        <f>C25</f>
        <v>0</v>
      </c>
      <c r="D26" s="327" t="s">
        <v>565</v>
      </c>
      <c r="E26" s="391" t="s">
        <v>581</v>
      </c>
      <c r="F26" s="392">
        <f>'Imp-Aus'!G$31</f>
        <v>0</v>
      </c>
      <c r="G26" s="392">
        <f>'Imp-Aus'!H$31</f>
        <v>0</v>
      </c>
      <c r="H26" s="392">
        <f>'Imp-Aus'!I$31</f>
        <v>0</v>
      </c>
      <c r="I26" s="392">
        <f>'Imp-Aus'!J$31</f>
        <v>0</v>
      </c>
      <c r="J26" s="393">
        <f>'Imp-Aus'!K$31</f>
        <v>0</v>
      </c>
      <c r="K26" s="394"/>
      <c r="L26" s="392">
        <f>'Imp-Aus'!G$32/1000</f>
        <v>0</v>
      </c>
      <c r="M26" s="392">
        <f>'Imp-Aus'!H$32/1000</f>
        <v>0</v>
      </c>
      <c r="N26" s="392">
        <f>'Imp-Aus'!I$32/1000</f>
        <v>0</v>
      </c>
      <c r="O26" s="392">
        <f>'Imp-Aus'!J$32/1000</f>
        <v>0</v>
      </c>
      <c r="P26" s="393">
        <f>'Imp-Aus'!K$32/1000</f>
        <v>0</v>
      </c>
      <c r="Q26" s="394"/>
      <c r="R26" s="395">
        <f t="shared" ref="R26:W59" si="5">(IF(ISERROR(L26/F26),0,L26/F26))*1000</f>
        <v>0</v>
      </c>
      <c r="S26" s="395">
        <f t="shared" si="3"/>
        <v>0</v>
      </c>
      <c r="T26" s="395">
        <f t="shared" si="3"/>
        <v>0</v>
      </c>
      <c r="U26" s="395">
        <f t="shared" si="3"/>
        <v>0</v>
      </c>
      <c r="V26" s="395">
        <f t="shared" si="3"/>
        <v>0</v>
      </c>
      <c r="W26" s="396">
        <f t="shared" si="3"/>
        <v>0</v>
      </c>
    </row>
    <row r="27" spans="1:25" x14ac:dyDescent="0.2">
      <c r="A27" s="381" t="str">
        <f t="shared" si="4"/>
        <v/>
      </c>
      <c r="B27" s="333" t="s">
        <v>552</v>
      </c>
      <c r="C27" s="327">
        <f>C26</f>
        <v>0</v>
      </c>
      <c r="D27" s="327" t="s">
        <v>565</v>
      </c>
      <c r="E27" s="391" t="s">
        <v>561</v>
      </c>
      <c r="F27" s="397">
        <f>'Imp-Aus'!G$34</f>
        <v>0</v>
      </c>
      <c r="G27" s="397">
        <f>'Imp-Aus'!H$34</f>
        <v>0</v>
      </c>
      <c r="H27" s="397">
        <f>'Imp-Aus'!I$34</f>
        <v>0</v>
      </c>
      <c r="I27" s="397">
        <f>'Imp-Aus'!J$34</f>
        <v>0</v>
      </c>
      <c r="J27" s="398">
        <f>'Imp-Aus'!K$34</f>
        <v>0</v>
      </c>
      <c r="K27" s="399"/>
      <c r="L27" s="397">
        <f>'Imp-Aus'!G$35/1000</f>
        <v>0</v>
      </c>
      <c r="M27" s="397">
        <f>'Imp-Aus'!H$35/1000</f>
        <v>0</v>
      </c>
      <c r="N27" s="397">
        <f>'Imp-Aus'!I$35/1000</f>
        <v>0</v>
      </c>
      <c r="O27" s="397">
        <f>'Imp-Aus'!J$35/1000</f>
        <v>0</v>
      </c>
      <c r="P27" s="398">
        <f>'Imp-Aus'!K$35/1000</f>
        <v>0</v>
      </c>
      <c r="Q27" s="399"/>
      <c r="R27" s="395">
        <f t="shared" si="5"/>
        <v>0</v>
      </c>
      <c r="S27" s="395">
        <f t="shared" si="3"/>
        <v>0</v>
      </c>
      <c r="T27" s="395">
        <f t="shared" si="3"/>
        <v>0</v>
      </c>
      <c r="U27" s="395">
        <f t="shared" si="3"/>
        <v>0</v>
      </c>
      <c r="V27" s="395">
        <f t="shared" si="3"/>
        <v>0</v>
      </c>
      <c r="W27" s="396">
        <f t="shared" si="3"/>
        <v>0</v>
      </c>
    </row>
    <row r="28" spans="1:25" ht="12.75" thickBot="1" x14ac:dyDescent="0.25">
      <c r="A28" s="400" t="str">
        <f t="shared" si="4"/>
        <v/>
      </c>
      <c r="B28" s="333" t="s">
        <v>552</v>
      </c>
      <c r="C28" s="327">
        <f>C27</f>
        <v>0</v>
      </c>
      <c r="D28" s="327" t="s">
        <v>568</v>
      </c>
      <c r="E28" s="391" t="s">
        <v>581</v>
      </c>
      <c r="F28" s="401">
        <f>'Imp-Aus'!G$38</f>
        <v>0</v>
      </c>
      <c r="G28" s="401">
        <f>'Imp-Aus'!H$38</f>
        <v>0</v>
      </c>
      <c r="H28" s="401">
        <f>'Imp-Aus'!I$38</f>
        <v>0</v>
      </c>
      <c r="I28" s="401">
        <f>'Imp-Aus'!J$38</f>
        <v>0</v>
      </c>
      <c r="J28" s="402">
        <f>'Imp-Aus'!K$38</f>
        <v>0</v>
      </c>
      <c r="K28" s="403"/>
      <c r="L28" s="401">
        <f>'Imp-Aus'!G$39/1000</f>
        <v>0</v>
      </c>
      <c r="M28" s="401">
        <f>'Imp-Aus'!H$39/1000</f>
        <v>0</v>
      </c>
      <c r="N28" s="401">
        <f>'Imp-Aus'!I$39/1000</f>
        <v>0</v>
      </c>
      <c r="O28" s="401">
        <f>'Imp-Aus'!J$39/1000</f>
        <v>0</v>
      </c>
      <c r="P28" s="402">
        <f>'Imp-Aus'!K$39/1000</f>
        <v>0</v>
      </c>
      <c r="Q28" s="403"/>
      <c r="R28" s="395">
        <f t="shared" si="5"/>
        <v>0</v>
      </c>
      <c r="S28" s="395">
        <f t="shared" si="3"/>
        <v>0</v>
      </c>
      <c r="T28" s="395">
        <f t="shared" si="3"/>
        <v>0</v>
      </c>
      <c r="U28" s="395">
        <f t="shared" si="3"/>
        <v>0</v>
      </c>
      <c r="V28" s="395">
        <f t="shared" si="3"/>
        <v>0</v>
      </c>
      <c r="W28" s="396">
        <f t="shared" si="3"/>
        <v>0</v>
      </c>
    </row>
    <row r="29" spans="1:25" x14ac:dyDescent="0.2">
      <c r="A29" s="404"/>
      <c r="B29" s="333" t="s">
        <v>552</v>
      </c>
      <c r="C29" s="327">
        <f>C28</f>
        <v>0</v>
      </c>
      <c r="D29" s="327" t="s">
        <v>568</v>
      </c>
      <c r="E29" s="391" t="s">
        <v>561</v>
      </c>
      <c r="F29" s="405">
        <f>'Imp-Aus'!G$41</f>
        <v>0</v>
      </c>
      <c r="G29" s="405">
        <f>'Imp-Aus'!H$41</f>
        <v>0</v>
      </c>
      <c r="H29" s="405">
        <f>'Imp-Aus'!I$41</f>
        <v>0</v>
      </c>
      <c r="I29" s="405">
        <f>'Imp-Aus'!J$41</f>
        <v>0</v>
      </c>
      <c r="J29" s="406">
        <f>'Imp-Aus'!K$41</f>
        <v>0</v>
      </c>
      <c r="K29" s="407"/>
      <c r="L29" s="405">
        <f>'Imp-Aus'!G$42/1000</f>
        <v>0</v>
      </c>
      <c r="M29" s="405">
        <f>'Imp-Aus'!H$42/1000</f>
        <v>0</v>
      </c>
      <c r="N29" s="405">
        <f>'Imp-Aus'!I$42/1000</f>
        <v>0</v>
      </c>
      <c r="O29" s="405">
        <f>'Imp-Aus'!J$42/1000</f>
        <v>0</v>
      </c>
      <c r="P29" s="406">
        <f>'Imp-Aus'!K$42/1000</f>
        <v>0</v>
      </c>
      <c r="Q29" s="407"/>
      <c r="R29" s="395">
        <f t="shared" si="5"/>
        <v>0</v>
      </c>
      <c r="S29" s="395">
        <f t="shared" si="3"/>
        <v>0</v>
      </c>
      <c r="T29" s="395">
        <f t="shared" si="3"/>
        <v>0</v>
      </c>
      <c r="U29" s="395">
        <f t="shared" si="3"/>
        <v>0</v>
      </c>
      <c r="V29" s="395">
        <f t="shared" si="3"/>
        <v>0</v>
      </c>
      <c r="W29" s="396">
        <f t="shared" si="3"/>
        <v>0</v>
      </c>
    </row>
    <row r="30" spans="1:25" s="390" customFormat="1" x14ac:dyDescent="0.2">
      <c r="A30" s="408"/>
      <c r="B30" s="409" t="s">
        <v>552</v>
      </c>
      <c r="C30" s="390">
        <f>'Imp-Aus2'!$G$22</f>
        <v>0</v>
      </c>
      <c r="D30" s="390" t="str">
        <f>D25</f>
        <v>Imports</v>
      </c>
      <c r="E30" s="410" t="s">
        <v>580</v>
      </c>
      <c r="F30" s="401">
        <f>'Imp-Aus2'!G$26</f>
        <v>0</v>
      </c>
      <c r="G30" s="401">
        <f>'Imp-Aus2'!H$26</f>
        <v>0</v>
      </c>
      <c r="H30" s="401">
        <f>'Imp-Aus2'!I$26</f>
        <v>0</v>
      </c>
      <c r="I30" s="401">
        <f>'Imp-Aus2'!J$26</f>
        <v>0</v>
      </c>
      <c r="J30" s="402">
        <f>'Imp-Aus2'!K$26</f>
        <v>0</v>
      </c>
      <c r="K30" s="403">
        <f>'Imp-Aus2'!F$237</f>
        <v>0</v>
      </c>
      <c r="L30" s="401">
        <f>'Imp-Aus2'!G$27/1000</f>
        <v>0</v>
      </c>
      <c r="M30" s="401">
        <f>'Imp-Aus2'!H$27/1000</f>
        <v>0</v>
      </c>
      <c r="N30" s="401">
        <f>'Imp-Aus2'!I$27/1000</f>
        <v>0</v>
      </c>
      <c r="O30" s="401">
        <f>'Imp-Aus2'!J$27/1000</f>
        <v>0</v>
      </c>
      <c r="P30" s="402">
        <f>'Imp-Aus2'!K$27/1000</f>
        <v>0</v>
      </c>
      <c r="Q30" s="403">
        <f>'Imp-Aus2'!F$238/1000</f>
        <v>0</v>
      </c>
      <c r="R30" s="411">
        <f t="shared" si="5"/>
        <v>0</v>
      </c>
      <c r="S30" s="411">
        <f t="shared" si="3"/>
        <v>0</v>
      </c>
      <c r="T30" s="411">
        <f t="shared" si="3"/>
        <v>0</v>
      </c>
      <c r="U30" s="411">
        <f t="shared" si="3"/>
        <v>0</v>
      </c>
      <c r="V30" s="411">
        <f t="shared" si="3"/>
        <v>0</v>
      </c>
      <c r="W30" s="412">
        <f t="shared" si="3"/>
        <v>0</v>
      </c>
    </row>
    <row r="31" spans="1:25" x14ac:dyDescent="0.2">
      <c r="A31" s="413"/>
      <c r="B31" s="333" t="s">
        <v>552</v>
      </c>
      <c r="C31" s="327">
        <f>C30</f>
        <v>0</v>
      </c>
      <c r="D31" s="327" t="str">
        <f>D26</f>
        <v>Seamless Sales</v>
      </c>
      <c r="E31" s="391" t="s">
        <v>581</v>
      </c>
      <c r="F31" s="397">
        <f>'Imp-Aus2'!G$31</f>
        <v>0</v>
      </c>
      <c r="G31" s="397">
        <f>'Imp-Aus2'!H$31</f>
        <v>0</v>
      </c>
      <c r="H31" s="397">
        <f>'Imp-Aus2'!I$31</f>
        <v>0</v>
      </c>
      <c r="I31" s="397">
        <f>'Imp-Aus2'!J$31</f>
        <v>0</v>
      </c>
      <c r="J31" s="398">
        <f>'Imp-Aus2'!K$31</f>
        <v>0</v>
      </c>
      <c r="K31" s="399"/>
      <c r="L31" s="397">
        <f>'Imp-Aus2'!G$32/1000</f>
        <v>0</v>
      </c>
      <c r="M31" s="397">
        <f>'Imp-Aus2'!H$32/1000</f>
        <v>0</v>
      </c>
      <c r="N31" s="397">
        <f>'Imp-Aus2'!I$32/1000</f>
        <v>0</v>
      </c>
      <c r="O31" s="397">
        <f>'Imp-Aus2'!J$32/1000</f>
        <v>0</v>
      </c>
      <c r="P31" s="398">
        <f>'Imp-Aus2'!K$32/1000</f>
        <v>0</v>
      </c>
      <c r="Q31" s="399"/>
      <c r="R31" s="395">
        <f t="shared" si="5"/>
        <v>0</v>
      </c>
      <c r="S31" s="395">
        <f t="shared" si="3"/>
        <v>0</v>
      </c>
      <c r="T31" s="395">
        <f t="shared" si="3"/>
        <v>0</v>
      </c>
      <c r="U31" s="395">
        <f t="shared" si="3"/>
        <v>0</v>
      </c>
      <c r="V31" s="395">
        <f t="shared" si="3"/>
        <v>0</v>
      </c>
      <c r="W31" s="396">
        <f t="shared" si="3"/>
        <v>0</v>
      </c>
    </row>
    <row r="32" spans="1:25" x14ac:dyDescent="0.2">
      <c r="B32" s="333" t="s">
        <v>552</v>
      </c>
      <c r="C32" s="327">
        <f>C31</f>
        <v>0</v>
      </c>
      <c r="D32" s="327" t="str">
        <f>D27</f>
        <v>Seamless Sales</v>
      </c>
      <c r="E32" s="391" t="s">
        <v>561</v>
      </c>
      <c r="F32" s="401">
        <f>'Imp-Aus2'!G$34</f>
        <v>0</v>
      </c>
      <c r="G32" s="401">
        <f>'Imp-Aus2'!H$34</f>
        <v>0</v>
      </c>
      <c r="H32" s="401">
        <f>'Imp-Aus2'!I$34</f>
        <v>0</v>
      </c>
      <c r="I32" s="401">
        <f>'Imp-Aus2'!J$34</f>
        <v>0</v>
      </c>
      <c r="J32" s="402">
        <f>'Imp-Aus2'!K$34</f>
        <v>0</v>
      </c>
      <c r="K32" s="403"/>
      <c r="L32" s="401">
        <f>'Imp-Aus2'!G$35/1000</f>
        <v>0</v>
      </c>
      <c r="M32" s="401">
        <f>'Imp-Aus2'!H$35/1000</f>
        <v>0</v>
      </c>
      <c r="N32" s="401">
        <f>'Imp-Aus2'!I$35/1000</f>
        <v>0</v>
      </c>
      <c r="O32" s="401">
        <f>'Imp-Aus2'!J$35/1000</f>
        <v>0</v>
      </c>
      <c r="P32" s="402">
        <f>'Imp-Aus2'!K$35/1000</f>
        <v>0</v>
      </c>
      <c r="Q32" s="414"/>
      <c r="R32" s="395">
        <f t="shared" si="5"/>
        <v>0</v>
      </c>
      <c r="S32" s="395">
        <f t="shared" si="3"/>
        <v>0</v>
      </c>
      <c r="T32" s="395">
        <f t="shared" si="3"/>
        <v>0</v>
      </c>
      <c r="U32" s="395">
        <f t="shared" si="3"/>
        <v>0</v>
      </c>
      <c r="V32" s="395">
        <f t="shared" si="3"/>
        <v>0</v>
      </c>
      <c r="W32" s="396">
        <f t="shared" si="3"/>
        <v>0</v>
      </c>
    </row>
    <row r="33" spans="2:23" x14ac:dyDescent="0.2">
      <c r="B33" s="333" t="s">
        <v>552</v>
      </c>
      <c r="C33" s="327">
        <f t="shared" ref="C33:C34" si="6">C32</f>
        <v>0</v>
      </c>
      <c r="D33" s="327" t="str">
        <f t="shared" ref="D33:D49" si="7">D28</f>
        <v>ERW Sales</v>
      </c>
      <c r="E33" s="391" t="s">
        <v>581</v>
      </c>
      <c r="F33" s="415">
        <f>'Imp-Aus2'!G$38</f>
        <v>0</v>
      </c>
      <c r="G33" s="415">
        <f>'Imp-Aus2'!H$38</f>
        <v>0</v>
      </c>
      <c r="H33" s="397">
        <f>'Imp-Aus2'!I$38</f>
        <v>0</v>
      </c>
      <c r="I33" s="397">
        <f>'Imp-Aus2'!J$38</f>
        <v>0</v>
      </c>
      <c r="J33" s="398">
        <f>'Imp-Aus2'!K$38</f>
        <v>0</v>
      </c>
      <c r="K33" s="399"/>
      <c r="L33" s="415">
        <f>'Imp-Aus2'!G$39/1000</f>
        <v>0</v>
      </c>
      <c r="M33" s="415">
        <f>'Imp-Aus2'!H$39/1000</f>
        <v>0</v>
      </c>
      <c r="N33" s="397">
        <f>'Imp-Aus2'!I$39/1000</f>
        <v>0</v>
      </c>
      <c r="O33" s="397">
        <f>'Imp-Aus2'!J$39/1000</f>
        <v>0</v>
      </c>
      <c r="P33" s="398">
        <f>'Imp-Aus2'!K$39/1000</f>
        <v>0</v>
      </c>
      <c r="Q33" s="399"/>
      <c r="R33" s="395">
        <f t="shared" si="5"/>
        <v>0</v>
      </c>
      <c r="S33" s="395">
        <f t="shared" si="3"/>
        <v>0</v>
      </c>
      <c r="T33" s="395">
        <f t="shared" si="3"/>
        <v>0</v>
      </c>
      <c r="U33" s="395">
        <f t="shared" si="3"/>
        <v>0</v>
      </c>
      <c r="V33" s="395">
        <f t="shared" si="3"/>
        <v>0</v>
      </c>
      <c r="W33" s="396">
        <f t="shared" si="3"/>
        <v>0</v>
      </c>
    </row>
    <row r="34" spans="2:23" x14ac:dyDescent="0.2">
      <c r="B34" s="333" t="s">
        <v>552</v>
      </c>
      <c r="C34" s="327">
        <f t="shared" si="6"/>
        <v>0</v>
      </c>
      <c r="D34" s="327" t="str">
        <f t="shared" si="7"/>
        <v>ERW Sales</v>
      </c>
      <c r="E34" s="391" t="s">
        <v>561</v>
      </c>
      <c r="F34" s="392">
        <f>'Imp-Aus2'!G$41</f>
        <v>0</v>
      </c>
      <c r="G34" s="392">
        <f>'Imp-Aus2'!H$41</f>
        <v>0</v>
      </c>
      <c r="H34" s="392">
        <f>'Imp-Aus2'!I$41</f>
        <v>0</v>
      </c>
      <c r="I34" s="392">
        <f>'Imp-Aus2'!J$41</f>
        <v>0</v>
      </c>
      <c r="J34" s="393">
        <f>'Imp-Aus2'!K$41</f>
        <v>0</v>
      </c>
      <c r="K34" s="394"/>
      <c r="L34" s="392">
        <f>'Imp-Aus2'!G$42/1000</f>
        <v>0</v>
      </c>
      <c r="M34" s="392">
        <f>'Imp-Aus2'!H$42/1000</f>
        <v>0</v>
      </c>
      <c r="N34" s="392">
        <f>'Imp-Aus2'!I$42/1000</f>
        <v>0</v>
      </c>
      <c r="O34" s="392">
        <f>'Imp-Aus2'!J$42/1000</f>
        <v>0</v>
      </c>
      <c r="P34" s="393">
        <f>'Imp-Aus2'!K$42/1000</f>
        <v>0</v>
      </c>
      <c r="Q34" s="394"/>
      <c r="R34" s="395">
        <f t="shared" si="5"/>
        <v>0</v>
      </c>
      <c r="S34" s="395">
        <f t="shared" si="3"/>
        <v>0</v>
      </c>
      <c r="T34" s="395">
        <f t="shared" si="3"/>
        <v>0</v>
      </c>
      <c r="U34" s="395">
        <f t="shared" si="3"/>
        <v>0</v>
      </c>
      <c r="V34" s="395">
        <f t="shared" si="3"/>
        <v>0</v>
      </c>
      <c r="W34" s="396">
        <f t="shared" si="3"/>
        <v>0</v>
      </c>
    </row>
    <row r="35" spans="2:23" s="390" customFormat="1" x14ac:dyDescent="0.2">
      <c r="B35" s="409" t="s">
        <v>552</v>
      </c>
      <c r="C35" s="390">
        <f>'Imp-Aus3'!$G$22</f>
        <v>0</v>
      </c>
      <c r="D35" s="390" t="str">
        <f t="shared" si="7"/>
        <v>Imports</v>
      </c>
      <c r="E35" s="410" t="s">
        <v>580</v>
      </c>
      <c r="F35" s="405">
        <f>'Imp-Aus3'!G$26</f>
        <v>0</v>
      </c>
      <c r="G35" s="405">
        <f>'Imp-Aus3'!H$26</f>
        <v>0</v>
      </c>
      <c r="H35" s="405">
        <f>'Imp-Aus3'!I$26</f>
        <v>0</v>
      </c>
      <c r="I35" s="405">
        <f>'Imp-Aus3'!J$26</f>
        <v>0</v>
      </c>
      <c r="J35" s="406">
        <f>'Imp-Aus3'!K$26</f>
        <v>0</v>
      </c>
      <c r="K35" s="407">
        <f>'Imp-Aus3'!F$237</f>
        <v>0</v>
      </c>
      <c r="L35" s="405">
        <f>'Imp-Aus3'!G$27/1000</f>
        <v>0</v>
      </c>
      <c r="M35" s="405">
        <f>'Imp-Aus3'!H$27/1000</f>
        <v>0</v>
      </c>
      <c r="N35" s="405">
        <f>'Imp-Aus3'!I$27/1000</f>
        <v>0</v>
      </c>
      <c r="O35" s="405">
        <f>'Imp-Aus3'!J$27/1000</f>
        <v>0</v>
      </c>
      <c r="P35" s="406">
        <f>'Imp-Aus3'!K$27/1000</f>
        <v>0</v>
      </c>
      <c r="Q35" s="407">
        <f>'Imp-Aus3'!F$238/1000</f>
        <v>0</v>
      </c>
      <c r="R35" s="411">
        <f t="shared" si="5"/>
        <v>0</v>
      </c>
      <c r="S35" s="411">
        <f t="shared" si="3"/>
        <v>0</v>
      </c>
      <c r="T35" s="411">
        <f t="shared" si="3"/>
        <v>0</v>
      </c>
      <c r="U35" s="411">
        <f t="shared" si="3"/>
        <v>0</v>
      </c>
      <c r="V35" s="411">
        <f t="shared" si="3"/>
        <v>0</v>
      </c>
      <c r="W35" s="412">
        <f t="shared" si="3"/>
        <v>0</v>
      </c>
    </row>
    <row r="36" spans="2:23" x14ac:dyDescent="0.2">
      <c r="B36" s="333" t="s">
        <v>552</v>
      </c>
      <c r="C36" s="327">
        <f>C35</f>
        <v>0</v>
      </c>
      <c r="D36" s="327" t="str">
        <f t="shared" si="7"/>
        <v>Seamless Sales</v>
      </c>
      <c r="E36" s="391" t="s">
        <v>581</v>
      </c>
      <c r="F36" s="401">
        <f>'Imp-Aus3'!G$31</f>
        <v>0</v>
      </c>
      <c r="G36" s="401">
        <f>'Imp-Aus3'!H$31</f>
        <v>0</v>
      </c>
      <c r="H36" s="401">
        <f>'Imp-Aus3'!I$31</f>
        <v>0</v>
      </c>
      <c r="I36" s="401">
        <f>'Imp-Aus3'!J$31</f>
        <v>0</v>
      </c>
      <c r="J36" s="402">
        <f>'Imp-Aus3'!K$31</f>
        <v>0</v>
      </c>
      <c r="K36" s="403"/>
      <c r="L36" s="401">
        <f>'Imp-Aus3'!G$32/1000</f>
        <v>0</v>
      </c>
      <c r="M36" s="401">
        <f>'Imp-Aus3'!H$32/1000</f>
        <v>0</v>
      </c>
      <c r="N36" s="401">
        <f>'Imp-Aus3'!I$32/1000</f>
        <v>0</v>
      </c>
      <c r="O36" s="401">
        <f>'Imp-Aus3'!J$32/1000</f>
        <v>0</v>
      </c>
      <c r="P36" s="402">
        <f>'Imp-Aus3'!K$32/1000</f>
        <v>0</v>
      </c>
      <c r="Q36" s="403"/>
      <c r="R36" s="395">
        <f t="shared" si="5"/>
        <v>0</v>
      </c>
      <c r="S36" s="395">
        <f t="shared" si="3"/>
        <v>0</v>
      </c>
      <c r="T36" s="395">
        <f t="shared" si="3"/>
        <v>0</v>
      </c>
      <c r="U36" s="395">
        <f t="shared" si="3"/>
        <v>0</v>
      </c>
      <c r="V36" s="395">
        <f t="shared" si="3"/>
        <v>0</v>
      </c>
      <c r="W36" s="396">
        <f t="shared" si="3"/>
        <v>0</v>
      </c>
    </row>
    <row r="37" spans="2:23" x14ac:dyDescent="0.2">
      <c r="B37" s="333" t="s">
        <v>552</v>
      </c>
      <c r="C37" s="327">
        <f>C36</f>
        <v>0</v>
      </c>
      <c r="D37" s="327" t="str">
        <f t="shared" si="7"/>
        <v>Seamless Sales</v>
      </c>
      <c r="E37" s="391" t="s">
        <v>561</v>
      </c>
      <c r="F37" s="405">
        <f>'Imp-Aus3'!G$34</f>
        <v>0</v>
      </c>
      <c r="G37" s="405">
        <f>'Imp-Aus3'!H$34</f>
        <v>0</v>
      </c>
      <c r="H37" s="405">
        <f>'Imp-Aus3'!I$34</f>
        <v>0</v>
      </c>
      <c r="I37" s="405">
        <f>'Imp-Aus3'!J$34</f>
        <v>0</v>
      </c>
      <c r="J37" s="406">
        <f>'Imp-Aus3'!K$34</f>
        <v>0</v>
      </c>
      <c r="K37" s="407"/>
      <c r="L37" s="405">
        <f>'Imp-Aus3'!G$35/1000</f>
        <v>0</v>
      </c>
      <c r="M37" s="405">
        <f>'Imp-Aus3'!H$35/1000</f>
        <v>0</v>
      </c>
      <c r="N37" s="405">
        <f>'Imp-Aus3'!I$35/1000</f>
        <v>0</v>
      </c>
      <c r="O37" s="405">
        <f>'Imp-Aus3'!J$35/1000</f>
        <v>0</v>
      </c>
      <c r="P37" s="406">
        <f>'Imp-Aus3'!K$35/1000</f>
        <v>0</v>
      </c>
      <c r="Q37" s="407"/>
      <c r="R37" s="395">
        <f t="shared" si="5"/>
        <v>0</v>
      </c>
      <c r="S37" s="395">
        <f t="shared" si="3"/>
        <v>0</v>
      </c>
      <c r="T37" s="395">
        <f t="shared" si="3"/>
        <v>0</v>
      </c>
      <c r="U37" s="395">
        <f t="shared" si="3"/>
        <v>0</v>
      </c>
      <c r="V37" s="395">
        <f t="shared" si="3"/>
        <v>0</v>
      </c>
      <c r="W37" s="396">
        <f t="shared" si="3"/>
        <v>0</v>
      </c>
    </row>
    <row r="38" spans="2:23" x14ac:dyDescent="0.2">
      <c r="B38" s="333" t="s">
        <v>552</v>
      </c>
      <c r="C38" s="327">
        <f t="shared" ref="C38:C39" si="8">C37</f>
        <v>0</v>
      </c>
      <c r="D38" s="327" t="str">
        <f t="shared" si="7"/>
        <v>ERW Sales</v>
      </c>
      <c r="E38" s="391" t="s">
        <v>581</v>
      </c>
      <c r="F38" s="392">
        <f>'Imp-Aus3'!G$38</f>
        <v>0</v>
      </c>
      <c r="G38" s="392">
        <f>'Imp-Aus3'!H$38</f>
        <v>0</v>
      </c>
      <c r="H38" s="392">
        <f>'Imp-Aus3'!I$38</f>
        <v>0</v>
      </c>
      <c r="I38" s="392">
        <f>'Imp-Aus3'!J$38</f>
        <v>0</v>
      </c>
      <c r="J38" s="393">
        <f>'Imp-Aus3'!K$38</f>
        <v>0</v>
      </c>
      <c r="K38" s="394"/>
      <c r="L38" s="392">
        <f>'Imp-Aus3'!G$39/1000</f>
        <v>0</v>
      </c>
      <c r="M38" s="392">
        <f>'Imp-Aus3'!H$39/1000</f>
        <v>0</v>
      </c>
      <c r="N38" s="392">
        <f>'Imp-Aus3'!I$39/1000</f>
        <v>0</v>
      </c>
      <c r="O38" s="392">
        <f>'Imp-Aus3'!J$39/1000</f>
        <v>0</v>
      </c>
      <c r="P38" s="393">
        <f>'Imp-Aus3'!K$39/1000</f>
        <v>0</v>
      </c>
      <c r="Q38" s="394"/>
      <c r="R38" s="395">
        <f t="shared" si="5"/>
        <v>0</v>
      </c>
      <c r="S38" s="395">
        <f t="shared" si="3"/>
        <v>0</v>
      </c>
      <c r="T38" s="395">
        <f t="shared" si="3"/>
        <v>0</v>
      </c>
      <c r="U38" s="395">
        <f t="shared" si="3"/>
        <v>0</v>
      </c>
      <c r="V38" s="395">
        <f t="shared" si="3"/>
        <v>0</v>
      </c>
      <c r="W38" s="396">
        <f t="shared" si="3"/>
        <v>0</v>
      </c>
    </row>
    <row r="39" spans="2:23" x14ac:dyDescent="0.2">
      <c r="B39" s="333" t="s">
        <v>552</v>
      </c>
      <c r="C39" s="327">
        <f t="shared" si="8"/>
        <v>0</v>
      </c>
      <c r="D39" s="327" t="str">
        <f t="shared" si="7"/>
        <v>ERW Sales</v>
      </c>
      <c r="E39" s="391" t="s">
        <v>561</v>
      </c>
      <c r="F39" s="397">
        <f>'Imp-Aus3'!G$41</f>
        <v>0</v>
      </c>
      <c r="G39" s="397">
        <f>'Imp-Aus3'!H$41</f>
        <v>0</v>
      </c>
      <c r="H39" s="397">
        <f>'Imp-Aus3'!I$41</f>
        <v>0</v>
      </c>
      <c r="I39" s="397">
        <f>'Imp-Aus3'!J$41</f>
        <v>0</v>
      </c>
      <c r="J39" s="398">
        <f>'Imp-Aus3'!K$41</f>
        <v>0</v>
      </c>
      <c r="K39" s="399"/>
      <c r="L39" s="397">
        <f>'Imp-Aus3'!G$42/1000</f>
        <v>0</v>
      </c>
      <c r="M39" s="397">
        <f>'Imp-Aus3'!H$42/1000</f>
        <v>0</v>
      </c>
      <c r="N39" s="397">
        <f>'Imp-Aus3'!I$42/1000</f>
        <v>0</v>
      </c>
      <c r="O39" s="397">
        <f>'Imp-Aus3'!J$42/1000</f>
        <v>0</v>
      </c>
      <c r="P39" s="398">
        <f>'Imp-Aus3'!K$42/1000</f>
        <v>0</v>
      </c>
      <c r="Q39" s="399"/>
      <c r="R39" s="395">
        <f t="shared" si="5"/>
        <v>0</v>
      </c>
      <c r="S39" s="395">
        <f t="shared" si="3"/>
        <v>0</v>
      </c>
      <c r="T39" s="395">
        <f t="shared" si="3"/>
        <v>0</v>
      </c>
      <c r="U39" s="395">
        <f t="shared" si="3"/>
        <v>0</v>
      </c>
      <c r="V39" s="395">
        <f t="shared" si="3"/>
        <v>0</v>
      </c>
      <c r="W39" s="396">
        <f t="shared" si="3"/>
        <v>0</v>
      </c>
    </row>
    <row r="40" spans="2:23" s="390" customFormat="1" x14ac:dyDescent="0.2">
      <c r="B40" s="409" t="s">
        <v>555</v>
      </c>
      <c r="C40" s="416"/>
      <c r="D40" s="390" t="str">
        <f t="shared" si="7"/>
        <v>Imports</v>
      </c>
      <c r="E40" s="410" t="s">
        <v>580</v>
      </c>
      <c r="F40" s="401">
        <f>'Imp-Mex'!G$26</f>
        <v>0</v>
      </c>
      <c r="G40" s="401">
        <f>'Imp-Mex'!H$26</f>
        <v>0</v>
      </c>
      <c r="H40" s="401">
        <f>'Imp-Mex'!I$26</f>
        <v>0</v>
      </c>
      <c r="I40" s="401">
        <f>'Imp-Mex'!J$26</f>
        <v>0</v>
      </c>
      <c r="J40" s="402">
        <f>'Imp-Mex'!K$26</f>
        <v>0</v>
      </c>
      <c r="K40" s="403">
        <f>'Imp-Mex'!F$237</f>
        <v>0</v>
      </c>
      <c r="L40" s="401">
        <f>'Imp-Mex'!G$27/1000</f>
        <v>0</v>
      </c>
      <c r="M40" s="401">
        <f>'Imp-Mex'!H$27/1000</f>
        <v>0</v>
      </c>
      <c r="N40" s="401">
        <f>'Imp-Mex'!I$27/1000</f>
        <v>0</v>
      </c>
      <c r="O40" s="401">
        <f>'Imp-Mex'!J$27/1000</f>
        <v>0</v>
      </c>
      <c r="P40" s="402">
        <f>'Imp-Mex'!K$27/1000</f>
        <v>0</v>
      </c>
      <c r="Q40" s="414">
        <f>'Imp-Mex'!F$238/1000</f>
        <v>0</v>
      </c>
      <c r="R40" s="411">
        <f t="shared" si="5"/>
        <v>0</v>
      </c>
      <c r="S40" s="411">
        <f t="shared" si="3"/>
        <v>0</v>
      </c>
      <c r="T40" s="411">
        <f t="shared" si="3"/>
        <v>0</v>
      </c>
      <c r="U40" s="411">
        <f t="shared" si="3"/>
        <v>0</v>
      </c>
      <c r="V40" s="411">
        <f t="shared" si="3"/>
        <v>0</v>
      </c>
      <c r="W40" s="412">
        <f t="shared" si="3"/>
        <v>0</v>
      </c>
    </row>
    <row r="41" spans="2:23" x14ac:dyDescent="0.2">
      <c r="B41" s="333" t="s">
        <v>555</v>
      </c>
      <c r="C41" s="416"/>
      <c r="D41" s="327" t="str">
        <f t="shared" si="7"/>
        <v>Seamless Sales</v>
      </c>
      <c r="E41" s="391" t="s">
        <v>581</v>
      </c>
      <c r="F41" s="397">
        <f>'Imp-Mex'!G$31</f>
        <v>0</v>
      </c>
      <c r="G41" s="397">
        <f>'Imp-Mex'!H$31</f>
        <v>0</v>
      </c>
      <c r="H41" s="397">
        <f>'Imp-Mex'!I$31</f>
        <v>0</v>
      </c>
      <c r="I41" s="397">
        <f>'Imp-Mex'!J$31</f>
        <v>0</v>
      </c>
      <c r="J41" s="398">
        <f>'Imp-Mex'!K$31</f>
        <v>0</v>
      </c>
      <c r="K41" s="399"/>
      <c r="L41" s="397">
        <f>'Imp-Mex'!G$32/1000</f>
        <v>0</v>
      </c>
      <c r="M41" s="397">
        <f>'Imp-Mex'!H$32/1000</f>
        <v>0</v>
      </c>
      <c r="N41" s="397">
        <f>'Imp-Mex'!I$32/1000</f>
        <v>0</v>
      </c>
      <c r="O41" s="397">
        <f>'Imp-Mex'!J$32/1000</f>
        <v>0</v>
      </c>
      <c r="P41" s="398">
        <f>'Imp-Mex'!K$32/1000</f>
        <v>0</v>
      </c>
      <c r="Q41" s="417"/>
      <c r="R41" s="395">
        <f t="shared" si="5"/>
        <v>0</v>
      </c>
      <c r="S41" s="395">
        <f t="shared" si="5"/>
        <v>0</v>
      </c>
      <c r="T41" s="395">
        <f t="shared" si="5"/>
        <v>0</v>
      </c>
      <c r="U41" s="395">
        <f t="shared" si="5"/>
        <v>0</v>
      </c>
      <c r="V41" s="395">
        <f t="shared" si="5"/>
        <v>0</v>
      </c>
      <c r="W41" s="396">
        <f t="shared" si="5"/>
        <v>0</v>
      </c>
    </row>
    <row r="42" spans="2:23" x14ac:dyDescent="0.2">
      <c r="B42" s="333" t="s">
        <v>555</v>
      </c>
      <c r="C42" s="416"/>
      <c r="D42" s="327" t="str">
        <f t="shared" si="7"/>
        <v>Seamless Sales</v>
      </c>
      <c r="E42" s="391" t="s">
        <v>561</v>
      </c>
      <c r="F42" s="392">
        <f>'Imp-Mex'!G$34</f>
        <v>0</v>
      </c>
      <c r="G42" s="392">
        <f>'Imp-Mex'!H$34</f>
        <v>0</v>
      </c>
      <c r="H42" s="392">
        <f>'Imp-Mex'!I$34</f>
        <v>0</v>
      </c>
      <c r="I42" s="392">
        <f>'Imp-Mex'!J$34</f>
        <v>0</v>
      </c>
      <c r="J42" s="393">
        <f>'Imp-Mex'!K$34</f>
        <v>0</v>
      </c>
      <c r="K42" s="394"/>
      <c r="L42" s="392">
        <f>'Imp-Mex'!G$35/1000</f>
        <v>0</v>
      </c>
      <c r="M42" s="392">
        <f>'Imp-Mex'!H$35/1000</f>
        <v>0</v>
      </c>
      <c r="N42" s="392">
        <f>'Imp-Mex'!I$35/1000</f>
        <v>0</v>
      </c>
      <c r="O42" s="392">
        <f>'Imp-Mex'!J$35/1000</f>
        <v>0</v>
      </c>
      <c r="P42" s="393">
        <f>'Imp-Mex'!K$35/1000</f>
        <v>0</v>
      </c>
      <c r="Q42" s="418"/>
      <c r="R42" s="395">
        <f t="shared" si="5"/>
        <v>0</v>
      </c>
      <c r="S42" s="395">
        <f t="shared" si="5"/>
        <v>0</v>
      </c>
      <c r="T42" s="395">
        <f t="shared" si="5"/>
        <v>0</v>
      </c>
      <c r="U42" s="395">
        <f t="shared" si="5"/>
        <v>0</v>
      </c>
      <c r="V42" s="395">
        <f t="shared" si="5"/>
        <v>0</v>
      </c>
      <c r="W42" s="396">
        <f t="shared" si="5"/>
        <v>0</v>
      </c>
    </row>
    <row r="43" spans="2:23" x14ac:dyDescent="0.2">
      <c r="B43" s="333" t="s">
        <v>555</v>
      </c>
      <c r="C43" s="416"/>
      <c r="D43" s="327" t="str">
        <f t="shared" si="7"/>
        <v>ERW Sales</v>
      </c>
      <c r="E43" s="391" t="s">
        <v>581</v>
      </c>
      <c r="F43" s="415">
        <f>'Imp-Mex'!G$38</f>
        <v>0</v>
      </c>
      <c r="G43" s="415">
        <f>'Imp-Mex'!H$38</f>
        <v>0</v>
      </c>
      <c r="H43" s="397">
        <f>'Imp-Mex'!I$38</f>
        <v>0</v>
      </c>
      <c r="I43" s="397">
        <f>'Imp-Mex'!J$38</f>
        <v>0</v>
      </c>
      <c r="J43" s="398">
        <f>'Imp-Mex'!K$38</f>
        <v>0</v>
      </c>
      <c r="K43" s="399"/>
      <c r="L43" s="415">
        <f>'Imp-Mex'!G$39/1000</f>
        <v>0</v>
      </c>
      <c r="M43" s="415">
        <f>'Imp-Mex'!H$39/1000</f>
        <v>0</v>
      </c>
      <c r="N43" s="397">
        <f>'Imp-Mex'!I$39/1000</f>
        <v>0</v>
      </c>
      <c r="O43" s="397">
        <f>'Imp-Mex'!J$39/1000</f>
        <v>0</v>
      </c>
      <c r="P43" s="398">
        <f>'Imp-Mex'!K$39/1000</f>
        <v>0</v>
      </c>
      <c r="Q43" s="399"/>
      <c r="R43" s="395">
        <f t="shared" si="5"/>
        <v>0</v>
      </c>
      <c r="S43" s="395">
        <f t="shared" si="5"/>
        <v>0</v>
      </c>
      <c r="T43" s="395">
        <f t="shared" si="5"/>
        <v>0</v>
      </c>
      <c r="U43" s="395">
        <f t="shared" si="5"/>
        <v>0</v>
      </c>
      <c r="V43" s="395">
        <f t="shared" si="5"/>
        <v>0</v>
      </c>
      <c r="W43" s="396">
        <f t="shared" si="5"/>
        <v>0</v>
      </c>
    </row>
    <row r="44" spans="2:23" x14ac:dyDescent="0.2">
      <c r="B44" s="333" t="s">
        <v>555</v>
      </c>
      <c r="C44" s="416"/>
      <c r="D44" s="327" t="str">
        <f t="shared" si="7"/>
        <v>ERW Sales</v>
      </c>
      <c r="E44" s="391" t="s">
        <v>561</v>
      </c>
      <c r="F44" s="392">
        <f>'Imp-Mex'!G$41</f>
        <v>0</v>
      </c>
      <c r="G44" s="392">
        <f>'Imp-Mex'!H$41</f>
        <v>0</v>
      </c>
      <c r="H44" s="392">
        <f>'Imp-Mex'!I$41</f>
        <v>0</v>
      </c>
      <c r="I44" s="392">
        <f>'Imp-Mex'!J$41</f>
        <v>0</v>
      </c>
      <c r="J44" s="393">
        <f>'Imp-Mex'!K$41</f>
        <v>0</v>
      </c>
      <c r="K44" s="394"/>
      <c r="L44" s="392">
        <f>'Imp-Mex'!G$42/1000</f>
        <v>0</v>
      </c>
      <c r="M44" s="392">
        <f>'Imp-Mex'!H$42/1000</f>
        <v>0</v>
      </c>
      <c r="N44" s="392">
        <f>'Imp-Mex'!I$42/1000</f>
        <v>0</v>
      </c>
      <c r="O44" s="392">
        <f>'Imp-Mex'!J$42/1000</f>
        <v>0</v>
      </c>
      <c r="P44" s="393">
        <f>'Imp-Mex'!K$42/1000</f>
        <v>0</v>
      </c>
      <c r="Q44" s="394"/>
      <c r="R44" s="395">
        <f t="shared" si="5"/>
        <v>0</v>
      </c>
      <c r="S44" s="395">
        <f t="shared" si="5"/>
        <v>0</v>
      </c>
      <c r="T44" s="395">
        <f t="shared" si="5"/>
        <v>0</v>
      </c>
      <c r="U44" s="395">
        <f t="shared" si="5"/>
        <v>0</v>
      </c>
      <c r="V44" s="395">
        <f t="shared" si="5"/>
        <v>0</v>
      </c>
      <c r="W44" s="396">
        <f t="shared" si="5"/>
        <v>0</v>
      </c>
    </row>
    <row r="45" spans="2:23" s="390" customFormat="1" x14ac:dyDescent="0.2">
      <c r="B45" s="409" t="s">
        <v>556</v>
      </c>
      <c r="C45" s="416"/>
      <c r="D45" s="390" t="str">
        <f t="shared" si="7"/>
        <v>Imports</v>
      </c>
      <c r="E45" s="410" t="s">
        <v>580</v>
      </c>
      <c r="F45" s="405">
        <f>'Imp-US'!G$26</f>
        <v>0</v>
      </c>
      <c r="G45" s="405">
        <f>'Imp-US'!H$26</f>
        <v>0</v>
      </c>
      <c r="H45" s="405">
        <f>'Imp-US'!I$26</f>
        <v>0</v>
      </c>
      <c r="I45" s="405">
        <f>'Imp-US'!J$26</f>
        <v>0</v>
      </c>
      <c r="J45" s="406">
        <f>'Imp-US'!K$26</f>
        <v>0</v>
      </c>
      <c r="K45" s="407">
        <f>'Imp-US'!F$237</f>
        <v>0</v>
      </c>
      <c r="L45" s="405">
        <f>'Imp-US'!G$27/1000</f>
        <v>0</v>
      </c>
      <c r="M45" s="405">
        <f>'Imp-US'!H$27/1000</f>
        <v>0</v>
      </c>
      <c r="N45" s="405">
        <f>'Imp-US'!I$27/1000</f>
        <v>0</v>
      </c>
      <c r="O45" s="405">
        <f>'Imp-US'!J$27/1000</f>
        <v>0</v>
      </c>
      <c r="P45" s="406">
        <f>'Imp-US'!K$27/1000</f>
        <v>0</v>
      </c>
      <c r="Q45" s="407">
        <f>'Imp-US'!F$238/1000</f>
        <v>0</v>
      </c>
      <c r="R45" s="411">
        <f t="shared" si="5"/>
        <v>0</v>
      </c>
      <c r="S45" s="411">
        <f t="shared" si="5"/>
        <v>0</v>
      </c>
      <c r="T45" s="411">
        <f t="shared" si="5"/>
        <v>0</v>
      </c>
      <c r="U45" s="411">
        <f t="shared" si="5"/>
        <v>0</v>
      </c>
      <c r="V45" s="411">
        <f t="shared" si="5"/>
        <v>0</v>
      </c>
      <c r="W45" s="412">
        <f t="shared" si="5"/>
        <v>0</v>
      </c>
    </row>
    <row r="46" spans="2:23" x14ac:dyDescent="0.2">
      <c r="B46" s="333" t="s">
        <v>556</v>
      </c>
      <c r="C46" s="416"/>
      <c r="D46" s="327" t="str">
        <f t="shared" si="7"/>
        <v>Seamless Sales</v>
      </c>
      <c r="E46" s="391" t="s">
        <v>581</v>
      </c>
      <c r="F46" s="401">
        <f>'Imp-US'!G$31</f>
        <v>0</v>
      </c>
      <c r="G46" s="401">
        <f>'Imp-US'!H$31</f>
        <v>0</v>
      </c>
      <c r="H46" s="401">
        <f>'Imp-US'!I$31</f>
        <v>0</v>
      </c>
      <c r="I46" s="401">
        <f>'Imp-US'!J$31</f>
        <v>0</v>
      </c>
      <c r="J46" s="402">
        <f>'Imp-US'!K$31</f>
        <v>0</v>
      </c>
      <c r="K46" s="403"/>
      <c r="L46" s="401">
        <f>'Imp-US'!G$32/1000</f>
        <v>0</v>
      </c>
      <c r="M46" s="401">
        <f>'Imp-US'!H$32/1000</f>
        <v>0</v>
      </c>
      <c r="N46" s="401">
        <f>'Imp-US'!I$32/1000</f>
        <v>0</v>
      </c>
      <c r="O46" s="401">
        <f>'Imp-US'!J$32/1000</f>
        <v>0</v>
      </c>
      <c r="P46" s="402">
        <f>'Imp-US'!K$32/1000</f>
        <v>0</v>
      </c>
      <c r="Q46" s="403"/>
      <c r="R46" s="395">
        <f t="shared" si="5"/>
        <v>0</v>
      </c>
      <c r="S46" s="395">
        <f t="shared" si="5"/>
        <v>0</v>
      </c>
      <c r="T46" s="395">
        <f t="shared" si="5"/>
        <v>0</v>
      </c>
      <c r="U46" s="395">
        <f t="shared" si="5"/>
        <v>0</v>
      </c>
      <c r="V46" s="395">
        <f t="shared" si="5"/>
        <v>0</v>
      </c>
      <c r="W46" s="396">
        <f t="shared" si="5"/>
        <v>0</v>
      </c>
    </row>
    <row r="47" spans="2:23" x14ac:dyDescent="0.2">
      <c r="B47" s="333" t="s">
        <v>556</v>
      </c>
      <c r="C47" s="416"/>
      <c r="D47" s="327" t="str">
        <f t="shared" si="7"/>
        <v>Seamless Sales</v>
      </c>
      <c r="E47" s="391" t="s">
        <v>561</v>
      </c>
      <c r="F47" s="405">
        <f>'Imp-US'!G$34</f>
        <v>0</v>
      </c>
      <c r="G47" s="405">
        <f>'Imp-US'!H$34</f>
        <v>0</v>
      </c>
      <c r="H47" s="405">
        <f>'Imp-US'!I$34</f>
        <v>0</v>
      </c>
      <c r="I47" s="405">
        <f>'Imp-US'!J$34</f>
        <v>0</v>
      </c>
      <c r="J47" s="406">
        <f>'Imp-US'!K$34</f>
        <v>0</v>
      </c>
      <c r="K47" s="407"/>
      <c r="L47" s="405">
        <f>'Imp-US'!G$35/1000</f>
        <v>0</v>
      </c>
      <c r="M47" s="405">
        <f>'Imp-US'!H$35/1000</f>
        <v>0</v>
      </c>
      <c r="N47" s="405">
        <f>'Imp-US'!I$35/1000</f>
        <v>0</v>
      </c>
      <c r="O47" s="405">
        <f>'Imp-US'!J$35/1000</f>
        <v>0</v>
      </c>
      <c r="P47" s="406">
        <f>'Imp-US'!K$35/1000</f>
        <v>0</v>
      </c>
      <c r="Q47" s="407"/>
      <c r="R47" s="395">
        <f t="shared" si="5"/>
        <v>0</v>
      </c>
      <c r="S47" s="395">
        <f t="shared" si="5"/>
        <v>0</v>
      </c>
      <c r="T47" s="395">
        <f t="shared" si="5"/>
        <v>0</v>
      </c>
      <c r="U47" s="395">
        <f t="shared" si="5"/>
        <v>0</v>
      </c>
      <c r="V47" s="395">
        <f t="shared" si="5"/>
        <v>0</v>
      </c>
      <c r="W47" s="396">
        <f t="shared" si="5"/>
        <v>0</v>
      </c>
    </row>
    <row r="48" spans="2:23" x14ac:dyDescent="0.2">
      <c r="B48" s="333" t="s">
        <v>556</v>
      </c>
      <c r="C48" s="416"/>
      <c r="D48" s="327" t="str">
        <f t="shared" si="7"/>
        <v>ERW Sales</v>
      </c>
      <c r="E48" s="391" t="s">
        <v>581</v>
      </c>
      <c r="F48" s="392">
        <f>'Imp-US'!G$38</f>
        <v>0</v>
      </c>
      <c r="G48" s="392">
        <f>'Imp-US'!H$38</f>
        <v>0</v>
      </c>
      <c r="H48" s="392">
        <f>'Imp-US'!I$38</f>
        <v>0</v>
      </c>
      <c r="I48" s="392">
        <f>'Imp-US'!J$38</f>
        <v>0</v>
      </c>
      <c r="J48" s="393">
        <f>'Imp-US'!K$38</f>
        <v>0</v>
      </c>
      <c r="K48" s="394"/>
      <c r="L48" s="392">
        <f>'Imp-US'!G$39/1000</f>
        <v>0</v>
      </c>
      <c r="M48" s="392">
        <f>'Imp-US'!H$39/1000</f>
        <v>0</v>
      </c>
      <c r="N48" s="392">
        <f>'Imp-US'!I$39/1000</f>
        <v>0</v>
      </c>
      <c r="O48" s="392">
        <f>'Imp-US'!J$39/1000</f>
        <v>0</v>
      </c>
      <c r="P48" s="393">
        <f>'Imp-US'!K$39/1000</f>
        <v>0</v>
      </c>
      <c r="Q48" s="394"/>
      <c r="R48" s="395">
        <f t="shared" si="5"/>
        <v>0</v>
      </c>
      <c r="S48" s="395">
        <f t="shared" si="5"/>
        <v>0</v>
      </c>
      <c r="T48" s="395">
        <f t="shared" si="5"/>
        <v>0</v>
      </c>
      <c r="U48" s="395">
        <f t="shared" si="5"/>
        <v>0</v>
      </c>
      <c r="V48" s="395">
        <f t="shared" si="5"/>
        <v>0</v>
      </c>
      <c r="W48" s="396">
        <f t="shared" si="5"/>
        <v>0</v>
      </c>
    </row>
    <row r="49" spans="2:27" x14ac:dyDescent="0.2">
      <c r="B49" s="333" t="s">
        <v>556</v>
      </c>
      <c r="C49" s="416"/>
      <c r="D49" s="327" t="str">
        <f t="shared" si="7"/>
        <v>ERW Sales</v>
      </c>
      <c r="E49" s="391" t="s">
        <v>561</v>
      </c>
      <c r="F49" s="397">
        <f>'Imp-US'!G$41</f>
        <v>0</v>
      </c>
      <c r="G49" s="397">
        <f>'Imp-US'!H$41</f>
        <v>0</v>
      </c>
      <c r="H49" s="397">
        <f>'Imp-US'!I$41</f>
        <v>0</v>
      </c>
      <c r="I49" s="397">
        <f>'Imp-US'!J$41</f>
        <v>0</v>
      </c>
      <c r="J49" s="398">
        <f>'Imp-US'!K$41</f>
        <v>0</v>
      </c>
      <c r="K49" s="399"/>
      <c r="L49" s="397">
        <f>'Imp-US'!G$42/1000</f>
        <v>0</v>
      </c>
      <c r="M49" s="397">
        <f>'Imp-US'!H$42/1000</f>
        <v>0</v>
      </c>
      <c r="N49" s="397">
        <f>'Imp-US'!I$42/1000</f>
        <v>0</v>
      </c>
      <c r="O49" s="397">
        <f>'Imp-US'!J$42/1000</f>
        <v>0</v>
      </c>
      <c r="P49" s="398">
        <f>'Imp-US'!K$42/1000</f>
        <v>0</v>
      </c>
      <c r="Q49" s="399"/>
      <c r="R49" s="395">
        <f t="shared" si="5"/>
        <v>0</v>
      </c>
      <c r="S49" s="395">
        <f t="shared" si="5"/>
        <v>0</v>
      </c>
      <c r="T49" s="395">
        <f t="shared" si="5"/>
        <v>0</v>
      </c>
      <c r="U49" s="395">
        <f t="shared" si="5"/>
        <v>0</v>
      </c>
      <c r="V49" s="395">
        <f t="shared" si="5"/>
        <v>0</v>
      </c>
      <c r="W49" s="396">
        <f t="shared" si="5"/>
        <v>0</v>
      </c>
    </row>
    <row r="50" spans="2:27" s="390" customFormat="1" x14ac:dyDescent="0.2">
      <c r="B50" s="409" t="s">
        <v>557</v>
      </c>
      <c r="C50" s="416"/>
      <c r="D50" s="390" t="str">
        <f>D45</f>
        <v>Imports</v>
      </c>
      <c r="E50" s="410" t="s">
        <v>580</v>
      </c>
      <c r="F50" s="401">
        <f>'Imp-Other -Autre'!G$26</f>
        <v>0</v>
      </c>
      <c r="G50" s="401">
        <f>'Imp-Other -Autre'!H$26</f>
        <v>0</v>
      </c>
      <c r="H50" s="401">
        <f>'Imp-Other -Autre'!I$26</f>
        <v>0</v>
      </c>
      <c r="I50" s="401">
        <f>'Imp-Other -Autre'!J$26</f>
        <v>0</v>
      </c>
      <c r="J50" s="402">
        <f>'Imp-Other -Autre'!K$26</f>
        <v>0</v>
      </c>
      <c r="K50" s="403">
        <f>'Imp-Other -Autre'!F$237</f>
        <v>0</v>
      </c>
      <c r="L50" s="401">
        <f>'Imp-Other -Autre'!G$27/1000</f>
        <v>0</v>
      </c>
      <c r="M50" s="401">
        <f>'Imp-Other -Autre'!H$27/1000</f>
        <v>0</v>
      </c>
      <c r="N50" s="401">
        <f>'Imp-Other -Autre'!I$27/1000</f>
        <v>0</v>
      </c>
      <c r="O50" s="401">
        <f>'Imp-Other -Autre'!J$27/1000</f>
        <v>0</v>
      </c>
      <c r="P50" s="402">
        <f>'Imp-Other -Autre'!K$27/1000</f>
        <v>0</v>
      </c>
      <c r="Q50" s="414">
        <f>'Imp-Other -Autre'!F$238/1000</f>
        <v>0</v>
      </c>
      <c r="R50" s="419">
        <f t="shared" si="5"/>
        <v>0</v>
      </c>
      <c r="S50" s="419">
        <f t="shared" si="5"/>
        <v>0</v>
      </c>
      <c r="T50" s="419">
        <f t="shared" si="5"/>
        <v>0</v>
      </c>
      <c r="U50" s="419">
        <f t="shared" si="5"/>
        <v>0</v>
      </c>
      <c r="V50" s="419">
        <f t="shared" si="5"/>
        <v>0</v>
      </c>
      <c r="W50" s="420">
        <f t="shared" si="5"/>
        <v>0</v>
      </c>
    </row>
    <row r="51" spans="2:27" x14ac:dyDescent="0.2">
      <c r="B51" s="333" t="str">
        <f>B50</f>
        <v>Other Countries</v>
      </c>
      <c r="C51" s="421"/>
      <c r="D51" s="327" t="str">
        <f>D46</f>
        <v>Seamless Sales</v>
      </c>
      <c r="E51" s="391" t="s">
        <v>581</v>
      </c>
      <c r="F51" s="415">
        <f>'Imp-Other -Autre'!G$31</f>
        <v>0</v>
      </c>
      <c r="G51" s="415">
        <f>'Imp-Other -Autre'!H$31</f>
        <v>0</v>
      </c>
      <c r="H51" s="397">
        <f>'Imp-Other -Autre'!I$31</f>
        <v>0</v>
      </c>
      <c r="I51" s="397">
        <f>'Imp-Other -Autre'!J$31</f>
        <v>0</v>
      </c>
      <c r="J51" s="398">
        <f>'Imp-Other -Autre'!K$31</f>
        <v>0</v>
      </c>
      <c r="K51" s="399"/>
      <c r="L51" s="415">
        <f>'Imp-Other -Autre'!G$32/1000</f>
        <v>0</v>
      </c>
      <c r="M51" s="415">
        <f>'Imp-Other -Autre'!H$32/1000</f>
        <v>0</v>
      </c>
      <c r="N51" s="397">
        <f>'Imp-Other -Autre'!I$32/1000</f>
        <v>0</v>
      </c>
      <c r="O51" s="397">
        <f>'Imp-Other -Autre'!J$32/1000</f>
        <v>0</v>
      </c>
      <c r="P51" s="398">
        <f>'Imp-Other -Autre'!K$32/1000</f>
        <v>0</v>
      </c>
      <c r="Q51" s="399"/>
      <c r="R51" s="422">
        <f t="shared" si="5"/>
        <v>0</v>
      </c>
      <c r="S51" s="422">
        <f t="shared" si="5"/>
        <v>0</v>
      </c>
      <c r="T51" s="422">
        <f t="shared" si="5"/>
        <v>0</v>
      </c>
      <c r="U51" s="422">
        <f t="shared" si="5"/>
        <v>0</v>
      </c>
      <c r="V51" s="422">
        <f t="shared" si="5"/>
        <v>0</v>
      </c>
      <c r="W51" s="423">
        <f t="shared" si="5"/>
        <v>0</v>
      </c>
    </row>
    <row r="52" spans="2:27" x14ac:dyDescent="0.2">
      <c r="B52" s="333" t="str">
        <f>B51</f>
        <v>Other Countries</v>
      </c>
      <c r="C52" s="421"/>
      <c r="D52" s="327" t="str">
        <f t="shared" ref="D52:D59" si="9">D47</f>
        <v>Seamless Sales</v>
      </c>
      <c r="E52" s="391" t="s">
        <v>561</v>
      </c>
      <c r="F52" s="392">
        <f>'Imp-Other -Autre'!G$34</f>
        <v>0</v>
      </c>
      <c r="G52" s="392">
        <f>'Imp-Other -Autre'!H$34</f>
        <v>0</v>
      </c>
      <c r="H52" s="392">
        <f>'Imp-Other -Autre'!I$34</f>
        <v>0</v>
      </c>
      <c r="I52" s="392">
        <f>'Imp-Other -Autre'!J$34</f>
        <v>0</v>
      </c>
      <c r="J52" s="393">
        <f>'Imp-Other -Autre'!K$34</f>
        <v>0</v>
      </c>
      <c r="K52" s="394"/>
      <c r="L52" s="392">
        <f>'Imp-Other -Autre'!G$35/1000</f>
        <v>0</v>
      </c>
      <c r="M52" s="392">
        <f>'Imp-Other -Autre'!H$35/1000</f>
        <v>0</v>
      </c>
      <c r="N52" s="392">
        <f>'Imp-Other -Autre'!I$35/1000</f>
        <v>0</v>
      </c>
      <c r="O52" s="392">
        <f>'Imp-Other -Autre'!J$35/1000</f>
        <v>0</v>
      </c>
      <c r="P52" s="393">
        <f>'Imp-Other -Autre'!K$35/1000</f>
        <v>0</v>
      </c>
      <c r="Q52" s="394"/>
      <c r="R52" s="422">
        <f t="shared" si="5"/>
        <v>0</v>
      </c>
      <c r="S52" s="422">
        <f t="shared" si="5"/>
        <v>0</v>
      </c>
      <c r="T52" s="422">
        <f t="shared" si="5"/>
        <v>0</v>
      </c>
      <c r="U52" s="422">
        <f t="shared" si="5"/>
        <v>0</v>
      </c>
      <c r="V52" s="422">
        <f t="shared" si="5"/>
        <v>0</v>
      </c>
      <c r="W52" s="423">
        <f t="shared" si="5"/>
        <v>0</v>
      </c>
    </row>
    <row r="53" spans="2:27" x14ac:dyDescent="0.2">
      <c r="B53" s="333" t="str">
        <f t="shared" ref="B53:B54" si="10">B52</f>
        <v>Other Countries</v>
      </c>
      <c r="C53" s="421"/>
      <c r="D53" s="327" t="str">
        <f t="shared" si="9"/>
        <v>ERW Sales</v>
      </c>
      <c r="E53" s="391" t="s">
        <v>581</v>
      </c>
      <c r="F53" s="397">
        <f>'Imp-Other -Autre'!G$38</f>
        <v>0</v>
      </c>
      <c r="G53" s="397">
        <f>'Imp-Other -Autre'!H$38</f>
        <v>0</v>
      </c>
      <c r="H53" s="397">
        <f>'Imp-Other -Autre'!I$38</f>
        <v>0</v>
      </c>
      <c r="I53" s="397">
        <f>'Imp-Other -Autre'!J$38</f>
        <v>0</v>
      </c>
      <c r="J53" s="398">
        <f>'Imp-Other -Autre'!K$38</f>
        <v>0</v>
      </c>
      <c r="K53" s="399"/>
      <c r="L53" s="397">
        <f>'Imp-Other -Autre'!G$39/1000</f>
        <v>0</v>
      </c>
      <c r="M53" s="397">
        <f>'Imp-Other -Autre'!H$39/1000</f>
        <v>0</v>
      </c>
      <c r="N53" s="397">
        <f>'Imp-Other -Autre'!I$39/1000</f>
        <v>0</v>
      </c>
      <c r="O53" s="397">
        <f>'Imp-Other -Autre'!J$39/1000</f>
        <v>0</v>
      </c>
      <c r="P53" s="398">
        <f>'Imp-Other -Autre'!K$39/1000</f>
        <v>0</v>
      </c>
      <c r="Q53" s="399"/>
      <c r="R53" s="422">
        <f t="shared" si="5"/>
        <v>0</v>
      </c>
      <c r="S53" s="422">
        <f t="shared" si="5"/>
        <v>0</v>
      </c>
      <c r="T53" s="422">
        <f t="shared" si="5"/>
        <v>0</v>
      </c>
      <c r="U53" s="422">
        <f t="shared" si="5"/>
        <v>0</v>
      </c>
      <c r="V53" s="422">
        <f t="shared" si="5"/>
        <v>0</v>
      </c>
      <c r="W53" s="423">
        <f t="shared" si="5"/>
        <v>0</v>
      </c>
    </row>
    <row r="54" spans="2:27" x14ac:dyDescent="0.2">
      <c r="B54" s="333" t="str">
        <f t="shared" si="10"/>
        <v>Other Countries</v>
      </c>
      <c r="C54" s="421"/>
      <c r="D54" s="327" t="str">
        <f t="shared" si="9"/>
        <v>ERW Sales</v>
      </c>
      <c r="E54" s="391" t="s">
        <v>561</v>
      </c>
      <c r="F54" s="401">
        <f>'Imp-Other -Autre'!G$41</f>
        <v>0</v>
      </c>
      <c r="G54" s="401">
        <f>'Imp-Other -Autre'!H$41</f>
        <v>0</v>
      </c>
      <c r="H54" s="401">
        <f>'Imp-Other -Autre'!I$41</f>
        <v>0</v>
      </c>
      <c r="I54" s="401">
        <f>'Imp-Other -Autre'!J$41</f>
        <v>0</v>
      </c>
      <c r="J54" s="402">
        <f>'Imp-Other -Autre'!K$41</f>
        <v>0</v>
      </c>
      <c r="K54" s="403"/>
      <c r="L54" s="401">
        <f>'Imp-Other -Autre'!G$42/1000</f>
        <v>0</v>
      </c>
      <c r="M54" s="401">
        <f>'Imp-Other -Autre'!H$42/1000</f>
        <v>0</v>
      </c>
      <c r="N54" s="401">
        <f>'Imp-Other -Autre'!I$42/1000</f>
        <v>0</v>
      </c>
      <c r="O54" s="401">
        <f>'Imp-Other -Autre'!J$42/1000</f>
        <v>0</v>
      </c>
      <c r="P54" s="402">
        <f>'Imp-Other -Autre'!K$42/1000</f>
        <v>0</v>
      </c>
      <c r="Q54" s="403"/>
      <c r="R54" s="422">
        <f t="shared" si="5"/>
        <v>0</v>
      </c>
      <c r="S54" s="422">
        <f t="shared" si="5"/>
        <v>0</v>
      </c>
      <c r="T54" s="422">
        <f t="shared" si="5"/>
        <v>0</v>
      </c>
      <c r="U54" s="422">
        <f t="shared" si="5"/>
        <v>0</v>
      </c>
      <c r="V54" s="422">
        <f t="shared" si="5"/>
        <v>0</v>
      </c>
      <c r="W54" s="423">
        <f t="shared" si="5"/>
        <v>0</v>
      </c>
    </row>
    <row r="55" spans="2:27" s="390" customFormat="1" x14ac:dyDescent="0.2">
      <c r="B55" s="409" t="s">
        <v>582</v>
      </c>
      <c r="C55" s="416"/>
      <c r="D55" s="390" t="str">
        <f t="shared" si="9"/>
        <v>Imports</v>
      </c>
      <c r="E55" s="410" t="s">
        <v>580</v>
      </c>
      <c r="F55" s="405">
        <f>'Other Measures|Autre Mesures'!G$26</f>
        <v>0</v>
      </c>
      <c r="G55" s="405">
        <f>'Other Measures|Autre Mesures'!H$26</f>
        <v>0</v>
      </c>
      <c r="H55" s="405">
        <f>'Other Measures|Autre Mesures'!I$26</f>
        <v>0</v>
      </c>
      <c r="I55" s="405">
        <f>'Other Measures|Autre Mesures'!J$26</f>
        <v>0</v>
      </c>
      <c r="J55" s="406">
        <f>'Other Measures|Autre Mesures'!K$26</f>
        <v>0</v>
      </c>
      <c r="K55" s="407">
        <f>'Other Measures|Autre Mesures'!F$237</f>
        <v>0</v>
      </c>
      <c r="L55" s="405">
        <f>'Other Measures|Autre Mesures'!G$27/1000</f>
        <v>0</v>
      </c>
      <c r="M55" s="405">
        <f>'Other Measures|Autre Mesures'!H$27/1000</f>
        <v>0</v>
      </c>
      <c r="N55" s="405">
        <f>'Other Measures|Autre Mesures'!I$27/1000</f>
        <v>0</v>
      </c>
      <c r="O55" s="405">
        <f>'Other Measures|Autre Mesures'!J$27/1000</f>
        <v>0</v>
      </c>
      <c r="P55" s="406">
        <f>'Other Measures|Autre Mesures'!K$27/1000</f>
        <v>0</v>
      </c>
      <c r="Q55" s="407">
        <f>'Other Measures|Autre Mesures'!F$238/1000</f>
        <v>0</v>
      </c>
      <c r="R55" s="419">
        <f t="shared" si="5"/>
        <v>0</v>
      </c>
      <c r="S55" s="419">
        <f t="shared" si="5"/>
        <v>0</v>
      </c>
      <c r="T55" s="419">
        <f t="shared" si="5"/>
        <v>0</v>
      </c>
      <c r="U55" s="419">
        <f t="shared" si="5"/>
        <v>0</v>
      </c>
      <c r="V55" s="419">
        <f t="shared" si="5"/>
        <v>0</v>
      </c>
      <c r="W55" s="420">
        <f t="shared" si="5"/>
        <v>0</v>
      </c>
    </row>
    <row r="56" spans="2:27" x14ac:dyDescent="0.2">
      <c r="B56" s="333" t="str">
        <f>B55</f>
        <v>Other Countries with measures</v>
      </c>
      <c r="C56" s="421"/>
      <c r="D56" s="327" t="str">
        <f t="shared" si="9"/>
        <v>Seamless Sales</v>
      </c>
      <c r="E56" s="391" t="s">
        <v>581</v>
      </c>
      <c r="F56" s="392">
        <f>'Other Measures|Autre Mesures'!G$31</f>
        <v>0</v>
      </c>
      <c r="G56" s="392">
        <f>'Other Measures|Autre Mesures'!H$31</f>
        <v>0</v>
      </c>
      <c r="H56" s="392">
        <f>'Other Measures|Autre Mesures'!I$31</f>
        <v>0</v>
      </c>
      <c r="I56" s="392">
        <f>'Other Measures|Autre Mesures'!J$31</f>
        <v>0</v>
      </c>
      <c r="J56" s="393">
        <f>'Other Measures|Autre Mesures'!K$31</f>
        <v>0</v>
      </c>
      <c r="K56" s="394"/>
      <c r="L56" s="392">
        <f>'Other Measures|Autre Mesures'!G$32/1000</f>
        <v>0</v>
      </c>
      <c r="M56" s="392">
        <f>'Other Measures|Autre Mesures'!H$32/1000</f>
        <v>0</v>
      </c>
      <c r="N56" s="392">
        <f>'Other Measures|Autre Mesures'!I$32/1000</f>
        <v>0</v>
      </c>
      <c r="O56" s="392">
        <f>'Other Measures|Autre Mesures'!J$32/1000</f>
        <v>0</v>
      </c>
      <c r="P56" s="393">
        <f>'Other Measures|Autre Mesures'!K$32/1000</f>
        <v>0</v>
      </c>
      <c r="Q56" s="394"/>
      <c r="R56" s="422">
        <f t="shared" si="5"/>
        <v>0</v>
      </c>
      <c r="S56" s="422">
        <f t="shared" si="5"/>
        <v>0</v>
      </c>
      <c r="T56" s="422">
        <f t="shared" si="5"/>
        <v>0</v>
      </c>
      <c r="U56" s="422">
        <f t="shared" si="5"/>
        <v>0</v>
      </c>
      <c r="V56" s="422">
        <f t="shared" si="5"/>
        <v>0</v>
      </c>
      <c r="W56" s="423">
        <f t="shared" si="5"/>
        <v>0</v>
      </c>
    </row>
    <row r="57" spans="2:27" x14ac:dyDescent="0.2">
      <c r="B57" s="333" t="str">
        <f t="shared" ref="B57:B59" si="11">B56</f>
        <v>Other Countries with measures</v>
      </c>
      <c r="C57" s="421"/>
      <c r="D57" s="327" t="str">
        <f t="shared" si="9"/>
        <v>Seamless Sales</v>
      </c>
      <c r="E57" s="391" t="s">
        <v>561</v>
      </c>
      <c r="F57" s="397">
        <f>'Other Measures|Autre Mesures'!G$34</f>
        <v>0</v>
      </c>
      <c r="G57" s="397">
        <f>'Other Measures|Autre Mesures'!H$34</f>
        <v>0</v>
      </c>
      <c r="H57" s="397">
        <f>'Other Measures|Autre Mesures'!I$34</f>
        <v>0</v>
      </c>
      <c r="I57" s="397">
        <f>'Other Measures|Autre Mesures'!J$34</f>
        <v>0</v>
      </c>
      <c r="J57" s="398">
        <f>'Other Measures|Autre Mesures'!K$34</f>
        <v>0</v>
      </c>
      <c r="K57" s="399"/>
      <c r="L57" s="397">
        <f>'Other Measures|Autre Mesures'!G$35/1000</f>
        <v>0</v>
      </c>
      <c r="M57" s="397">
        <f>'Other Measures|Autre Mesures'!H$35/1000</f>
        <v>0</v>
      </c>
      <c r="N57" s="397">
        <f>'Other Measures|Autre Mesures'!I$35/1000</f>
        <v>0</v>
      </c>
      <c r="O57" s="397">
        <f>'Other Measures|Autre Mesures'!J$35/1000</f>
        <v>0</v>
      </c>
      <c r="P57" s="398">
        <f>'Other Measures|Autre Mesures'!K$35/1000</f>
        <v>0</v>
      </c>
      <c r="Q57" s="399"/>
      <c r="R57" s="422">
        <f t="shared" si="5"/>
        <v>0</v>
      </c>
      <c r="S57" s="422">
        <f t="shared" si="5"/>
        <v>0</v>
      </c>
      <c r="T57" s="422">
        <f t="shared" si="5"/>
        <v>0</v>
      </c>
      <c r="U57" s="422">
        <f t="shared" si="5"/>
        <v>0</v>
      </c>
      <c r="V57" s="422">
        <f t="shared" si="5"/>
        <v>0</v>
      </c>
      <c r="W57" s="423">
        <f t="shared" si="5"/>
        <v>0</v>
      </c>
    </row>
    <row r="58" spans="2:27" x14ac:dyDescent="0.2">
      <c r="B58" s="333" t="str">
        <f t="shared" si="11"/>
        <v>Other Countries with measures</v>
      </c>
      <c r="C58" s="421"/>
      <c r="D58" s="327" t="str">
        <f t="shared" si="9"/>
        <v>ERW Sales</v>
      </c>
      <c r="E58" s="391" t="s">
        <v>581</v>
      </c>
      <c r="F58" s="401">
        <f>'Other Measures|Autre Mesures'!G$38</f>
        <v>0</v>
      </c>
      <c r="G58" s="401">
        <f>'Other Measures|Autre Mesures'!H$38</f>
        <v>0</v>
      </c>
      <c r="H58" s="401">
        <f>'Other Measures|Autre Mesures'!I$38</f>
        <v>0</v>
      </c>
      <c r="I58" s="401">
        <f>'Other Measures|Autre Mesures'!J$38</f>
        <v>0</v>
      </c>
      <c r="J58" s="402">
        <f>'Other Measures|Autre Mesures'!K$38</f>
        <v>0</v>
      </c>
      <c r="K58" s="403"/>
      <c r="L58" s="401">
        <f>'Other Measures|Autre Mesures'!G$39/1000</f>
        <v>0</v>
      </c>
      <c r="M58" s="401">
        <f>'Other Measures|Autre Mesures'!H$39/1000</f>
        <v>0</v>
      </c>
      <c r="N58" s="401">
        <f>'Other Measures|Autre Mesures'!I$39/1000</f>
        <v>0</v>
      </c>
      <c r="O58" s="401">
        <f>'Other Measures|Autre Mesures'!J$39/1000</f>
        <v>0</v>
      </c>
      <c r="P58" s="402">
        <f>'Other Measures|Autre Mesures'!K$39/1000</f>
        <v>0</v>
      </c>
      <c r="Q58" s="414"/>
      <c r="R58" s="422">
        <f t="shared" si="5"/>
        <v>0</v>
      </c>
      <c r="S58" s="422">
        <f t="shared" si="5"/>
        <v>0</v>
      </c>
      <c r="T58" s="422">
        <f t="shared" si="5"/>
        <v>0</v>
      </c>
      <c r="U58" s="422">
        <f t="shared" si="5"/>
        <v>0</v>
      </c>
      <c r="V58" s="422">
        <f t="shared" si="5"/>
        <v>0</v>
      </c>
      <c r="W58" s="423">
        <f t="shared" si="5"/>
        <v>0</v>
      </c>
    </row>
    <row r="59" spans="2:27" ht="12.75" thickBot="1" x14ac:dyDescent="0.25">
      <c r="B59" s="333" t="str">
        <f t="shared" si="11"/>
        <v>Other Countries with measures</v>
      </c>
      <c r="C59" s="421"/>
      <c r="D59" s="327" t="str">
        <f t="shared" si="9"/>
        <v>ERW Sales</v>
      </c>
      <c r="E59" s="391" t="s">
        <v>561</v>
      </c>
      <c r="F59" s="424">
        <f>'Other Measures|Autre Mesures'!G$41</f>
        <v>0</v>
      </c>
      <c r="G59" s="424">
        <f>'Other Measures|Autre Mesures'!H$41</f>
        <v>0</v>
      </c>
      <c r="H59" s="424">
        <f>'Other Measures|Autre Mesures'!I$41</f>
        <v>0</v>
      </c>
      <c r="I59" s="424">
        <f>'Other Measures|Autre Mesures'!J$41</f>
        <v>0</v>
      </c>
      <c r="J59" s="425">
        <f>'Other Measures|Autre Mesures'!K$41</f>
        <v>0</v>
      </c>
      <c r="K59" s="426"/>
      <c r="L59" s="424">
        <f>'Other Measures|Autre Mesures'!G$42/1000</f>
        <v>0</v>
      </c>
      <c r="M59" s="424">
        <f>'Other Measures|Autre Mesures'!H$42/1000</f>
        <v>0</v>
      </c>
      <c r="N59" s="424">
        <f>'Other Measures|Autre Mesures'!I$42/1000</f>
        <v>0</v>
      </c>
      <c r="O59" s="424">
        <f>'Other Measures|Autre Mesures'!J$42/1000</f>
        <v>0</v>
      </c>
      <c r="P59" s="425">
        <f>'Other Measures|Autre Mesures'!K$42/1000</f>
        <v>0</v>
      </c>
      <c r="Q59" s="427"/>
      <c r="R59" s="428">
        <f t="shared" si="5"/>
        <v>0</v>
      </c>
      <c r="S59" s="428">
        <f t="shared" si="5"/>
        <v>0</v>
      </c>
      <c r="T59" s="428">
        <f t="shared" si="5"/>
        <v>0</v>
      </c>
      <c r="U59" s="428">
        <f t="shared" si="5"/>
        <v>0</v>
      </c>
      <c r="V59" s="428">
        <f t="shared" si="5"/>
        <v>0</v>
      </c>
      <c r="W59" s="429">
        <f t="shared" si="5"/>
        <v>0</v>
      </c>
    </row>
    <row r="60" spans="2:27" x14ac:dyDescent="0.2">
      <c r="B60" s="341" t="s">
        <v>564</v>
      </c>
      <c r="C60" s="383"/>
      <c r="D60" s="346"/>
      <c r="E60" s="331"/>
      <c r="F60" s="430"/>
      <c r="G60" s="430"/>
      <c r="H60" s="430"/>
      <c r="I60" s="430"/>
      <c r="J60" s="430"/>
      <c r="K60" s="430"/>
      <c r="L60" s="430"/>
      <c r="M60" s="430"/>
      <c r="N60" s="430"/>
      <c r="O60" s="430"/>
      <c r="P60" s="430"/>
      <c r="Q60" s="430"/>
    </row>
    <row r="61" spans="2:27" ht="12.75" thickBot="1" x14ac:dyDescent="0.25">
      <c r="B61" s="431">
        <f>'Imp-Other -Autre'!G22</f>
        <v>0</v>
      </c>
      <c r="C61" s="432"/>
      <c r="D61" s="433"/>
      <c r="E61" s="337"/>
    </row>
    <row r="62" spans="2:27" ht="12.75" thickBot="1" x14ac:dyDescent="0.25">
      <c r="B62" s="345"/>
      <c r="C62" s="363"/>
      <c r="D62" s="364"/>
    </row>
    <row r="63" spans="2:27" ht="15" customHeight="1" x14ac:dyDescent="0.2">
      <c r="B63" s="813" t="s">
        <v>583</v>
      </c>
      <c r="C63" s="814"/>
      <c r="D63" s="814"/>
      <c r="E63" s="346"/>
      <c r="F63" s="822" t="s">
        <v>584</v>
      </c>
      <c r="G63" s="823"/>
      <c r="H63" s="823"/>
      <c r="I63" s="823"/>
      <c r="J63" s="823"/>
      <c r="K63" s="823"/>
      <c r="L63" s="823"/>
      <c r="M63" s="823"/>
      <c r="N63" s="823" t="s">
        <v>585</v>
      </c>
      <c r="O63" s="823"/>
      <c r="P63" s="823"/>
      <c r="Q63" s="823"/>
      <c r="R63" s="823"/>
      <c r="S63" s="823"/>
      <c r="T63" s="823"/>
      <c r="U63" s="824"/>
      <c r="V63" s="390"/>
      <c r="Z63" s="390"/>
      <c r="AA63" s="390"/>
    </row>
    <row r="64" spans="2:27" ht="47.25" customHeight="1" x14ac:dyDescent="0.2">
      <c r="B64" s="333"/>
      <c r="F64" s="434" t="s">
        <v>586</v>
      </c>
      <c r="G64" s="340" t="s">
        <v>587</v>
      </c>
      <c r="H64" s="340" t="s">
        <v>588</v>
      </c>
      <c r="I64" s="340" t="s">
        <v>589</v>
      </c>
      <c r="J64" s="340" t="s">
        <v>590</v>
      </c>
      <c r="K64" s="340" t="s">
        <v>591</v>
      </c>
      <c r="L64" s="340" t="s">
        <v>592</v>
      </c>
      <c r="M64" s="340" t="s">
        <v>593</v>
      </c>
      <c r="N64" s="340" t="str">
        <f>F64</f>
        <v>Q2 - 2024</v>
      </c>
      <c r="O64" s="340" t="str">
        <f t="shared" ref="O64:U64" si="12">G64</f>
        <v>Q3 - 2024</v>
      </c>
      <c r="P64" s="340" t="str">
        <f t="shared" si="12"/>
        <v>Q4 - 2024</v>
      </c>
      <c r="Q64" s="340" t="str">
        <f t="shared" si="12"/>
        <v>Q1 - 2025</v>
      </c>
      <c r="R64" s="340" t="str">
        <f t="shared" si="12"/>
        <v>Q2 - 2025</v>
      </c>
      <c r="S64" s="340" t="str">
        <f t="shared" si="12"/>
        <v>Q3 - 2025</v>
      </c>
      <c r="T64" s="340" t="str">
        <f t="shared" si="12"/>
        <v>Q4 - 2025</v>
      </c>
      <c r="U64" s="435" t="str">
        <f t="shared" si="12"/>
        <v>Q1 - 2026</v>
      </c>
    </row>
    <row r="65" spans="2:22" x14ac:dyDescent="0.2">
      <c r="B65" s="333"/>
      <c r="F65" s="436" t="s">
        <v>577</v>
      </c>
      <c r="G65" s="437" t="s">
        <v>577</v>
      </c>
      <c r="H65" s="437" t="s">
        <v>577</v>
      </c>
      <c r="I65" s="437" t="s">
        <v>577</v>
      </c>
      <c r="J65" s="437" t="s">
        <v>577</v>
      </c>
      <c r="K65" s="437" t="s">
        <v>577</v>
      </c>
      <c r="L65" s="437" t="s">
        <v>577</v>
      </c>
      <c r="M65" s="437" t="s">
        <v>577</v>
      </c>
      <c r="N65" s="437" t="s">
        <v>577</v>
      </c>
      <c r="O65" s="437" t="s">
        <v>577</v>
      </c>
      <c r="P65" s="437" t="s">
        <v>577</v>
      </c>
      <c r="Q65" s="437" t="s">
        <v>577</v>
      </c>
      <c r="R65" s="437" t="s">
        <v>577</v>
      </c>
      <c r="S65" s="437" t="s">
        <v>577</v>
      </c>
      <c r="T65" s="437" t="s">
        <v>577</v>
      </c>
      <c r="U65" s="438" t="s">
        <v>577</v>
      </c>
    </row>
    <row r="66" spans="2:22" x14ac:dyDescent="0.2">
      <c r="B66" s="333" t="s">
        <v>552</v>
      </c>
      <c r="C66" s="327">
        <f>C25</f>
        <v>0</v>
      </c>
      <c r="D66" s="327" t="s">
        <v>594</v>
      </c>
      <c r="F66" s="439">
        <f>'Imp-Aus'!E$248</f>
        <v>0</v>
      </c>
      <c r="G66" s="440">
        <f>'Imp-Aus'!F$248</f>
        <v>0</v>
      </c>
      <c r="H66" s="440">
        <f>'Imp-Aus'!G$248</f>
        <v>0</v>
      </c>
      <c r="I66" s="440">
        <f>'Imp-Aus'!H$248</f>
        <v>0</v>
      </c>
      <c r="J66" s="440">
        <f>'Imp-Aus'!I$248</f>
        <v>0</v>
      </c>
      <c r="K66" s="440">
        <f>'Imp-Aus'!J$248</f>
        <v>0</v>
      </c>
      <c r="L66" s="440">
        <f>'Imp-Aus'!K$248</f>
        <v>0</v>
      </c>
      <c r="M66" s="440">
        <f>'Imp-Aus'!L$248</f>
        <v>0</v>
      </c>
      <c r="N66" s="440">
        <f>'Imp-Aus'!E$249</f>
        <v>0</v>
      </c>
      <c r="O66" s="440">
        <f>'Imp-Aus'!F$249</f>
        <v>0</v>
      </c>
      <c r="P66" s="440">
        <f>'Imp-Aus'!G$249</f>
        <v>0</v>
      </c>
      <c r="Q66" s="440">
        <f>'Imp-Aus'!H$249</f>
        <v>0</v>
      </c>
      <c r="R66" s="440">
        <f>'Imp-Aus'!I$249</f>
        <v>0</v>
      </c>
      <c r="S66" s="440">
        <f>'Imp-Aus'!J$249</f>
        <v>0</v>
      </c>
      <c r="T66" s="440">
        <f>'Imp-Aus'!K$249</f>
        <v>0</v>
      </c>
      <c r="U66" s="441">
        <f>'Imp-Aus'!L$249</f>
        <v>0</v>
      </c>
    </row>
    <row r="67" spans="2:22" x14ac:dyDescent="0.2">
      <c r="B67" s="333" t="s">
        <v>552</v>
      </c>
      <c r="C67" s="327">
        <f>C30</f>
        <v>0</v>
      </c>
      <c r="D67" s="327" t="s">
        <v>595</v>
      </c>
      <c r="F67" s="442">
        <f>'Imp-Aus2'!E$248</f>
        <v>0</v>
      </c>
      <c r="G67" s="443">
        <f>'Imp-Aus2'!F$248</f>
        <v>0</v>
      </c>
      <c r="H67" s="443">
        <f>'Imp-Aus2'!G$248</f>
        <v>0</v>
      </c>
      <c r="I67" s="443">
        <f>'Imp-Aus2'!H$248</f>
        <v>0</v>
      </c>
      <c r="J67" s="443">
        <f>'Imp-Aus2'!I$248</f>
        <v>0</v>
      </c>
      <c r="K67" s="443">
        <f>'Imp-Aus2'!J$248</f>
        <v>0</v>
      </c>
      <c r="L67" s="443">
        <f>'Imp-Aus2'!K$248</f>
        <v>0</v>
      </c>
      <c r="M67" s="443">
        <f>'Imp-Aus2'!L$248</f>
        <v>0</v>
      </c>
      <c r="N67" s="443">
        <f>'Imp-Aus2'!E$249</f>
        <v>0</v>
      </c>
      <c r="O67" s="443">
        <f>'Imp-Aus2'!F$249</f>
        <v>0</v>
      </c>
      <c r="P67" s="443">
        <f>'Imp-Aus2'!G$249</f>
        <v>0</v>
      </c>
      <c r="Q67" s="443">
        <f>'Imp-Aus2'!H$249</f>
        <v>0</v>
      </c>
      <c r="R67" s="443">
        <f>'Imp-Aus2'!I$249</f>
        <v>0</v>
      </c>
      <c r="S67" s="443">
        <f>'Imp-Aus2'!J$249</f>
        <v>0</v>
      </c>
      <c r="T67" s="443">
        <f>'Imp-Aus2'!K$249</f>
        <v>0</v>
      </c>
      <c r="U67" s="444">
        <f>'Imp-Aus2'!L$249</f>
        <v>0</v>
      </c>
    </row>
    <row r="68" spans="2:22" x14ac:dyDescent="0.2">
      <c r="B68" s="333" t="s">
        <v>552</v>
      </c>
      <c r="C68" s="327">
        <f>C35</f>
        <v>0</v>
      </c>
      <c r="D68" s="327" t="s">
        <v>596</v>
      </c>
      <c r="F68" s="439">
        <f>'Imp-Aus3'!E$248</f>
        <v>0</v>
      </c>
      <c r="G68" s="440">
        <f>'Imp-Aus3'!F$248</f>
        <v>0</v>
      </c>
      <c r="H68" s="440">
        <f>'Imp-Aus3'!G$248</f>
        <v>0</v>
      </c>
      <c r="I68" s="440">
        <f>'Imp-Aus3'!H$248</f>
        <v>0</v>
      </c>
      <c r="J68" s="440">
        <f>'Imp-Aus3'!I$248</f>
        <v>0</v>
      </c>
      <c r="K68" s="440">
        <f>'Imp-Aus3'!J$248</f>
        <v>0</v>
      </c>
      <c r="L68" s="440">
        <f>'Imp-Aus3'!K$248</f>
        <v>0</v>
      </c>
      <c r="M68" s="440">
        <f>'Imp-Aus3'!L$248</f>
        <v>0</v>
      </c>
      <c r="N68" s="440">
        <f>'Imp-Aus3'!E$249</f>
        <v>0</v>
      </c>
      <c r="O68" s="440">
        <f>'Imp-Aus3'!F$249</f>
        <v>0</v>
      </c>
      <c r="P68" s="440">
        <f>'Imp-Aus3'!G$249</f>
        <v>0</v>
      </c>
      <c r="Q68" s="440">
        <f>'Imp-Aus3'!H$249</f>
        <v>0</v>
      </c>
      <c r="R68" s="440">
        <f>'Imp-Aus3'!I$249</f>
        <v>0</v>
      </c>
      <c r="S68" s="440">
        <f>'Imp-Aus3'!J$249</f>
        <v>0</v>
      </c>
      <c r="T68" s="440">
        <f>'Imp-Aus3'!K$249</f>
        <v>0</v>
      </c>
      <c r="U68" s="441">
        <f>'Imp-Aus3'!L$249</f>
        <v>0</v>
      </c>
    </row>
    <row r="69" spans="2:22" x14ac:dyDescent="0.2">
      <c r="B69" s="333" t="s">
        <v>555</v>
      </c>
      <c r="F69" s="442">
        <f>'Imp-Mex'!E$248</f>
        <v>0</v>
      </c>
      <c r="G69" s="443">
        <f>'Imp-Mex'!F$248</f>
        <v>0</v>
      </c>
      <c r="H69" s="443">
        <f>'Imp-Mex'!G$248</f>
        <v>0</v>
      </c>
      <c r="I69" s="443">
        <f>'Imp-Mex'!H$248</f>
        <v>0</v>
      </c>
      <c r="J69" s="443">
        <f>'Imp-Mex'!I$248</f>
        <v>0</v>
      </c>
      <c r="K69" s="443">
        <f>'Imp-Mex'!J$248</f>
        <v>0</v>
      </c>
      <c r="L69" s="443">
        <f>'Imp-Mex'!K$248</f>
        <v>0</v>
      </c>
      <c r="M69" s="443">
        <f>'Imp-Mex'!L$248</f>
        <v>0</v>
      </c>
      <c r="N69" s="443">
        <f>'Imp-Mex'!E$249</f>
        <v>0</v>
      </c>
      <c r="O69" s="443">
        <f>'Imp-Mex'!F$249</f>
        <v>0</v>
      </c>
      <c r="P69" s="443">
        <f>'Imp-Mex'!G$249</f>
        <v>0</v>
      </c>
      <c r="Q69" s="443">
        <f>'Imp-Mex'!H$249</f>
        <v>0</v>
      </c>
      <c r="R69" s="443">
        <f>'Imp-Mex'!I$249</f>
        <v>0</v>
      </c>
      <c r="S69" s="443">
        <f>'Imp-Mex'!J$249</f>
        <v>0</v>
      </c>
      <c r="T69" s="443">
        <f>'Imp-Mex'!K$249</f>
        <v>0</v>
      </c>
      <c r="U69" s="444">
        <f>'Imp-Mex'!L$249</f>
        <v>0</v>
      </c>
    </row>
    <row r="70" spans="2:22" x14ac:dyDescent="0.2">
      <c r="B70" s="333" t="s">
        <v>597</v>
      </c>
      <c r="F70" s="439">
        <f>'Imp-US'!E$248</f>
        <v>0</v>
      </c>
      <c r="G70" s="440">
        <f>'Imp-US'!F$248</f>
        <v>0</v>
      </c>
      <c r="H70" s="440">
        <f>'Imp-US'!G$248</f>
        <v>0</v>
      </c>
      <c r="I70" s="440">
        <f>'Imp-US'!H$248</f>
        <v>0</v>
      </c>
      <c r="J70" s="440">
        <f>'Imp-US'!I$248</f>
        <v>0</v>
      </c>
      <c r="K70" s="440">
        <f>'Imp-US'!J$248</f>
        <v>0</v>
      </c>
      <c r="L70" s="440">
        <f>'Imp-US'!K$248</f>
        <v>0</v>
      </c>
      <c r="M70" s="440">
        <f>'Imp-US'!L$248</f>
        <v>0</v>
      </c>
      <c r="N70" s="440">
        <f>'Imp-US'!E$249</f>
        <v>0</v>
      </c>
      <c r="O70" s="440">
        <f>'Imp-US'!F$249</f>
        <v>0</v>
      </c>
      <c r="P70" s="440">
        <f>'Imp-US'!G$249</f>
        <v>0</v>
      </c>
      <c r="Q70" s="440">
        <f>'Imp-US'!H$249</f>
        <v>0</v>
      </c>
      <c r="R70" s="440">
        <f>'Imp-US'!I$249</f>
        <v>0</v>
      </c>
      <c r="S70" s="440">
        <f>'Imp-US'!J$249</f>
        <v>0</v>
      </c>
      <c r="T70" s="440">
        <f>'Imp-US'!K$249</f>
        <v>0</v>
      </c>
      <c r="U70" s="441">
        <f>'Imp-US'!L$249</f>
        <v>0</v>
      </c>
    </row>
    <row r="71" spans="2:22" x14ac:dyDescent="0.2">
      <c r="B71" s="333" t="s">
        <v>557</v>
      </c>
      <c r="F71" s="442">
        <f>'Imp-Other -Autre'!E$248</f>
        <v>0</v>
      </c>
      <c r="G71" s="443">
        <f>'Imp-Other -Autre'!F$248</f>
        <v>0</v>
      </c>
      <c r="H71" s="443">
        <f>'Imp-Other -Autre'!G$248</f>
        <v>0</v>
      </c>
      <c r="I71" s="443">
        <f>'Imp-Other -Autre'!H$248</f>
        <v>0</v>
      </c>
      <c r="J71" s="443">
        <f>'Imp-Other -Autre'!I$248</f>
        <v>0</v>
      </c>
      <c r="K71" s="443">
        <f>'Imp-Other -Autre'!J$248</f>
        <v>0</v>
      </c>
      <c r="L71" s="443">
        <f>'Imp-Other -Autre'!K$248</f>
        <v>0</v>
      </c>
      <c r="M71" s="443">
        <f>'Imp-Other -Autre'!L$248</f>
        <v>0</v>
      </c>
      <c r="N71" s="443">
        <f>'Imp-Other -Autre'!E$249</f>
        <v>0</v>
      </c>
      <c r="O71" s="443">
        <f>'Imp-Other -Autre'!F$249</f>
        <v>0</v>
      </c>
      <c r="P71" s="443">
        <f>'Imp-Other -Autre'!G$249</f>
        <v>0</v>
      </c>
      <c r="Q71" s="443">
        <f>'Imp-Other -Autre'!H$249</f>
        <v>0</v>
      </c>
      <c r="R71" s="443">
        <f>'Imp-Other -Autre'!I$249</f>
        <v>0</v>
      </c>
      <c r="S71" s="443">
        <f>'Imp-Other -Autre'!J$249</f>
        <v>0</v>
      </c>
      <c r="T71" s="443">
        <f>'Imp-Other -Autre'!K$249</f>
        <v>0</v>
      </c>
      <c r="U71" s="444">
        <f>'Imp-Other -Autre'!L$249</f>
        <v>0</v>
      </c>
    </row>
    <row r="72" spans="2:22" ht="12.75" thickBot="1" x14ac:dyDescent="0.25">
      <c r="B72" s="336" t="s">
        <v>582</v>
      </c>
      <c r="C72" s="357"/>
      <c r="D72" s="357"/>
      <c r="E72" s="357"/>
      <c r="F72" s="445">
        <f>'Other Measures|Autre Mesures'!E$248</f>
        <v>0</v>
      </c>
      <c r="G72" s="446">
        <f>'Other Measures|Autre Mesures'!F$248</f>
        <v>0</v>
      </c>
      <c r="H72" s="446">
        <f>'Other Measures|Autre Mesures'!G$248</f>
        <v>0</v>
      </c>
      <c r="I72" s="446">
        <f>'Other Measures|Autre Mesures'!H$248</f>
        <v>0</v>
      </c>
      <c r="J72" s="446">
        <f>'Other Measures|Autre Mesures'!I$248</f>
        <v>0</v>
      </c>
      <c r="K72" s="446">
        <f>'Other Measures|Autre Mesures'!J$248</f>
        <v>0</v>
      </c>
      <c r="L72" s="446">
        <f>'Other Measures|Autre Mesures'!K$248</f>
        <v>0</v>
      </c>
      <c r="M72" s="446">
        <f>'Other Measures|Autre Mesures'!L$248</f>
        <v>0</v>
      </c>
      <c r="N72" s="446">
        <f>'Other Measures|Autre Mesures'!E$249</f>
        <v>0</v>
      </c>
      <c r="O72" s="446">
        <f>'Other Measures|Autre Mesures'!F$249</f>
        <v>0</v>
      </c>
      <c r="P72" s="446">
        <f>'Other Measures|Autre Mesures'!G$249</f>
        <v>0</v>
      </c>
      <c r="Q72" s="446">
        <f>'Other Measures|Autre Mesures'!H$249</f>
        <v>0</v>
      </c>
      <c r="R72" s="446">
        <f>'Other Measures|Autre Mesures'!I$249</f>
        <v>0</v>
      </c>
      <c r="S72" s="446">
        <f>'Other Measures|Autre Mesures'!J$249</f>
        <v>0</v>
      </c>
      <c r="T72" s="446">
        <f>'Other Measures|Autre Mesures'!K$249</f>
        <v>0</v>
      </c>
      <c r="U72" s="447">
        <f>'Other Measures|Autre Mesures'!L$249</f>
        <v>0</v>
      </c>
    </row>
    <row r="73" spans="2:22" x14ac:dyDescent="0.2">
      <c r="D73" s="330" t="s">
        <v>598</v>
      </c>
      <c r="E73" s="346"/>
      <c r="F73" s="442">
        <f>SUM(F66:F72)</f>
        <v>0</v>
      </c>
      <c r="G73" s="443">
        <f t="shared" ref="G73:T73" si="13">SUM(G66:G72)</f>
        <v>0</v>
      </c>
      <c r="H73" s="443">
        <f t="shared" si="13"/>
        <v>0</v>
      </c>
      <c r="I73" s="443">
        <f t="shared" si="13"/>
        <v>0</v>
      </c>
      <c r="J73" s="443">
        <f t="shared" si="13"/>
        <v>0</v>
      </c>
      <c r="K73" s="443">
        <f t="shared" si="13"/>
        <v>0</v>
      </c>
      <c r="L73" s="443">
        <f t="shared" si="13"/>
        <v>0</v>
      </c>
      <c r="M73" s="443">
        <f t="shared" si="13"/>
        <v>0</v>
      </c>
      <c r="N73" s="443">
        <f t="shared" si="13"/>
        <v>0</v>
      </c>
      <c r="O73" s="443">
        <f t="shared" si="13"/>
        <v>0</v>
      </c>
      <c r="P73" s="443">
        <f t="shared" si="13"/>
        <v>0</v>
      </c>
      <c r="Q73" s="443">
        <f t="shared" si="13"/>
        <v>0</v>
      </c>
      <c r="R73" s="443">
        <f t="shared" si="13"/>
        <v>0</v>
      </c>
      <c r="S73" s="443">
        <f t="shared" si="13"/>
        <v>0</v>
      </c>
      <c r="T73" s="443">
        <f t="shared" si="13"/>
        <v>0</v>
      </c>
      <c r="U73" s="444">
        <f>SUM(U66:U72)</f>
        <v>0</v>
      </c>
    </row>
    <row r="74" spans="2:22" x14ac:dyDescent="0.2">
      <c r="D74" s="333"/>
      <c r="F74" s="448">
        <f>SUM('Begin:End2'!E$248)</f>
        <v>0</v>
      </c>
      <c r="G74" s="449">
        <f>SUM('Begin:End2'!F$248)</f>
        <v>0</v>
      </c>
      <c r="H74" s="449">
        <f>SUM('Begin:End2'!G$248)</f>
        <v>0</v>
      </c>
      <c r="I74" s="449">
        <f>SUM('Begin:End2'!H$248)</f>
        <v>0</v>
      </c>
      <c r="J74" s="449">
        <f>SUM('Begin:End2'!I$248)</f>
        <v>0</v>
      </c>
      <c r="K74" s="449">
        <f>SUM('Begin:End2'!J$248)</f>
        <v>0</v>
      </c>
      <c r="L74" s="449">
        <f>SUM('Begin:End2'!K$248)</f>
        <v>0</v>
      </c>
      <c r="M74" s="449">
        <f>SUM('Begin:End2'!L$248)</f>
        <v>0</v>
      </c>
      <c r="N74" s="449">
        <f>SUM('Begin:End2'!E$249)</f>
        <v>0</v>
      </c>
      <c r="O74" s="449">
        <f>SUM('Begin:End2'!F$249)</f>
        <v>0</v>
      </c>
      <c r="P74" s="449">
        <f>SUM('Begin:End2'!G$249)</f>
        <v>0</v>
      </c>
      <c r="Q74" s="449">
        <f>SUM('Begin:End2'!H$249)</f>
        <v>0</v>
      </c>
      <c r="R74" s="449">
        <f>SUM('Begin:End2'!I$249)</f>
        <v>0</v>
      </c>
      <c r="S74" s="449">
        <f>SUM('Begin:End2'!J$249)</f>
        <v>0</v>
      </c>
      <c r="T74" s="449">
        <f>SUM('Begin:End2'!K$249)</f>
        <v>0</v>
      </c>
      <c r="U74" s="450">
        <f>SUM('Begin:End2'!L$249)</f>
        <v>0</v>
      </c>
    </row>
    <row r="75" spans="2:22" ht="12.75" thickBot="1" x14ac:dyDescent="0.25">
      <c r="D75" s="336"/>
      <c r="E75" s="357"/>
      <c r="F75" s="451" t="b">
        <f>F73=F74</f>
        <v>1</v>
      </c>
      <c r="G75" s="452" t="b">
        <f t="shared" ref="G75:S75" si="14">G73=G74</f>
        <v>1</v>
      </c>
      <c r="H75" s="452" t="b">
        <f t="shared" si="14"/>
        <v>1</v>
      </c>
      <c r="I75" s="452" t="b">
        <f t="shared" si="14"/>
        <v>1</v>
      </c>
      <c r="J75" s="452" t="b">
        <f t="shared" si="14"/>
        <v>1</v>
      </c>
      <c r="K75" s="452" t="b">
        <f t="shared" si="14"/>
        <v>1</v>
      </c>
      <c r="L75" s="452" t="b">
        <f t="shared" si="14"/>
        <v>1</v>
      </c>
      <c r="M75" s="452" t="b">
        <f t="shared" si="14"/>
        <v>1</v>
      </c>
      <c r="N75" s="452" t="b">
        <f t="shared" si="14"/>
        <v>1</v>
      </c>
      <c r="O75" s="452" t="b">
        <f t="shared" si="14"/>
        <v>1</v>
      </c>
      <c r="P75" s="452" t="b">
        <f t="shared" si="14"/>
        <v>1</v>
      </c>
      <c r="Q75" s="452" t="b">
        <f t="shared" si="14"/>
        <v>1</v>
      </c>
      <c r="R75" s="452" t="b">
        <f t="shared" si="14"/>
        <v>1</v>
      </c>
      <c r="S75" s="452" t="b">
        <f t="shared" si="14"/>
        <v>1</v>
      </c>
      <c r="T75" s="452" t="b">
        <f>T73=T74</f>
        <v>1</v>
      </c>
      <c r="U75" s="453" t="b">
        <f>U73=U74</f>
        <v>1</v>
      </c>
    </row>
    <row r="77" spans="2:22" ht="27" thickBot="1" x14ac:dyDescent="0.45">
      <c r="B77" s="454" t="s">
        <v>599</v>
      </c>
      <c r="F77" s="812" t="s">
        <v>569</v>
      </c>
      <c r="G77" s="812"/>
      <c r="H77" s="812"/>
      <c r="I77" s="812"/>
      <c r="J77" s="812"/>
      <c r="K77" s="812" t="s">
        <v>570</v>
      </c>
      <c r="L77" s="812"/>
      <c r="M77" s="812"/>
      <c r="N77" s="812"/>
      <c r="O77" s="812"/>
      <c r="P77" s="812"/>
      <c r="Q77" s="369"/>
      <c r="R77" s="369"/>
      <c r="S77" s="369"/>
      <c r="T77" s="369"/>
      <c r="U77" s="369"/>
      <c r="V77" s="369"/>
    </row>
    <row r="78" spans="2:22" x14ac:dyDescent="0.2">
      <c r="B78" s="813" t="s">
        <v>600</v>
      </c>
      <c r="C78" s="814"/>
      <c r="D78" s="814"/>
      <c r="E78" s="346"/>
      <c r="F78" s="372">
        <f>F23</f>
        <v>2023</v>
      </c>
      <c r="G78" s="372">
        <f t="shared" ref="G78:J78" si="15">G23</f>
        <v>2024</v>
      </c>
      <c r="H78" s="372">
        <f t="shared" si="15"/>
        <v>2025</v>
      </c>
      <c r="I78" s="372" t="str">
        <f t="shared" si="15"/>
        <v>I-2025</v>
      </c>
      <c r="J78" s="372" t="str">
        <f t="shared" si="15"/>
        <v>I-2026</v>
      </c>
      <c r="K78" s="372">
        <f>F78</f>
        <v>2023</v>
      </c>
      <c r="L78" s="372">
        <f t="shared" ref="L78:O78" si="16">G78</f>
        <v>2024</v>
      </c>
      <c r="M78" s="372">
        <f t="shared" si="16"/>
        <v>2025</v>
      </c>
      <c r="N78" s="372" t="str">
        <f t="shared" si="16"/>
        <v>I-2025</v>
      </c>
      <c r="O78" s="372" t="str">
        <f t="shared" si="16"/>
        <v>I-2026</v>
      </c>
      <c r="P78" s="372">
        <f>K78</f>
        <v>2023</v>
      </c>
      <c r="Q78" s="372">
        <f>L78</f>
        <v>2024</v>
      </c>
      <c r="R78" s="372">
        <f>M78</f>
        <v>2025</v>
      </c>
      <c r="S78" s="372" t="str">
        <f>N78</f>
        <v>I-2025</v>
      </c>
      <c r="T78" s="373" t="str">
        <f>O78</f>
        <v>I-2026</v>
      </c>
    </row>
    <row r="79" spans="2:22" x14ac:dyDescent="0.2">
      <c r="B79" s="815"/>
      <c r="C79" s="816"/>
      <c r="D79" s="816"/>
      <c r="E79" s="350"/>
      <c r="F79" s="437" t="str">
        <f t="shared" ref="F79:J79" si="17">G24</f>
        <v>VOL</v>
      </c>
      <c r="G79" s="437" t="str">
        <f t="shared" si="17"/>
        <v>VOL</v>
      </c>
      <c r="H79" s="437" t="str">
        <f t="shared" si="17"/>
        <v>VOL</v>
      </c>
      <c r="I79" s="437" t="str">
        <f t="shared" si="17"/>
        <v>VOL</v>
      </c>
      <c r="J79" s="437" t="str">
        <f t="shared" si="17"/>
        <v>VOL</v>
      </c>
      <c r="K79" s="437" t="str">
        <f>L24</f>
        <v>VAL/1000</v>
      </c>
      <c r="L79" s="437" t="str">
        <f t="shared" ref="L79:O79" si="18">M24</f>
        <v>VAL/1000</v>
      </c>
      <c r="M79" s="437" t="str">
        <f t="shared" si="18"/>
        <v>VAL/1000</v>
      </c>
      <c r="N79" s="437" t="str">
        <f t="shared" si="18"/>
        <v>VAL/1000</v>
      </c>
      <c r="O79" s="437" t="str">
        <f t="shared" si="18"/>
        <v>VAL/1000</v>
      </c>
      <c r="P79" s="455" t="str">
        <f>R24</f>
        <v>UV</v>
      </c>
      <c r="Q79" s="455" t="str">
        <f t="shared" ref="Q79:T79" si="19">S24</f>
        <v>UV</v>
      </c>
      <c r="R79" s="455" t="str">
        <f t="shared" si="19"/>
        <v>UV</v>
      </c>
      <c r="S79" s="455" t="str">
        <f t="shared" si="19"/>
        <v>UV</v>
      </c>
      <c r="T79" s="456" t="str">
        <f t="shared" si="19"/>
        <v>UV</v>
      </c>
    </row>
    <row r="80" spans="2:22" ht="12.75" thickBot="1" x14ac:dyDescent="0.25">
      <c r="B80" s="336"/>
      <c r="C80" s="357"/>
      <c r="D80" s="357"/>
      <c r="E80" s="357"/>
      <c r="F80" s="428">
        <f>'Invent-Stock'!G32</f>
        <v>0</v>
      </c>
      <c r="G80" s="428">
        <f>'Invent-Stock'!H32</f>
        <v>0</v>
      </c>
      <c r="H80" s="428">
        <f>'Invent-Stock'!I32</f>
        <v>0</v>
      </c>
      <c r="I80" s="428">
        <f>'Invent-Stock'!J32</f>
        <v>0</v>
      </c>
      <c r="J80" s="428">
        <f>'Invent-Stock'!K32</f>
        <v>0</v>
      </c>
      <c r="K80" s="428">
        <f>'Invent-Stock'!G33/1000</f>
        <v>0</v>
      </c>
      <c r="L80" s="428">
        <f>'Invent-Stock'!H33/1000</f>
        <v>0</v>
      </c>
      <c r="M80" s="428">
        <f>'Invent-Stock'!I33/1000</f>
        <v>0</v>
      </c>
      <c r="N80" s="428">
        <f>'Invent-Stock'!J33/1000</f>
        <v>0</v>
      </c>
      <c r="O80" s="428">
        <f>'Invent-Stock'!K33/1000</f>
        <v>0</v>
      </c>
      <c r="P80" s="428">
        <f>(IF(ISERROR(K80/F80),0,K80/F80))*1000</f>
        <v>0</v>
      </c>
      <c r="Q80" s="428">
        <f>(IF(ISERROR(L80/G80),0,L80/G80))*1000</f>
        <v>0</v>
      </c>
      <c r="R80" s="428">
        <f>(IF(ISERROR(M80/H80),0,M80/H80))*1000</f>
        <v>0</v>
      </c>
      <c r="S80" s="428">
        <f>(IF(ISERROR(N80/I80),0,N80/I80))*1000</f>
        <v>0</v>
      </c>
      <c r="T80" s="429">
        <f>(IF(ISERROR(O80/J80),0,O80/J80))*1000</f>
        <v>0</v>
      </c>
    </row>
    <row r="81" spans="1:21" ht="12.75" thickBot="1" x14ac:dyDescent="0.25"/>
    <row r="82" spans="1:21" x14ac:dyDescent="0.2">
      <c r="B82" s="330"/>
      <c r="C82" s="346"/>
      <c r="D82" s="346"/>
      <c r="E82" s="346"/>
      <c r="F82" s="372">
        <v>2023</v>
      </c>
      <c r="G82" s="372">
        <v>2024</v>
      </c>
      <c r="H82" s="372">
        <v>2025</v>
      </c>
      <c r="I82" s="372" t="s">
        <v>572</v>
      </c>
      <c r="J82" s="372" t="s">
        <v>573</v>
      </c>
      <c r="K82" s="372" t="s">
        <v>574</v>
      </c>
      <c r="L82" s="372">
        <f>F82</f>
        <v>2023</v>
      </c>
      <c r="M82" s="372">
        <f t="shared" ref="M82:Q82" si="20">G82</f>
        <v>2024</v>
      </c>
      <c r="N82" s="372">
        <f t="shared" si="20"/>
        <v>2025</v>
      </c>
      <c r="O82" s="372" t="str">
        <f t="shared" si="20"/>
        <v>I-2025</v>
      </c>
      <c r="P82" s="372" t="str">
        <f t="shared" si="20"/>
        <v>I-2026</v>
      </c>
      <c r="Q82" s="373" t="str">
        <f t="shared" si="20"/>
        <v>POID/POIS</v>
      </c>
    </row>
    <row r="83" spans="1:21" x14ac:dyDescent="0.2">
      <c r="B83" s="333" t="s">
        <v>598</v>
      </c>
      <c r="D83" s="327" t="s">
        <v>91</v>
      </c>
      <c r="F83" s="411">
        <f>SUMIFS(F$25:F$59,$D$25:$D$59,$D$20)</f>
        <v>0</v>
      </c>
      <c r="G83" s="411">
        <f t="shared" ref="G83:K83" si="21">SUMIFS(G$25:G$59,$D$25:$D$59,$D$20)</f>
        <v>0</v>
      </c>
      <c r="H83" s="411">
        <f t="shared" si="21"/>
        <v>0</v>
      </c>
      <c r="I83" s="411">
        <f t="shared" si="21"/>
        <v>0</v>
      </c>
      <c r="J83" s="411">
        <f t="shared" si="21"/>
        <v>0</v>
      </c>
      <c r="K83" s="411">
        <f t="shared" si="21"/>
        <v>0</v>
      </c>
      <c r="L83" s="411">
        <f>SUMIFS(L$25:L$59,$D$25:$D$59,$D$20)</f>
        <v>0</v>
      </c>
      <c r="M83" s="411">
        <f t="shared" ref="M83:Q83" si="22">SUMIFS(M$25:M$59,$D$25:$D$59,$D$20)</f>
        <v>0</v>
      </c>
      <c r="N83" s="411">
        <f t="shared" si="22"/>
        <v>0</v>
      </c>
      <c r="O83" s="411">
        <f t="shared" si="22"/>
        <v>0</v>
      </c>
      <c r="P83" s="411">
        <f t="shared" si="22"/>
        <v>0</v>
      </c>
      <c r="Q83" s="412">
        <f t="shared" si="22"/>
        <v>0</v>
      </c>
      <c r="R83" s="411"/>
      <c r="S83" s="395"/>
      <c r="T83" s="395"/>
      <c r="U83" s="395"/>
    </row>
    <row r="84" spans="1:21" x14ac:dyDescent="0.2">
      <c r="B84" s="333"/>
      <c r="F84" s="411">
        <f>SUM('Begin:End2'!G26)</f>
        <v>0</v>
      </c>
      <c r="G84" s="411">
        <f>SUM('Begin:End2'!H26)</f>
        <v>0</v>
      </c>
      <c r="H84" s="411">
        <f>SUM('Begin:End2'!I26)</f>
        <v>0</v>
      </c>
      <c r="I84" s="411">
        <f>SUM('Begin:End2'!J26)</f>
        <v>0</v>
      </c>
      <c r="J84" s="411">
        <f>SUM('Begin:End2'!K26)</f>
        <v>0</v>
      </c>
      <c r="K84" s="411">
        <f>SUM('Begin:End2'!F237)</f>
        <v>0</v>
      </c>
      <c r="L84" s="411">
        <f>SUM('Begin:End2'!G27)/1000</f>
        <v>0</v>
      </c>
      <c r="M84" s="411">
        <f>SUM('Begin:End2'!H27)/1000</f>
        <v>0</v>
      </c>
      <c r="N84" s="411">
        <f>SUM('Begin:End2'!I27)/1000</f>
        <v>0</v>
      </c>
      <c r="O84" s="411">
        <f>SUM('Begin:End2'!J27)/1000</f>
        <v>0</v>
      </c>
      <c r="P84" s="411">
        <f>SUM('Begin:End2'!K27)/1000</f>
        <v>0</v>
      </c>
      <c r="Q84" s="412">
        <f>SUM('Begin:End2'!F238)/1000</f>
        <v>0</v>
      </c>
      <c r="R84" s="411"/>
      <c r="S84" s="395"/>
      <c r="T84" s="395"/>
      <c r="U84" s="395"/>
    </row>
    <row r="85" spans="1:21" x14ac:dyDescent="0.2">
      <c r="A85" s="390"/>
      <c r="B85" s="333"/>
      <c r="F85" s="419" t="b">
        <f>F83=F84</f>
        <v>1</v>
      </c>
      <c r="G85" s="419" t="b">
        <f t="shared" ref="G85:Q85" si="23">G83=G84</f>
        <v>1</v>
      </c>
      <c r="H85" s="419" t="b">
        <f t="shared" si="23"/>
        <v>1</v>
      </c>
      <c r="I85" s="419" t="b">
        <f t="shared" si="23"/>
        <v>1</v>
      </c>
      <c r="J85" s="419" t="b">
        <f t="shared" si="23"/>
        <v>1</v>
      </c>
      <c r="K85" s="419" t="b">
        <f t="shared" si="23"/>
        <v>1</v>
      </c>
      <c r="L85" s="419" t="b">
        <f t="shared" si="23"/>
        <v>1</v>
      </c>
      <c r="M85" s="419" t="b">
        <f t="shared" si="23"/>
        <v>1</v>
      </c>
      <c r="N85" s="419" t="b">
        <f t="shared" si="23"/>
        <v>1</v>
      </c>
      <c r="O85" s="419" t="b">
        <f t="shared" si="23"/>
        <v>1</v>
      </c>
      <c r="P85" s="419" t="b">
        <f t="shared" si="23"/>
        <v>1</v>
      </c>
      <c r="Q85" s="420" t="b">
        <f t="shared" si="23"/>
        <v>1</v>
      </c>
      <c r="R85" s="419"/>
      <c r="S85" s="419"/>
      <c r="T85" s="419"/>
      <c r="U85" s="419"/>
    </row>
    <row r="86" spans="1:21" x14ac:dyDescent="0.2">
      <c r="B86" s="333"/>
      <c r="D86" s="327" t="s">
        <v>601</v>
      </c>
      <c r="F86" s="411">
        <f>SUMIFS(F$25:F$59,$D$25:$D$59,$D$21)</f>
        <v>0</v>
      </c>
      <c r="G86" s="411">
        <f t="shared" ref="G86:J86" si="24">SUMIFS(G$25:G$59,$D$25:$D$59,$D$21)</f>
        <v>0</v>
      </c>
      <c r="H86" s="411">
        <f t="shared" si="24"/>
        <v>0</v>
      </c>
      <c r="I86" s="411">
        <f t="shared" si="24"/>
        <v>0</v>
      </c>
      <c r="J86" s="411">
        <f t="shared" si="24"/>
        <v>0</v>
      </c>
      <c r="K86" s="411"/>
      <c r="L86" s="411">
        <f>SUMIFS(L$25:L$59,$D$25:$D$59,$D$21)</f>
        <v>0</v>
      </c>
      <c r="M86" s="411">
        <f t="shared" ref="M86:P86" si="25">SUMIFS(M$25:M$59,$D$25:$D$59,$D$21)</f>
        <v>0</v>
      </c>
      <c r="N86" s="411">
        <f t="shared" si="25"/>
        <v>0</v>
      </c>
      <c r="O86" s="411">
        <f t="shared" si="25"/>
        <v>0</v>
      </c>
      <c r="P86" s="411">
        <f t="shared" si="25"/>
        <v>0</v>
      </c>
      <c r="Q86" s="412"/>
      <c r="R86" s="411"/>
      <c r="S86" s="395"/>
      <c r="T86" s="395"/>
      <c r="U86" s="395"/>
    </row>
    <row r="87" spans="1:21" x14ac:dyDescent="0.2">
      <c r="B87" s="333"/>
      <c r="F87" s="411">
        <f>SUM('Begin:End2'!G31,'Begin:End2'!G34)</f>
        <v>0</v>
      </c>
      <c r="G87" s="411">
        <f>SUM('Begin:End2'!H31,'Begin:End2'!H34)</f>
        <v>0</v>
      </c>
      <c r="H87" s="411">
        <f>SUM('Begin:End2'!I31,'Begin:End2'!I34)</f>
        <v>0</v>
      </c>
      <c r="I87" s="411">
        <f>SUM('Begin:End2'!J31,'Begin:End2'!J34)</f>
        <v>0</v>
      </c>
      <c r="J87" s="411">
        <f>SUM('Begin:End2'!K31,'Begin:End2'!K34)</f>
        <v>0</v>
      </c>
      <c r="K87" s="411"/>
      <c r="L87" s="411">
        <f>SUM('Begin:End2'!G32,'Begin:End2'!G35)/1000</f>
        <v>0</v>
      </c>
      <c r="M87" s="411">
        <f>SUM('Begin:End2'!H32,'Begin:End2'!H35)/1000</f>
        <v>0</v>
      </c>
      <c r="N87" s="411">
        <f>SUM('Begin:End2'!I32,'Begin:End2'!I35)/1000</f>
        <v>0</v>
      </c>
      <c r="O87" s="411">
        <f>SUM('Begin:End2'!J32,'Begin:End2'!J35)/1000</f>
        <v>0</v>
      </c>
      <c r="P87" s="411">
        <f>SUM('Begin:End2'!K32,'Begin:End2'!K35)/1000</f>
        <v>0</v>
      </c>
      <c r="Q87" s="412"/>
      <c r="R87" s="411"/>
      <c r="S87" s="395"/>
      <c r="T87" s="395"/>
      <c r="U87" s="395"/>
    </row>
    <row r="88" spans="1:21" x14ac:dyDescent="0.2">
      <c r="B88" s="333"/>
      <c r="F88" s="419" t="b">
        <f>F86=F87</f>
        <v>1</v>
      </c>
      <c r="G88" s="419" t="b">
        <f t="shared" ref="G88:P88" si="26">G86=G87</f>
        <v>1</v>
      </c>
      <c r="H88" s="419" t="b">
        <f t="shared" si="26"/>
        <v>1</v>
      </c>
      <c r="I88" s="419" t="b">
        <f t="shared" si="26"/>
        <v>1</v>
      </c>
      <c r="J88" s="419" t="b">
        <f t="shared" si="26"/>
        <v>1</v>
      </c>
      <c r="K88" s="419"/>
      <c r="L88" s="419" t="b">
        <f t="shared" si="26"/>
        <v>1</v>
      </c>
      <c r="M88" s="419" t="b">
        <f t="shared" si="26"/>
        <v>1</v>
      </c>
      <c r="N88" s="419" t="b">
        <f t="shared" si="26"/>
        <v>1</v>
      </c>
      <c r="O88" s="419" t="b">
        <f t="shared" si="26"/>
        <v>1</v>
      </c>
      <c r="P88" s="419" t="b">
        <f t="shared" si="26"/>
        <v>1</v>
      </c>
      <c r="Q88" s="420"/>
      <c r="R88" s="419"/>
      <c r="S88" s="419"/>
      <c r="T88" s="419"/>
      <c r="U88" s="419"/>
    </row>
    <row r="89" spans="1:21" x14ac:dyDescent="0.2">
      <c r="B89" s="333"/>
      <c r="D89" s="327" t="s">
        <v>602</v>
      </c>
      <c r="F89" s="411">
        <f>SUMIFS(F$25:F$59,$D$25:$D$59,$D$22)</f>
        <v>0</v>
      </c>
      <c r="G89" s="411">
        <f t="shared" ref="G89:J89" si="27">SUMIFS(G$25:G$59,$D$25:$D$59,$D$22)</f>
        <v>0</v>
      </c>
      <c r="H89" s="411">
        <f t="shared" si="27"/>
        <v>0</v>
      </c>
      <c r="I89" s="411">
        <f t="shared" si="27"/>
        <v>0</v>
      </c>
      <c r="J89" s="411">
        <f t="shared" si="27"/>
        <v>0</v>
      </c>
      <c r="K89" s="411"/>
      <c r="L89" s="411">
        <f>SUMIFS(L$25:L$59,$D$25:$D$59,$D$22)</f>
        <v>0</v>
      </c>
      <c r="M89" s="411">
        <f t="shared" ref="M89:P89" si="28">SUMIFS(M$25:M$59,$D$25:$D$59,$D$22)</f>
        <v>0</v>
      </c>
      <c r="N89" s="411">
        <f t="shared" si="28"/>
        <v>0</v>
      </c>
      <c r="O89" s="411">
        <f t="shared" si="28"/>
        <v>0</v>
      </c>
      <c r="P89" s="411">
        <f t="shared" si="28"/>
        <v>0</v>
      </c>
      <c r="Q89" s="412"/>
    </row>
    <row r="90" spans="1:21" x14ac:dyDescent="0.2">
      <c r="B90" s="333"/>
      <c r="F90" s="411">
        <f>SUM('Begin:End2'!G38,'Begin:End2'!G41)</f>
        <v>0</v>
      </c>
      <c r="G90" s="411">
        <f>SUM('Begin:End2'!H38,'Begin:End2'!H41)</f>
        <v>0</v>
      </c>
      <c r="H90" s="411">
        <f>SUM('Begin:End2'!I38,'Begin:End2'!I41)</f>
        <v>0</v>
      </c>
      <c r="I90" s="411">
        <f>SUM('Begin:End2'!J38,'Begin:End2'!J41)</f>
        <v>0</v>
      </c>
      <c r="J90" s="411">
        <f>SUM('Begin:End2'!K38,'Begin:End2'!K41)</f>
        <v>0</v>
      </c>
      <c r="K90" s="411"/>
      <c r="L90" s="411">
        <f>SUM('Begin:End2'!G39,'Begin:End2'!G42)/1000</f>
        <v>0</v>
      </c>
      <c r="M90" s="411">
        <f>SUM('Begin:End2'!H39,'Begin:End2'!H42)/1000</f>
        <v>0</v>
      </c>
      <c r="N90" s="411">
        <f>SUM('Begin:End2'!I39,'Begin:End2'!I42)/1000</f>
        <v>0</v>
      </c>
      <c r="O90" s="411">
        <f>SUM('Begin:End2'!J39,'Begin:End2'!J42)/1000</f>
        <v>0</v>
      </c>
      <c r="P90" s="411">
        <f>SUM('Begin:End2'!K39,'Begin:End2'!K42)/1000</f>
        <v>0</v>
      </c>
      <c r="Q90" s="412"/>
    </row>
    <row r="91" spans="1:21" ht="12.75" thickBot="1" x14ac:dyDescent="0.25">
      <c r="B91" s="336"/>
      <c r="C91" s="357"/>
      <c r="D91" s="357"/>
      <c r="E91" s="357"/>
      <c r="F91" s="452" t="b">
        <f>F89=F90</f>
        <v>1</v>
      </c>
      <c r="G91" s="452" t="b">
        <f t="shared" ref="G91:P91" si="29">G89=G90</f>
        <v>1</v>
      </c>
      <c r="H91" s="452" t="b">
        <f t="shared" si="29"/>
        <v>1</v>
      </c>
      <c r="I91" s="452" t="b">
        <f t="shared" si="29"/>
        <v>1</v>
      </c>
      <c r="J91" s="452" t="b">
        <f t="shared" si="29"/>
        <v>1</v>
      </c>
      <c r="K91" s="452"/>
      <c r="L91" s="452" t="b">
        <f t="shared" si="29"/>
        <v>1</v>
      </c>
      <c r="M91" s="452" t="b">
        <f t="shared" si="29"/>
        <v>1</v>
      </c>
      <c r="N91" s="452" t="b">
        <f t="shared" si="29"/>
        <v>1</v>
      </c>
      <c r="O91" s="452" t="b">
        <f t="shared" si="29"/>
        <v>1</v>
      </c>
      <c r="P91" s="452" t="b">
        <f t="shared" si="29"/>
        <v>1</v>
      </c>
      <c r="Q91" s="453"/>
    </row>
    <row r="98" spans="24:24" x14ac:dyDescent="0.2">
      <c r="X98" s="353"/>
    </row>
  </sheetData>
  <sheetProtection algorithmName="SHA-512" hashValue="ENx+lPj6szy0l8saMYJMEdLGWoOB3OvG6Xnjrdkg3kLXQNasv9jAyUzDrq4iIMquBBdwJComqXAOaCAa/OsyPw==" saltValue="vVS9ERwDNtAW+I1ipyU2tw==" spinCount="100000" sheet="1" objects="1" scenarios="1" selectLockedCells="1"/>
  <mergeCells count="11">
    <mergeCell ref="F77:J77"/>
    <mergeCell ref="K77:P77"/>
    <mergeCell ref="B78:D78"/>
    <mergeCell ref="B79:D79"/>
    <mergeCell ref="B1:C1"/>
    <mergeCell ref="B7:D7"/>
    <mergeCell ref="F21:Q21"/>
    <mergeCell ref="B23:D23"/>
    <mergeCell ref="B63:D63"/>
    <mergeCell ref="F63:M63"/>
    <mergeCell ref="N63:U63"/>
  </mergeCells>
  <conditionalFormatting sqref="D3:D20">
    <cfRule type="containsText" dxfId="14" priority="1" operator="containsText" text="Don't">
      <formula>NOT(ISERROR(SEARCH("Don't",D3)))</formula>
    </cfRule>
    <cfRule type="containsText" dxfId="13" priority="2" operator="containsText" text="Copy">
      <formula>NOT(ISERROR(SEARCH("Copy",D3)))</formula>
    </cfRule>
  </conditionalFormatting>
  <conditionalFormatting sqref="F75:U75 F83:R88 S85:U85 S88:U88 F89:Q91">
    <cfRule type="containsText" dxfId="12" priority="3" operator="containsText" text="FALSE">
      <formula>NOT(ISERROR(SEARCH("FALSE",F75)))</formula>
    </cfRule>
    <cfRule type="containsText" dxfId="11" priority="4" operator="containsText" text="TRUE">
      <formula>NOT(ISERROR(SEARCH("TRUE",F75)))</formula>
    </cfRule>
  </conditionalFormatting>
  <dataValidations count="2">
    <dataValidation type="list" allowBlank="1" showInputMessage="1" showErrorMessage="1" sqref="D25:D59" xr:uid="{20419A31-5D84-428B-BF83-697F8FE68B8F}">
      <formula1>$D$20:$D$22</formula1>
    </dataValidation>
    <dataValidation type="list" allowBlank="1" showInputMessage="1" showErrorMessage="1" sqref="E20:F20" xr:uid="{67BD476E-9D64-4E18-A757-22095498C38D}">
      <formula1>#REF!</formula1>
    </dataValidation>
  </dataValidation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FA310F-769B-499B-8331-3152B5861F74}">
  <sheetPr>
    <tabColor rgb="FFFFC000"/>
  </sheetPr>
  <dimension ref="A1:AC200"/>
  <sheetViews>
    <sheetView topLeftCell="A34" zoomScale="80" zoomScaleNormal="80" workbookViewId="0">
      <selection activeCell="G24" sqref="G24"/>
    </sheetView>
  </sheetViews>
  <sheetFormatPr defaultRowHeight="15" x14ac:dyDescent="0.25"/>
  <cols>
    <col min="1" max="1" width="35.42578125" customWidth="1"/>
    <col min="2" max="2" width="32.28515625" bestFit="1" customWidth="1"/>
    <col min="3" max="3" width="11.7109375" bestFit="1" customWidth="1"/>
    <col min="4" max="4" width="12.140625" bestFit="1" customWidth="1"/>
    <col min="5" max="5" width="39.28515625" bestFit="1" customWidth="1"/>
    <col min="6" max="6" width="10.42578125" bestFit="1" customWidth="1"/>
    <col min="7" max="7" width="10.28515625" customWidth="1"/>
    <col min="8" max="8" width="11.28515625" bestFit="1" customWidth="1"/>
    <col min="9" max="9" width="10.28515625" bestFit="1" customWidth="1"/>
    <col min="10" max="10" width="11.42578125" bestFit="1" customWidth="1"/>
    <col min="11" max="13" width="11.28515625" bestFit="1" customWidth="1"/>
    <col min="14" max="14" width="10.140625" bestFit="1" customWidth="1"/>
    <col min="15" max="15" width="12.28515625" bestFit="1" customWidth="1"/>
    <col min="16" max="16" width="12.28515625" customWidth="1"/>
    <col min="17" max="21" width="11.28515625" bestFit="1" customWidth="1"/>
    <col min="22" max="22" width="10.140625" bestFit="1" customWidth="1"/>
  </cols>
  <sheetData>
    <row r="1" spans="1:29" ht="30" x14ac:dyDescent="0.25">
      <c r="C1" s="457"/>
      <c r="D1" s="457"/>
      <c r="E1" s="458" t="s">
        <v>603</v>
      </c>
      <c r="F1" s="459">
        <f>Pro!G103</f>
        <v>2023</v>
      </c>
      <c r="G1" s="459">
        <f>Pro!H103</f>
        <v>2024</v>
      </c>
      <c r="H1" s="459">
        <f>Pro!I103</f>
        <v>2025</v>
      </c>
      <c r="I1" s="459" t="str">
        <f>Pro!J103</f>
        <v>Jan-March 2025</v>
      </c>
      <c r="J1" s="459" t="str">
        <f>Pro!K103</f>
        <v>Jan-March 2026</v>
      </c>
      <c r="K1" s="459">
        <f>F1</f>
        <v>2023</v>
      </c>
      <c r="L1" s="459">
        <f>G1</f>
        <v>2024</v>
      </c>
      <c r="M1" s="459">
        <f>H1</f>
        <v>2025</v>
      </c>
      <c r="N1" s="459" t="str">
        <f>I1</f>
        <v>Jan-March 2025</v>
      </c>
      <c r="O1" s="460" t="str">
        <f>J1</f>
        <v>Jan-March 2026</v>
      </c>
    </row>
    <row r="2" spans="1:29" x14ac:dyDescent="0.25">
      <c r="E2" s="461" t="s">
        <v>34</v>
      </c>
      <c r="F2">
        <f t="shared" ref="F2:J7" si="0">F$8*K2*0.01</f>
        <v>0</v>
      </c>
      <c r="G2">
        <f t="shared" si="0"/>
        <v>0</v>
      </c>
      <c r="H2">
        <f t="shared" si="0"/>
        <v>0</v>
      </c>
      <c r="I2">
        <f t="shared" si="0"/>
        <v>0</v>
      </c>
      <c r="J2">
        <f t="shared" si="0"/>
        <v>0</v>
      </c>
      <c r="K2">
        <f>Pro!G105</f>
        <v>0</v>
      </c>
      <c r="L2">
        <f>Pro!H105</f>
        <v>0</v>
      </c>
      <c r="M2">
        <f>Pro!I105</f>
        <v>0</v>
      </c>
      <c r="N2">
        <f>Pro!J105</f>
        <v>0</v>
      </c>
      <c r="O2" s="462">
        <f>Pro!K105</f>
        <v>0</v>
      </c>
    </row>
    <row r="3" spans="1:29" x14ac:dyDescent="0.25">
      <c r="E3" s="461" t="s">
        <v>36</v>
      </c>
      <c r="F3">
        <f t="shared" si="0"/>
        <v>0</v>
      </c>
      <c r="G3">
        <f t="shared" si="0"/>
        <v>0</v>
      </c>
      <c r="H3">
        <f t="shared" si="0"/>
        <v>0</v>
      </c>
      <c r="I3">
        <f t="shared" si="0"/>
        <v>0</v>
      </c>
      <c r="J3">
        <f t="shared" si="0"/>
        <v>0</v>
      </c>
      <c r="K3">
        <f>Pro!G106</f>
        <v>0</v>
      </c>
      <c r="L3">
        <f>Pro!H106</f>
        <v>0</v>
      </c>
      <c r="M3">
        <f>Pro!I106</f>
        <v>0</v>
      </c>
      <c r="N3">
        <f>Pro!J106</f>
        <v>0</v>
      </c>
      <c r="O3" s="462">
        <f>Pro!K106</f>
        <v>0</v>
      </c>
    </row>
    <row r="4" spans="1:29" x14ac:dyDescent="0.25">
      <c r="E4" s="461" t="s">
        <v>38</v>
      </c>
      <c r="F4">
        <f t="shared" si="0"/>
        <v>0</v>
      </c>
      <c r="G4">
        <f t="shared" si="0"/>
        <v>0</v>
      </c>
      <c r="H4">
        <f t="shared" si="0"/>
        <v>0</v>
      </c>
      <c r="I4">
        <f t="shared" si="0"/>
        <v>0</v>
      </c>
      <c r="J4">
        <f t="shared" si="0"/>
        <v>0</v>
      </c>
      <c r="K4">
        <f>Pro!G107</f>
        <v>0</v>
      </c>
      <c r="L4">
        <f>Pro!H107</f>
        <v>0</v>
      </c>
      <c r="M4">
        <f>Pro!I107</f>
        <v>0</v>
      </c>
      <c r="N4">
        <f>Pro!J107</f>
        <v>0</v>
      </c>
      <c r="O4" s="462">
        <f>Pro!K107</f>
        <v>0</v>
      </c>
    </row>
    <row r="5" spans="1:29" x14ac:dyDescent="0.25">
      <c r="E5" s="461" t="s">
        <v>39</v>
      </c>
      <c r="F5">
        <f t="shared" si="0"/>
        <v>0</v>
      </c>
      <c r="G5">
        <f t="shared" si="0"/>
        <v>0</v>
      </c>
      <c r="H5">
        <f t="shared" si="0"/>
        <v>0</v>
      </c>
      <c r="I5">
        <f t="shared" si="0"/>
        <v>0</v>
      </c>
      <c r="J5">
        <f t="shared" si="0"/>
        <v>0</v>
      </c>
      <c r="K5">
        <f>Pro!G108</f>
        <v>0</v>
      </c>
      <c r="L5">
        <f>Pro!H108</f>
        <v>0</v>
      </c>
      <c r="M5">
        <f>Pro!I108</f>
        <v>0</v>
      </c>
      <c r="N5">
        <f>Pro!J108</f>
        <v>0</v>
      </c>
      <c r="O5" s="462">
        <f>Pro!K108</f>
        <v>0</v>
      </c>
    </row>
    <row r="6" spans="1:29" x14ac:dyDescent="0.25">
      <c r="E6" s="461" t="s">
        <v>41</v>
      </c>
      <c r="F6">
        <f t="shared" si="0"/>
        <v>0</v>
      </c>
      <c r="G6">
        <f t="shared" si="0"/>
        <v>0</v>
      </c>
      <c r="H6">
        <f t="shared" si="0"/>
        <v>0</v>
      </c>
      <c r="I6">
        <f t="shared" si="0"/>
        <v>0</v>
      </c>
      <c r="J6">
        <f t="shared" si="0"/>
        <v>0</v>
      </c>
      <c r="K6">
        <f>Pro!G109</f>
        <v>0</v>
      </c>
      <c r="L6">
        <f>Pro!H109</f>
        <v>0</v>
      </c>
      <c r="M6">
        <f>Pro!I109</f>
        <v>0</v>
      </c>
      <c r="N6">
        <f>Pro!J109</f>
        <v>0</v>
      </c>
      <c r="O6" s="462">
        <f>Pro!K109</f>
        <v>0</v>
      </c>
    </row>
    <row r="7" spans="1:29" ht="15.75" thickBot="1" x14ac:dyDescent="0.3">
      <c r="E7" s="463" t="s">
        <v>222</v>
      </c>
      <c r="F7" s="464">
        <f t="shared" si="0"/>
        <v>0</v>
      </c>
      <c r="G7" s="464">
        <f t="shared" si="0"/>
        <v>0</v>
      </c>
      <c r="H7" s="464">
        <f t="shared" si="0"/>
        <v>0</v>
      </c>
      <c r="I7" s="464">
        <f t="shared" si="0"/>
        <v>0</v>
      </c>
      <c r="J7" s="464">
        <f t="shared" si="0"/>
        <v>0</v>
      </c>
      <c r="K7" s="464">
        <f>Pro!G110</f>
        <v>100</v>
      </c>
      <c r="L7" s="464">
        <f>Pro!H110</f>
        <v>100</v>
      </c>
      <c r="M7" s="464">
        <f>Pro!I110</f>
        <v>100</v>
      </c>
      <c r="N7" s="464">
        <f>Pro!J110</f>
        <v>100</v>
      </c>
      <c r="O7" s="465">
        <f>Pro!K110</f>
        <v>100</v>
      </c>
    </row>
    <row r="8" spans="1:29" x14ac:dyDescent="0.25">
      <c r="E8" s="466" t="s">
        <v>604</v>
      </c>
      <c r="F8" s="467">
        <f>SUM('Begin:End2'!G31,'Begin:End2'!G34,'Begin:End2'!G38,'Begin:End2'!G41)</f>
        <v>0</v>
      </c>
      <c r="G8" s="467">
        <f>SUM('Begin:End2'!H31,'Begin:End2'!H34,'Begin:End2'!H38,'Begin:End2'!H41)</f>
        <v>0</v>
      </c>
      <c r="H8" s="467">
        <f>SUM('Begin:End2'!I31,'Begin:End2'!I34,'Begin:End2'!I38,'Begin:End2'!I41)</f>
        <v>0</v>
      </c>
      <c r="I8" s="467">
        <f>SUM('Begin:End2'!J31,'Begin:End2'!J34,'Begin:End2'!J38,'Begin:End2'!J41)</f>
        <v>0</v>
      </c>
      <c r="J8" s="468">
        <f>SUM('Begin:End2'!K31,'Begin:End2'!K34,'Begin:End2'!K38,'Begin:End2'!K41)</f>
        <v>0</v>
      </c>
    </row>
    <row r="9" spans="1:29" x14ac:dyDescent="0.25">
      <c r="E9" s="461" t="s">
        <v>604</v>
      </c>
      <c r="F9" s="469">
        <f>SUM('Begin:End2'!G44)</f>
        <v>0</v>
      </c>
      <c r="G9" s="469">
        <f>SUM('Begin:End2'!H44)</f>
        <v>0</v>
      </c>
      <c r="H9" s="469">
        <f>SUM('Begin:End2'!I44)</f>
        <v>0</v>
      </c>
      <c r="I9" s="469">
        <f>SUM('Begin:End2'!J44)</f>
        <v>0</v>
      </c>
      <c r="J9" s="470">
        <f>SUM('Begin:End2'!K44)</f>
        <v>0</v>
      </c>
    </row>
    <row r="10" spans="1:29" ht="15.75" thickBot="1" x14ac:dyDescent="0.3">
      <c r="E10" s="463" t="s">
        <v>598</v>
      </c>
      <c r="F10" s="452" t="b">
        <f>F8=F9</f>
        <v>1</v>
      </c>
      <c r="G10" s="452" t="b">
        <f t="shared" ref="G10:J10" si="1">G8=G9</f>
        <v>1</v>
      </c>
      <c r="H10" s="452" t="b">
        <f t="shared" si="1"/>
        <v>1</v>
      </c>
      <c r="I10" s="452" t="b">
        <f t="shared" si="1"/>
        <v>1</v>
      </c>
      <c r="J10" s="453" t="b">
        <f t="shared" si="1"/>
        <v>1</v>
      </c>
    </row>
    <row r="11" spans="1:29" ht="15.75" thickBot="1" x14ac:dyDescent="0.3">
      <c r="B11" s="827"/>
      <c r="C11" s="827"/>
      <c r="D11" s="827"/>
      <c r="F11" s="471" t="s">
        <v>566</v>
      </c>
      <c r="G11" s="472"/>
      <c r="H11" s="472"/>
      <c r="I11" s="472"/>
      <c r="J11" s="472"/>
      <c r="K11" s="472"/>
      <c r="L11" s="473"/>
      <c r="M11" s="473"/>
      <c r="N11" s="473"/>
      <c r="O11" s="473"/>
      <c r="P11" s="473"/>
      <c r="Q11" s="473"/>
      <c r="R11" s="473"/>
      <c r="S11" s="473"/>
      <c r="T11" s="473"/>
      <c r="U11" s="473"/>
      <c r="V11" s="828" t="s">
        <v>567</v>
      </c>
      <c r="W11" s="828"/>
      <c r="X11" s="828"/>
      <c r="Y11" s="828"/>
      <c r="Z11" s="828"/>
      <c r="AA11" s="828"/>
      <c r="AB11" s="828"/>
      <c r="AC11" s="829"/>
    </row>
    <row r="12" spans="1:29" ht="40.5" customHeight="1" x14ac:dyDescent="0.25">
      <c r="B12" s="825" t="s">
        <v>605</v>
      </c>
      <c r="C12" s="826"/>
      <c r="D12" s="826"/>
      <c r="E12" s="826"/>
      <c r="F12" s="474" t="str">
        <f>'Imp-Aus'!E95</f>
        <v>Q2 - 2024</v>
      </c>
      <c r="G12" s="475" t="str">
        <f>'Imp-Aus'!F95</f>
        <v>Q3 - 2024</v>
      </c>
      <c r="H12" s="475" t="str">
        <f>'Imp-Aus'!G95</f>
        <v>Q4 - 2024</v>
      </c>
      <c r="I12" s="475" t="str">
        <f>'Imp-Aus'!H95</f>
        <v>Q1 - 2025</v>
      </c>
      <c r="J12" s="475" t="str">
        <f>'Imp-Aus'!I95</f>
        <v>Q2 - 2025</v>
      </c>
      <c r="K12" s="475" t="str">
        <f>'Imp-Aus'!J95</f>
        <v>Q3 - 2025</v>
      </c>
      <c r="L12" s="475" t="str">
        <f>'Imp-Aus'!K95</f>
        <v>Q4 - 2025</v>
      </c>
      <c r="M12" s="475" t="str">
        <f>'Imp-Aus'!L95</f>
        <v>Q1 - 2026</v>
      </c>
      <c r="N12" s="474" t="str">
        <f t="shared" ref="N12:AC12" si="2">F12</f>
        <v>Q2 - 2024</v>
      </c>
      <c r="O12" s="475" t="str">
        <f t="shared" si="2"/>
        <v>Q3 - 2024</v>
      </c>
      <c r="P12" s="475" t="str">
        <f t="shared" si="2"/>
        <v>Q4 - 2024</v>
      </c>
      <c r="Q12" s="475" t="str">
        <f t="shared" si="2"/>
        <v>Q1 - 2025</v>
      </c>
      <c r="R12" s="475" t="str">
        <f t="shared" si="2"/>
        <v>Q2 - 2025</v>
      </c>
      <c r="S12" s="475" t="str">
        <f t="shared" si="2"/>
        <v>Q3 - 2025</v>
      </c>
      <c r="T12" s="475" t="str">
        <f t="shared" si="2"/>
        <v>Q4 - 2025</v>
      </c>
      <c r="U12" s="475" t="str">
        <f t="shared" si="2"/>
        <v>Q1 - 2026</v>
      </c>
      <c r="V12" s="476" t="str">
        <f t="shared" si="2"/>
        <v>Q2 - 2024</v>
      </c>
      <c r="W12" s="477" t="str">
        <f t="shared" si="2"/>
        <v>Q3 - 2024</v>
      </c>
      <c r="X12" s="477" t="str">
        <f t="shared" si="2"/>
        <v>Q4 - 2024</v>
      </c>
      <c r="Y12" s="477" t="str">
        <f t="shared" si="2"/>
        <v>Q1 - 2025</v>
      </c>
      <c r="Z12" s="477" t="str">
        <f t="shared" si="2"/>
        <v>Q2 - 2025</v>
      </c>
      <c r="AA12" s="477" t="str">
        <f t="shared" si="2"/>
        <v>Q3 - 2025</v>
      </c>
      <c r="AB12" s="477" t="str">
        <f t="shared" si="2"/>
        <v>Q4 - 2025</v>
      </c>
      <c r="AC12" s="478" t="str">
        <f t="shared" si="2"/>
        <v>Q1 - 2026</v>
      </c>
    </row>
    <row r="13" spans="1:29" ht="15.75" thickBot="1" x14ac:dyDescent="0.3">
      <c r="B13" s="479" t="s">
        <v>550</v>
      </c>
      <c r="C13" s="480" t="s">
        <v>551</v>
      </c>
      <c r="D13" s="480" t="s">
        <v>575</v>
      </c>
      <c r="E13" s="480" t="s">
        <v>606</v>
      </c>
      <c r="F13" s="481" t="s">
        <v>577</v>
      </c>
      <c r="G13" s="482" t="s">
        <v>577</v>
      </c>
      <c r="H13" s="482" t="s">
        <v>577</v>
      </c>
      <c r="I13" s="482" t="s">
        <v>577</v>
      </c>
      <c r="J13" s="482" t="s">
        <v>577</v>
      </c>
      <c r="K13" s="482" t="s">
        <v>577</v>
      </c>
      <c r="L13" s="482" t="s">
        <v>577</v>
      </c>
      <c r="M13" s="482" t="s">
        <v>577</v>
      </c>
      <c r="N13" s="481" t="s">
        <v>578</v>
      </c>
      <c r="O13" s="482" t="s">
        <v>578</v>
      </c>
      <c r="P13" s="482" t="str">
        <f>N13</f>
        <v>VAL/1000</v>
      </c>
      <c r="Q13" s="482" t="str">
        <f t="shared" ref="Q13:U13" si="3">P13</f>
        <v>VAL/1000</v>
      </c>
      <c r="R13" s="482" t="str">
        <f t="shared" si="3"/>
        <v>VAL/1000</v>
      </c>
      <c r="S13" s="482" t="str">
        <f t="shared" si="3"/>
        <v>VAL/1000</v>
      </c>
      <c r="T13" s="482" t="str">
        <f t="shared" si="3"/>
        <v>VAL/1000</v>
      </c>
      <c r="U13" s="482" t="str">
        <f t="shared" si="3"/>
        <v>VAL/1000</v>
      </c>
      <c r="V13" s="483" t="s">
        <v>579</v>
      </c>
      <c r="W13" s="484" t="s">
        <v>579</v>
      </c>
      <c r="X13" s="484" t="s">
        <v>579</v>
      </c>
      <c r="Y13" s="484" t="s">
        <v>579</v>
      </c>
      <c r="Z13" s="484" t="s">
        <v>579</v>
      </c>
      <c r="AA13" s="484" t="s">
        <v>579</v>
      </c>
      <c r="AB13" s="484" t="s">
        <v>579</v>
      </c>
      <c r="AC13" s="485" t="s">
        <v>579</v>
      </c>
    </row>
    <row r="14" spans="1:29" x14ac:dyDescent="0.25">
      <c r="A14" s="486" t="str">
        <f>IF(SUM(F14:U29)&gt;=0.01,"Copy","Don't")</f>
        <v>Don't</v>
      </c>
      <c r="B14" s="466" t="s">
        <v>552</v>
      </c>
      <c r="C14" s="487">
        <f>'Imp-Aus'!$G$22</f>
        <v>0</v>
      </c>
      <c r="D14" s="487" t="s">
        <v>607</v>
      </c>
      <c r="E14" s="488" t="s">
        <v>608</v>
      </c>
      <c r="F14" s="489">
        <f>'Imp-Aus'!E$98</f>
        <v>0</v>
      </c>
      <c r="G14" s="430">
        <f>'Imp-Aus'!F$98</f>
        <v>0</v>
      </c>
      <c r="H14" s="430">
        <f>'Imp-Aus'!G$98</f>
        <v>0</v>
      </c>
      <c r="I14" s="430">
        <f>'Imp-Aus'!H$98</f>
        <v>0</v>
      </c>
      <c r="J14" s="430">
        <f>'Imp-Aus'!I$98</f>
        <v>0</v>
      </c>
      <c r="K14" s="430">
        <f>'Imp-Aus'!J$98</f>
        <v>0</v>
      </c>
      <c r="L14" s="430">
        <f>'Imp-Aus'!K$98</f>
        <v>0</v>
      </c>
      <c r="M14" s="430">
        <f>'Imp-Aus'!L$98</f>
        <v>0</v>
      </c>
      <c r="N14" s="489">
        <f>'Imp-Aus'!E$99/1000</f>
        <v>0</v>
      </c>
      <c r="O14" s="430">
        <f>'Imp-Aus'!F$99/1000</f>
        <v>0</v>
      </c>
      <c r="P14" s="430">
        <f>'Imp-Aus'!G$99/1000</f>
        <v>0</v>
      </c>
      <c r="Q14" s="430">
        <f>'Imp-Aus'!H$99/1000</f>
        <v>0</v>
      </c>
      <c r="R14" s="430">
        <f>'Imp-Aus'!I$99/1000</f>
        <v>0</v>
      </c>
      <c r="S14" s="430">
        <f>'Imp-Aus'!J$99/1000</f>
        <v>0</v>
      </c>
      <c r="T14" s="430">
        <f>'Imp-Aus'!K$99/1000</f>
        <v>0</v>
      </c>
      <c r="U14" s="430">
        <f>'Imp-Aus'!L$99/1000</f>
        <v>0</v>
      </c>
      <c r="V14" s="490">
        <f>(IF(ISERROR(N14/F14),0,N14/F14))*1000</f>
        <v>0</v>
      </c>
      <c r="W14" s="491">
        <f t="shared" ref="W14:AC29" si="4">(IF(ISERROR(O14/G14),0,O14/G14))*1000</f>
        <v>0</v>
      </c>
      <c r="X14" s="491">
        <f t="shared" si="4"/>
        <v>0</v>
      </c>
      <c r="Y14" s="491">
        <f t="shared" si="4"/>
        <v>0</v>
      </c>
      <c r="Z14" s="491">
        <f t="shared" si="4"/>
        <v>0</v>
      </c>
      <c r="AA14" s="491">
        <f t="shared" si="4"/>
        <v>0</v>
      </c>
      <c r="AB14" s="491">
        <f t="shared" si="4"/>
        <v>0</v>
      </c>
      <c r="AC14" s="492">
        <f t="shared" si="4"/>
        <v>0</v>
      </c>
    </row>
    <row r="15" spans="1:29" x14ac:dyDescent="0.25">
      <c r="A15" s="493" t="str">
        <f>A14</f>
        <v>Don't</v>
      </c>
      <c r="B15" s="461" t="str">
        <f>B14</f>
        <v>AUT</v>
      </c>
      <c r="C15">
        <f>C14</f>
        <v>0</v>
      </c>
      <c r="D15" t="str">
        <f>D14</f>
        <v>IMP</v>
      </c>
      <c r="E15" s="462" t="s">
        <v>609</v>
      </c>
      <c r="F15" s="489">
        <f>'Imp-Aus'!E$103</f>
        <v>0</v>
      </c>
      <c r="G15" s="430">
        <f>'Imp-Aus'!F$103</f>
        <v>0</v>
      </c>
      <c r="H15" s="430">
        <f>'Imp-Aus'!G$103</f>
        <v>0</v>
      </c>
      <c r="I15" s="430">
        <f>'Imp-Aus'!H$103</f>
        <v>0</v>
      </c>
      <c r="J15" s="430">
        <f>'Imp-Aus'!I$103</f>
        <v>0</v>
      </c>
      <c r="K15" s="430">
        <f>'Imp-Aus'!J$103</f>
        <v>0</v>
      </c>
      <c r="L15" s="430">
        <f>'Imp-Aus'!K$103</f>
        <v>0</v>
      </c>
      <c r="M15" s="430">
        <f>'Imp-Aus'!L$103</f>
        <v>0</v>
      </c>
      <c r="N15" s="489">
        <f>'Imp-Aus'!E$104/1000</f>
        <v>0</v>
      </c>
      <c r="O15" s="430">
        <f>'Imp-Aus'!F$104/1000</f>
        <v>0</v>
      </c>
      <c r="P15" s="430">
        <f>'Imp-Aus'!G$104/1000</f>
        <v>0</v>
      </c>
      <c r="Q15" s="430">
        <f>'Imp-Aus'!H$104/1000</f>
        <v>0</v>
      </c>
      <c r="R15" s="430">
        <f>'Imp-Aus'!I$104/1000</f>
        <v>0</v>
      </c>
      <c r="S15" s="430">
        <f>'Imp-Aus'!J$104/1000</f>
        <v>0</v>
      </c>
      <c r="T15" s="430">
        <f>'Imp-Aus'!K$104/1000</f>
        <v>0</v>
      </c>
      <c r="U15" s="430">
        <f>'Imp-Aus'!L$104/1000</f>
        <v>0</v>
      </c>
      <c r="V15" s="490">
        <f t="shared" ref="V15:AC59" si="5">(IF(ISERROR(N15/F15),0,N15/F15))*1000</f>
        <v>0</v>
      </c>
      <c r="W15" s="491">
        <f t="shared" si="4"/>
        <v>0</v>
      </c>
      <c r="X15" s="491">
        <f t="shared" si="4"/>
        <v>0</v>
      </c>
      <c r="Y15" s="491">
        <f t="shared" si="4"/>
        <v>0</v>
      </c>
      <c r="Z15" s="491">
        <f t="shared" si="4"/>
        <v>0</v>
      </c>
      <c r="AA15" s="491">
        <f t="shared" si="4"/>
        <v>0</v>
      </c>
      <c r="AB15" s="491">
        <f t="shared" si="4"/>
        <v>0</v>
      </c>
      <c r="AC15" s="492">
        <f t="shared" si="4"/>
        <v>0</v>
      </c>
    </row>
    <row r="16" spans="1:29" x14ac:dyDescent="0.25">
      <c r="A16" s="493" t="str">
        <f t="shared" ref="A16:D33" si="6">A15</f>
        <v>Don't</v>
      </c>
      <c r="B16" s="461" t="str">
        <f t="shared" si="6"/>
        <v>AUT</v>
      </c>
      <c r="C16">
        <f t="shared" si="6"/>
        <v>0</v>
      </c>
      <c r="D16" t="str">
        <f t="shared" si="6"/>
        <v>IMP</v>
      </c>
      <c r="E16" s="462" t="s">
        <v>610</v>
      </c>
      <c r="F16" s="489">
        <f>'Imp-Aus'!E$108</f>
        <v>0</v>
      </c>
      <c r="G16" s="430">
        <f>'Imp-Aus'!F$108</f>
        <v>0</v>
      </c>
      <c r="H16" s="430">
        <f>'Imp-Aus'!G$108</f>
        <v>0</v>
      </c>
      <c r="I16" s="430">
        <f>'Imp-Aus'!H$108</f>
        <v>0</v>
      </c>
      <c r="J16" s="430">
        <f>'Imp-Aus'!I$108</f>
        <v>0</v>
      </c>
      <c r="K16" s="430">
        <f>'Imp-Aus'!J$108</f>
        <v>0</v>
      </c>
      <c r="L16" s="430">
        <f>'Imp-Aus'!K$108</f>
        <v>0</v>
      </c>
      <c r="M16" s="430">
        <f>'Imp-Aus'!L$108</f>
        <v>0</v>
      </c>
      <c r="N16" s="489">
        <f>'Imp-Aus'!E$109/1000</f>
        <v>0</v>
      </c>
      <c r="O16" s="430">
        <f>'Imp-Aus'!F$109/1000</f>
        <v>0</v>
      </c>
      <c r="P16" s="430">
        <f>'Imp-Aus'!G$109/1000</f>
        <v>0</v>
      </c>
      <c r="Q16" s="430">
        <f>'Imp-Aus'!H$109/1000</f>
        <v>0</v>
      </c>
      <c r="R16" s="430">
        <f>'Imp-Aus'!I$109/1000</f>
        <v>0</v>
      </c>
      <c r="S16" s="430">
        <f>'Imp-Aus'!J$109/1000</f>
        <v>0</v>
      </c>
      <c r="T16" s="430">
        <f>'Imp-Aus'!K$109/1000</f>
        <v>0</v>
      </c>
      <c r="U16" s="430">
        <f>'Imp-Aus'!L$109/1000</f>
        <v>0</v>
      </c>
      <c r="V16" s="490">
        <f t="shared" si="5"/>
        <v>0</v>
      </c>
      <c r="W16" s="491">
        <f t="shared" si="4"/>
        <v>0</v>
      </c>
      <c r="X16" s="491">
        <f t="shared" si="4"/>
        <v>0</v>
      </c>
      <c r="Y16" s="491">
        <f t="shared" si="4"/>
        <v>0</v>
      </c>
      <c r="Z16" s="491">
        <f t="shared" si="4"/>
        <v>0</v>
      </c>
      <c r="AA16" s="491">
        <f t="shared" si="4"/>
        <v>0</v>
      </c>
      <c r="AB16" s="491">
        <f t="shared" si="4"/>
        <v>0</v>
      </c>
      <c r="AC16" s="492">
        <f t="shared" si="4"/>
        <v>0</v>
      </c>
    </row>
    <row r="17" spans="1:29" x14ac:dyDescent="0.25">
      <c r="A17" s="493" t="str">
        <f t="shared" si="6"/>
        <v>Don't</v>
      </c>
      <c r="B17" s="461" t="str">
        <f t="shared" si="6"/>
        <v>AUT</v>
      </c>
      <c r="C17">
        <f t="shared" si="6"/>
        <v>0</v>
      </c>
      <c r="D17" t="str">
        <f t="shared" si="6"/>
        <v>IMP</v>
      </c>
      <c r="E17" s="462" t="s">
        <v>611</v>
      </c>
      <c r="F17" s="489">
        <f>'Imp-Aus'!E$113</f>
        <v>0</v>
      </c>
      <c r="G17" s="430">
        <f>'Imp-Aus'!F$113</f>
        <v>0</v>
      </c>
      <c r="H17" s="430">
        <f>'Imp-Aus'!G$113</f>
        <v>0</v>
      </c>
      <c r="I17" s="430">
        <f>'Imp-Aus'!H$113</f>
        <v>0</v>
      </c>
      <c r="J17" s="430">
        <f>'Imp-Aus'!I$113</f>
        <v>0</v>
      </c>
      <c r="K17" s="430">
        <f>'Imp-Aus'!J$113</f>
        <v>0</v>
      </c>
      <c r="L17" s="430">
        <f>'Imp-Aus'!K$113</f>
        <v>0</v>
      </c>
      <c r="M17" s="430">
        <f>'Imp-Aus'!L$113</f>
        <v>0</v>
      </c>
      <c r="N17" s="489">
        <f>'Imp-Aus'!E$114/1000</f>
        <v>0</v>
      </c>
      <c r="O17" s="430">
        <f>'Imp-Aus'!F$114/1000</f>
        <v>0</v>
      </c>
      <c r="P17" s="430">
        <f>'Imp-Aus'!G$114/1000</f>
        <v>0</v>
      </c>
      <c r="Q17" s="430">
        <f>'Imp-Aus'!H$114/1000</f>
        <v>0</v>
      </c>
      <c r="R17" s="430">
        <f>'Imp-Aus'!I$114/1000</f>
        <v>0</v>
      </c>
      <c r="S17" s="430">
        <f>'Imp-Aus'!J$114/1000</f>
        <v>0</v>
      </c>
      <c r="T17" s="430">
        <f>'Imp-Aus'!K$114/1000</f>
        <v>0</v>
      </c>
      <c r="U17" s="430">
        <f>'Imp-Aus'!L$114/1000</f>
        <v>0</v>
      </c>
      <c r="V17" s="490">
        <f t="shared" si="5"/>
        <v>0</v>
      </c>
      <c r="W17" s="491">
        <f t="shared" si="4"/>
        <v>0</v>
      </c>
      <c r="X17" s="491">
        <f t="shared" si="4"/>
        <v>0</v>
      </c>
      <c r="Y17" s="491">
        <f t="shared" si="4"/>
        <v>0</v>
      </c>
      <c r="Z17" s="491">
        <f t="shared" si="4"/>
        <v>0</v>
      </c>
      <c r="AA17" s="491">
        <f t="shared" si="4"/>
        <v>0</v>
      </c>
      <c r="AB17" s="491">
        <f t="shared" si="4"/>
        <v>0</v>
      </c>
      <c r="AC17" s="492">
        <f t="shared" si="4"/>
        <v>0</v>
      </c>
    </row>
    <row r="18" spans="1:29" x14ac:dyDescent="0.25">
      <c r="A18" s="493" t="str">
        <f t="shared" si="6"/>
        <v>Don't</v>
      </c>
      <c r="B18" s="461" t="str">
        <f t="shared" si="6"/>
        <v>AUT</v>
      </c>
      <c r="C18">
        <f t="shared" si="6"/>
        <v>0</v>
      </c>
      <c r="D18" t="str">
        <f t="shared" si="6"/>
        <v>IMP</v>
      </c>
      <c r="E18" s="462" t="s">
        <v>612</v>
      </c>
      <c r="F18" s="489">
        <f>'Imp-Aus'!E$118</f>
        <v>0</v>
      </c>
      <c r="G18" s="430">
        <f>'Imp-Aus'!F$118</f>
        <v>0</v>
      </c>
      <c r="H18" s="430">
        <f>'Imp-Aus'!G$118</f>
        <v>0</v>
      </c>
      <c r="I18" s="430">
        <f>'Imp-Aus'!H$118</f>
        <v>0</v>
      </c>
      <c r="J18" s="430">
        <f>'Imp-Aus'!I$118</f>
        <v>0</v>
      </c>
      <c r="K18" s="430">
        <f>'Imp-Aus'!J$118</f>
        <v>0</v>
      </c>
      <c r="L18" s="430">
        <f>'Imp-Aus'!K$118</f>
        <v>0</v>
      </c>
      <c r="M18" s="430">
        <f>'Imp-Aus'!L$118</f>
        <v>0</v>
      </c>
      <c r="N18" s="489">
        <f>'Imp-Aus'!E$119/1000</f>
        <v>0</v>
      </c>
      <c r="O18" s="430">
        <f>'Imp-Aus'!F$119/1000</f>
        <v>0</v>
      </c>
      <c r="P18" s="430">
        <f>'Imp-Aus'!G$119/1000</f>
        <v>0</v>
      </c>
      <c r="Q18" s="430">
        <f>'Imp-Aus'!H$119/1000</f>
        <v>0</v>
      </c>
      <c r="R18" s="430">
        <f>'Imp-Aus'!I$119/1000</f>
        <v>0</v>
      </c>
      <c r="S18" s="430">
        <f>'Imp-Aus'!J$119/1000</f>
        <v>0</v>
      </c>
      <c r="T18" s="430">
        <f>'Imp-Aus'!K$119/1000</f>
        <v>0</v>
      </c>
      <c r="U18" s="430">
        <f>'Imp-Aus'!L$119/1000</f>
        <v>0</v>
      </c>
      <c r="V18" s="490">
        <f t="shared" si="5"/>
        <v>0</v>
      </c>
      <c r="W18" s="491">
        <f t="shared" si="4"/>
        <v>0</v>
      </c>
      <c r="X18" s="491">
        <f t="shared" si="4"/>
        <v>0</v>
      </c>
      <c r="Y18" s="491">
        <f t="shared" si="4"/>
        <v>0</v>
      </c>
      <c r="Z18" s="491">
        <f t="shared" si="4"/>
        <v>0</v>
      </c>
      <c r="AA18" s="491">
        <f t="shared" si="4"/>
        <v>0</v>
      </c>
      <c r="AB18" s="491">
        <f t="shared" si="4"/>
        <v>0</v>
      </c>
      <c r="AC18" s="492">
        <f t="shared" si="4"/>
        <v>0</v>
      </c>
    </row>
    <row r="19" spans="1:29" x14ac:dyDescent="0.25">
      <c r="A19" s="493" t="str">
        <f t="shared" si="6"/>
        <v>Don't</v>
      </c>
      <c r="B19" s="461" t="str">
        <f t="shared" si="6"/>
        <v>AUT</v>
      </c>
      <c r="C19">
        <f t="shared" si="6"/>
        <v>0</v>
      </c>
      <c r="D19" t="str">
        <f t="shared" si="6"/>
        <v>IMP</v>
      </c>
      <c r="E19" s="462" t="s">
        <v>613</v>
      </c>
      <c r="F19" s="489">
        <f>'Imp-Aus'!E$123</f>
        <v>0</v>
      </c>
      <c r="G19" s="430">
        <f>'Imp-Aus'!F$123</f>
        <v>0</v>
      </c>
      <c r="H19" s="430">
        <f>'Imp-Aus'!G$123</f>
        <v>0</v>
      </c>
      <c r="I19" s="430">
        <f>'Imp-Aus'!H$123</f>
        <v>0</v>
      </c>
      <c r="J19" s="430">
        <f>'Imp-Aus'!I$123</f>
        <v>0</v>
      </c>
      <c r="K19" s="430">
        <f>'Imp-Aus'!J$123</f>
        <v>0</v>
      </c>
      <c r="L19" s="430">
        <f>'Imp-Aus'!K$123</f>
        <v>0</v>
      </c>
      <c r="M19" s="430">
        <f>'Imp-Aus'!L$123</f>
        <v>0</v>
      </c>
      <c r="N19" s="489">
        <f>'Imp-Aus'!E$124/1000</f>
        <v>0</v>
      </c>
      <c r="O19" s="430">
        <f>'Imp-Aus'!F$124/1000</f>
        <v>0</v>
      </c>
      <c r="P19" s="430">
        <f>'Imp-Aus'!G$124/1000</f>
        <v>0</v>
      </c>
      <c r="Q19" s="430">
        <f>'Imp-Aus'!H$124/1000</f>
        <v>0</v>
      </c>
      <c r="R19" s="430">
        <f>'Imp-Aus'!I$124/1000</f>
        <v>0</v>
      </c>
      <c r="S19" s="430">
        <f>'Imp-Aus'!J$124/1000</f>
        <v>0</v>
      </c>
      <c r="T19" s="430">
        <f>'Imp-Aus'!K$124/1000</f>
        <v>0</v>
      </c>
      <c r="U19" s="430">
        <f>'Imp-Aus'!L$124/1000</f>
        <v>0</v>
      </c>
      <c r="V19" s="490">
        <f t="shared" si="5"/>
        <v>0</v>
      </c>
      <c r="W19" s="491">
        <f t="shared" si="4"/>
        <v>0</v>
      </c>
      <c r="X19" s="491">
        <f t="shared" si="4"/>
        <v>0</v>
      </c>
      <c r="Y19" s="491">
        <f t="shared" si="4"/>
        <v>0</v>
      </c>
      <c r="Z19" s="491">
        <f t="shared" si="4"/>
        <v>0</v>
      </c>
      <c r="AA19" s="491">
        <f t="shared" si="4"/>
        <v>0</v>
      </c>
      <c r="AB19" s="491">
        <f t="shared" si="4"/>
        <v>0</v>
      </c>
      <c r="AC19" s="492">
        <f t="shared" si="4"/>
        <v>0</v>
      </c>
    </row>
    <row r="20" spans="1:29" x14ac:dyDescent="0.25">
      <c r="A20" s="493" t="str">
        <f t="shared" si="6"/>
        <v>Don't</v>
      </c>
      <c r="B20" s="461" t="str">
        <f t="shared" si="6"/>
        <v>AUT</v>
      </c>
      <c r="C20">
        <f t="shared" si="6"/>
        <v>0</v>
      </c>
      <c r="D20" t="str">
        <f t="shared" si="6"/>
        <v>IMP</v>
      </c>
      <c r="E20" s="462" t="s">
        <v>614</v>
      </c>
      <c r="F20" s="489">
        <f>'Imp-Aus'!E$128</f>
        <v>0</v>
      </c>
      <c r="G20" s="430">
        <f>'Imp-Aus'!F$128</f>
        <v>0</v>
      </c>
      <c r="H20" s="430">
        <f>'Imp-Aus'!G$128</f>
        <v>0</v>
      </c>
      <c r="I20" s="430">
        <f>'Imp-Aus'!H$128</f>
        <v>0</v>
      </c>
      <c r="J20" s="430">
        <f>'Imp-Aus'!I$128</f>
        <v>0</v>
      </c>
      <c r="K20" s="430">
        <f>'Imp-Aus'!J$128</f>
        <v>0</v>
      </c>
      <c r="L20" s="430">
        <f>'Imp-Aus'!K$128</f>
        <v>0</v>
      </c>
      <c r="M20" s="430">
        <f>'Imp-Aus'!L$128</f>
        <v>0</v>
      </c>
      <c r="N20" s="489">
        <f>'Imp-Aus'!E$129/1000</f>
        <v>0</v>
      </c>
      <c r="O20" s="430">
        <f>'Imp-Aus'!F$129/1000</f>
        <v>0</v>
      </c>
      <c r="P20" s="430">
        <f>'Imp-Aus'!G$129/1000</f>
        <v>0</v>
      </c>
      <c r="Q20" s="430">
        <f>'Imp-Aus'!H$129/1000</f>
        <v>0</v>
      </c>
      <c r="R20" s="430">
        <f>'Imp-Aus'!I$129/1000</f>
        <v>0</v>
      </c>
      <c r="S20" s="430">
        <f>'Imp-Aus'!J$129/1000</f>
        <v>0</v>
      </c>
      <c r="T20" s="430">
        <f>'Imp-Aus'!K$129/1000</f>
        <v>0</v>
      </c>
      <c r="U20" s="430">
        <f>'Imp-Aus'!L$129/1000</f>
        <v>0</v>
      </c>
      <c r="V20" s="490">
        <f t="shared" si="5"/>
        <v>0</v>
      </c>
      <c r="W20" s="491">
        <f t="shared" si="4"/>
        <v>0</v>
      </c>
      <c r="X20" s="491">
        <f t="shared" si="4"/>
        <v>0</v>
      </c>
      <c r="Y20" s="491">
        <f t="shared" si="4"/>
        <v>0</v>
      </c>
      <c r="Z20" s="491">
        <f t="shared" si="4"/>
        <v>0</v>
      </c>
      <c r="AA20" s="491">
        <f t="shared" si="4"/>
        <v>0</v>
      </c>
      <c r="AB20" s="491">
        <f t="shared" si="4"/>
        <v>0</v>
      </c>
      <c r="AC20" s="492">
        <f t="shared" si="4"/>
        <v>0</v>
      </c>
    </row>
    <row r="21" spans="1:29" x14ac:dyDescent="0.25">
      <c r="A21" s="493" t="str">
        <f t="shared" si="6"/>
        <v>Don't</v>
      </c>
      <c r="B21" s="461" t="str">
        <f t="shared" si="6"/>
        <v>AUT</v>
      </c>
      <c r="C21">
        <f t="shared" si="6"/>
        <v>0</v>
      </c>
      <c r="D21" t="str">
        <f t="shared" si="6"/>
        <v>IMP</v>
      </c>
      <c r="E21" s="462" t="s">
        <v>615</v>
      </c>
      <c r="F21" s="489">
        <f>'Imp-Aus'!E$133</f>
        <v>0</v>
      </c>
      <c r="G21" s="430">
        <f>'Imp-Aus'!F$133</f>
        <v>0</v>
      </c>
      <c r="H21" s="430">
        <f>'Imp-Aus'!G$133</f>
        <v>0</v>
      </c>
      <c r="I21" s="430">
        <f>'Imp-Aus'!H$133</f>
        <v>0</v>
      </c>
      <c r="J21" s="430">
        <f>'Imp-Aus'!I$133</f>
        <v>0</v>
      </c>
      <c r="K21" s="430">
        <f>'Imp-Aus'!J$133</f>
        <v>0</v>
      </c>
      <c r="L21" s="430">
        <f>'Imp-Aus'!K$133</f>
        <v>0</v>
      </c>
      <c r="M21" s="430">
        <f>'Imp-Aus'!L$133</f>
        <v>0</v>
      </c>
      <c r="N21" s="489">
        <f>'Imp-Aus'!E$134/1000</f>
        <v>0</v>
      </c>
      <c r="O21" s="430">
        <f>'Imp-Aus'!F$134/1000</f>
        <v>0</v>
      </c>
      <c r="P21" s="430">
        <f>'Imp-Aus'!G$134/1000</f>
        <v>0</v>
      </c>
      <c r="Q21" s="430">
        <f>'Imp-Aus'!H$134/1000</f>
        <v>0</v>
      </c>
      <c r="R21" s="430">
        <f>'Imp-Aus'!I$134/1000</f>
        <v>0</v>
      </c>
      <c r="S21" s="430">
        <f>'Imp-Aus'!J$134/1000</f>
        <v>0</v>
      </c>
      <c r="T21" s="430">
        <f>'Imp-Aus'!K$134/1000</f>
        <v>0</v>
      </c>
      <c r="U21" s="430">
        <f>'Imp-Aus'!L$134/1000</f>
        <v>0</v>
      </c>
      <c r="V21" s="490">
        <f t="shared" si="5"/>
        <v>0</v>
      </c>
      <c r="W21" s="491">
        <f t="shared" si="4"/>
        <v>0</v>
      </c>
      <c r="X21" s="491">
        <f t="shared" si="4"/>
        <v>0</v>
      </c>
      <c r="Y21" s="491">
        <f t="shared" si="4"/>
        <v>0</v>
      </c>
      <c r="Z21" s="491">
        <f t="shared" si="4"/>
        <v>0</v>
      </c>
      <c r="AA21" s="491">
        <f t="shared" si="4"/>
        <v>0</v>
      </c>
      <c r="AB21" s="491">
        <f t="shared" si="4"/>
        <v>0</v>
      </c>
      <c r="AC21" s="492">
        <f t="shared" si="4"/>
        <v>0</v>
      </c>
    </row>
    <row r="22" spans="1:29" x14ac:dyDescent="0.25">
      <c r="A22" s="493" t="str">
        <f t="shared" si="6"/>
        <v>Don't</v>
      </c>
      <c r="B22" s="461" t="str">
        <f t="shared" si="6"/>
        <v>AUT</v>
      </c>
      <c r="C22">
        <f t="shared" si="6"/>
        <v>0</v>
      </c>
      <c r="D22" t="str">
        <f t="shared" si="6"/>
        <v>IMP</v>
      </c>
      <c r="E22" s="462" t="s">
        <v>616</v>
      </c>
      <c r="F22" s="489">
        <f>'Imp-Aus'!E$138</f>
        <v>0</v>
      </c>
      <c r="G22" s="430">
        <f>'Imp-Aus'!F$138</f>
        <v>0</v>
      </c>
      <c r="H22" s="430">
        <f>'Imp-Aus'!G$138</f>
        <v>0</v>
      </c>
      <c r="I22" s="430">
        <f>'Imp-Aus'!H$138</f>
        <v>0</v>
      </c>
      <c r="J22" s="430">
        <f>'Imp-Aus'!I$138</f>
        <v>0</v>
      </c>
      <c r="K22" s="430">
        <f>'Imp-Aus'!J$138</f>
        <v>0</v>
      </c>
      <c r="L22" s="430">
        <f>'Imp-Aus'!K$138</f>
        <v>0</v>
      </c>
      <c r="M22" s="430">
        <f>'Imp-Aus'!L$138</f>
        <v>0</v>
      </c>
      <c r="N22" s="489">
        <f>'Imp-Aus'!E$139/1000</f>
        <v>0</v>
      </c>
      <c r="O22" s="430">
        <f>'Imp-Aus'!F$139/1000</f>
        <v>0</v>
      </c>
      <c r="P22" s="430">
        <f>'Imp-Aus'!G$139/1000</f>
        <v>0</v>
      </c>
      <c r="Q22" s="430">
        <f>'Imp-Aus'!H$139/1000</f>
        <v>0</v>
      </c>
      <c r="R22" s="430">
        <f>'Imp-Aus'!I$139/1000</f>
        <v>0</v>
      </c>
      <c r="S22" s="430">
        <f>'Imp-Aus'!J$139/1000</f>
        <v>0</v>
      </c>
      <c r="T22" s="430">
        <f>'Imp-Aus'!K$139/1000</f>
        <v>0</v>
      </c>
      <c r="U22" s="430">
        <f>'Imp-Aus'!L$139/1000</f>
        <v>0</v>
      </c>
      <c r="V22" s="490">
        <f t="shared" si="5"/>
        <v>0</v>
      </c>
      <c r="W22" s="491">
        <f t="shared" si="4"/>
        <v>0</v>
      </c>
      <c r="X22" s="491">
        <f t="shared" si="4"/>
        <v>0</v>
      </c>
      <c r="Y22" s="491">
        <f t="shared" si="4"/>
        <v>0</v>
      </c>
      <c r="Z22" s="491">
        <f t="shared" si="4"/>
        <v>0</v>
      </c>
      <c r="AA22" s="491">
        <f t="shared" si="4"/>
        <v>0</v>
      </c>
      <c r="AB22" s="491">
        <f t="shared" si="4"/>
        <v>0</v>
      </c>
      <c r="AC22" s="492">
        <f t="shared" si="4"/>
        <v>0</v>
      </c>
    </row>
    <row r="23" spans="1:29" x14ac:dyDescent="0.25">
      <c r="A23" s="493" t="str">
        <f t="shared" si="6"/>
        <v>Don't</v>
      </c>
      <c r="B23" s="461" t="str">
        <f t="shared" si="6"/>
        <v>AUT</v>
      </c>
      <c r="C23">
        <f t="shared" si="6"/>
        <v>0</v>
      </c>
      <c r="D23" t="str">
        <f t="shared" si="6"/>
        <v>IMP</v>
      </c>
      <c r="E23" s="462" t="s">
        <v>617</v>
      </c>
      <c r="F23" s="489">
        <f>'Imp-Aus'!E$143</f>
        <v>0</v>
      </c>
      <c r="G23" s="430">
        <f>'Imp-Aus'!F$143</f>
        <v>0</v>
      </c>
      <c r="H23" s="430">
        <f>'Imp-Aus'!G$143</f>
        <v>0</v>
      </c>
      <c r="I23" s="430">
        <f>'Imp-Aus'!H$143</f>
        <v>0</v>
      </c>
      <c r="J23" s="430">
        <f>'Imp-Aus'!I$143</f>
        <v>0</v>
      </c>
      <c r="K23" s="430">
        <f>'Imp-Aus'!J$143</f>
        <v>0</v>
      </c>
      <c r="L23" s="430">
        <f>'Imp-Aus'!K$143</f>
        <v>0</v>
      </c>
      <c r="M23" s="430">
        <f>'Imp-Aus'!L$143</f>
        <v>0</v>
      </c>
      <c r="N23" s="489">
        <f>'Imp-Aus'!E$144/1000</f>
        <v>0</v>
      </c>
      <c r="O23" s="430">
        <f>'Imp-Aus'!F$144/1000</f>
        <v>0</v>
      </c>
      <c r="P23" s="430">
        <f>'Imp-Aus'!G$144/1000</f>
        <v>0</v>
      </c>
      <c r="Q23" s="430">
        <f>'Imp-Aus'!H$144/1000</f>
        <v>0</v>
      </c>
      <c r="R23" s="430">
        <f>'Imp-Aus'!I$144/1000</f>
        <v>0</v>
      </c>
      <c r="S23" s="430">
        <f>'Imp-Aus'!J$144/1000</f>
        <v>0</v>
      </c>
      <c r="T23" s="430">
        <f>'Imp-Aus'!K$144/1000</f>
        <v>0</v>
      </c>
      <c r="U23" s="430">
        <f>'Imp-Aus'!L$144/1000</f>
        <v>0</v>
      </c>
      <c r="V23" s="490">
        <f t="shared" si="5"/>
        <v>0</v>
      </c>
      <c r="W23" s="491">
        <f t="shared" si="4"/>
        <v>0</v>
      </c>
      <c r="X23" s="491">
        <f t="shared" si="4"/>
        <v>0</v>
      </c>
      <c r="Y23" s="491">
        <f t="shared" si="4"/>
        <v>0</v>
      </c>
      <c r="Z23" s="491">
        <f t="shared" si="4"/>
        <v>0</v>
      </c>
      <c r="AA23" s="491">
        <f t="shared" si="4"/>
        <v>0</v>
      </c>
      <c r="AB23" s="491">
        <f t="shared" si="4"/>
        <v>0</v>
      </c>
      <c r="AC23" s="492">
        <f t="shared" si="4"/>
        <v>0</v>
      </c>
    </row>
    <row r="24" spans="1:29" x14ac:dyDescent="0.25">
      <c r="A24" s="493" t="str">
        <f t="shared" si="6"/>
        <v>Don't</v>
      </c>
      <c r="B24" s="461" t="str">
        <f>B23</f>
        <v>AUT</v>
      </c>
      <c r="C24">
        <f>C23</f>
        <v>0</v>
      </c>
      <c r="D24" t="s">
        <v>618</v>
      </c>
      <c r="E24" s="462" t="str">
        <f t="shared" ref="E24:E29" si="7">E14</f>
        <v>BMP 1</v>
      </c>
      <c r="F24" s="489">
        <f>'Imp-Aus'!E$169</f>
        <v>0</v>
      </c>
      <c r="G24" s="430">
        <f>'Imp-Aus'!F$169</f>
        <v>0</v>
      </c>
      <c r="H24" s="430">
        <f>'Imp-Aus'!G$169</f>
        <v>0</v>
      </c>
      <c r="I24" s="430">
        <f>'Imp-Aus'!H$169</f>
        <v>0</v>
      </c>
      <c r="J24" s="430">
        <f>'Imp-Aus'!I$169</f>
        <v>0</v>
      </c>
      <c r="K24" s="430">
        <f>'Imp-Aus'!J$169</f>
        <v>0</v>
      </c>
      <c r="L24" s="430">
        <f>'Imp-Aus'!K$169</f>
        <v>0</v>
      </c>
      <c r="M24" s="430">
        <f>'Imp-Aus'!L$169</f>
        <v>0</v>
      </c>
      <c r="N24" s="489">
        <f>'Imp-Aus'!E$170/1000</f>
        <v>0</v>
      </c>
      <c r="O24" s="430">
        <f>'Imp-Aus'!F$170/1000</f>
        <v>0</v>
      </c>
      <c r="P24" s="430">
        <f>'Imp-Aus'!G$170/1000</f>
        <v>0</v>
      </c>
      <c r="Q24" s="430">
        <f>'Imp-Aus'!H$170/1000</f>
        <v>0</v>
      </c>
      <c r="R24" s="430">
        <f>'Imp-Aus'!I$170/1000</f>
        <v>0</v>
      </c>
      <c r="S24" s="430">
        <f>'Imp-Aus'!J$170/1000</f>
        <v>0</v>
      </c>
      <c r="T24" s="430">
        <f>'Imp-Aus'!K$170/1000</f>
        <v>0</v>
      </c>
      <c r="U24" s="430">
        <f>'Imp-Aus'!L$170/1000</f>
        <v>0</v>
      </c>
      <c r="V24" s="490">
        <f t="shared" si="5"/>
        <v>0</v>
      </c>
      <c r="W24" s="491">
        <f t="shared" si="4"/>
        <v>0</v>
      </c>
      <c r="X24" s="491">
        <f t="shared" si="4"/>
        <v>0</v>
      </c>
      <c r="Y24" s="491">
        <f t="shared" si="4"/>
        <v>0</v>
      </c>
      <c r="Z24" s="491">
        <f t="shared" si="4"/>
        <v>0</v>
      </c>
      <c r="AA24" s="491">
        <f t="shared" si="4"/>
        <v>0</v>
      </c>
      <c r="AB24" s="491">
        <f t="shared" si="4"/>
        <v>0</v>
      </c>
      <c r="AC24" s="492">
        <f t="shared" si="4"/>
        <v>0</v>
      </c>
    </row>
    <row r="25" spans="1:29" x14ac:dyDescent="0.25">
      <c r="A25" s="493" t="str">
        <f t="shared" si="6"/>
        <v>Don't</v>
      </c>
      <c r="B25" s="461" t="str">
        <f>B24</f>
        <v>AUT</v>
      </c>
      <c r="C25">
        <f t="shared" ref="C25:D29" si="8">C24</f>
        <v>0</v>
      </c>
      <c r="D25" t="str">
        <f>D24</f>
        <v>IMP SLS</v>
      </c>
      <c r="E25" s="462" t="str">
        <f t="shared" si="7"/>
        <v>BMP 2</v>
      </c>
      <c r="F25" s="489">
        <f>'Imp-Aus'!E$174</f>
        <v>0</v>
      </c>
      <c r="G25" s="430">
        <f>'Imp-Aus'!F$174</f>
        <v>0</v>
      </c>
      <c r="H25" s="430">
        <f>'Imp-Aus'!G$174</f>
        <v>0</v>
      </c>
      <c r="I25" s="430">
        <f>'Imp-Aus'!H$174</f>
        <v>0</v>
      </c>
      <c r="J25" s="430">
        <f>'Imp-Aus'!I$174</f>
        <v>0</v>
      </c>
      <c r="K25" s="430">
        <f>'Imp-Aus'!J$174</f>
        <v>0</v>
      </c>
      <c r="L25" s="430">
        <f>'Imp-Aus'!K$174</f>
        <v>0</v>
      </c>
      <c r="M25" s="430">
        <f>'Imp-Aus'!L$174</f>
        <v>0</v>
      </c>
      <c r="N25" s="489">
        <f>'Imp-Aus'!E$175/1000</f>
        <v>0</v>
      </c>
      <c r="O25" s="430">
        <f>'Imp-Aus'!F$175/1000</f>
        <v>0</v>
      </c>
      <c r="P25" s="430">
        <f>'Imp-Aus'!G$175/1000</f>
        <v>0</v>
      </c>
      <c r="Q25" s="430">
        <f>'Imp-Aus'!H$175/1000</f>
        <v>0</v>
      </c>
      <c r="R25" s="430">
        <f>'Imp-Aus'!I$175/1000</f>
        <v>0</v>
      </c>
      <c r="S25" s="430">
        <f>'Imp-Aus'!J$175/1000</f>
        <v>0</v>
      </c>
      <c r="T25" s="430">
        <f>'Imp-Aus'!K$175/1000</f>
        <v>0</v>
      </c>
      <c r="U25" s="430">
        <f>'Imp-Aus'!L$175/1000</f>
        <v>0</v>
      </c>
      <c r="V25" s="490">
        <f t="shared" si="5"/>
        <v>0</v>
      </c>
      <c r="W25" s="491">
        <f t="shared" si="4"/>
        <v>0</v>
      </c>
      <c r="X25" s="491">
        <f t="shared" si="4"/>
        <v>0</v>
      </c>
      <c r="Y25" s="491">
        <f t="shared" si="4"/>
        <v>0</v>
      </c>
      <c r="Z25" s="491">
        <f t="shared" si="4"/>
        <v>0</v>
      </c>
      <c r="AA25" s="491">
        <f t="shared" si="4"/>
        <v>0</v>
      </c>
      <c r="AB25" s="491">
        <f t="shared" si="4"/>
        <v>0</v>
      </c>
      <c r="AC25" s="492">
        <f t="shared" si="4"/>
        <v>0</v>
      </c>
    </row>
    <row r="26" spans="1:29" x14ac:dyDescent="0.25">
      <c r="A26" s="493" t="str">
        <f t="shared" si="6"/>
        <v>Don't</v>
      </c>
      <c r="B26" s="461" t="str">
        <f>B25</f>
        <v>AUT</v>
      </c>
      <c r="C26">
        <f t="shared" si="8"/>
        <v>0</v>
      </c>
      <c r="D26" t="str">
        <f t="shared" si="8"/>
        <v>IMP SLS</v>
      </c>
      <c r="E26" s="462" t="str">
        <f t="shared" si="7"/>
        <v>BMP 3</v>
      </c>
      <c r="F26" s="489">
        <f>'Imp-Aus'!E$179</f>
        <v>0</v>
      </c>
      <c r="G26" s="430">
        <f>'Imp-Aus'!F$179</f>
        <v>0</v>
      </c>
      <c r="H26" s="430">
        <f>'Imp-Aus'!G$179</f>
        <v>0</v>
      </c>
      <c r="I26" s="430">
        <f>'Imp-Aus'!H$179</f>
        <v>0</v>
      </c>
      <c r="J26" s="430">
        <f>'Imp-Aus'!I$179</f>
        <v>0</v>
      </c>
      <c r="K26" s="430">
        <f>'Imp-Aus'!J$179</f>
        <v>0</v>
      </c>
      <c r="L26" s="430">
        <f>'Imp-Aus'!K$179</f>
        <v>0</v>
      </c>
      <c r="M26" s="430">
        <f>'Imp-Aus'!L$179</f>
        <v>0</v>
      </c>
      <c r="N26" s="489">
        <f>'Imp-Aus'!E$180/1000</f>
        <v>0</v>
      </c>
      <c r="O26" s="430">
        <f>'Imp-Aus'!F$180/1000</f>
        <v>0</v>
      </c>
      <c r="P26" s="430">
        <f>'Imp-Aus'!G$180/1000</f>
        <v>0</v>
      </c>
      <c r="Q26" s="430">
        <f>'Imp-Aus'!H$180/1000</f>
        <v>0</v>
      </c>
      <c r="R26" s="430">
        <f>'Imp-Aus'!I$180/1000</f>
        <v>0</v>
      </c>
      <c r="S26" s="430">
        <f>'Imp-Aus'!J$180/1000</f>
        <v>0</v>
      </c>
      <c r="T26" s="430">
        <f>'Imp-Aus'!K$180/1000</f>
        <v>0</v>
      </c>
      <c r="U26" s="430">
        <f>'Imp-Aus'!L$180/1000</f>
        <v>0</v>
      </c>
      <c r="V26" s="490">
        <f t="shared" si="5"/>
        <v>0</v>
      </c>
      <c r="W26" s="491">
        <f t="shared" si="4"/>
        <v>0</v>
      </c>
      <c r="X26" s="491">
        <f t="shared" si="4"/>
        <v>0</v>
      </c>
      <c r="Y26" s="491">
        <f t="shared" si="4"/>
        <v>0</v>
      </c>
      <c r="Z26" s="491">
        <f t="shared" si="4"/>
        <v>0</v>
      </c>
      <c r="AA26" s="491">
        <f t="shared" si="4"/>
        <v>0</v>
      </c>
      <c r="AB26" s="491">
        <f t="shared" si="4"/>
        <v>0</v>
      </c>
      <c r="AC26" s="492">
        <f t="shared" si="4"/>
        <v>0</v>
      </c>
    </row>
    <row r="27" spans="1:29" x14ac:dyDescent="0.25">
      <c r="A27" s="493" t="str">
        <f t="shared" si="6"/>
        <v>Don't</v>
      </c>
      <c r="B27" s="461" t="str">
        <f>B26</f>
        <v>AUT</v>
      </c>
      <c r="C27">
        <f t="shared" si="8"/>
        <v>0</v>
      </c>
      <c r="D27" t="str">
        <f t="shared" si="8"/>
        <v>IMP SLS</v>
      </c>
      <c r="E27" s="462" t="str">
        <f t="shared" si="7"/>
        <v>BMP 4</v>
      </c>
      <c r="F27" s="489">
        <f>'Imp-Aus'!E$184</f>
        <v>0</v>
      </c>
      <c r="G27" s="430">
        <f>'Imp-Aus'!F$184</f>
        <v>0</v>
      </c>
      <c r="H27" s="430">
        <f>'Imp-Aus'!G$184</f>
        <v>0</v>
      </c>
      <c r="I27" s="430">
        <f>'Imp-Aus'!H$184</f>
        <v>0</v>
      </c>
      <c r="J27" s="430">
        <f>'Imp-Aus'!I$184</f>
        <v>0</v>
      </c>
      <c r="K27" s="430">
        <f>'Imp-Aus'!J$184</f>
        <v>0</v>
      </c>
      <c r="L27" s="430">
        <f>'Imp-Aus'!K$184</f>
        <v>0</v>
      </c>
      <c r="M27" s="430">
        <f>'Imp-Aus'!L$184</f>
        <v>0</v>
      </c>
      <c r="N27" s="489">
        <f>'Imp-Aus'!E$185/1000</f>
        <v>0</v>
      </c>
      <c r="O27" s="430">
        <f>'Imp-Aus'!F$185/1000</f>
        <v>0</v>
      </c>
      <c r="P27" s="430">
        <f>'Imp-Aus'!G$185/1000</f>
        <v>0</v>
      </c>
      <c r="Q27" s="430">
        <f>'Imp-Aus'!H$185/1000</f>
        <v>0</v>
      </c>
      <c r="R27" s="430">
        <f>'Imp-Aus'!I$185/1000</f>
        <v>0</v>
      </c>
      <c r="S27" s="430">
        <f>'Imp-Aus'!J$185/1000</f>
        <v>0</v>
      </c>
      <c r="T27" s="430">
        <f>'Imp-Aus'!K$185/1000</f>
        <v>0</v>
      </c>
      <c r="U27" s="430">
        <f>'Imp-Aus'!L$185/1000</f>
        <v>0</v>
      </c>
      <c r="V27" s="490">
        <f t="shared" si="5"/>
        <v>0</v>
      </c>
      <c r="W27" s="491">
        <f t="shared" si="4"/>
        <v>0</v>
      </c>
      <c r="X27" s="491">
        <f t="shared" si="4"/>
        <v>0</v>
      </c>
      <c r="Y27" s="491">
        <f t="shared" si="4"/>
        <v>0</v>
      </c>
      <c r="Z27" s="491">
        <f t="shared" si="4"/>
        <v>0</v>
      </c>
      <c r="AA27" s="491">
        <f t="shared" si="4"/>
        <v>0</v>
      </c>
      <c r="AB27" s="491">
        <f t="shared" si="4"/>
        <v>0</v>
      </c>
      <c r="AC27" s="492">
        <f t="shared" si="4"/>
        <v>0</v>
      </c>
    </row>
    <row r="28" spans="1:29" x14ac:dyDescent="0.25">
      <c r="A28" s="493" t="str">
        <f t="shared" si="6"/>
        <v>Don't</v>
      </c>
      <c r="B28" s="461" t="str">
        <f>B27</f>
        <v>AUT</v>
      </c>
      <c r="C28">
        <f t="shared" si="8"/>
        <v>0</v>
      </c>
      <c r="D28" t="str">
        <f t="shared" si="8"/>
        <v>IMP SLS</v>
      </c>
      <c r="E28" s="462" t="str">
        <f t="shared" si="7"/>
        <v>BMP 5</v>
      </c>
      <c r="F28" s="489">
        <f>'Imp-Aus'!E$189</f>
        <v>0</v>
      </c>
      <c r="G28" s="430">
        <f>'Imp-Aus'!F$189</f>
        <v>0</v>
      </c>
      <c r="H28" s="430">
        <f>'Imp-Aus'!G$189</f>
        <v>0</v>
      </c>
      <c r="I28" s="430">
        <f>'Imp-Aus'!H$189</f>
        <v>0</v>
      </c>
      <c r="J28" s="430">
        <f>'Imp-Aus'!I$189</f>
        <v>0</v>
      </c>
      <c r="K28" s="430">
        <f>'Imp-Aus'!J$189</f>
        <v>0</v>
      </c>
      <c r="L28" s="430">
        <f>'Imp-Aus'!K$189</f>
        <v>0</v>
      </c>
      <c r="M28" s="430">
        <f>'Imp-Aus'!L$189</f>
        <v>0</v>
      </c>
      <c r="N28" s="489">
        <f>'Imp-Aus'!E$190/1000</f>
        <v>0</v>
      </c>
      <c r="O28" s="430">
        <f>'Imp-Aus'!F$190/1000</f>
        <v>0</v>
      </c>
      <c r="P28" s="430">
        <f>'Imp-Aus'!G$190/1000</f>
        <v>0</v>
      </c>
      <c r="Q28" s="430">
        <f>'Imp-Aus'!H$190/1000</f>
        <v>0</v>
      </c>
      <c r="R28" s="430">
        <f>'Imp-Aus'!I$190/1000</f>
        <v>0</v>
      </c>
      <c r="S28" s="430">
        <f>'Imp-Aus'!J$190/1000</f>
        <v>0</v>
      </c>
      <c r="T28" s="430">
        <f>'Imp-Aus'!K$190/1000</f>
        <v>0</v>
      </c>
      <c r="U28" s="430">
        <f>'Imp-Aus'!L$190/1000</f>
        <v>0</v>
      </c>
      <c r="V28" s="490">
        <f t="shared" si="5"/>
        <v>0</v>
      </c>
      <c r="W28" s="491">
        <f t="shared" si="4"/>
        <v>0</v>
      </c>
      <c r="X28" s="491">
        <f t="shared" si="4"/>
        <v>0</v>
      </c>
      <c r="Y28" s="491">
        <f t="shared" si="4"/>
        <v>0</v>
      </c>
      <c r="Z28" s="491">
        <f t="shared" si="4"/>
        <v>0</v>
      </c>
      <c r="AA28" s="491">
        <f t="shared" si="4"/>
        <v>0</v>
      </c>
      <c r="AB28" s="491">
        <f t="shared" si="4"/>
        <v>0</v>
      </c>
      <c r="AC28" s="492">
        <f t="shared" si="4"/>
        <v>0</v>
      </c>
    </row>
    <row r="29" spans="1:29" x14ac:dyDescent="0.25">
      <c r="A29" s="493" t="str">
        <f t="shared" si="6"/>
        <v>Don't</v>
      </c>
      <c r="B29" s="461" t="str">
        <f>B28</f>
        <v>AUT</v>
      </c>
      <c r="C29">
        <f t="shared" si="8"/>
        <v>0</v>
      </c>
      <c r="D29" t="str">
        <f t="shared" si="8"/>
        <v>IMP SLS</v>
      </c>
      <c r="E29" s="462" t="str">
        <f t="shared" si="7"/>
        <v>BMP 6</v>
      </c>
      <c r="F29" s="489">
        <f>'Imp-Aus'!E$194</f>
        <v>0</v>
      </c>
      <c r="G29" s="430">
        <f>'Imp-Aus'!F$194</f>
        <v>0</v>
      </c>
      <c r="H29" s="430">
        <f>'Imp-Aus'!G$194</f>
        <v>0</v>
      </c>
      <c r="I29" s="430">
        <f>'Imp-Aus'!H$194</f>
        <v>0</v>
      </c>
      <c r="J29" s="430">
        <f>'Imp-Aus'!I$194</f>
        <v>0</v>
      </c>
      <c r="K29" s="430">
        <f>'Imp-Aus'!J$194</f>
        <v>0</v>
      </c>
      <c r="L29" s="430">
        <f>'Imp-Aus'!K$194</f>
        <v>0</v>
      </c>
      <c r="M29" s="430">
        <f>'Imp-Aus'!L$194</f>
        <v>0</v>
      </c>
      <c r="N29" s="489">
        <f>'Imp-Aus'!E$195/1000</f>
        <v>0</v>
      </c>
      <c r="O29" s="430">
        <f>'Imp-Aus'!F$195/1000</f>
        <v>0</v>
      </c>
      <c r="P29" s="430">
        <f>'Imp-Aus'!G$195/1000</f>
        <v>0</v>
      </c>
      <c r="Q29" s="430">
        <f>'Imp-Aus'!H$195/1000</f>
        <v>0</v>
      </c>
      <c r="R29" s="430">
        <f>'Imp-Aus'!I$195/1000</f>
        <v>0</v>
      </c>
      <c r="S29" s="430">
        <f>'Imp-Aus'!J$195/1000</f>
        <v>0</v>
      </c>
      <c r="T29" s="430">
        <f>'Imp-Aus'!K$195/1000</f>
        <v>0</v>
      </c>
      <c r="U29" s="430">
        <f>'Imp-Aus'!L$195/1000</f>
        <v>0</v>
      </c>
      <c r="V29" s="490">
        <f t="shared" si="5"/>
        <v>0</v>
      </c>
      <c r="W29" s="491">
        <f t="shared" si="4"/>
        <v>0</v>
      </c>
      <c r="X29" s="491">
        <f t="shared" si="4"/>
        <v>0</v>
      </c>
      <c r="Y29" s="491">
        <f t="shared" si="4"/>
        <v>0</v>
      </c>
      <c r="Z29" s="491">
        <f t="shared" si="4"/>
        <v>0</v>
      </c>
      <c r="AA29" s="491">
        <f t="shared" si="4"/>
        <v>0</v>
      </c>
      <c r="AB29" s="491">
        <f t="shared" si="4"/>
        <v>0</v>
      </c>
      <c r="AC29" s="492">
        <f t="shared" si="4"/>
        <v>0</v>
      </c>
    </row>
    <row r="30" spans="1:29" x14ac:dyDescent="0.25">
      <c r="A30" s="493" t="str">
        <f t="shared" si="6"/>
        <v>Don't</v>
      </c>
      <c r="B30" s="461" t="str">
        <f t="shared" si="6"/>
        <v>AUT</v>
      </c>
      <c r="C30">
        <f t="shared" si="6"/>
        <v>0</v>
      </c>
      <c r="D30" t="str">
        <f t="shared" si="6"/>
        <v>IMP SLS</v>
      </c>
      <c r="E30" s="462" t="str">
        <f t="shared" ref="E30:E33" si="9">E20</f>
        <v>BMP 7</v>
      </c>
      <c r="F30" s="489">
        <f>'Imp-Aus'!E$199</f>
        <v>0</v>
      </c>
      <c r="G30" s="430">
        <f>'Imp-Aus'!F$199</f>
        <v>0</v>
      </c>
      <c r="H30" s="430">
        <f>'Imp-Aus'!G$199</f>
        <v>0</v>
      </c>
      <c r="I30" s="430">
        <f>'Imp-Aus'!H$199</f>
        <v>0</v>
      </c>
      <c r="J30" s="430">
        <f>'Imp-Aus'!I$199</f>
        <v>0</v>
      </c>
      <c r="K30" s="430">
        <f>'Imp-Aus'!J$199</f>
        <v>0</v>
      </c>
      <c r="L30" s="430">
        <f>'Imp-Aus'!K$199</f>
        <v>0</v>
      </c>
      <c r="M30" s="430">
        <f>'Imp-Aus'!L$199</f>
        <v>0</v>
      </c>
      <c r="N30" s="489">
        <f>'Imp-Aus'!E$200/1000</f>
        <v>0</v>
      </c>
      <c r="O30" s="430">
        <f>'Imp-Aus'!F$200/1000</f>
        <v>0</v>
      </c>
      <c r="P30" s="430">
        <f>'Imp-Aus'!G$200/1000</f>
        <v>0</v>
      </c>
      <c r="Q30" s="430">
        <f>'Imp-Aus'!H$200/1000</f>
        <v>0</v>
      </c>
      <c r="R30" s="430">
        <f>'Imp-Aus'!I$200/1000</f>
        <v>0</v>
      </c>
      <c r="S30" s="430">
        <f>'Imp-Aus'!J$200/1000</f>
        <v>0</v>
      </c>
      <c r="T30" s="430">
        <f>'Imp-Aus'!K$200/1000</f>
        <v>0</v>
      </c>
      <c r="U30" s="430">
        <f>'Imp-Aus'!L$200/1000</f>
        <v>0</v>
      </c>
      <c r="V30" s="490">
        <f t="shared" si="5"/>
        <v>0</v>
      </c>
      <c r="W30" s="491">
        <f t="shared" si="5"/>
        <v>0</v>
      </c>
      <c r="X30" s="491">
        <f t="shared" si="5"/>
        <v>0</v>
      </c>
      <c r="Y30" s="491">
        <f t="shared" si="5"/>
        <v>0</v>
      </c>
      <c r="Z30" s="491">
        <f t="shared" si="5"/>
        <v>0</v>
      </c>
      <c r="AA30" s="491">
        <f t="shared" si="5"/>
        <v>0</v>
      </c>
      <c r="AB30" s="491">
        <f t="shared" si="5"/>
        <v>0</v>
      </c>
      <c r="AC30" s="492">
        <f t="shared" si="5"/>
        <v>0</v>
      </c>
    </row>
    <row r="31" spans="1:29" x14ac:dyDescent="0.25">
      <c r="A31" s="493" t="str">
        <f t="shared" si="6"/>
        <v>Don't</v>
      </c>
      <c r="B31" s="461" t="str">
        <f t="shared" si="6"/>
        <v>AUT</v>
      </c>
      <c r="C31">
        <f t="shared" si="6"/>
        <v>0</v>
      </c>
      <c r="D31" t="str">
        <f t="shared" si="6"/>
        <v>IMP SLS</v>
      </c>
      <c r="E31" s="462" t="str">
        <f t="shared" si="9"/>
        <v>BMP 8</v>
      </c>
      <c r="F31" s="489">
        <f>'Imp-Aus'!E$204</f>
        <v>0</v>
      </c>
      <c r="G31" s="430">
        <f>'Imp-Aus'!F$204</f>
        <v>0</v>
      </c>
      <c r="H31" s="430">
        <f>'Imp-Aus'!G$204</f>
        <v>0</v>
      </c>
      <c r="I31" s="430">
        <f>'Imp-Aus'!H$204</f>
        <v>0</v>
      </c>
      <c r="J31" s="430">
        <f>'Imp-Aus'!I$204</f>
        <v>0</v>
      </c>
      <c r="K31" s="430">
        <f>'Imp-Aus'!J$204</f>
        <v>0</v>
      </c>
      <c r="L31" s="430">
        <f>'Imp-Aus'!K$204</f>
        <v>0</v>
      </c>
      <c r="M31" s="430">
        <f>'Imp-Aus'!L$204</f>
        <v>0</v>
      </c>
      <c r="N31" s="489">
        <f>'Imp-Aus'!E$205/1000</f>
        <v>0</v>
      </c>
      <c r="O31" s="430">
        <f>'Imp-Aus'!F$205/1000</f>
        <v>0</v>
      </c>
      <c r="P31" s="430">
        <f>'Imp-Aus'!G$205/1000</f>
        <v>0</v>
      </c>
      <c r="Q31" s="430">
        <f>'Imp-Aus'!H$205/1000</f>
        <v>0</v>
      </c>
      <c r="R31" s="430">
        <f>'Imp-Aus'!I$205/1000</f>
        <v>0</v>
      </c>
      <c r="S31" s="430">
        <f>'Imp-Aus'!J$205/1000</f>
        <v>0</v>
      </c>
      <c r="T31" s="430">
        <f>'Imp-Aus'!K$205/1000</f>
        <v>0</v>
      </c>
      <c r="U31" s="430">
        <f>'Imp-Aus'!L$205/1000</f>
        <v>0</v>
      </c>
      <c r="V31" s="490">
        <f t="shared" si="5"/>
        <v>0</v>
      </c>
      <c r="W31" s="491">
        <f t="shared" si="5"/>
        <v>0</v>
      </c>
      <c r="X31" s="491">
        <f t="shared" si="5"/>
        <v>0</v>
      </c>
      <c r="Y31" s="491">
        <f t="shared" si="5"/>
        <v>0</v>
      </c>
      <c r="Z31" s="491">
        <f t="shared" si="5"/>
        <v>0</v>
      </c>
      <c r="AA31" s="491">
        <f t="shared" si="5"/>
        <v>0</v>
      </c>
      <c r="AB31" s="491">
        <f t="shared" si="5"/>
        <v>0</v>
      </c>
      <c r="AC31" s="492">
        <f t="shared" si="5"/>
        <v>0</v>
      </c>
    </row>
    <row r="32" spans="1:29" x14ac:dyDescent="0.25">
      <c r="A32" s="493" t="str">
        <f t="shared" si="6"/>
        <v>Don't</v>
      </c>
      <c r="B32" s="461" t="str">
        <f t="shared" si="6"/>
        <v>AUT</v>
      </c>
      <c r="C32">
        <f t="shared" si="6"/>
        <v>0</v>
      </c>
      <c r="D32" t="str">
        <f t="shared" si="6"/>
        <v>IMP SLS</v>
      </c>
      <c r="E32" s="462" t="str">
        <f t="shared" si="9"/>
        <v>BMP 9</v>
      </c>
      <c r="F32" s="489">
        <f>'Imp-Aus'!E$209</f>
        <v>0</v>
      </c>
      <c r="G32" s="430">
        <f>'Imp-Aus'!F$209</f>
        <v>0</v>
      </c>
      <c r="H32" s="430">
        <f>'Imp-Aus'!G$209</f>
        <v>0</v>
      </c>
      <c r="I32" s="430">
        <f>'Imp-Aus'!H$209</f>
        <v>0</v>
      </c>
      <c r="J32" s="430">
        <f>'Imp-Aus'!I$209</f>
        <v>0</v>
      </c>
      <c r="K32" s="430">
        <f>'Imp-Aus'!J$209</f>
        <v>0</v>
      </c>
      <c r="L32" s="430">
        <f>'Imp-Aus'!K$209</f>
        <v>0</v>
      </c>
      <c r="M32" s="430">
        <f>'Imp-Aus'!L$209</f>
        <v>0</v>
      </c>
      <c r="N32" s="489">
        <f>'Imp-Aus'!E$210/1000</f>
        <v>0</v>
      </c>
      <c r="O32" s="430">
        <f>'Imp-Aus'!F$210/1000</f>
        <v>0</v>
      </c>
      <c r="P32" s="430">
        <f>'Imp-Aus'!G$210/1000</f>
        <v>0</v>
      </c>
      <c r="Q32" s="430">
        <f>'Imp-Aus'!H$210/1000</f>
        <v>0</v>
      </c>
      <c r="R32" s="430">
        <f>'Imp-Aus'!I$210/1000</f>
        <v>0</v>
      </c>
      <c r="S32" s="430">
        <f>'Imp-Aus'!J$210/1000</f>
        <v>0</v>
      </c>
      <c r="T32" s="430">
        <f>'Imp-Aus'!K$210/1000</f>
        <v>0</v>
      </c>
      <c r="U32" s="430">
        <f>'Imp-Aus'!L$210/1000</f>
        <v>0</v>
      </c>
      <c r="V32" s="490">
        <f t="shared" si="5"/>
        <v>0</v>
      </c>
      <c r="W32" s="491">
        <f t="shared" si="5"/>
        <v>0</v>
      </c>
      <c r="X32" s="491">
        <f t="shared" si="5"/>
        <v>0</v>
      </c>
      <c r="Y32" s="491">
        <f t="shared" si="5"/>
        <v>0</v>
      </c>
      <c r="Z32" s="491">
        <f t="shared" si="5"/>
        <v>0</v>
      </c>
      <c r="AA32" s="491">
        <f t="shared" si="5"/>
        <v>0</v>
      </c>
      <c r="AB32" s="491">
        <f t="shared" si="5"/>
        <v>0</v>
      </c>
      <c r="AC32" s="492">
        <f t="shared" si="5"/>
        <v>0</v>
      </c>
    </row>
    <row r="33" spans="1:29" x14ac:dyDescent="0.25">
      <c r="A33" s="493" t="str">
        <f t="shared" si="6"/>
        <v>Don't</v>
      </c>
      <c r="B33" s="461" t="str">
        <f t="shared" si="6"/>
        <v>AUT</v>
      </c>
      <c r="C33">
        <f t="shared" si="6"/>
        <v>0</v>
      </c>
      <c r="D33" t="str">
        <f t="shared" si="6"/>
        <v>IMP SLS</v>
      </c>
      <c r="E33" s="462" t="str">
        <f t="shared" si="9"/>
        <v>BMP 10</v>
      </c>
      <c r="F33" s="489">
        <f>'Imp-Aus'!E$214</f>
        <v>0</v>
      </c>
      <c r="G33" s="430">
        <f>'Imp-Aus'!F$214</f>
        <v>0</v>
      </c>
      <c r="H33" s="430">
        <f>'Imp-Aus'!G$214</f>
        <v>0</v>
      </c>
      <c r="I33" s="430">
        <f>'Imp-Aus'!H$214</f>
        <v>0</v>
      </c>
      <c r="J33" s="430">
        <f>'Imp-Aus'!I$214</f>
        <v>0</v>
      </c>
      <c r="K33" s="430">
        <f>'Imp-Aus'!J$214</f>
        <v>0</v>
      </c>
      <c r="L33" s="430">
        <f>'Imp-Aus'!K$214</f>
        <v>0</v>
      </c>
      <c r="M33" s="430">
        <f>'Imp-Aus'!L$214</f>
        <v>0</v>
      </c>
      <c r="N33" s="489">
        <f>'Imp-Aus'!E$215/1000</f>
        <v>0</v>
      </c>
      <c r="O33" s="430">
        <f>'Imp-Aus'!F$215/1000</f>
        <v>0</v>
      </c>
      <c r="P33" s="430">
        <f>'Imp-Aus'!G$215/1000</f>
        <v>0</v>
      </c>
      <c r="Q33" s="430">
        <f>'Imp-Aus'!H$215/1000</f>
        <v>0</v>
      </c>
      <c r="R33" s="430">
        <f>'Imp-Aus'!I$215/1000</f>
        <v>0</v>
      </c>
      <c r="S33" s="430">
        <f>'Imp-Aus'!J$215/1000</f>
        <v>0</v>
      </c>
      <c r="T33" s="430">
        <f>'Imp-Aus'!K$215/1000</f>
        <v>0</v>
      </c>
      <c r="U33" s="430">
        <f>'Imp-Aus'!L$215/1000</f>
        <v>0</v>
      </c>
      <c r="V33" s="490">
        <f t="shared" si="5"/>
        <v>0</v>
      </c>
      <c r="W33" s="491">
        <f t="shared" si="5"/>
        <v>0</v>
      </c>
      <c r="X33" s="491">
        <f t="shared" si="5"/>
        <v>0</v>
      </c>
      <c r="Y33" s="491">
        <f t="shared" si="5"/>
        <v>0</v>
      </c>
      <c r="Z33" s="491">
        <f t="shared" si="5"/>
        <v>0</v>
      </c>
      <c r="AA33" s="491">
        <f t="shared" si="5"/>
        <v>0</v>
      </c>
      <c r="AB33" s="491">
        <f t="shared" si="5"/>
        <v>0</v>
      </c>
      <c r="AC33" s="492">
        <f t="shared" si="5"/>
        <v>0</v>
      </c>
    </row>
    <row r="34" spans="1:29" x14ac:dyDescent="0.25">
      <c r="A34" s="493" t="str">
        <f>IF(SUM(F34:U49)&gt;=0.01,"Copy","Don't")</f>
        <v>Don't</v>
      </c>
      <c r="B34" s="494" t="s">
        <v>552</v>
      </c>
      <c r="C34" s="495">
        <f>'Imp-Aus2'!$G$22</f>
        <v>0</v>
      </c>
      <c r="D34" s="495" t="s">
        <v>607</v>
      </c>
      <c r="E34" s="496" t="s">
        <v>608</v>
      </c>
      <c r="F34" s="489">
        <f>'Imp-Aus2'!E$98</f>
        <v>0</v>
      </c>
      <c r="G34" s="430">
        <f>'Imp-Aus2'!F$98</f>
        <v>0</v>
      </c>
      <c r="H34" s="430">
        <f>'Imp-Aus2'!G$98</f>
        <v>0</v>
      </c>
      <c r="I34" s="430">
        <f>'Imp-Aus2'!H$98</f>
        <v>0</v>
      </c>
      <c r="J34" s="430">
        <f>'Imp-Aus2'!I$98</f>
        <v>0</v>
      </c>
      <c r="K34" s="430">
        <f>'Imp-Aus2'!J$98</f>
        <v>0</v>
      </c>
      <c r="L34" s="430">
        <f>'Imp-Aus2'!K$98</f>
        <v>0</v>
      </c>
      <c r="M34" s="430">
        <f>'Imp-Aus2'!L$98</f>
        <v>0</v>
      </c>
      <c r="N34" s="489">
        <f>'Imp-Aus2'!E$99/1000</f>
        <v>0</v>
      </c>
      <c r="O34" s="430">
        <f>'Imp-Aus2'!F$99/1000</f>
        <v>0</v>
      </c>
      <c r="P34" s="430">
        <f>'Imp-Aus2'!G$99/1000</f>
        <v>0</v>
      </c>
      <c r="Q34" s="430">
        <f>'Imp-Aus2'!H$99/1000</f>
        <v>0</v>
      </c>
      <c r="R34" s="430">
        <f>'Imp-Aus2'!I$99/1000</f>
        <v>0</v>
      </c>
      <c r="S34" s="430">
        <f>'Imp-Aus2'!J$99/1000</f>
        <v>0</v>
      </c>
      <c r="T34" s="430">
        <f>'Imp-Aus2'!K$99/1000</f>
        <v>0</v>
      </c>
      <c r="U34" s="430">
        <f>'Imp-Aus2'!L$99/1000</f>
        <v>0</v>
      </c>
      <c r="V34" s="490">
        <f t="shared" si="5"/>
        <v>0</v>
      </c>
      <c r="W34" s="491">
        <f t="shared" si="5"/>
        <v>0</v>
      </c>
      <c r="X34" s="491">
        <f t="shared" si="5"/>
        <v>0</v>
      </c>
      <c r="Y34" s="491">
        <f t="shared" si="5"/>
        <v>0</v>
      </c>
      <c r="Z34" s="491">
        <f t="shared" si="5"/>
        <v>0</v>
      </c>
      <c r="AA34" s="491">
        <f t="shared" si="5"/>
        <v>0</v>
      </c>
      <c r="AB34" s="491">
        <f t="shared" si="5"/>
        <v>0</v>
      </c>
      <c r="AC34" s="492">
        <f t="shared" si="5"/>
        <v>0</v>
      </c>
    </row>
    <row r="35" spans="1:29" x14ac:dyDescent="0.25">
      <c r="A35" s="493" t="str">
        <f>A34</f>
        <v>Don't</v>
      </c>
      <c r="B35" s="461" t="str">
        <f>B34</f>
        <v>AUT</v>
      </c>
      <c r="C35">
        <f>C34</f>
        <v>0</v>
      </c>
      <c r="D35" t="str">
        <f>D34</f>
        <v>IMP</v>
      </c>
      <c r="E35" s="462" t="s">
        <v>609</v>
      </c>
      <c r="F35" s="489">
        <f>'Imp-Aus2'!E$103</f>
        <v>0</v>
      </c>
      <c r="G35" s="430">
        <f>'Imp-Aus2'!F$103</f>
        <v>0</v>
      </c>
      <c r="H35" s="430">
        <f>'Imp-Aus2'!G$103</f>
        <v>0</v>
      </c>
      <c r="I35" s="430">
        <f>'Imp-Aus2'!H$103</f>
        <v>0</v>
      </c>
      <c r="J35" s="430">
        <f>'Imp-Aus2'!I$103</f>
        <v>0</v>
      </c>
      <c r="K35" s="430">
        <f>'Imp-Aus2'!J$103</f>
        <v>0</v>
      </c>
      <c r="L35" s="430">
        <f>'Imp-Aus2'!K$103</f>
        <v>0</v>
      </c>
      <c r="M35" s="430">
        <f>'Imp-Aus2'!L$103</f>
        <v>0</v>
      </c>
      <c r="N35" s="489">
        <f>'Imp-Aus2'!E$104/1000</f>
        <v>0</v>
      </c>
      <c r="O35" s="430">
        <f>'Imp-Aus2'!F$104/1000</f>
        <v>0</v>
      </c>
      <c r="P35" s="430">
        <f>'Imp-Aus2'!G$104/1000</f>
        <v>0</v>
      </c>
      <c r="Q35" s="430">
        <f>'Imp-Aus2'!H$104/1000</f>
        <v>0</v>
      </c>
      <c r="R35" s="430">
        <f>'Imp-Aus2'!I$104/1000</f>
        <v>0</v>
      </c>
      <c r="S35" s="430">
        <f>'Imp-Aus2'!J$104/1000</f>
        <v>0</v>
      </c>
      <c r="T35" s="430">
        <f>'Imp-Aus2'!K$104/1000</f>
        <v>0</v>
      </c>
      <c r="U35" s="430">
        <f>'Imp-Aus2'!L$104/1000</f>
        <v>0</v>
      </c>
      <c r="V35" s="490">
        <f t="shared" si="5"/>
        <v>0</v>
      </c>
      <c r="W35" s="491">
        <f t="shared" si="5"/>
        <v>0</v>
      </c>
      <c r="X35" s="491">
        <f t="shared" si="5"/>
        <v>0</v>
      </c>
      <c r="Y35" s="491">
        <f t="shared" si="5"/>
        <v>0</v>
      </c>
      <c r="Z35" s="491">
        <f t="shared" si="5"/>
        <v>0</v>
      </c>
      <c r="AA35" s="491">
        <f t="shared" si="5"/>
        <v>0</v>
      </c>
      <c r="AB35" s="491">
        <f t="shared" si="5"/>
        <v>0</v>
      </c>
      <c r="AC35" s="492">
        <f t="shared" si="5"/>
        <v>0</v>
      </c>
    </row>
    <row r="36" spans="1:29" x14ac:dyDescent="0.25">
      <c r="A36" s="493" t="str">
        <f t="shared" ref="A36:D53" si="10">A35</f>
        <v>Don't</v>
      </c>
      <c r="B36" s="461" t="str">
        <f t="shared" si="10"/>
        <v>AUT</v>
      </c>
      <c r="C36">
        <f t="shared" si="10"/>
        <v>0</v>
      </c>
      <c r="D36" t="str">
        <f t="shared" si="10"/>
        <v>IMP</v>
      </c>
      <c r="E36" s="462" t="s">
        <v>610</v>
      </c>
      <c r="F36" s="489">
        <f>'Imp-Aus2'!E$108</f>
        <v>0</v>
      </c>
      <c r="G36" s="430">
        <f>'Imp-Aus2'!F$108</f>
        <v>0</v>
      </c>
      <c r="H36" s="430">
        <f>'Imp-Aus2'!G$108</f>
        <v>0</v>
      </c>
      <c r="I36" s="430">
        <f>'Imp-Aus2'!H$108</f>
        <v>0</v>
      </c>
      <c r="J36" s="430">
        <f>'Imp-Aus2'!I$108</f>
        <v>0</v>
      </c>
      <c r="K36" s="430">
        <f>'Imp-Aus2'!J$108</f>
        <v>0</v>
      </c>
      <c r="L36" s="430">
        <f>'Imp-Aus2'!K$108</f>
        <v>0</v>
      </c>
      <c r="M36" s="430">
        <f>'Imp-Aus2'!L$108</f>
        <v>0</v>
      </c>
      <c r="N36" s="489">
        <f>'Imp-Aus2'!E$109/1000</f>
        <v>0</v>
      </c>
      <c r="O36" s="430">
        <f>'Imp-Aus2'!F$109/1000</f>
        <v>0</v>
      </c>
      <c r="P36" s="430">
        <f>'Imp-Aus2'!G$109/1000</f>
        <v>0</v>
      </c>
      <c r="Q36" s="430">
        <f>'Imp-Aus2'!H$109/1000</f>
        <v>0</v>
      </c>
      <c r="R36" s="430">
        <f>'Imp-Aus2'!I$109/1000</f>
        <v>0</v>
      </c>
      <c r="S36" s="430">
        <f>'Imp-Aus2'!J$109/1000</f>
        <v>0</v>
      </c>
      <c r="T36" s="430">
        <f>'Imp-Aus2'!K$109/1000</f>
        <v>0</v>
      </c>
      <c r="U36" s="430">
        <f>'Imp-Aus2'!L$109/1000</f>
        <v>0</v>
      </c>
      <c r="V36" s="490">
        <f t="shared" si="5"/>
        <v>0</v>
      </c>
      <c r="W36" s="491">
        <f t="shared" si="5"/>
        <v>0</v>
      </c>
      <c r="X36" s="491">
        <f t="shared" si="5"/>
        <v>0</v>
      </c>
      <c r="Y36" s="491">
        <f t="shared" si="5"/>
        <v>0</v>
      </c>
      <c r="Z36" s="491">
        <f t="shared" si="5"/>
        <v>0</v>
      </c>
      <c r="AA36" s="491">
        <f t="shared" si="5"/>
        <v>0</v>
      </c>
      <c r="AB36" s="491">
        <f t="shared" si="5"/>
        <v>0</v>
      </c>
      <c r="AC36" s="492">
        <f t="shared" si="5"/>
        <v>0</v>
      </c>
    </row>
    <row r="37" spans="1:29" x14ac:dyDescent="0.25">
      <c r="A37" s="493" t="str">
        <f t="shared" si="10"/>
        <v>Don't</v>
      </c>
      <c r="B37" s="461" t="str">
        <f t="shared" si="10"/>
        <v>AUT</v>
      </c>
      <c r="C37">
        <f t="shared" si="10"/>
        <v>0</v>
      </c>
      <c r="D37" t="str">
        <f t="shared" si="10"/>
        <v>IMP</v>
      </c>
      <c r="E37" s="462" t="s">
        <v>611</v>
      </c>
      <c r="F37" s="489">
        <f>'Imp-Aus2'!E$113</f>
        <v>0</v>
      </c>
      <c r="G37" s="430">
        <f>'Imp-Aus2'!F$113</f>
        <v>0</v>
      </c>
      <c r="H37" s="430">
        <f>'Imp-Aus2'!G$113</f>
        <v>0</v>
      </c>
      <c r="I37" s="430">
        <f>'Imp-Aus2'!H$113</f>
        <v>0</v>
      </c>
      <c r="J37" s="430">
        <f>'Imp-Aus2'!I$113</f>
        <v>0</v>
      </c>
      <c r="K37" s="430">
        <f>'Imp-Aus2'!J$113</f>
        <v>0</v>
      </c>
      <c r="L37" s="430">
        <f>'Imp-Aus2'!K$113</f>
        <v>0</v>
      </c>
      <c r="M37" s="430">
        <f>'Imp-Aus2'!L$113</f>
        <v>0</v>
      </c>
      <c r="N37" s="489">
        <f>'Imp-Aus2'!E$114/1000</f>
        <v>0</v>
      </c>
      <c r="O37" s="430">
        <f>'Imp-Aus2'!F$114/1000</f>
        <v>0</v>
      </c>
      <c r="P37" s="430">
        <f>'Imp-Aus2'!G$114/1000</f>
        <v>0</v>
      </c>
      <c r="Q37" s="430">
        <f>'Imp-Aus2'!H$114/1000</f>
        <v>0</v>
      </c>
      <c r="R37" s="430">
        <f>'Imp-Aus2'!I$114/1000</f>
        <v>0</v>
      </c>
      <c r="S37" s="430">
        <f>'Imp-Aus2'!J$114/1000</f>
        <v>0</v>
      </c>
      <c r="T37" s="430">
        <f>'Imp-Aus2'!K$114/1000</f>
        <v>0</v>
      </c>
      <c r="U37" s="430">
        <f>'Imp-Aus2'!L$114/1000</f>
        <v>0</v>
      </c>
      <c r="V37" s="490">
        <f t="shared" si="5"/>
        <v>0</v>
      </c>
      <c r="W37" s="491">
        <f t="shared" si="5"/>
        <v>0</v>
      </c>
      <c r="X37" s="491">
        <f t="shared" si="5"/>
        <v>0</v>
      </c>
      <c r="Y37" s="491">
        <f t="shared" si="5"/>
        <v>0</v>
      </c>
      <c r="Z37" s="491">
        <f t="shared" si="5"/>
        <v>0</v>
      </c>
      <c r="AA37" s="491">
        <f t="shared" si="5"/>
        <v>0</v>
      </c>
      <c r="AB37" s="491">
        <f t="shared" si="5"/>
        <v>0</v>
      </c>
      <c r="AC37" s="492">
        <f t="shared" si="5"/>
        <v>0</v>
      </c>
    </row>
    <row r="38" spans="1:29" x14ac:dyDescent="0.25">
      <c r="A38" s="493" t="str">
        <f t="shared" si="10"/>
        <v>Don't</v>
      </c>
      <c r="B38" s="461" t="str">
        <f t="shared" si="10"/>
        <v>AUT</v>
      </c>
      <c r="C38">
        <f t="shared" si="10"/>
        <v>0</v>
      </c>
      <c r="D38" t="str">
        <f t="shared" si="10"/>
        <v>IMP</v>
      </c>
      <c r="E38" s="462" t="s">
        <v>612</v>
      </c>
      <c r="F38" s="489">
        <f>'Imp-Aus2'!E$118</f>
        <v>0</v>
      </c>
      <c r="G38" s="430">
        <f>'Imp-Aus2'!F$118</f>
        <v>0</v>
      </c>
      <c r="H38" s="430">
        <f>'Imp-Aus2'!G$118</f>
        <v>0</v>
      </c>
      <c r="I38" s="430">
        <f>'Imp-Aus2'!H$118</f>
        <v>0</v>
      </c>
      <c r="J38" s="430">
        <f>'Imp-Aus2'!I$118</f>
        <v>0</v>
      </c>
      <c r="K38" s="430">
        <f>'Imp-Aus2'!J$118</f>
        <v>0</v>
      </c>
      <c r="L38" s="430">
        <f>'Imp-Aus2'!K$118</f>
        <v>0</v>
      </c>
      <c r="M38" s="430">
        <f>'Imp-Aus2'!L$118</f>
        <v>0</v>
      </c>
      <c r="N38" s="489">
        <f>'Imp-Aus2'!E$119/1000</f>
        <v>0</v>
      </c>
      <c r="O38" s="430">
        <f>'Imp-Aus2'!F$119/1000</f>
        <v>0</v>
      </c>
      <c r="P38" s="430">
        <f>'Imp-Aus2'!G$119/1000</f>
        <v>0</v>
      </c>
      <c r="Q38" s="430">
        <f>'Imp-Aus2'!H$119/1000</f>
        <v>0</v>
      </c>
      <c r="R38" s="430">
        <f>'Imp-Aus2'!I$119/1000</f>
        <v>0</v>
      </c>
      <c r="S38" s="430">
        <f>'Imp-Aus2'!J$119/1000</f>
        <v>0</v>
      </c>
      <c r="T38" s="430">
        <f>'Imp-Aus2'!K$119/1000</f>
        <v>0</v>
      </c>
      <c r="U38" s="430">
        <f>'Imp-Aus2'!L$119/1000</f>
        <v>0</v>
      </c>
      <c r="V38" s="490">
        <f t="shared" si="5"/>
        <v>0</v>
      </c>
      <c r="W38" s="491">
        <f t="shared" si="5"/>
        <v>0</v>
      </c>
      <c r="X38" s="491">
        <f t="shared" si="5"/>
        <v>0</v>
      </c>
      <c r="Y38" s="491">
        <f t="shared" si="5"/>
        <v>0</v>
      </c>
      <c r="Z38" s="491">
        <f t="shared" si="5"/>
        <v>0</v>
      </c>
      <c r="AA38" s="491">
        <f t="shared" si="5"/>
        <v>0</v>
      </c>
      <c r="AB38" s="491">
        <f t="shared" si="5"/>
        <v>0</v>
      </c>
      <c r="AC38" s="492">
        <f t="shared" si="5"/>
        <v>0</v>
      </c>
    </row>
    <row r="39" spans="1:29" x14ac:dyDescent="0.25">
      <c r="A39" s="493" t="str">
        <f t="shared" si="10"/>
        <v>Don't</v>
      </c>
      <c r="B39" s="461" t="str">
        <f t="shared" si="10"/>
        <v>AUT</v>
      </c>
      <c r="C39">
        <f t="shared" si="10"/>
        <v>0</v>
      </c>
      <c r="D39" t="str">
        <f t="shared" si="10"/>
        <v>IMP</v>
      </c>
      <c r="E39" s="462" t="s">
        <v>613</v>
      </c>
      <c r="F39" s="489">
        <f>'Imp-Aus2'!E$123</f>
        <v>0</v>
      </c>
      <c r="G39" s="430">
        <f>'Imp-Aus2'!F$123</f>
        <v>0</v>
      </c>
      <c r="H39" s="430">
        <f>'Imp-Aus2'!G$123</f>
        <v>0</v>
      </c>
      <c r="I39" s="430">
        <f>'Imp-Aus2'!H$123</f>
        <v>0</v>
      </c>
      <c r="J39" s="430">
        <f>'Imp-Aus2'!I$123</f>
        <v>0</v>
      </c>
      <c r="K39" s="430">
        <f>'Imp-Aus2'!J$123</f>
        <v>0</v>
      </c>
      <c r="L39" s="430">
        <f>'Imp-Aus2'!K$123</f>
        <v>0</v>
      </c>
      <c r="M39" s="430">
        <f>'Imp-Aus2'!L$123</f>
        <v>0</v>
      </c>
      <c r="N39" s="489">
        <f>'Imp-Aus2'!E$124/1000</f>
        <v>0</v>
      </c>
      <c r="O39" s="430">
        <f>'Imp-Aus2'!F$124/1000</f>
        <v>0</v>
      </c>
      <c r="P39" s="430">
        <f>'Imp-Aus2'!G$124/1000</f>
        <v>0</v>
      </c>
      <c r="Q39" s="430">
        <f>'Imp-Aus2'!H$124/1000</f>
        <v>0</v>
      </c>
      <c r="R39" s="430">
        <f>'Imp-Aus2'!I$124/1000</f>
        <v>0</v>
      </c>
      <c r="S39" s="430">
        <f>'Imp-Aus2'!J$124/1000</f>
        <v>0</v>
      </c>
      <c r="T39" s="430">
        <f>'Imp-Aus2'!K$124/1000</f>
        <v>0</v>
      </c>
      <c r="U39" s="430">
        <f>'Imp-Aus2'!L$124/1000</f>
        <v>0</v>
      </c>
      <c r="V39" s="490">
        <f t="shared" si="5"/>
        <v>0</v>
      </c>
      <c r="W39" s="491">
        <f t="shared" si="5"/>
        <v>0</v>
      </c>
      <c r="X39" s="491">
        <f t="shared" si="5"/>
        <v>0</v>
      </c>
      <c r="Y39" s="491">
        <f t="shared" si="5"/>
        <v>0</v>
      </c>
      <c r="Z39" s="491">
        <f t="shared" si="5"/>
        <v>0</v>
      </c>
      <c r="AA39" s="491">
        <f t="shared" si="5"/>
        <v>0</v>
      </c>
      <c r="AB39" s="491">
        <f t="shared" si="5"/>
        <v>0</v>
      </c>
      <c r="AC39" s="492">
        <f t="shared" si="5"/>
        <v>0</v>
      </c>
    </row>
    <row r="40" spans="1:29" x14ac:dyDescent="0.25">
      <c r="A40" s="493" t="str">
        <f t="shared" si="10"/>
        <v>Don't</v>
      </c>
      <c r="B40" s="461" t="str">
        <f t="shared" si="10"/>
        <v>AUT</v>
      </c>
      <c r="C40">
        <f t="shared" si="10"/>
        <v>0</v>
      </c>
      <c r="D40" t="str">
        <f t="shared" si="10"/>
        <v>IMP</v>
      </c>
      <c r="E40" s="462" t="s">
        <v>614</v>
      </c>
      <c r="F40" s="489">
        <f>'Imp-Aus2'!E$128</f>
        <v>0</v>
      </c>
      <c r="G40" s="430">
        <f>'Imp-Aus2'!F$128</f>
        <v>0</v>
      </c>
      <c r="H40" s="430">
        <f>'Imp-Aus2'!G$128</f>
        <v>0</v>
      </c>
      <c r="I40" s="430">
        <f>'Imp-Aus2'!H$128</f>
        <v>0</v>
      </c>
      <c r="J40" s="430">
        <f>'Imp-Aus2'!I$128</f>
        <v>0</v>
      </c>
      <c r="K40" s="430">
        <f>'Imp-Aus2'!J$128</f>
        <v>0</v>
      </c>
      <c r="L40" s="430">
        <f>'Imp-Aus2'!K$128</f>
        <v>0</v>
      </c>
      <c r="M40" s="430">
        <f>'Imp-Aus2'!L$128</f>
        <v>0</v>
      </c>
      <c r="N40" s="489">
        <f>'Imp-Aus2'!E$129/1000</f>
        <v>0</v>
      </c>
      <c r="O40" s="430">
        <f>'Imp-Aus2'!F$129/1000</f>
        <v>0</v>
      </c>
      <c r="P40" s="430">
        <f>'Imp-Aus2'!G$129/1000</f>
        <v>0</v>
      </c>
      <c r="Q40" s="430">
        <f>'Imp-Aus2'!H$129/1000</f>
        <v>0</v>
      </c>
      <c r="R40" s="430">
        <f>'Imp-Aus2'!I$129/1000</f>
        <v>0</v>
      </c>
      <c r="S40" s="430">
        <f>'Imp-Aus2'!J$129/1000</f>
        <v>0</v>
      </c>
      <c r="T40" s="430">
        <f>'Imp-Aus2'!K$129/1000</f>
        <v>0</v>
      </c>
      <c r="U40" s="430">
        <f>'Imp-Aus2'!L$129/1000</f>
        <v>0</v>
      </c>
      <c r="V40" s="490">
        <f t="shared" si="5"/>
        <v>0</v>
      </c>
      <c r="W40" s="491">
        <f t="shared" si="5"/>
        <v>0</v>
      </c>
      <c r="X40" s="491">
        <f t="shared" si="5"/>
        <v>0</v>
      </c>
      <c r="Y40" s="491">
        <f t="shared" si="5"/>
        <v>0</v>
      </c>
      <c r="Z40" s="491">
        <f t="shared" si="5"/>
        <v>0</v>
      </c>
      <c r="AA40" s="491">
        <f t="shared" si="5"/>
        <v>0</v>
      </c>
      <c r="AB40" s="491">
        <f t="shared" si="5"/>
        <v>0</v>
      </c>
      <c r="AC40" s="492">
        <f t="shared" si="5"/>
        <v>0</v>
      </c>
    </row>
    <row r="41" spans="1:29" x14ac:dyDescent="0.25">
      <c r="A41" s="493" t="str">
        <f t="shared" si="10"/>
        <v>Don't</v>
      </c>
      <c r="B41" s="461" t="str">
        <f t="shared" si="10"/>
        <v>AUT</v>
      </c>
      <c r="C41">
        <f t="shared" si="10"/>
        <v>0</v>
      </c>
      <c r="D41" t="str">
        <f t="shared" si="10"/>
        <v>IMP</v>
      </c>
      <c r="E41" s="462" t="s">
        <v>615</v>
      </c>
      <c r="F41" s="489">
        <f>'Imp-Aus2'!E$133</f>
        <v>0</v>
      </c>
      <c r="G41" s="430">
        <f>'Imp-Aus2'!F$133</f>
        <v>0</v>
      </c>
      <c r="H41" s="430">
        <f>'Imp-Aus2'!G$133</f>
        <v>0</v>
      </c>
      <c r="I41" s="430">
        <f>'Imp-Aus2'!H$133</f>
        <v>0</v>
      </c>
      <c r="J41" s="430">
        <f>'Imp-Aus2'!I$133</f>
        <v>0</v>
      </c>
      <c r="K41" s="430">
        <f>'Imp-Aus2'!J$133</f>
        <v>0</v>
      </c>
      <c r="L41" s="430">
        <f>'Imp-Aus2'!K$133</f>
        <v>0</v>
      </c>
      <c r="M41" s="430">
        <f>'Imp-Aus2'!L$133</f>
        <v>0</v>
      </c>
      <c r="N41" s="489">
        <f>'Imp-Aus2'!E$134/1000</f>
        <v>0</v>
      </c>
      <c r="O41" s="430">
        <f>'Imp-Aus2'!F$134/1000</f>
        <v>0</v>
      </c>
      <c r="P41" s="430">
        <f>'Imp-Aus2'!G$134/1000</f>
        <v>0</v>
      </c>
      <c r="Q41" s="430">
        <f>'Imp-Aus2'!H$134/1000</f>
        <v>0</v>
      </c>
      <c r="R41" s="430">
        <f>'Imp-Aus2'!I$134/1000</f>
        <v>0</v>
      </c>
      <c r="S41" s="430">
        <f>'Imp-Aus2'!J$134/1000</f>
        <v>0</v>
      </c>
      <c r="T41" s="430">
        <f>'Imp-Aus2'!K$134/1000</f>
        <v>0</v>
      </c>
      <c r="U41" s="430">
        <f>'Imp-Aus2'!L$134/1000</f>
        <v>0</v>
      </c>
      <c r="V41" s="490">
        <f t="shared" si="5"/>
        <v>0</v>
      </c>
      <c r="W41" s="491">
        <f t="shared" si="5"/>
        <v>0</v>
      </c>
      <c r="X41" s="491">
        <f t="shared" si="5"/>
        <v>0</v>
      </c>
      <c r="Y41" s="491">
        <f t="shared" si="5"/>
        <v>0</v>
      </c>
      <c r="Z41" s="491">
        <f t="shared" si="5"/>
        <v>0</v>
      </c>
      <c r="AA41" s="491">
        <f t="shared" si="5"/>
        <v>0</v>
      </c>
      <c r="AB41" s="491">
        <f t="shared" si="5"/>
        <v>0</v>
      </c>
      <c r="AC41" s="492">
        <f t="shared" si="5"/>
        <v>0</v>
      </c>
    </row>
    <row r="42" spans="1:29" x14ac:dyDescent="0.25">
      <c r="A42" s="493" t="str">
        <f t="shared" si="10"/>
        <v>Don't</v>
      </c>
      <c r="B42" s="461" t="str">
        <f t="shared" si="10"/>
        <v>AUT</v>
      </c>
      <c r="C42">
        <f t="shared" si="10"/>
        <v>0</v>
      </c>
      <c r="D42" t="str">
        <f t="shared" si="10"/>
        <v>IMP</v>
      </c>
      <c r="E42" s="462" t="s">
        <v>616</v>
      </c>
      <c r="F42" s="489">
        <f>'Imp-Aus2'!E$138</f>
        <v>0</v>
      </c>
      <c r="G42" s="430">
        <f>'Imp-Aus2'!F$138</f>
        <v>0</v>
      </c>
      <c r="H42" s="430">
        <f>'Imp-Aus2'!G$138</f>
        <v>0</v>
      </c>
      <c r="I42" s="430">
        <f>'Imp-Aus2'!H$138</f>
        <v>0</v>
      </c>
      <c r="J42" s="430">
        <f>'Imp-Aus2'!I$138</f>
        <v>0</v>
      </c>
      <c r="K42" s="430">
        <f>'Imp-Aus2'!J$138</f>
        <v>0</v>
      </c>
      <c r="L42" s="430">
        <f>'Imp-Aus2'!K$138</f>
        <v>0</v>
      </c>
      <c r="M42" s="430">
        <f>'Imp-Aus2'!L$138</f>
        <v>0</v>
      </c>
      <c r="N42" s="489">
        <f>'Imp-Aus2'!E$139/1000</f>
        <v>0</v>
      </c>
      <c r="O42" s="430">
        <f>'Imp-Aus2'!F$139/1000</f>
        <v>0</v>
      </c>
      <c r="P42" s="430">
        <f>'Imp-Aus2'!G$139/1000</f>
        <v>0</v>
      </c>
      <c r="Q42" s="430">
        <f>'Imp-Aus2'!H$139/1000</f>
        <v>0</v>
      </c>
      <c r="R42" s="430">
        <f>'Imp-Aus2'!I$139/1000</f>
        <v>0</v>
      </c>
      <c r="S42" s="430">
        <f>'Imp-Aus2'!J$139/1000</f>
        <v>0</v>
      </c>
      <c r="T42" s="430">
        <f>'Imp-Aus2'!K$139/1000</f>
        <v>0</v>
      </c>
      <c r="U42" s="430">
        <f>'Imp-Aus2'!L$139/1000</f>
        <v>0</v>
      </c>
      <c r="V42" s="490">
        <f t="shared" si="5"/>
        <v>0</v>
      </c>
      <c r="W42" s="491">
        <f t="shared" si="5"/>
        <v>0</v>
      </c>
      <c r="X42" s="491">
        <f t="shared" si="5"/>
        <v>0</v>
      </c>
      <c r="Y42" s="491">
        <f t="shared" si="5"/>
        <v>0</v>
      </c>
      <c r="Z42" s="491">
        <f t="shared" si="5"/>
        <v>0</v>
      </c>
      <c r="AA42" s="491">
        <f t="shared" si="5"/>
        <v>0</v>
      </c>
      <c r="AB42" s="491">
        <f t="shared" si="5"/>
        <v>0</v>
      </c>
      <c r="AC42" s="492">
        <f t="shared" si="5"/>
        <v>0</v>
      </c>
    </row>
    <row r="43" spans="1:29" x14ac:dyDescent="0.25">
      <c r="A43" s="493" t="str">
        <f t="shared" si="10"/>
        <v>Don't</v>
      </c>
      <c r="B43" s="461" t="str">
        <f t="shared" si="10"/>
        <v>AUT</v>
      </c>
      <c r="C43">
        <f t="shared" si="10"/>
        <v>0</v>
      </c>
      <c r="D43" t="str">
        <f t="shared" si="10"/>
        <v>IMP</v>
      </c>
      <c r="E43" s="462" t="s">
        <v>617</v>
      </c>
      <c r="F43" s="489">
        <f>'Imp-Aus2'!E$143</f>
        <v>0</v>
      </c>
      <c r="G43" s="430">
        <f>'Imp-Aus2'!F$143</f>
        <v>0</v>
      </c>
      <c r="H43" s="430">
        <f>'Imp-Aus2'!G$143</f>
        <v>0</v>
      </c>
      <c r="I43" s="430">
        <f>'Imp-Aus2'!H$143</f>
        <v>0</v>
      </c>
      <c r="J43" s="430">
        <f>'Imp-Aus2'!I$143</f>
        <v>0</v>
      </c>
      <c r="K43" s="430">
        <f>'Imp-Aus2'!J$143</f>
        <v>0</v>
      </c>
      <c r="L43" s="430">
        <f>'Imp-Aus2'!K$143</f>
        <v>0</v>
      </c>
      <c r="M43" s="430">
        <f>'Imp-Aus2'!L$143</f>
        <v>0</v>
      </c>
      <c r="N43" s="489">
        <f>'Imp-Aus2'!E$144/1000</f>
        <v>0</v>
      </c>
      <c r="O43" s="430">
        <f>'Imp-Aus2'!F$144/1000</f>
        <v>0</v>
      </c>
      <c r="P43" s="430">
        <f>'Imp-Aus2'!G$144/1000</f>
        <v>0</v>
      </c>
      <c r="Q43" s="430">
        <f>'Imp-Aus2'!H$144/1000</f>
        <v>0</v>
      </c>
      <c r="R43" s="430">
        <f>'Imp-Aus2'!I$144/1000</f>
        <v>0</v>
      </c>
      <c r="S43" s="430">
        <f>'Imp-Aus2'!J$144/1000</f>
        <v>0</v>
      </c>
      <c r="T43" s="430">
        <f>'Imp-Aus2'!K$144/1000</f>
        <v>0</v>
      </c>
      <c r="U43" s="430">
        <f>'Imp-Aus2'!L$144/1000</f>
        <v>0</v>
      </c>
      <c r="V43" s="490">
        <f t="shared" si="5"/>
        <v>0</v>
      </c>
      <c r="W43" s="491">
        <f t="shared" si="5"/>
        <v>0</v>
      </c>
      <c r="X43" s="491">
        <f t="shared" si="5"/>
        <v>0</v>
      </c>
      <c r="Y43" s="491">
        <f t="shared" si="5"/>
        <v>0</v>
      </c>
      <c r="Z43" s="491">
        <f t="shared" si="5"/>
        <v>0</v>
      </c>
      <c r="AA43" s="491">
        <f t="shared" si="5"/>
        <v>0</v>
      </c>
      <c r="AB43" s="491">
        <f t="shared" si="5"/>
        <v>0</v>
      </c>
      <c r="AC43" s="492">
        <f t="shared" si="5"/>
        <v>0</v>
      </c>
    </row>
    <row r="44" spans="1:29" x14ac:dyDescent="0.25">
      <c r="A44" s="493" t="str">
        <f t="shared" si="10"/>
        <v>Don't</v>
      </c>
      <c r="B44" s="461" t="str">
        <f>B43</f>
        <v>AUT</v>
      </c>
      <c r="C44">
        <f>C43</f>
        <v>0</v>
      </c>
      <c r="D44" t="s">
        <v>618</v>
      </c>
      <c r="E44" s="462" t="str">
        <f t="shared" ref="E44:E49" si="11">E34</f>
        <v>BMP 1</v>
      </c>
      <c r="F44" s="489">
        <f>'Imp-Aus2'!E$169</f>
        <v>0</v>
      </c>
      <c r="G44" s="430">
        <f>'Imp-Aus2'!F$169</f>
        <v>0</v>
      </c>
      <c r="H44" s="430">
        <f>'Imp-Aus2'!G$169</f>
        <v>0</v>
      </c>
      <c r="I44" s="430">
        <f>'Imp-Aus2'!H$169</f>
        <v>0</v>
      </c>
      <c r="J44" s="430">
        <f>'Imp-Aus2'!I$169</f>
        <v>0</v>
      </c>
      <c r="K44" s="430">
        <f>'Imp-Aus2'!J$169</f>
        <v>0</v>
      </c>
      <c r="L44" s="430">
        <f>'Imp-Aus2'!K$169</f>
        <v>0</v>
      </c>
      <c r="M44" s="430">
        <f>'Imp-Aus2'!L$169</f>
        <v>0</v>
      </c>
      <c r="N44" s="489">
        <f>'Imp-Aus2'!E$170/1000</f>
        <v>0</v>
      </c>
      <c r="O44" s="430">
        <f>'Imp-Aus2'!F$170/1000</f>
        <v>0</v>
      </c>
      <c r="P44" s="430">
        <f>'Imp-Aus2'!G$170/1000</f>
        <v>0</v>
      </c>
      <c r="Q44" s="430">
        <f>'Imp-Aus2'!H$170/1000</f>
        <v>0</v>
      </c>
      <c r="R44" s="430">
        <f>'Imp-Aus2'!I$170/1000</f>
        <v>0</v>
      </c>
      <c r="S44" s="430">
        <f>'Imp-Aus2'!J$170/1000</f>
        <v>0</v>
      </c>
      <c r="T44" s="430">
        <f>'Imp-Aus2'!K$170/1000</f>
        <v>0</v>
      </c>
      <c r="U44" s="430">
        <f>'Imp-Aus2'!L$170/1000</f>
        <v>0</v>
      </c>
      <c r="V44" s="490">
        <f t="shared" si="5"/>
        <v>0</v>
      </c>
      <c r="W44" s="491">
        <f t="shared" si="5"/>
        <v>0</v>
      </c>
      <c r="X44" s="491">
        <f t="shared" si="5"/>
        <v>0</v>
      </c>
      <c r="Y44" s="491">
        <f t="shared" si="5"/>
        <v>0</v>
      </c>
      <c r="Z44" s="491">
        <f t="shared" si="5"/>
        <v>0</v>
      </c>
      <c r="AA44" s="491">
        <f t="shared" si="5"/>
        <v>0</v>
      </c>
      <c r="AB44" s="491">
        <f t="shared" si="5"/>
        <v>0</v>
      </c>
      <c r="AC44" s="492">
        <f t="shared" si="5"/>
        <v>0</v>
      </c>
    </row>
    <row r="45" spans="1:29" x14ac:dyDescent="0.25">
      <c r="A45" s="493" t="str">
        <f t="shared" si="10"/>
        <v>Don't</v>
      </c>
      <c r="B45" s="461" t="str">
        <f>B44</f>
        <v>AUT</v>
      </c>
      <c r="C45">
        <f t="shared" ref="C45:D49" si="12">C44</f>
        <v>0</v>
      </c>
      <c r="D45" t="str">
        <f>D44</f>
        <v>IMP SLS</v>
      </c>
      <c r="E45" s="462" t="str">
        <f t="shared" si="11"/>
        <v>BMP 2</v>
      </c>
      <c r="F45" s="489">
        <f>'Imp-Aus2'!E$174</f>
        <v>0</v>
      </c>
      <c r="G45" s="430">
        <f>'Imp-Aus2'!F$174</f>
        <v>0</v>
      </c>
      <c r="H45" s="430">
        <f>'Imp-Aus2'!G$174</f>
        <v>0</v>
      </c>
      <c r="I45" s="430">
        <f>'Imp-Aus2'!H$174</f>
        <v>0</v>
      </c>
      <c r="J45" s="430">
        <f>'Imp-Aus2'!I$174</f>
        <v>0</v>
      </c>
      <c r="K45" s="430">
        <f>'Imp-Aus2'!J$174</f>
        <v>0</v>
      </c>
      <c r="L45" s="430">
        <f>'Imp-Aus2'!K$174</f>
        <v>0</v>
      </c>
      <c r="M45" s="430">
        <f>'Imp-Aus2'!L$174</f>
        <v>0</v>
      </c>
      <c r="N45" s="489">
        <f>'Imp-Aus2'!E$175/1000</f>
        <v>0</v>
      </c>
      <c r="O45" s="430">
        <f>'Imp-Aus2'!F$175/1000</f>
        <v>0</v>
      </c>
      <c r="P45" s="430">
        <f>'Imp-Aus2'!G$175/1000</f>
        <v>0</v>
      </c>
      <c r="Q45" s="430">
        <f>'Imp-Aus2'!H$175/1000</f>
        <v>0</v>
      </c>
      <c r="R45" s="430">
        <f>'Imp-Aus2'!I$175/1000</f>
        <v>0</v>
      </c>
      <c r="S45" s="430">
        <f>'Imp-Aus2'!J$175/1000</f>
        <v>0</v>
      </c>
      <c r="T45" s="430">
        <f>'Imp-Aus2'!K$175/1000</f>
        <v>0</v>
      </c>
      <c r="U45" s="430">
        <f>'Imp-Aus2'!L$175/1000</f>
        <v>0</v>
      </c>
      <c r="V45" s="490">
        <f t="shared" si="5"/>
        <v>0</v>
      </c>
      <c r="W45" s="491">
        <f t="shared" si="5"/>
        <v>0</v>
      </c>
      <c r="X45" s="491">
        <f t="shared" si="5"/>
        <v>0</v>
      </c>
      <c r="Y45" s="491">
        <f t="shared" si="5"/>
        <v>0</v>
      </c>
      <c r="Z45" s="491">
        <f t="shared" si="5"/>
        <v>0</v>
      </c>
      <c r="AA45" s="491">
        <f t="shared" si="5"/>
        <v>0</v>
      </c>
      <c r="AB45" s="491">
        <f t="shared" si="5"/>
        <v>0</v>
      </c>
      <c r="AC45" s="492">
        <f t="shared" si="5"/>
        <v>0</v>
      </c>
    </row>
    <row r="46" spans="1:29" x14ac:dyDescent="0.25">
      <c r="A46" s="493" t="str">
        <f t="shared" si="10"/>
        <v>Don't</v>
      </c>
      <c r="B46" s="461" t="str">
        <f>B45</f>
        <v>AUT</v>
      </c>
      <c r="C46">
        <f t="shared" si="12"/>
        <v>0</v>
      </c>
      <c r="D46" t="str">
        <f t="shared" si="12"/>
        <v>IMP SLS</v>
      </c>
      <c r="E46" s="462" t="str">
        <f t="shared" si="11"/>
        <v>BMP 3</v>
      </c>
      <c r="F46" s="489">
        <f>'Imp-Aus2'!E$179</f>
        <v>0</v>
      </c>
      <c r="G46" s="430">
        <f>'Imp-Aus2'!F$179</f>
        <v>0</v>
      </c>
      <c r="H46" s="430">
        <f>'Imp-Aus2'!G$179</f>
        <v>0</v>
      </c>
      <c r="I46" s="430">
        <f>'Imp-Aus2'!H$179</f>
        <v>0</v>
      </c>
      <c r="J46" s="430">
        <f>'Imp-Aus2'!I$179</f>
        <v>0</v>
      </c>
      <c r="K46" s="430">
        <f>'Imp-Aus2'!J$179</f>
        <v>0</v>
      </c>
      <c r="L46" s="430">
        <f>'Imp-Aus2'!K$179</f>
        <v>0</v>
      </c>
      <c r="M46" s="430">
        <f>'Imp-Aus2'!L$179</f>
        <v>0</v>
      </c>
      <c r="N46" s="489">
        <f>'Imp-Aus2'!E$180/1000</f>
        <v>0</v>
      </c>
      <c r="O46" s="430">
        <f>'Imp-Aus2'!F$180/1000</f>
        <v>0</v>
      </c>
      <c r="P46" s="430">
        <f>'Imp-Aus2'!G$180/1000</f>
        <v>0</v>
      </c>
      <c r="Q46" s="430">
        <f>'Imp-Aus2'!H$180/1000</f>
        <v>0</v>
      </c>
      <c r="R46" s="430">
        <f>'Imp-Aus2'!I$180/1000</f>
        <v>0</v>
      </c>
      <c r="S46" s="430">
        <f>'Imp-Aus2'!J$180/1000</f>
        <v>0</v>
      </c>
      <c r="T46" s="430">
        <f>'Imp-Aus2'!K$180/1000</f>
        <v>0</v>
      </c>
      <c r="U46" s="430">
        <f>'Imp-Aus2'!L$180/1000</f>
        <v>0</v>
      </c>
      <c r="V46" s="490">
        <f t="shared" si="5"/>
        <v>0</v>
      </c>
      <c r="W46" s="491">
        <f t="shared" si="5"/>
        <v>0</v>
      </c>
      <c r="X46" s="491">
        <f t="shared" si="5"/>
        <v>0</v>
      </c>
      <c r="Y46" s="491">
        <f t="shared" si="5"/>
        <v>0</v>
      </c>
      <c r="Z46" s="491">
        <f t="shared" si="5"/>
        <v>0</v>
      </c>
      <c r="AA46" s="491">
        <f t="shared" si="5"/>
        <v>0</v>
      </c>
      <c r="AB46" s="491">
        <f t="shared" si="5"/>
        <v>0</v>
      </c>
      <c r="AC46" s="492">
        <f t="shared" si="5"/>
        <v>0</v>
      </c>
    </row>
    <row r="47" spans="1:29" x14ac:dyDescent="0.25">
      <c r="A47" s="493" t="str">
        <f t="shared" si="10"/>
        <v>Don't</v>
      </c>
      <c r="B47" s="461" t="str">
        <f>B46</f>
        <v>AUT</v>
      </c>
      <c r="C47">
        <f t="shared" si="12"/>
        <v>0</v>
      </c>
      <c r="D47" t="str">
        <f t="shared" si="12"/>
        <v>IMP SLS</v>
      </c>
      <c r="E47" s="462" t="str">
        <f t="shared" si="11"/>
        <v>BMP 4</v>
      </c>
      <c r="F47" s="489">
        <f>'Imp-Aus2'!E$184</f>
        <v>0</v>
      </c>
      <c r="G47" s="430">
        <f>'Imp-Aus2'!F$184</f>
        <v>0</v>
      </c>
      <c r="H47" s="430">
        <f>'Imp-Aus2'!G$184</f>
        <v>0</v>
      </c>
      <c r="I47" s="430">
        <f>'Imp-Aus2'!H$184</f>
        <v>0</v>
      </c>
      <c r="J47" s="430">
        <f>'Imp-Aus2'!I$184</f>
        <v>0</v>
      </c>
      <c r="K47" s="430">
        <f>'Imp-Aus2'!J$184</f>
        <v>0</v>
      </c>
      <c r="L47" s="430">
        <f>'Imp-Aus2'!K$184</f>
        <v>0</v>
      </c>
      <c r="M47" s="430">
        <f>'Imp-Aus2'!L$184</f>
        <v>0</v>
      </c>
      <c r="N47" s="489">
        <f>'Imp-Aus2'!E$185/1000</f>
        <v>0</v>
      </c>
      <c r="O47" s="430">
        <f>'Imp-Aus2'!F$185/1000</f>
        <v>0</v>
      </c>
      <c r="P47" s="430">
        <f>'Imp-Aus2'!G$185/1000</f>
        <v>0</v>
      </c>
      <c r="Q47" s="430">
        <f>'Imp-Aus2'!H$185/1000</f>
        <v>0</v>
      </c>
      <c r="R47" s="430">
        <f>'Imp-Aus2'!I$185/1000</f>
        <v>0</v>
      </c>
      <c r="S47" s="430">
        <f>'Imp-Aus2'!J$185/1000</f>
        <v>0</v>
      </c>
      <c r="T47" s="430">
        <f>'Imp-Aus2'!K$185/1000</f>
        <v>0</v>
      </c>
      <c r="U47" s="430">
        <f>'Imp-Aus2'!L$185/1000</f>
        <v>0</v>
      </c>
      <c r="V47" s="490">
        <f t="shared" si="5"/>
        <v>0</v>
      </c>
      <c r="W47" s="491">
        <f t="shared" si="5"/>
        <v>0</v>
      </c>
      <c r="X47" s="491">
        <f t="shared" si="5"/>
        <v>0</v>
      </c>
      <c r="Y47" s="491">
        <f t="shared" si="5"/>
        <v>0</v>
      </c>
      <c r="Z47" s="491">
        <f t="shared" si="5"/>
        <v>0</v>
      </c>
      <c r="AA47" s="491">
        <f t="shared" si="5"/>
        <v>0</v>
      </c>
      <c r="AB47" s="491">
        <f t="shared" si="5"/>
        <v>0</v>
      </c>
      <c r="AC47" s="492">
        <f t="shared" si="5"/>
        <v>0</v>
      </c>
    </row>
    <row r="48" spans="1:29" x14ac:dyDescent="0.25">
      <c r="A48" s="493" t="str">
        <f t="shared" si="10"/>
        <v>Don't</v>
      </c>
      <c r="B48" s="461" t="str">
        <f>B47</f>
        <v>AUT</v>
      </c>
      <c r="C48">
        <f t="shared" si="12"/>
        <v>0</v>
      </c>
      <c r="D48" t="str">
        <f t="shared" si="12"/>
        <v>IMP SLS</v>
      </c>
      <c r="E48" s="462" t="str">
        <f t="shared" si="11"/>
        <v>BMP 5</v>
      </c>
      <c r="F48" s="489">
        <f>'Imp-Aus2'!E$189</f>
        <v>0</v>
      </c>
      <c r="G48" s="430">
        <f>'Imp-Aus2'!F$189</f>
        <v>0</v>
      </c>
      <c r="H48" s="430">
        <f>'Imp-Aus2'!G$189</f>
        <v>0</v>
      </c>
      <c r="I48" s="430">
        <f>'Imp-Aus2'!H$189</f>
        <v>0</v>
      </c>
      <c r="J48" s="430">
        <f>'Imp-Aus2'!I$189</f>
        <v>0</v>
      </c>
      <c r="K48" s="430">
        <f>'Imp-Aus2'!J$189</f>
        <v>0</v>
      </c>
      <c r="L48" s="430">
        <f>'Imp-Aus2'!K$189</f>
        <v>0</v>
      </c>
      <c r="M48" s="430">
        <f>'Imp-Aus2'!L$189</f>
        <v>0</v>
      </c>
      <c r="N48" s="489">
        <f>'Imp-Aus2'!E$190/1000</f>
        <v>0</v>
      </c>
      <c r="O48" s="430">
        <f>'Imp-Aus2'!F$190/1000</f>
        <v>0</v>
      </c>
      <c r="P48" s="430">
        <f>'Imp-Aus2'!G$190/1000</f>
        <v>0</v>
      </c>
      <c r="Q48" s="430">
        <f>'Imp-Aus2'!H$190/1000</f>
        <v>0</v>
      </c>
      <c r="R48" s="430">
        <f>'Imp-Aus2'!I$190/1000</f>
        <v>0</v>
      </c>
      <c r="S48" s="430">
        <f>'Imp-Aus2'!J$190/1000</f>
        <v>0</v>
      </c>
      <c r="T48" s="430">
        <f>'Imp-Aus2'!K$190/1000</f>
        <v>0</v>
      </c>
      <c r="U48" s="430">
        <f>'Imp-Aus2'!L$190/1000</f>
        <v>0</v>
      </c>
      <c r="V48" s="490">
        <f t="shared" si="5"/>
        <v>0</v>
      </c>
      <c r="W48" s="491">
        <f t="shared" si="5"/>
        <v>0</v>
      </c>
      <c r="X48" s="491">
        <f t="shared" si="5"/>
        <v>0</v>
      </c>
      <c r="Y48" s="491">
        <f t="shared" si="5"/>
        <v>0</v>
      </c>
      <c r="Z48" s="491">
        <f t="shared" si="5"/>
        <v>0</v>
      </c>
      <c r="AA48" s="491">
        <f t="shared" si="5"/>
        <v>0</v>
      </c>
      <c r="AB48" s="491">
        <f t="shared" si="5"/>
        <v>0</v>
      </c>
      <c r="AC48" s="492">
        <f t="shared" si="5"/>
        <v>0</v>
      </c>
    </row>
    <row r="49" spans="1:29" x14ac:dyDescent="0.25">
      <c r="A49" s="493" t="str">
        <f t="shared" si="10"/>
        <v>Don't</v>
      </c>
      <c r="B49" s="461" t="str">
        <f>B48</f>
        <v>AUT</v>
      </c>
      <c r="C49">
        <f t="shared" si="12"/>
        <v>0</v>
      </c>
      <c r="D49" t="str">
        <f t="shared" si="12"/>
        <v>IMP SLS</v>
      </c>
      <c r="E49" s="462" t="str">
        <f t="shared" si="11"/>
        <v>BMP 6</v>
      </c>
      <c r="F49" s="489">
        <f>'Imp-Aus2'!E$194</f>
        <v>0</v>
      </c>
      <c r="G49" s="430">
        <f>'Imp-Aus2'!F$194</f>
        <v>0</v>
      </c>
      <c r="H49" s="430">
        <f>'Imp-Aus2'!G$194</f>
        <v>0</v>
      </c>
      <c r="I49" s="430">
        <f>'Imp-Aus2'!H$194</f>
        <v>0</v>
      </c>
      <c r="J49" s="430">
        <f>'Imp-Aus2'!I$194</f>
        <v>0</v>
      </c>
      <c r="K49" s="430">
        <f>'Imp-Aus2'!J$194</f>
        <v>0</v>
      </c>
      <c r="L49" s="430">
        <f>'Imp-Aus2'!K$194</f>
        <v>0</v>
      </c>
      <c r="M49" s="430">
        <f>'Imp-Aus2'!L$194</f>
        <v>0</v>
      </c>
      <c r="N49" s="489">
        <f>'Imp-Aus2'!E$195/1000</f>
        <v>0</v>
      </c>
      <c r="O49" s="430">
        <f>'Imp-Aus2'!F$195/1000</f>
        <v>0</v>
      </c>
      <c r="P49" s="430">
        <f>'Imp-Aus2'!G$195/1000</f>
        <v>0</v>
      </c>
      <c r="Q49" s="430">
        <f>'Imp-Aus2'!H$195/1000</f>
        <v>0</v>
      </c>
      <c r="R49" s="430">
        <f>'Imp-Aus2'!I$195/1000</f>
        <v>0</v>
      </c>
      <c r="S49" s="430">
        <f>'Imp-Aus2'!J$195/1000</f>
        <v>0</v>
      </c>
      <c r="T49" s="430">
        <f>'Imp-Aus2'!K$195/1000</f>
        <v>0</v>
      </c>
      <c r="U49" s="430">
        <f>'Imp-Aus2'!L$195/1000</f>
        <v>0</v>
      </c>
      <c r="V49" s="490">
        <f t="shared" si="5"/>
        <v>0</v>
      </c>
      <c r="W49" s="491">
        <f t="shared" si="5"/>
        <v>0</v>
      </c>
      <c r="X49" s="491">
        <f t="shared" si="5"/>
        <v>0</v>
      </c>
      <c r="Y49" s="491">
        <f t="shared" si="5"/>
        <v>0</v>
      </c>
      <c r="Z49" s="491">
        <f t="shared" si="5"/>
        <v>0</v>
      </c>
      <c r="AA49" s="491">
        <f t="shared" si="5"/>
        <v>0</v>
      </c>
      <c r="AB49" s="491">
        <f t="shared" si="5"/>
        <v>0</v>
      </c>
      <c r="AC49" s="492">
        <f t="shared" si="5"/>
        <v>0</v>
      </c>
    </row>
    <row r="50" spans="1:29" x14ac:dyDescent="0.25">
      <c r="A50" s="493" t="str">
        <f t="shared" si="10"/>
        <v>Don't</v>
      </c>
      <c r="B50" s="461" t="str">
        <f t="shared" si="10"/>
        <v>AUT</v>
      </c>
      <c r="C50">
        <f t="shared" si="10"/>
        <v>0</v>
      </c>
      <c r="D50" t="str">
        <f t="shared" si="10"/>
        <v>IMP SLS</v>
      </c>
      <c r="E50" s="462" t="str">
        <f t="shared" ref="E50:E53" si="13">E40</f>
        <v>BMP 7</v>
      </c>
      <c r="F50" s="489">
        <f>'Imp-Aus2'!E$199</f>
        <v>0</v>
      </c>
      <c r="G50" s="430">
        <f>'Imp-Aus2'!F$199</f>
        <v>0</v>
      </c>
      <c r="H50" s="430">
        <f>'Imp-Aus2'!G$199</f>
        <v>0</v>
      </c>
      <c r="I50" s="430">
        <f>'Imp-Aus2'!H$199</f>
        <v>0</v>
      </c>
      <c r="J50" s="430">
        <f>'Imp-Aus2'!I$199</f>
        <v>0</v>
      </c>
      <c r="K50" s="430">
        <f>'Imp-Aus2'!J$199</f>
        <v>0</v>
      </c>
      <c r="L50" s="430">
        <f>'Imp-Aus2'!K$199</f>
        <v>0</v>
      </c>
      <c r="M50" s="430">
        <f>'Imp-Aus2'!L$199</f>
        <v>0</v>
      </c>
      <c r="N50" s="489">
        <f>'Imp-Aus2'!E$200/1000</f>
        <v>0</v>
      </c>
      <c r="O50" s="430">
        <f>'Imp-Aus2'!F$200/1000</f>
        <v>0</v>
      </c>
      <c r="P50" s="430">
        <f>'Imp-Aus2'!G$200/1000</f>
        <v>0</v>
      </c>
      <c r="Q50" s="430">
        <f>'Imp-Aus2'!H$200/1000</f>
        <v>0</v>
      </c>
      <c r="R50" s="430">
        <f>'Imp-Aus2'!I$200/1000</f>
        <v>0</v>
      </c>
      <c r="S50" s="430">
        <f>'Imp-Aus2'!J$200/1000</f>
        <v>0</v>
      </c>
      <c r="T50" s="430">
        <f>'Imp-Aus2'!K$200/1000</f>
        <v>0</v>
      </c>
      <c r="U50" s="430">
        <f>'Imp-Aus2'!L$200/1000</f>
        <v>0</v>
      </c>
      <c r="V50" s="490">
        <f t="shared" si="5"/>
        <v>0</v>
      </c>
      <c r="W50" s="491">
        <f t="shared" si="5"/>
        <v>0</v>
      </c>
      <c r="X50" s="491">
        <f t="shared" si="5"/>
        <v>0</v>
      </c>
      <c r="Y50" s="491">
        <f t="shared" si="5"/>
        <v>0</v>
      </c>
      <c r="Z50" s="491">
        <f t="shared" si="5"/>
        <v>0</v>
      </c>
      <c r="AA50" s="491">
        <f t="shared" si="5"/>
        <v>0</v>
      </c>
      <c r="AB50" s="491">
        <f t="shared" si="5"/>
        <v>0</v>
      </c>
      <c r="AC50" s="492">
        <f t="shared" si="5"/>
        <v>0</v>
      </c>
    </row>
    <row r="51" spans="1:29" x14ac:dyDescent="0.25">
      <c r="A51" s="493" t="str">
        <f t="shared" si="10"/>
        <v>Don't</v>
      </c>
      <c r="B51" s="461" t="str">
        <f t="shared" si="10"/>
        <v>AUT</v>
      </c>
      <c r="C51">
        <f t="shared" si="10"/>
        <v>0</v>
      </c>
      <c r="D51" t="str">
        <f t="shared" si="10"/>
        <v>IMP SLS</v>
      </c>
      <c r="E51" s="462" t="str">
        <f t="shared" si="13"/>
        <v>BMP 8</v>
      </c>
      <c r="F51" s="489">
        <f>'Imp-Aus2'!E$204</f>
        <v>0</v>
      </c>
      <c r="G51" s="430">
        <f>'Imp-Aus2'!F$204</f>
        <v>0</v>
      </c>
      <c r="H51" s="430">
        <f>'Imp-Aus2'!G$204</f>
        <v>0</v>
      </c>
      <c r="I51" s="430">
        <f>'Imp-Aus2'!H$204</f>
        <v>0</v>
      </c>
      <c r="J51" s="430">
        <f>'Imp-Aus2'!I$204</f>
        <v>0</v>
      </c>
      <c r="K51" s="430">
        <f>'Imp-Aus2'!J$204</f>
        <v>0</v>
      </c>
      <c r="L51" s="430">
        <f>'Imp-Aus2'!K$204</f>
        <v>0</v>
      </c>
      <c r="M51" s="430">
        <f>'Imp-Aus2'!L$204</f>
        <v>0</v>
      </c>
      <c r="N51" s="489">
        <f>'Imp-Aus2'!E$205/1000</f>
        <v>0</v>
      </c>
      <c r="O51" s="430">
        <f>'Imp-Aus2'!F$205/1000</f>
        <v>0</v>
      </c>
      <c r="P51" s="430">
        <f>'Imp-Aus2'!G$205/1000</f>
        <v>0</v>
      </c>
      <c r="Q51" s="430">
        <f>'Imp-Aus2'!H$205/1000</f>
        <v>0</v>
      </c>
      <c r="R51" s="430">
        <f>'Imp-Aus2'!I$205/1000</f>
        <v>0</v>
      </c>
      <c r="S51" s="430">
        <f>'Imp-Aus2'!J$205/1000</f>
        <v>0</v>
      </c>
      <c r="T51" s="430">
        <f>'Imp-Aus2'!K$205/1000</f>
        <v>0</v>
      </c>
      <c r="U51" s="430">
        <f>'Imp-Aus2'!L$205/1000</f>
        <v>0</v>
      </c>
      <c r="V51" s="490">
        <f t="shared" si="5"/>
        <v>0</v>
      </c>
      <c r="W51" s="491">
        <f t="shared" si="5"/>
        <v>0</v>
      </c>
      <c r="X51" s="491">
        <f t="shared" si="5"/>
        <v>0</v>
      </c>
      <c r="Y51" s="491">
        <f t="shared" si="5"/>
        <v>0</v>
      </c>
      <c r="Z51" s="491">
        <f t="shared" si="5"/>
        <v>0</v>
      </c>
      <c r="AA51" s="491">
        <f t="shared" si="5"/>
        <v>0</v>
      </c>
      <c r="AB51" s="491">
        <f t="shared" si="5"/>
        <v>0</v>
      </c>
      <c r="AC51" s="492">
        <f t="shared" si="5"/>
        <v>0</v>
      </c>
    </row>
    <row r="52" spans="1:29" x14ac:dyDescent="0.25">
      <c r="A52" s="493" t="str">
        <f t="shared" si="10"/>
        <v>Don't</v>
      </c>
      <c r="B52" s="461" t="str">
        <f t="shared" si="10"/>
        <v>AUT</v>
      </c>
      <c r="C52">
        <f t="shared" si="10"/>
        <v>0</v>
      </c>
      <c r="D52" t="str">
        <f t="shared" si="10"/>
        <v>IMP SLS</v>
      </c>
      <c r="E52" s="462" t="str">
        <f t="shared" si="13"/>
        <v>BMP 9</v>
      </c>
      <c r="F52" s="489">
        <f>'Imp-Aus2'!E$209</f>
        <v>0</v>
      </c>
      <c r="G52" s="430">
        <f>'Imp-Aus2'!F$209</f>
        <v>0</v>
      </c>
      <c r="H52" s="430">
        <f>'Imp-Aus2'!G$209</f>
        <v>0</v>
      </c>
      <c r="I52" s="430">
        <f>'Imp-Aus2'!H$209</f>
        <v>0</v>
      </c>
      <c r="J52" s="430">
        <f>'Imp-Aus2'!I$209</f>
        <v>0</v>
      </c>
      <c r="K52" s="430">
        <f>'Imp-Aus2'!J$209</f>
        <v>0</v>
      </c>
      <c r="L52" s="430">
        <f>'Imp-Aus2'!K$209</f>
        <v>0</v>
      </c>
      <c r="M52" s="430">
        <f>'Imp-Aus2'!L$209</f>
        <v>0</v>
      </c>
      <c r="N52" s="489">
        <f>'Imp-Aus2'!E$210/1000</f>
        <v>0</v>
      </c>
      <c r="O52" s="430">
        <f>'Imp-Aus2'!F$210/1000</f>
        <v>0</v>
      </c>
      <c r="P52" s="430">
        <f>'Imp-Aus2'!G$210/1000</f>
        <v>0</v>
      </c>
      <c r="Q52" s="430">
        <f>'Imp-Aus2'!H$210/1000</f>
        <v>0</v>
      </c>
      <c r="R52" s="430">
        <f>'Imp-Aus2'!I$210/1000</f>
        <v>0</v>
      </c>
      <c r="S52" s="430">
        <f>'Imp-Aus2'!J$210/1000</f>
        <v>0</v>
      </c>
      <c r="T52" s="430">
        <f>'Imp-Aus2'!K$210/1000</f>
        <v>0</v>
      </c>
      <c r="U52" s="430">
        <f>'Imp-Aus2'!L$210/1000</f>
        <v>0</v>
      </c>
      <c r="V52" s="490">
        <f t="shared" si="5"/>
        <v>0</v>
      </c>
      <c r="W52" s="491">
        <f t="shared" si="5"/>
        <v>0</v>
      </c>
      <c r="X52" s="491">
        <f t="shared" si="5"/>
        <v>0</v>
      </c>
      <c r="Y52" s="491">
        <f t="shared" si="5"/>
        <v>0</v>
      </c>
      <c r="Z52" s="491">
        <f t="shared" si="5"/>
        <v>0</v>
      </c>
      <c r="AA52" s="491">
        <f t="shared" si="5"/>
        <v>0</v>
      </c>
      <c r="AB52" s="491">
        <f t="shared" si="5"/>
        <v>0</v>
      </c>
      <c r="AC52" s="492">
        <f t="shared" si="5"/>
        <v>0</v>
      </c>
    </row>
    <row r="53" spans="1:29" x14ac:dyDescent="0.25">
      <c r="A53" s="493" t="str">
        <f t="shared" si="10"/>
        <v>Don't</v>
      </c>
      <c r="B53" s="461" t="str">
        <f t="shared" si="10"/>
        <v>AUT</v>
      </c>
      <c r="C53">
        <f t="shared" si="10"/>
        <v>0</v>
      </c>
      <c r="D53" t="str">
        <f t="shared" si="10"/>
        <v>IMP SLS</v>
      </c>
      <c r="E53" s="462" t="str">
        <f t="shared" si="13"/>
        <v>BMP 10</v>
      </c>
      <c r="F53" s="489">
        <f>'Imp-Aus2'!E$214</f>
        <v>0</v>
      </c>
      <c r="G53" s="430">
        <f>'Imp-Aus2'!F$214</f>
        <v>0</v>
      </c>
      <c r="H53" s="430">
        <f>'Imp-Aus2'!G$214</f>
        <v>0</v>
      </c>
      <c r="I53" s="430">
        <f>'Imp-Aus2'!H$214</f>
        <v>0</v>
      </c>
      <c r="J53" s="430">
        <f>'Imp-Aus2'!I$214</f>
        <v>0</v>
      </c>
      <c r="K53" s="430">
        <f>'Imp-Aus2'!J$214</f>
        <v>0</v>
      </c>
      <c r="L53" s="430">
        <f>'Imp-Aus2'!K$214</f>
        <v>0</v>
      </c>
      <c r="M53" s="430">
        <f>'Imp-Aus2'!L$214</f>
        <v>0</v>
      </c>
      <c r="N53" s="489">
        <f>'Imp-Aus2'!E$215/1000</f>
        <v>0</v>
      </c>
      <c r="O53" s="430">
        <f>'Imp-Aus2'!F$215/1000</f>
        <v>0</v>
      </c>
      <c r="P53" s="430">
        <f>'Imp-Aus2'!G$215/1000</f>
        <v>0</v>
      </c>
      <c r="Q53" s="430">
        <f>'Imp-Aus2'!H$215/1000</f>
        <v>0</v>
      </c>
      <c r="R53" s="430">
        <f>'Imp-Aus2'!I$215/1000</f>
        <v>0</v>
      </c>
      <c r="S53" s="430">
        <f>'Imp-Aus2'!J$215/1000</f>
        <v>0</v>
      </c>
      <c r="T53" s="430">
        <f>'Imp-Aus2'!K$215/1000</f>
        <v>0</v>
      </c>
      <c r="U53" s="430">
        <f>'Imp-Aus2'!L$215/1000</f>
        <v>0</v>
      </c>
      <c r="V53" s="490">
        <f t="shared" si="5"/>
        <v>0</v>
      </c>
      <c r="W53" s="491">
        <f t="shared" si="5"/>
        <v>0</v>
      </c>
      <c r="X53" s="491">
        <f t="shared" si="5"/>
        <v>0</v>
      </c>
      <c r="Y53" s="491">
        <f t="shared" si="5"/>
        <v>0</v>
      </c>
      <c r="Z53" s="491">
        <f t="shared" si="5"/>
        <v>0</v>
      </c>
      <c r="AA53" s="491">
        <f t="shared" si="5"/>
        <v>0</v>
      </c>
      <c r="AB53" s="491">
        <f t="shared" si="5"/>
        <v>0</v>
      </c>
      <c r="AC53" s="492">
        <f t="shared" si="5"/>
        <v>0</v>
      </c>
    </row>
    <row r="54" spans="1:29" x14ac:dyDescent="0.25">
      <c r="A54" s="493" t="str">
        <f>IF(SUM(F54:U69)&gt;=0.01,"Copy","Don't")</f>
        <v>Don't</v>
      </c>
      <c r="B54" s="494" t="s">
        <v>552</v>
      </c>
      <c r="C54" s="495">
        <f>'Imp-Aus3'!$G$22</f>
        <v>0</v>
      </c>
      <c r="D54" s="495" t="s">
        <v>607</v>
      </c>
      <c r="E54" s="496" t="s">
        <v>608</v>
      </c>
      <c r="F54" s="489">
        <f>'Imp-Aus3'!E$98</f>
        <v>0</v>
      </c>
      <c r="G54" s="430">
        <f>'Imp-Aus3'!F$98</f>
        <v>0</v>
      </c>
      <c r="H54" s="430">
        <f>'Imp-Aus3'!G$98</f>
        <v>0</v>
      </c>
      <c r="I54" s="430">
        <f>'Imp-Aus3'!H$98</f>
        <v>0</v>
      </c>
      <c r="J54" s="430">
        <f>'Imp-Aus3'!I$98</f>
        <v>0</v>
      </c>
      <c r="K54" s="430">
        <f>'Imp-Aus3'!J$98</f>
        <v>0</v>
      </c>
      <c r="L54" s="430">
        <f>'Imp-Aus3'!K$98</f>
        <v>0</v>
      </c>
      <c r="M54" s="430">
        <f>'Imp-Aus3'!L$98</f>
        <v>0</v>
      </c>
      <c r="N54" s="489">
        <f>'Imp-Aus3'!E$99/1000</f>
        <v>0</v>
      </c>
      <c r="O54" s="430">
        <f>'Imp-Aus3'!F$99/1000</f>
        <v>0</v>
      </c>
      <c r="P54" s="430">
        <f>'Imp-Aus3'!G$99/1000</f>
        <v>0</v>
      </c>
      <c r="Q54" s="430">
        <f>'Imp-Aus3'!H$99/1000</f>
        <v>0</v>
      </c>
      <c r="R54" s="430">
        <f>'Imp-Aus3'!I$99/1000</f>
        <v>0</v>
      </c>
      <c r="S54" s="430">
        <f>'Imp-Aus3'!J$99/1000</f>
        <v>0</v>
      </c>
      <c r="T54" s="430">
        <f>'Imp-Aus3'!K$99/1000</f>
        <v>0</v>
      </c>
      <c r="U54" s="430">
        <f>'Imp-Aus3'!L$99/1000</f>
        <v>0</v>
      </c>
      <c r="V54" s="490">
        <f t="shared" si="5"/>
        <v>0</v>
      </c>
      <c r="W54" s="491">
        <f t="shared" si="5"/>
        <v>0</v>
      </c>
      <c r="X54" s="491">
        <f t="shared" si="5"/>
        <v>0</v>
      </c>
      <c r="Y54" s="491">
        <f t="shared" si="5"/>
        <v>0</v>
      </c>
      <c r="Z54" s="491">
        <f t="shared" si="5"/>
        <v>0</v>
      </c>
      <c r="AA54" s="491">
        <f t="shared" si="5"/>
        <v>0</v>
      </c>
      <c r="AB54" s="491">
        <f t="shared" si="5"/>
        <v>0</v>
      </c>
      <c r="AC54" s="492">
        <f t="shared" si="5"/>
        <v>0</v>
      </c>
    </row>
    <row r="55" spans="1:29" x14ac:dyDescent="0.25">
      <c r="A55" s="493" t="str">
        <f>A54</f>
        <v>Don't</v>
      </c>
      <c r="B55" s="461" t="str">
        <f>B54</f>
        <v>AUT</v>
      </c>
      <c r="C55">
        <f>C54</f>
        <v>0</v>
      </c>
      <c r="D55" t="str">
        <f>D54</f>
        <v>IMP</v>
      </c>
      <c r="E55" s="462" t="s">
        <v>609</v>
      </c>
      <c r="F55" s="489">
        <f>'Imp-Aus3'!E$103</f>
        <v>0</v>
      </c>
      <c r="G55" s="430">
        <f>'Imp-Aus3'!F$103</f>
        <v>0</v>
      </c>
      <c r="H55" s="430">
        <f>'Imp-Aus3'!G$103</f>
        <v>0</v>
      </c>
      <c r="I55" s="430">
        <f>'Imp-Aus3'!H$103</f>
        <v>0</v>
      </c>
      <c r="J55" s="430">
        <f>'Imp-Aus3'!I$103</f>
        <v>0</v>
      </c>
      <c r="K55" s="430">
        <f>'Imp-Aus3'!J$103</f>
        <v>0</v>
      </c>
      <c r="L55" s="430">
        <f>'Imp-Aus3'!K$103</f>
        <v>0</v>
      </c>
      <c r="M55" s="430">
        <f>'Imp-Aus3'!L$103</f>
        <v>0</v>
      </c>
      <c r="N55" s="489">
        <f>'Imp-Aus3'!E$104/1000</f>
        <v>0</v>
      </c>
      <c r="O55" s="430">
        <f>'Imp-Aus3'!F$104/1000</f>
        <v>0</v>
      </c>
      <c r="P55" s="430">
        <f>'Imp-Aus3'!G$104/1000</f>
        <v>0</v>
      </c>
      <c r="Q55" s="430">
        <f>'Imp-Aus3'!H$104/1000</f>
        <v>0</v>
      </c>
      <c r="R55" s="430">
        <f>'Imp-Aus3'!I$104/1000</f>
        <v>0</v>
      </c>
      <c r="S55" s="430">
        <f>'Imp-Aus3'!J$104/1000</f>
        <v>0</v>
      </c>
      <c r="T55" s="430">
        <f>'Imp-Aus3'!K$104/1000</f>
        <v>0</v>
      </c>
      <c r="U55" s="430">
        <f>'Imp-Aus3'!L$104/1000</f>
        <v>0</v>
      </c>
      <c r="V55" s="490">
        <f t="shared" si="5"/>
        <v>0</v>
      </c>
      <c r="W55" s="491">
        <f t="shared" si="5"/>
        <v>0</v>
      </c>
      <c r="X55" s="491">
        <f t="shared" si="5"/>
        <v>0</v>
      </c>
      <c r="Y55" s="491">
        <f t="shared" si="5"/>
        <v>0</v>
      </c>
      <c r="Z55" s="491">
        <f t="shared" si="5"/>
        <v>0</v>
      </c>
      <c r="AA55" s="491">
        <f t="shared" si="5"/>
        <v>0</v>
      </c>
      <c r="AB55" s="491">
        <f t="shared" si="5"/>
        <v>0</v>
      </c>
      <c r="AC55" s="492">
        <f t="shared" si="5"/>
        <v>0</v>
      </c>
    </row>
    <row r="56" spans="1:29" x14ac:dyDescent="0.25">
      <c r="A56" s="493" t="str">
        <f t="shared" ref="A56:D73" si="14">A55</f>
        <v>Don't</v>
      </c>
      <c r="B56" s="461" t="str">
        <f t="shared" si="14"/>
        <v>AUT</v>
      </c>
      <c r="C56">
        <f t="shared" si="14"/>
        <v>0</v>
      </c>
      <c r="D56" t="str">
        <f t="shared" si="14"/>
        <v>IMP</v>
      </c>
      <c r="E56" s="462" t="s">
        <v>610</v>
      </c>
      <c r="F56" s="489">
        <f>'Imp-Aus3'!E$108</f>
        <v>0</v>
      </c>
      <c r="G56" s="430">
        <f>'Imp-Aus3'!F$108</f>
        <v>0</v>
      </c>
      <c r="H56" s="430">
        <f>'Imp-Aus3'!G$108</f>
        <v>0</v>
      </c>
      <c r="I56" s="430">
        <f>'Imp-Aus3'!H$108</f>
        <v>0</v>
      </c>
      <c r="J56" s="430">
        <f>'Imp-Aus3'!I$108</f>
        <v>0</v>
      </c>
      <c r="K56" s="430">
        <f>'Imp-Aus3'!J$108</f>
        <v>0</v>
      </c>
      <c r="L56" s="430">
        <f>'Imp-Aus3'!K$108</f>
        <v>0</v>
      </c>
      <c r="M56" s="430">
        <f>'Imp-Aus3'!L$108</f>
        <v>0</v>
      </c>
      <c r="N56" s="489">
        <f>'Imp-Aus3'!E$109/1000</f>
        <v>0</v>
      </c>
      <c r="O56" s="430">
        <f>'Imp-Aus3'!F$109/1000</f>
        <v>0</v>
      </c>
      <c r="P56" s="430">
        <f>'Imp-Aus3'!G$109/1000</f>
        <v>0</v>
      </c>
      <c r="Q56" s="430">
        <f>'Imp-Aus3'!H$109/1000</f>
        <v>0</v>
      </c>
      <c r="R56" s="430">
        <f>'Imp-Aus3'!I$109/1000</f>
        <v>0</v>
      </c>
      <c r="S56" s="430">
        <f>'Imp-Aus3'!J$109/1000</f>
        <v>0</v>
      </c>
      <c r="T56" s="430">
        <f>'Imp-Aus3'!K$109/1000</f>
        <v>0</v>
      </c>
      <c r="U56" s="430">
        <f>'Imp-Aus3'!L$109/1000</f>
        <v>0</v>
      </c>
      <c r="V56" s="490">
        <f t="shared" si="5"/>
        <v>0</v>
      </c>
      <c r="W56" s="491">
        <f t="shared" si="5"/>
        <v>0</v>
      </c>
      <c r="X56" s="491">
        <f t="shared" si="5"/>
        <v>0</v>
      </c>
      <c r="Y56" s="491">
        <f t="shared" si="5"/>
        <v>0</v>
      </c>
      <c r="Z56" s="491">
        <f t="shared" si="5"/>
        <v>0</v>
      </c>
      <c r="AA56" s="491">
        <f t="shared" si="5"/>
        <v>0</v>
      </c>
      <c r="AB56" s="491">
        <f t="shared" si="5"/>
        <v>0</v>
      </c>
      <c r="AC56" s="492">
        <f t="shared" si="5"/>
        <v>0</v>
      </c>
    </row>
    <row r="57" spans="1:29" x14ac:dyDescent="0.25">
      <c r="A57" s="493" t="str">
        <f t="shared" si="14"/>
        <v>Don't</v>
      </c>
      <c r="B57" s="461" t="str">
        <f t="shared" si="14"/>
        <v>AUT</v>
      </c>
      <c r="C57">
        <f t="shared" si="14"/>
        <v>0</v>
      </c>
      <c r="D57" t="str">
        <f t="shared" si="14"/>
        <v>IMP</v>
      </c>
      <c r="E57" s="462" t="s">
        <v>611</v>
      </c>
      <c r="F57" s="489">
        <f>'Imp-Aus3'!E$113</f>
        <v>0</v>
      </c>
      <c r="G57" s="430">
        <f>'Imp-Aus3'!F$113</f>
        <v>0</v>
      </c>
      <c r="H57" s="430">
        <f>'Imp-Aus3'!G$113</f>
        <v>0</v>
      </c>
      <c r="I57" s="430">
        <f>'Imp-Aus3'!H$113</f>
        <v>0</v>
      </c>
      <c r="J57" s="430">
        <f>'Imp-Aus3'!I$113</f>
        <v>0</v>
      </c>
      <c r="K57" s="430">
        <f>'Imp-Aus3'!J$113</f>
        <v>0</v>
      </c>
      <c r="L57" s="430">
        <f>'Imp-Aus3'!K$113</f>
        <v>0</v>
      </c>
      <c r="M57" s="430">
        <f>'Imp-Aus3'!L$113</f>
        <v>0</v>
      </c>
      <c r="N57" s="489">
        <f>'Imp-Aus3'!E$114/1000</f>
        <v>0</v>
      </c>
      <c r="O57" s="430">
        <f>'Imp-Aus3'!F$114/1000</f>
        <v>0</v>
      </c>
      <c r="P57" s="430">
        <f>'Imp-Aus3'!G$114/1000</f>
        <v>0</v>
      </c>
      <c r="Q57" s="430">
        <f>'Imp-Aus3'!H$114/1000</f>
        <v>0</v>
      </c>
      <c r="R57" s="430">
        <f>'Imp-Aus3'!I$114/1000</f>
        <v>0</v>
      </c>
      <c r="S57" s="430">
        <f>'Imp-Aus3'!J$114/1000</f>
        <v>0</v>
      </c>
      <c r="T57" s="430">
        <f>'Imp-Aus3'!K$114/1000</f>
        <v>0</v>
      </c>
      <c r="U57" s="430">
        <f>'Imp-Aus3'!L$114/1000</f>
        <v>0</v>
      </c>
      <c r="V57" s="490">
        <f t="shared" si="5"/>
        <v>0</v>
      </c>
      <c r="W57" s="491">
        <f t="shared" si="5"/>
        <v>0</v>
      </c>
      <c r="X57" s="491">
        <f t="shared" si="5"/>
        <v>0</v>
      </c>
      <c r="Y57" s="491">
        <f t="shared" si="5"/>
        <v>0</v>
      </c>
      <c r="Z57" s="491">
        <f t="shared" si="5"/>
        <v>0</v>
      </c>
      <c r="AA57" s="491">
        <f t="shared" si="5"/>
        <v>0</v>
      </c>
      <c r="AB57" s="491">
        <f t="shared" si="5"/>
        <v>0</v>
      </c>
      <c r="AC57" s="492">
        <f t="shared" si="5"/>
        <v>0</v>
      </c>
    </row>
    <row r="58" spans="1:29" x14ac:dyDescent="0.25">
      <c r="A58" s="493" t="str">
        <f t="shared" si="14"/>
        <v>Don't</v>
      </c>
      <c r="B58" s="461" t="str">
        <f t="shared" si="14"/>
        <v>AUT</v>
      </c>
      <c r="C58">
        <f t="shared" si="14"/>
        <v>0</v>
      </c>
      <c r="D58" t="str">
        <f t="shared" si="14"/>
        <v>IMP</v>
      </c>
      <c r="E58" s="462" t="s">
        <v>612</v>
      </c>
      <c r="F58" s="489">
        <f>'Imp-Aus3'!E$118</f>
        <v>0</v>
      </c>
      <c r="G58" s="430">
        <f>'Imp-Aus3'!F$118</f>
        <v>0</v>
      </c>
      <c r="H58" s="430">
        <f>'Imp-Aus3'!G$118</f>
        <v>0</v>
      </c>
      <c r="I58" s="430">
        <f>'Imp-Aus3'!H$118</f>
        <v>0</v>
      </c>
      <c r="J58" s="430">
        <f>'Imp-Aus3'!I$118</f>
        <v>0</v>
      </c>
      <c r="K58" s="430">
        <f>'Imp-Aus3'!J$118</f>
        <v>0</v>
      </c>
      <c r="L58" s="430">
        <f>'Imp-Aus3'!K$118</f>
        <v>0</v>
      </c>
      <c r="M58" s="430">
        <f>'Imp-Aus3'!L$118</f>
        <v>0</v>
      </c>
      <c r="N58" s="489">
        <f>'Imp-Aus3'!E$119/1000</f>
        <v>0</v>
      </c>
      <c r="O58" s="430">
        <f>'Imp-Aus3'!F$119/1000</f>
        <v>0</v>
      </c>
      <c r="P58" s="430">
        <f>'Imp-Aus3'!G$119/1000</f>
        <v>0</v>
      </c>
      <c r="Q58" s="430">
        <f>'Imp-Aus3'!H$119/1000</f>
        <v>0</v>
      </c>
      <c r="R58" s="430">
        <f>'Imp-Aus3'!I$119/1000</f>
        <v>0</v>
      </c>
      <c r="S58" s="430">
        <f>'Imp-Aus3'!J$119/1000</f>
        <v>0</v>
      </c>
      <c r="T58" s="430">
        <f>'Imp-Aus3'!K$119/1000</f>
        <v>0</v>
      </c>
      <c r="U58" s="430">
        <f>'Imp-Aus3'!L$119/1000</f>
        <v>0</v>
      </c>
      <c r="V58" s="490">
        <f t="shared" si="5"/>
        <v>0</v>
      </c>
      <c r="W58" s="491">
        <f t="shared" si="5"/>
        <v>0</v>
      </c>
      <c r="X58" s="491">
        <f t="shared" si="5"/>
        <v>0</v>
      </c>
      <c r="Y58" s="491">
        <f t="shared" si="5"/>
        <v>0</v>
      </c>
      <c r="Z58" s="491">
        <f t="shared" si="5"/>
        <v>0</v>
      </c>
      <c r="AA58" s="491">
        <f t="shared" si="5"/>
        <v>0</v>
      </c>
      <c r="AB58" s="491">
        <f t="shared" si="5"/>
        <v>0</v>
      </c>
      <c r="AC58" s="492">
        <f t="shared" si="5"/>
        <v>0</v>
      </c>
    </row>
    <row r="59" spans="1:29" x14ac:dyDescent="0.25">
      <c r="A59" s="493" t="str">
        <f t="shared" si="14"/>
        <v>Don't</v>
      </c>
      <c r="B59" s="461" t="str">
        <f t="shared" si="14"/>
        <v>AUT</v>
      </c>
      <c r="C59">
        <f t="shared" si="14"/>
        <v>0</v>
      </c>
      <c r="D59" t="str">
        <f t="shared" si="14"/>
        <v>IMP</v>
      </c>
      <c r="E59" s="462" t="s">
        <v>613</v>
      </c>
      <c r="F59" s="489">
        <f>'Imp-Aus3'!E$123</f>
        <v>0</v>
      </c>
      <c r="G59" s="430">
        <f>'Imp-Aus3'!F$123</f>
        <v>0</v>
      </c>
      <c r="H59" s="430">
        <f>'Imp-Aus3'!G$123</f>
        <v>0</v>
      </c>
      <c r="I59" s="430">
        <f>'Imp-Aus3'!H$123</f>
        <v>0</v>
      </c>
      <c r="J59" s="430">
        <f>'Imp-Aus3'!I$123</f>
        <v>0</v>
      </c>
      <c r="K59" s="430">
        <f>'Imp-Aus3'!J$123</f>
        <v>0</v>
      </c>
      <c r="L59" s="430">
        <f>'Imp-Aus3'!K$123</f>
        <v>0</v>
      </c>
      <c r="M59" s="430">
        <f>'Imp-Aus3'!L$123</f>
        <v>0</v>
      </c>
      <c r="N59" s="489">
        <f>'Imp-Aus3'!E$124/1000</f>
        <v>0</v>
      </c>
      <c r="O59" s="430">
        <f>'Imp-Aus3'!F$124/1000</f>
        <v>0</v>
      </c>
      <c r="P59" s="430">
        <f>'Imp-Aus3'!G$124/1000</f>
        <v>0</v>
      </c>
      <c r="Q59" s="430">
        <f>'Imp-Aus3'!H$124/1000</f>
        <v>0</v>
      </c>
      <c r="R59" s="430">
        <f>'Imp-Aus3'!I$124/1000</f>
        <v>0</v>
      </c>
      <c r="S59" s="430">
        <f>'Imp-Aus3'!J$124/1000</f>
        <v>0</v>
      </c>
      <c r="T59" s="430">
        <f>'Imp-Aus3'!K$124/1000</f>
        <v>0</v>
      </c>
      <c r="U59" s="430">
        <f>'Imp-Aus3'!L$124/1000</f>
        <v>0</v>
      </c>
      <c r="V59" s="490">
        <f t="shared" si="5"/>
        <v>0</v>
      </c>
      <c r="W59" s="491">
        <f t="shared" si="5"/>
        <v>0</v>
      </c>
      <c r="X59" s="491">
        <f t="shared" si="5"/>
        <v>0</v>
      </c>
      <c r="Y59" s="491">
        <f t="shared" si="5"/>
        <v>0</v>
      </c>
      <c r="Z59" s="491">
        <f t="shared" si="5"/>
        <v>0</v>
      </c>
      <c r="AA59" s="491">
        <f t="shared" si="5"/>
        <v>0</v>
      </c>
      <c r="AB59" s="491">
        <f t="shared" si="5"/>
        <v>0</v>
      </c>
      <c r="AC59" s="492">
        <f t="shared" si="5"/>
        <v>0</v>
      </c>
    </row>
    <row r="60" spans="1:29" x14ac:dyDescent="0.25">
      <c r="A60" s="493" t="str">
        <f t="shared" si="14"/>
        <v>Don't</v>
      </c>
      <c r="B60" s="461" t="str">
        <f t="shared" si="14"/>
        <v>AUT</v>
      </c>
      <c r="C60">
        <f t="shared" si="14"/>
        <v>0</v>
      </c>
      <c r="D60" t="str">
        <f t="shared" si="14"/>
        <v>IMP</v>
      </c>
      <c r="E60" s="462" t="s">
        <v>614</v>
      </c>
      <c r="F60" s="489">
        <f>'Imp-Aus3'!E$128</f>
        <v>0</v>
      </c>
      <c r="G60" s="430">
        <f>'Imp-Aus3'!F$128</f>
        <v>0</v>
      </c>
      <c r="H60" s="430">
        <f>'Imp-Aus3'!G$128</f>
        <v>0</v>
      </c>
      <c r="I60" s="430">
        <f>'Imp-Aus3'!H$128</f>
        <v>0</v>
      </c>
      <c r="J60" s="430">
        <f>'Imp-Aus3'!I$128</f>
        <v>0</v>
      </c>
      <c r="K60" s="430">
        <f>'Imp-Aus3'!J$128</f>
        <v>0</v>
      </c>
      <c r="L60" s="430">
        <f>'Imp-Aus3'!K$128</f>
        <v>0</v>
      </c>
      <c r="M60" s="430">
        <f>'Imp-Aus3'!L$128</f>
        <v>0</v>
      </c>
      <c r="N60" s="489">
        <f>'Imp-Aus3'!E$129/1000</f>
        <v>0</v>
      </c>
      <c r="O60" s="430">
        <f>'Imp-Aus3'!F$129/1000</f>
        <v>0</v>
      </c>
      <c r="P60" s="430">
        <f>'Imp-Aus3'!G$129/1000</f>
        <v>0</v>
      </c>
      <c r="Q60" s="430">
        <f>'Imp-Aus3'!H$129/1000</f>
        <v>0</v>
      </c>
      <c r="R60" s="430">
        <f>'Imp-Aus3'!I$129/1000</f>
        <v>0</v>
      </c>
      <c r="S60" s="430">
        <f>'Imp-Aus3'!J$129/1000</f>
        <v>0</v>
      </c>
      <c r="T60" s="430">
        <f>'Imp-Aus3'!K$129/1000</f>
        <v>0</v>
      </c>
      <c r="U60" s="430">
        <f>'Imp-Aus3'!L$129/1000</f>
        <v>0</v>
      </c>
      <c r="V60" s="490">
        <f t="shared" ref="V60:AC91" si="15">(IF(ISERROR(N60/F60),0,N60/F60))*1000</f>
        <v>0</v>
      </c>
      <c r="W60" s="491">
        <f t="shared" si="15"/>
        <v>0</v>
      </c>
      <c r="X60" s="491">
        <f t="shared" si="15"/>
        <v>0</v>
      </c>
      <c r="Y60" s="491">
        <f t="shared" si="15"/>
        <v>0</v>
      </c>
      <c r="Z60" s="491">
        <f t="shared" si="15"/>
        <v>0</v>
      </c>
      <c r="AA60" s="491">
        <f t="shared" si="15"/>
        <v>0</v>
      </c>
      <c r="AB60" s="491">
        <f t="shared" si="15"/>
        <v>0</v>
      </c>
      <c r="AC60" s="492">
        <f t="shared" si="15"/>
        <v>0</v>
      </c>
    </row>
    <row r="61" spans="1:29" x14ac:dyDescent="0.25">
      <c r="A61" s="493" t="str">
        <f t="shared" si="14"/>
        <v>Don't</v>
      </c>
      <c r="B61" s="461" t="str">
        <f t="shared" si="14"/>
        <v>AUT</v>
      </c>
      <c r="C61">
        <f t="shared" si="14"/>
        <v>0</v>
      </c>
      <c r="D61" t="str">
        <f t="shared" si="14"/>
        <v>IMP</v>
      </c>
      <c r="E61" s="462" t="s">
        <v>615</v>
      </c>
      <c r="F61" s="489">
        <f>'Imp-Aus3'!E$133</f>
        <v>0</v>
      </c>
      <c r="G61" s="430">
        <f>'Imp-Aus3'!F$133</f>
        <v>0</v>
      </c>
      <c r="H61" s="430">
        <f>'Imp-Aus3'!G$133</f>
        <v>0</v>
      </c>
      <c r="I61" s="430">
        <f>'Imp-Aus3'!H$133</f>
        <v>0</v>
      </c>
      <c r="J61" s="430">
        <f>'Imp-Aus3'!I$133</f>
        <v>0</v>
      </c>
      <c r="K61" s="430">
        <f>'Imp-Aus3'!J$133</f>
        <v>0</v>
      </c>
      <c r="L61" s="430">
        <f>'Imp-Aus3'!K$133</f>
        <v>0</v>
      </c>
      <c r="M61" s="430">
        <f>'Imp-Aus3'!L$133</f>
        <v>0</v>
      </c>
      <c r="N61" s="489">
        <f>'Imp-Aus3'!E$134/1000</f>
        <v>0</v>
      </c>
      <c r="O61" s="430">
        <f>'Imp-Aus3'!F$134/1000</f>
        <v>0</v>
      </c>
      <c r="P61" s="430">
        <f>'Imp-Aus3'!G$134/1000</f>
        <v>0</v>
      </c>
      <c r="Q61" s="430">
        <f>'Imp-Aus3'!H$134/1000</f>
        <v>0</v>
      </c>
      <c r="R61" s="430">
        <f>'Imp-Aus3'!I$134/1000</f>
        <v>0</v>
      </c>
      <c r="S61" s="430">
        <f>'Imp-Aus3'!J$134/1000</f>
        <v>0</v>
      </c>
      <c r="T61" s="430">
        <f>'Imp-Aus3'!K$134/1000</f>
        <v>0</v>
      </c>
      <c r="U61" s="430">
        <f>'Imp-Aus3'!L$134/1000</f>
        <v>0</v>
      </c>
      <c r="V61" s="490">
        <f t="shared" si="15"/>
        <v>0</v>
      </c>
      <c r="W61" s="491">
        <f t="shared" si="15"/>
        <v>0</v>
      </c>
      <c r="X61" s="491">
        <f t="shared" si="15"/>
        <v>0</v>
      </c>
      <c r="Y61" s="491">
        <f t="shared" si="15"/>
        <v>0</v>
      </c>
      <c r="Z61" s="491">
        <f t="shared" si="15"/>
        <v>0</v>
      </c>
      <c r="AA61" s="491">
        <f t="shared" si="15"/>
        <v>0</v>
      </c>
      <c r="AB61" s="491">
        <f t="shared" si="15"/>
        <v>0</v>
      </c>
      <c r="AC61" s="492">
        <f t="shared" si="15"/>
        <v>0</v>
      </c>
    </row>
    <row r="62" spans="1:29" x14ac:dyDescent="0.25">
      <c r="A62" s="493" t="str">
        <f t="shared" si="14"/>
        <v>Don't</v>
      </c>
      <c r="B62" s="461" t="str">
        <f t="shared" si="14"/>
        <v>AUT</v>
      </c>
      <c r="C62">
        <f t="shared" si="14"/>
        <v>0</v>
      </c>
      <c r="D62" t="str">
        <f t="shared" si="14"/>
        <v>IMP</v>
      </c>
      <c r="E62" s="462" t="s">
        <v>616</v>
      </c>
      <c r="F62" s="489">
        <f>'Imp-Aus3'!E$138</f>
        <v>0</v>
      </c>
      <c r="G62" s="430">
        <f>'Imp-Aus3'!F$138</f>
        <v>0</v>
      </c>
      <c r="H62" s="430">
        <f>'Imp-Aus3'!G$138</f>
        <v>0</v>
      </c>
      <c r="I62" s="430">
        <f>'Imp-Aus3'!H$138</f>
        <v>0</v>
      </c>
      <c r="J62" s="430">
        <f>'Imp-Aus3'!I$138</f>
        <v>0</v>
      </c>
      <c r="K62" s="430">
        <f>'Imp-Aus3'!J$138</f>
        <v>0</v>
      </c>
      <c r="L62" s="430">
        <f>'Imp-Aus3'!K$138</f>
        <v>0</v>
      </c>
      <c r="M62" s="430">
        <f>'Imp-Aus3'!L$138</f>
        <v>0</v>
      </c>
      <c r="N62" s="489">
        <f>'Imp-Aus3'!E$139/1000</f>
        <v>0</v>
      </c>
      <c r="O62" s="430">
        <f>'Imp-Aus3'!F$139/1000</f>
        <v>0</v>
      </c>
      <c r="P62" s="430">
        <f>'Imp-Aus3'!G$139/1000</f>
        <v>0</v>
      </c>
      <c r="Q62" s="430">
        <f>'Imp-Aus3'!H$139/1000</f>
        <v>0</v>
      </c>
      <c r="R62" s="430">
        <f>'Imp-Aus3'!I$139/1000</f>
        <v>0</v>
      </c>
      <c r="S62" s="430">
        <f>'Imp-Aus3'!J$139/1000</f>
        <v>0</v>
      </c>
      <c r="T62" s="430">
        <f>'Imp-Aus3'!K$139/1000</f>
        <v>0</v>
      </c>
      <c r="U62" s="430">
        <f>'Imp-Aus3'!L$139/1000</f>
        <v>0</v>
      </c>
      <c r="V62" s="490">
        <f t="shared" si="15"/>
        <v>0</v>
      </c>
      <c r="W62" s="491">
        <f t="shared" si="15"/>
        <v>0</v>
      </c>
      <c r="X62" s="491">
        <f t="shared" si="15"/>
        <v>0</v>
      </c>
      <c r="Y62" s="491">
        <f t="shared" si="15"/>
        <v>0</v>
      </c>
      <c r="Z62" s="491">
        <f t="shared" si="15"/>
        <v>0</v>
      </c>
      <c r="AA62" s="491">
        <f t="shared" si="15"/>
        <v>0</v>
      </c>
      <c r="AB62" s="491">
        <f t="shared" si="15"/>
        <v>0</v>
      </c>
      <c r="AC62" s="492">
        <f t="shared" si="15"/>
        <v>0</v>
      </c>
    </row>
    <row r="63" spans="1:29" x14ac:dyDescent="0.25">
      <c r="A63" s="493" t="str">
        <f t="shared" si="14"/>
        <v>Don't</v>
      </c>
      <c r="B63" s="461" t="str">
        <f t="shared" si="14"/>
        <v>AUT</v>
      </c>
      <c r="C63">
        <f t="shared" si="14"/>
        <v>0</v>
      </c>
      <c r="D63" t="str">
        <f t="shared" si="14"/>
        <v>IMP</v>
      </c>
      <c r="E63" s="462" t="s">
        <v>617</v>
      </c>
      <c r="F63" s="489">
        <f>'Imp-Aus3'!E$143</f>
        <v>0</v>
      </c>
      <c r="G63" s="430">
        <f>'Imp-Aus3'!F$143</f>
        <v>0</v>
      </c>
      <c r="H63" s="430">
        <f>'Imp-Aus3'!G$143</f>
        <v>0</v>
      </c>
      <c r="I63" s="430">
        <f>'Imp-Aus3'!H$143</f>
        <v>0</v>
      </c>
      <c r="J63" s="430">
        <f>'Imp-Aus3'!I$143</f>
        <v>0</v>
      </c>
      <c r="K63" s="430">
        <f>'Imp-Aus3'!J$143</f>
        <v>0</v>
      </c>
      <c r="L63" s="430">
        <f>'Imp-Aus3'!K$143</f>
        <v>0</v>
      </c>
      <c r="M63" s="430">
        <f>'Imp-Aus3'!L$143</f>
        <v>0</v>
      </c>
      <c r="N63" s="489">
        <f>'Imp-Aus3'!E$144/1000</f>
        <v>0</v>
      </c>
      <c r="O63" s="430">
        <f>'Imp-Aus3'!F$144/1000</f>
        <v>0</v>
      </c>
      <c r="P63" s="430">
        <f>'Imp-Aus3'!G$144/1000</f>
        <v>0</v>
      </c>
      <c r="Q63" s="430">
        <f>'Imp-Aus3'!H$144/1000</f>
        <v>0</v>
      </c>
      <c r="R63" s="430">
        <f>'Imp-Aus3'!I$144/1000</f>
        <v>0</v>
      </c>
      <c r="S63" s="430">
        <f>'Imp-Aus3'!J$144/1000</f>
        <v>0</v>
      </c>
      <c r="T63" s="430">
        <f>'Imp-Aus3'!K$144/1000</f>
        <v>0</v>
      </c>
      <c r="U63" s="430">
        <f>'Imp-Aus3'!L$144/1000</f>
        <v>0</v>
      </c>
      <c r="V63" s="490">
        <f t="shared" si="15"/>
        <v>0</v>
      </c>
      <c r="W63" s="491">
        <f t="shared" si="15"/>
        <v>0</v>
      </c>
      <c r="X63" s="491">
        <f t="shared" si="15"/>
        <v>0</v>
      </c>
      <c r="Y63" s="491">
        <f t="shared" si="15"/>
        <v>0</v>
      </c>
      <c r="Z63" s="491">
        <f t="shared" si="15"/>
        <v>0</v>
      </c>
      <c r="AA63" s="491">
        <f t="shared" si="15"/>
        <v>0</v>
      </c>
      <c r="AB63" s="491">
        <f t="shared" si="15"/>
        <v>0</v>
      </c>
      <c r="AC63" s="492">
        <f t="shared" si="15"/>
        <v>0</v>
      </c>
    </row>
    <row r="64" spans="1:29" x14ac:dyDescent="0.25">
      <c r="A64" s="493" t="str">
        <f t="shared" si="14"/>
        <v>Don't</v>
      </c>
      <c r="B64" s="461" t="str">
        <f t="shared" si="14"/>
        <v>AUT</v>
      </c>
      <c r="C64">
        <f t="shared" si="14"/>
        <v>0</v>
      </c>
      <c r="D64" t="s">
        <v>618</v>
      </c>
      <c r="E64" s="462" t="str">
        <f t="shared" ref="E64:E69" si="16">E54</f>
        <v>BMP 1</v>
      </c>
      <c r="F64" s="489">
        <f>'Imp-Aus3'!E$169</f>
        <v>0</v>
      </c>
      <c r="G64" s="430">
        <f>'Imp-Aus3'!F$169</f>
        <v>0</v>
      </c>
      <c r="H64" s="430">
        <f>'Imp-Aus3'!G$169</f>
        <v>0</v>
      </c>
      <c r="I64" s="430">
        <f>'Imp-Aus3'!H$169</f>
        <v>0</v>
      </c>
      <c r="J64" s="430">
        <f>'Imp-Aus3'!I$169</f>
        <v>0</v>
      </c>
      <c r="K64" s="430">
        <f>'Imp-Aus3'!J$169</f>
        <v>0</v>
      </c>
      <c r="L64" s="430">
        <f>'Imp-Aus3'!K$169</f>
        <v>0</v>
      </c>
      <c r="M64" s="430">
        <f>'Imp-Aus3'!L$169</f>
        <v>0</v>
      </c>
      <c r="N64" s="489">
        <f>'Imp-Aus3'!E$170/1000</f>
        <v>0</v>
      </c>
      <c r="O64" s="430">
        <f>'Imp-Aus3'!F$170/1000</f>
        <v>0</v>
      </c>
      <c r="P64" s="430">
        <f>'Imp-Aus3'!G$170/1000</f>
        <v>0</v>
      </c>
      <c r="Q64" s="430">
        <f>'Imp-Aus3'!H$170/1000</f>
        <v>0</v>
      </c>
      <c r="R64" s="430">
        <f>'Imp-Aus3'!I$170/1000</f>
        <v>0</v>
      </c>
      <c r="S64" s="430">
        <f>'Imp-Aus3'!J$170/1000</f>
        <v>0</v>
      </c>
      <c r="T64" s="430">
        <f>'Imp-Aus3'!K$170/1000</f>
        <v>0</v>
      </c>
      <c r="U64" s="430">
        <f>'Imp-Aus3'!L$170/1000</f>
        <v>0</v>
      </c>
      <c r="V64" s="490">
        <f t="shared" si="15"/>
        <v>0</v>
      </c>
      <c r="W64" s="491">
        <f t="shared" si="15"/>
        <v>0</v>
      </c>
      <c r="X64" s="491">
        <f t="shared" si="15"/>
        <v>0</v>
      </c>
      <c r="Y64" s="491">
        <f t="shared" si="15"/>
        <v>0</v>
      </c>
      <c r="Z64" s="491">
        <f t="shared" si="15"/>
        <v>0</v>
      </c>
      <c r="AA64" s="491">
        <f t="shared" si="15"/>
        <v>0</v>
      </c>
      <c r="AB64" s="491">
        <f t="shared" si="15"/>
        <v>0</v>
      </c>
      <c r="AC64" s="492">
        <f t="shared" si="15"/>
        <v>0</v>
      </c>
    </row>
    <row r="65" spans="1:29" x14ac:dyDescent="0.25">
      <c r="A65" s="493" t="str">
        <f t="shared" si="14"/>
        <v>Don't</v>
      </c>
      <c r="B65" s="461" t="str">
        <f t="shared" si="14"/>
        <v>AUT</v>
      </c>
      <c r="C65">
        <f t="shared" si="14"/>
        <v>0</v>
      </c>
      <c r="D65" t="str">
        <f>D64</f>
        <v>IMP SLS</v>
      </c>
      <c r="E65" s="462" t="str">
        <f t="shared" si="16"/>
        <v>BMP 2</v>
      </c>
      <c r="F65" s="489">
        <f>'Imp-Aus3'!E$174</f>
        <v>0</v>
      </c>
      <c r="G65" s="430">
        <f>'Imp-Aus3'!F$174</f>
        <v>0</v>
      </c>
      <c r="H65" s="430">
        <f>'Imp-Aus3'!G$174</f>
        <v>0</v>
      </c>
      <c r="I65" s="430">
        <f>'Imp-Aus3'!H$174</f>
        <v>0</v>
      </c>
      <c r="J65" s="430">
        <f>'Imp-Aus3'!I$174</f>
        <v>0</v>
      </c>
      <c r="K65" s="430">
        <f>'Imp-Aus3'!J$174</f>
        <v>0</v>
      </c>
      <c r="L65" s="430">
        <f>'Imp-Aus3'!K$174</f>
        <v>0</v>
      </c>
      <c r="M65" s="430">
        <f>'Imp-Aus3'!L$174</f>
        <v>0</v>
      </c>
      <c r="N65" s="489">
        <f>'Imp-Aus3'!E$175/1000</f>
        <v>0</v>
      </c>
      <c r="O65" s="430">
        <f>'Imp-Aus3'!F$175/1000</f>
        <v>0</v>
      </c>
      <c r="P65" s="430">
        <f>'Imp-Aus3'!G$175/1000</f>
        <v>0</v>
      </c>
      <c r="Q65" s="430">
        <f>'Imp-Aus3'!H$175/1000</f>
        <v>0</v>
      </c>
      <c r="R65" s="430">
        <f>'Imp-Aus3'!I$175/1000</f>
        <v>0</v>
      </c>
      <c r="S65" s="430">
        <f>'Imp-Aus3'!J$175/1000</f>
        <v>0</v>
      </c>
      <c r="T65" s="430">
        <f>'Imp-Aus3'!K$175/1000</f>
        <v>0</v>
      </c>
      <c r="U65" s="430">
        <f>'Imp-Aus3'!L$175/1000</f>
        <v>0</v>
      </c>
      <c r="V65" s="490">
        <f t="shared" si="15"/>
        <v>0</v>
      </c>
      <c r="W65" s="491">
        <f t="shared" si="15"/>
        <v>0</v>
      </c>
      <c r="X65" s="491">
        <f t="shared" si="15"/>
        <v>0</v>
      </c>
      <c r="Y65" s="491">
        <f t="shared" si="15"/>
        <v>0</v>
      </c>
      <c r="Z65" s="491">
        <f t="shared" si="15"/>
        <v>0</v>
      </c>
      <c r="AA65" s="491">
        <f t="shared" si="15"/>
        <v>0</v>
      </c>
      <c r="AB65" s="491">
        <f t="shared" si="15"/>
        <v>0</v>
      </c>
      <c r="AC65" s="492">
        <f t="shared" si="15"/>
        <v>0</v>
      </c>
    </row>
    <row r="66" spans="1:29" x14ac:dyDescent="0.25">
      <c r="A66" s="493" t="str">
        <f t="shared" si="14"/>
        <v>Don't</v>
      </c>
      <c r="B66" s="461" t="str">
        <f t="shared" si="14"/>
        <v>AUT</v>
      </c>
      <c r="C66">
        <f t="shared" si="14"/>
        <v>0</v>
      </c>
      <c r="D66" t="str">
        <f t="shared" si="14"/>
        <v>IMP SLS</v>
      </c>
      <c r="E66" s="462" t="str">
        <f t="shared" si="16"/>
        <v>BMP 3</v>
      </c>
      <c r="F66" s="489">
        <f>'Imp-Aus3'!E$179</f>
        <v>0</v>
      </c>
      <c r="G66" s="430">
        <f>'Imp-Aus3'!F$179</f>
        <v>0</v>
      </c>
      <c r="H66" s="430">
        <f>'Imp-Aus3'!G$179</f>
        <v>0</v>
      </c>
      <c r="I66" s="430">
        <f>'Imp-Aus3'!H$179</f>
        <v>0</v>
      </c>
      <c r="J66" s="430">
        <f>'Imp-Aus3'!I$179</f>
        <v>0</v>
      </c>
      <c r="K66" s="430">
        <f>'Imp-Aus3'!J$179</f>
        <v>0</v>
      </c>
      <c r="L66" s="430">
        <f>'Imp-Aus3'!K$179</f>
        <v>0</v>
      </c>
      <c r="M66" s="430">
        <f>'Imp-Aus3'!L$179</f>
        <v>0</v>
      </c>
      <c r="N66" s="489">
        <f>'Imp-Aus3'!E$180/1000</f>
        <v>0</v>
      </c>
      <c r="O66" s="430">
        <f>'Imp-Aus3'!F$180/1000</f>
        <v>0</v>
      </c>
      <c r="P66" s="430">
        <f>'Imp-Aus3'!G$180/1000</f>
        <v>0</v>
      </c>
      <c r="Q66" s="430">
        <f>'Imp-Aus3'!H$180/1000</f>
        <v>0</v>
      </c>
      <c r="R66" s="430">
        <f>'Imp-Aus3'!I$180/1000</f>
        <v>0</v>
      </c>
      <c r="S66" s="430">
        <f>'Imp-Aus3'!J$180/1000</f>
        <v>0</v>
      </c>
      <c r="T66" s="430">
        <f>'Imp-Aus3'!K$180/1000</f>
        <v>0</v>
      </c>
      <c r="U66" s="430">
        <f>'Imp-Aus3'!L$180/1000</f>
        <v>0</v>
      </c>
      <c r="V66" s="490">
        <f t="shared" si="15"/>
        <v>0</v>
      </c>
      <c r="W66" s="491">
        <f t="shared" si="15"/>
        <v>0</v>
      </c>
      <c r="X66" s="491">
        <f t="shared" si="15"/>
        <v>0</v>
      </c>
      <c r="Y66" s="491">
        <f t="shared" si="15"/>
        <v>0</v>
      </c>
      <c r="Z66" s="491">
        <f t="shared" si="15"/>
        <v>0</v>
      </c>
      <c r="AA66" s="491">
        <f t="shared" si="15"/>
        <v>0</v>
      </c>
      <c r="AB66" s="491">
        <f t="shared" si="15"/>
        <v>0</v>
      </c>
      <c r="AC66" s="492">
        <f t="shared" si="15"/>
        <v>0</v>
      </c>
    </row>
    <row r="67" spans="1:29" x14ac:dyDescent="0.25">
      <c r="A67" s="493" t="str">
        <f t="shared" si="14"/>
        <v>Don't</v>
      </c>
      <c r="B67" s="461" t="str">
        <f>B66</f>
        <v>AUT</v>
      </c>
      <c r="C67">
        <f t="shared" si="14"/>
        <v>0</v>
      </c>
      <c r="D67" t="str">
        <f t="shared" si="14"/>
        <v>IMP SLS</v>
      </c>
      <c r="E67" s="462" t="str">
        <f t="shared" si="16"/>
        <v>BMP 4</v>
      </c>
      <c r="F67" s="489">
        <f>'Imp-Aus3'!E$184</f>
        <v>0</v>
      </c>
      <c r="G67" s="430">
        <f>'Imp-Aus3'!F$184</f>
        <v>0</v>
      </c>
      <c r="H67" s="430">
        <f>'Imp-Aus3'!G$184</f>
        <v>0</v>
      </c>
      <c r="I67" s="430">
        <f>'Imp-Aus3'!H$184</f>
        <v>0</v>
      </c>
      <c r="J67" s="430">
        <f>'Imp-Aus3'!I$184</f>
        <v>0</v>
      </c>
      <c r="K67" s="430">
        <f>'Imp-Aus3'!J$184</f>
        <v>0</v>
      </c>
      <c r="L67" s="430">
        <f>'Imp-Aus3'!K$184</f>
        <v>0</v>
      </c>
      <c r="M67" s="430">
        <f>'Imp-Aus3'!L$184</f>
        <v>0</v>
      </c>
      <c r="N67" s="489">
        <f>'Imp-Aus3'!E$185/1000</f>
        <v>0</v>
      </c>
      <c r="O67" s="430">
        <f>'Imp-Aus3'!F$185/1000</f>
        <v>0</v>
      </c>
      <c r="P67" s="430">
        <f>'Imp-Aus3'!G$185/1000</f>
        <v>0</v>
      </c>
      <c r="Q67" s="430">
        <f>'Imp-Aus3'!H$185/1000</f>
        <v>0</v>
      </c>
      <c r="R67" s="430">
        <f>'Imp-Aus3'!I$185/1000</f>
        <v>0</v>
      </c>
      <c r="S67" s="430">
        <f>'Imp-Aus3'!J$185/1000</f>
        <v>0</v>
      </c>
      <c r="T67" s="430">
        <f>'Imp-Aus3'!K$185/1000</f>
        <v>0</v>
      </c>
      <c r="U67" s="430">
        <f>'Imp-Aus3'!L$185/1000</f>
        <v>0</v>
      </c>
      <c r="V67" s="490">
        <f t="shared" si="15"/>
        <v>0</v>
      </c>
      <c r="W67" s="491">
        <f t="shared" si="15"/>
        <v>0</v>
      </c>
      <c r="X67" s="491">
        <f t="shared" si="15"/>
        <v>0</v>
      </c>
      <c r="Y67" s="491">
        <f t="shared" si="15"/>
        <v>0</v>
      </c>
      <c r="Z67" s="491">
        <f t="shared" si="15"/>
        <v>0</v>
      </c>
      <c r="AA67" s="491">
        <f t="shared" si="15"/>
        <v>0</v>
      </c>
      <c r="AB67" s="491">
        <f t="shared" si="15"/>
        <v>0</v>
      </c>
      <c r="AC67" s="492">
        <f t="shared" si="15"/>
        <v>0</v>
      </c>
    </row>
    <row r="68" spans="1:29" x14ac:dyDescent="0.25">
      <c r="A68" s="493" t="str">
        <f t="shared" si="14"/>
        <v>Don't</v>
      </c>
      <c r="B68" s="461" t="str">
        <f>B67</f>
        <v>AUT</v>
      </c>
      <c r="C68">
        <f t="shared" si="14"/>
        <v>0</v>
      </c>
      <c r="D68" t="str">
        <f t="shared" si="14"/>
        <v>IMP SLS</v>
      </c>
      <c r="E68" s="462" t="str">
        <f t="shared" si="16"/>
        <v>BMP 5</v>
      </c>
      <c r="F68" s="489">
        <f>'Imp-Aus3'!E$189</f>
        <v>0</v>
      </c>
      <c r="G68" s="430">
        <f>'Imp-Aus3'!F$189</f>
        <v>0</v>
      </c>
      <c r="H68" s="430">
        <f>'Imp-Aus3'!G$189</f>
        <v>0</v>
      </c>
      <c r="I68" s="430">
        <f>'Imp-Aus3'!H$189</f>
        <v>0</v>
      </c>
      <c r="J68" s="430">
        <f>'Imp-Aus3'!I$189</f>
        <v>0</v>
      </c>
      <c r="K68" s="430">
        <f>'Imp-Aus3'!J$189</f>
        <v>0</v>
      </c>
      <c r="L68" s="430">
        <f>'Imp-Aus3'!K$189</f>
        <v>0</v>
      </c>
      <c r="M68" s="430">
        <f>'Imp-Aus3'!L$189</f>
        <v>0</v>
      </c>
      <c r="N68" s="489">
        <f>'Imp-Aus3'!E$190/1000</f>
        <v>0</v>
      </c>
      <c r="O68" s="430">
        <f>'Imp-Aus3'!F$190/1000</f>
        <v>0</v>
      </c>
      <c r="P68" s="430">
        <f>'Imp-Aus3'!G$190/1000</f>
        <v>0</v>
      </c>
      <c r="Q68" s="430">
        <f>'Imp-Aus3'!H$190/1000</f>
        <v>0</v>
      </c>
      <c r="R68" s="430">
        <f>'Imp-Aus3'!I$190/1000</f>
        <v>0</v>
      </c>
      <c r="S68" s="430">
        <f>'Imp-Aus3'!J$190/1000</f>
        <v>0</v>
      </c>
      <c r="T68" s="430">
        <f>'Imp-Aus3'!K$190/1000</f>
        <v>0</v>
      </c>
      <c r="U68" s="430">
        <f>'Imp-Aus3'!L$190/1000</f>
        <v>0</v>
      </c>
      <c r="V68" s="490">
        <f t="shared" si="15"/>
        <v>0</v>
      </c>
      <c r="W68" s="491">
        <f t="shared" si="15"/>
        <v>0</v>
      </c>
      <c r="X68" s="491">
        <f t="shared" si="15"/>
        <v>0</v>
      </c>
      <c r="Y68" s="491">
        <f t="shared" si="15"/>
        <v>0</v>
      </c>
      <c r="Z68" s="491">
        <f t="shared" si="15"/>
        <v>0</v>
      </c>
      <c r="AA68" s="491">
        <f t="shared" si="15"/>
        <v>0</v>
      </c>
      <c r="AB68" s="491">
        <f t="shared" si="15"/>
        <v>0</v>
      </c>
      <c r="AC68" s="492">
        <f t="shared" si="15"/>
        <v>0</v>
      </c>
    </row>
    <row r="69" spans="1:29" x14ac:dyDescent="0.25">
      <c r="A69" s="493" t="str">
        <f t="shared" si="14"/>
        <v>Don't</v>
      </c>
      <c r="B69" s="461" t="str">
        <f>B68</f>
        <v>AUT</v>
      </c>
      <c r="C69">
        <f t="shared" si="14"/>
        <v>0</v>
      </c>
      <c r="D69" t="str">
        <f t="shared" si="14"/>
        <v>IMP SLS</v>
      </c>
      <c r="E69" s="462" t="str">
        <f t="shared" si="16"/>
        <v>BMP 6</v>
      </c>
      <c r="F69" s="489">
        <f>'Imp-Aus3'!E$194</f>
        <v>0</v>
      </c>
      <c r="G69" s="430">
        <f>'Imp-Aus3'!F$194</f>
        <v>0</v>
      </c>
      <c r="H69" s="430">
        <f>'Imp-Aus3'!G$194</f>
        <v>0</v>
      </c>
      <c r="I69" s="430">
        <f>'Imp-Aus3'!H$194</f>
        <v>0</v>
      </c>
      <c r="J69" s="430">
        <f>'Imp-Aus3'!I$194</f>
        <v>0</v>
      </c>
      <c r="K69" s="430">
        <f>'Imp-Aus3'!J$194</f>
        <v>0</v>
      </c>
      <c r="L69" s="430">
        <f>'Imp-Aus3'!K$194</f>
        <v>0</v>
      </c>
      <c r="M69" s="430">
        <f>'Imp-Aus3'!L$194</f>
        <v>0</v>
      </c>
      <c r="N69" s="489">
        <f>'Imp-Aus3'!E$195/1000</f>
        <v>0</v>
      </c>
      <c r="O69" s="430">
        <f>'Imp-Aus3'!F$195/1000</f>
        <v>0</v>
      </c>
      <c r="P69" s="430">
        <f>'Imp-Aus3'!G$195/1000</f>
        <v>0</v>
      </c>
      <c r="Q69" s="430">
        <f>'Imp-Aus3'!H$195/1000</f>
        <v>0</v>
      </c>
      <c r="R69" s="430">
        <f>'Imp-Aus3'!I$195/1000</f>
        <v>0</v>
      </c>
      <c r="S69" s="430">
        <f>'Imp-Aus3'!J$195/1000</f>
        <v>0</v>
      </c>
      <c r="T69" s="430">
        <f>'Imp-Aus3'!K$195/1000</f>
        <v>0</v>
      </c>
      <c r="U69" s="430">
        <f>'Imp-Aus3'!L$195/1000</f>
        <v>0</v>
      </c>
      <c r="V69" s="490">
        <f t="shared" si="15"/>
        <v>0</v>
      </c>
      <c r="W69" s="491">
        <f t="shared" si="15"/>
        <v>0</v>
      </c>
      <c r="X69" s="491">
        <f t="shared" si="15"/>
        <v>0</v>
      </c>
      <c r="Y69" s="491">
        <f t="shared" si="15"/>
        <v>0</v>
      </c>
      <c r="Z69" s="491">
        <f t="shared" si="15"/>
        <v>0</v>
      </c>
      <c r="AA69" s="491">
        <f t="shared" si="15"/>
        <v>0</v>
      </c>
      <c r="AB69" s="491">
        <f t="shared" si="15"/>
        <v>0</v>
      </c>
      <c r="AC69" s="492">
        <f t="shared" si="15"/>
        <v>0</v>
      </c>
    </row>
    <row r="70" spans="1:29" x14ac:dyDescent="0.25">
      <c r="A70" s="493" t="str">
        <f t="shared" si="14"/>
        <v>Don't</v>
      </c>
      <c r="B70" s="461" t="str">
        <f t="shared" si="14"/>
        <v>AUT</v>
      </c>
      <c r="C70">
        <f t="shared" si="14"/>
        <v>0</v>
      </c>
      <c r="D70" t="str">
        <f t="shared" si="14"/>
        <v>IMP SLS</v>
      </c>
      <c r="E70" s="462" t="str">
        <f t="shared" ref="E70:E73" si="17">E60</f>
        <v>BMP 7</v>
      </c>
      <c r="F70" s="489">
        <f>'Imp-Aus3'!E$199</f>
        <v>0</v>
      </c>
      <c r="G70" s="430">
        <f>'Imp-Aus3'!F$199</f>
        <v>0</v>
      </c>
      <c r="H70" s="430">
        <f>'Imp-Aus3'!G$199</f>
        <v>0</v>
      </c>
      <c r="I70" s="430">
        <f>'Imp-Aus3'!H$199</f>
        <v>0</v>
      </c>
      <c r="J70" s="430">
        <f>'Imp-Aus3'!I$199</f>
        <v>0</v>
      </c>
      <c r="K70" s="430">
        <f>'Imp-Aus3'!J$199</f>
        <v>0</v>
      </c>
      <c r="L70" s="430">
        <f>'Imp-Aus3'!K$199</f>
        <v>0</v>
      </c>
      <c r="M70" s="430">
        <f>'Imp-Aus3'!L$199</f>
        <v>0</v>
      </c>
      <c r="N70" s="489">
        <f>'Imp-Aus3'!E$200/1000</f>
        <v>0</v>
      </c>
      <c r="O70" s="430">
        <f>'Imp-Aus3'!F$200/1000</f>
        <v>0</v>
      </c>
      <c r="P70" s="430">
        <f>'Imp-Aus3'!G$200/1000</f>
        <v>0</v>
      </c>
      <c r="Q70" s="430">
        <f>'Imp-Aus3'!H$200/1000</f>
        <v>0</v>
      </c>
      <c r="R70" s="430">
        <f>'Imp-Aus3'!I$200/1000</f>
        <v>0</v>
      </c>
      <c r="S70" s="430">
        <f>'Imp-Aus3'!J$200/1000</f>
        <v>0</v>
      </c>
      <c r="T70" s="430">
        <f>'Imp-Aus3'!K$200/1000</f>
        <v>0</v>
      </c>
      <c r="U70" s="430">
        <f>'Imp-Aus3'!L$200/1000</f>
        <v>0</v>
      </c>
      <c r="V70" s="490">
        <f t="shared" si="15"/>
        <v>0</v>
      </c>
      <c r="W70" s="491">
        <f t="shared" si="15"/>
        <v>0</v>
      </c>
      <c r="X70" s="491">
        <f t="shared" si="15"/>
        <v>0</v>
      </c>
      <c r="Y70" s="491">
        <f t="shared" si="15"/>
        <v>0</v>
      </c>
      <c r="Z70" s="491">
        <f t="shared" si="15"/>
        <v>0</v>
      </c>
      <c r="AA70" s="491">
        <f t="shared" si="15"/>
        <v>0</v>
      </c>
      <c r="AB70" s="491">
        <f t="shared" si="15"/>
        <v>0</v>
      </c>
      <c r="AC70" s="492">
        <f t="shared" si="15"/>
        <v>0</v>
      </c>
    </row>
    <row r="71" spans="1:29" x14ac:dyDescent="0.25">
      <c r="A71" s="493" t="str">
        <f t="shared" si="14"/>
        <v>Don't</v>
      </c>
      <c r="B71" s="461" t="str">
        <f t="shared" si="14"/>
        <v>AUT</v>
      </c>
      <c r="C71">
        <f t="shared" si="14"/>
        <v>0</v>
      </c>
      <c r="D71" t="str">
        <f t="shared" si="14"/>
        <v>IMP SLS</v>
      </c>
      <c r="E71" s="462" t="str">
        <f t="shared" si="17"/>
        <v>BMP 8</v>
      </c>
      <c r="F71" s="489">
        <f>'Imp-Aus3'!E$204</f>
        <v>0</v>
      </c>
      <c r="G71" s="430">
        <f>'Imp-Aus3'!F$204</f>
        <v>0</v>
      </c>
      <c r="H71" s="430">
        <f>'Imp-Aus3'!G$204</f>
        <v>0</v>
      </c>
      <c r="I71" s="430">
        <f>'Imp-Aus3'!H$204</f>
        <v>0</v>
      </c>
      <c r="J71" s="430">
        <f>'Imp-Aus3'!I$204</f>
        <v>0</v>
      </c>
      <c r="K71" s="430">
        <f>'Imp-Aus3'!J$204</f>
        <v>0</v>
      </c>
      <c r="L71" s="430">
        <f>'Imp-Aus3'!K$204</f>
        <v>0</v>
      </c>
      <c r="M71" s="430">
        <f>'Imp-Aus3'!L$204</f>
        <v>0</v>
      </c>
      <c r="N71" s="489">
        <f>'Imp-Aus3'!E$205/1000</f>
        <v>0</v>
      </c>
      <c r="O71" s="430">
        <f>'Imp-Aus3'!F$205/1000</f>
        <v>0</v>
      </c>
      <c r="P71" s="430">
        <f>'Imp-Aus3'!G$205/1000</f>
        <v>0</v>
      </c>
      <c r="Q71" s="430">
        <f>'Imp-Aus3'!H$205/1000</f>
        <v>0</v>
      </c>
      <c r="R71" s="430">
        <f>'Imp-Aus3'!I$205/1000</f>
        <v>0</v>
      </c>
      <c r="S71" s="430">
        <f>'Imp-Aus3'!J$205/1000</f>
        <v>0</v>
      </c>
      <c r="T71" s="430">
        <f>'Imp-Aus3'!K$205/1000</f>
        <v>0</v>
      </c>
      <c r="U71" s="430">
        <f>'Imp-Aus3'!L$205/1000</f>
        <v>0</v>
      </c>
      <c r="V71" s="490">
        <f t="shared" si="15"/>
        <v>0</v>
      </c>
      <c r="W71" s="491">
        <f t="shared" si="15"/>
        <v>0</v>
      </c>
      <c r="X71" s="491">
        <f t="shared" si="15"/>
        <v>0</v>
      </c>
      <c r="Y71" s="491">
        <f t="shared" si="15"/>
        <v>0</v>
      </c>
      <c r="Z71" s="491">
        <f t="shared" si="15"/>
        <v>0</v>
      </c>
      <c r="AA71" s="491">
        <f t="shared" si="15"/>
        <v>0</v>
      </c>
      <c r="AB71" s="491">
        <f t="shared" si="15"/>
        <v>0</v>
      </c>
      <c r="AC71" s="492">
        <f t="shared" si="15"/>
        <v>0</v>
      </c>
    </row>
    <row r="72" spans="1:29" x14ac:dyDescent="0.25">
      <c r="A72" s="493" t="str">
        <f t="shared" si="14"/>
        <v>Don't</v>
      </c>
      <c r="B72" s="461" t="str">
        <f t="shared" si="14"/>
        <v>AUT</v>
      </c>
      <c r="C72">
        <f t="shared" si="14"/>
        <v>0</v>
      </c>
      <c r="D72" t="str">
        <f t="shared" si="14"/>
        <v>IMP SLS</v>
      </c>
      <c r="E72" s="462" t="str">
        <f t="shared" si="17"/>
        <v>BMP 9</v>
      </c>
      <c r="F72" s="489">
        <f>'Imp-Aus3'!E$209</f>
        <v>0</v>
      </c>
      <c r="G72" s="430">
        <f>'Imp-Aus3'!F$209</f>
        <v>0</v>
      </c>
      <c r="H72" s="430">
        <f>'Imp-Aus3'!G$209</f>
        <v>0</v>
      </c>
      <c r="I72" s="430">
        <f>'Imp-Aus3'!H$209</f>
        <v>0</v>
      </c>
      <c r="J72" s="430">
        <f>'Imp-Aus3'!I$209</f>
        <v>0</v>
      </c>
      <c r="K72" s="430">
        <f>'Imp-Aus3'!J$209</f>
        <v>0</v>
      </c>
      <c r="L72" s="430">
        <f>'Imp-Aus3'!K$209</f>
        <v>0</v>
      </c>
      <c r="M72" s="430">
        <f>'Imp-Aus3'!L$209</f>
        <v>0</v>
      </c>
      <c r="N72" s="489">
        <f>'Imp-Aus3'!E$210/1000</f>
        <v>0</v>
      </c>
      <c r="O72" s="430">
        <f>'Imp-Aus3'!F$210/1000</f>
        <v>0</v>
      </c>
      <c r="P72" s="430">
        <f>'Imp-Aus3'!G$210/1000</f>
        <v>0</v>
      </c>
      <c r="Q72" s="430">
        <f>'Imp-Aus3'!H$210/1000</f>
        <v>0</v>
      </c>
      <c r="R72" s="430">
        <f>'Imp-Aus3'!I$210/1000</f>
        <v>0</v>
      </c>
      <c r="S72" s="430">
        <f>'Imp-Aus3'!J$210/1000</f>
        <v>0</v>
      </c>
      <c r="T72" s="430">
        <f>'Imp-Aus3'!K$210/1000</f>
        <v>0</v>
      </c>
      <c r="U72" s="430">
        <f>'Imp-Aus3'!L$210/1000</f>
        <v>0</v>
      </c>
      <c r="V72" s="490">
        <f t="shared" si="15"/>
        <v>0</v>
      </c>
      <c r="W72" s="491">
        <f t="shared" si="15"/>
        <v>0</v>
      </c>
      <c r="X72" s="491">
        <f t="shared" si="15"/>
        <v>0</v>
      </c>
      <c r="Y72" s="491">
        <f t="shared" si="15"/>
        <v>0</v>
      </c>
      <c r="Z72" s="491">
        <f t="shared" si="15"/>
        <v>0</v>
      </c>
      <c r="AA72" s="491">
        <f t="shared" si="15"/>
        <v>0</v>
      </c>
      <c r="AB72" s="491">
        <f t="shared" si="15"/>
        <v>0</v>
      </c>
      <c r="AC72" s="492">
        <f t="shared" si="15"/>
        <v>0</v>
      </c>
    </row>
    <row r="73" spans="1:29" x14ac:dyDescent="0.25">
      <c r="A73" s="493" t="str">
        <f t="shared" si="14"/>
        <v>Don't</v>
      </c>
      <c r="B73" s="461" t="str">
        <f t="shared" si="14"/>
        <v>AUT</v>
      </c>
      <c r="C73">
        <f t="shared" si="14"/>
        <v>0</v>
      </c>
      <c r="D73" t="str">
        <f t="shared" si="14"/>
        <v>IMP SLS</v>
      </c>
      <c r="E73" s="462" t="str">
        <f t="shared" si="17"/>
        <v>BMP 10</v>
      </c>
      <c r="F73" s="489">
        <f>'Imp-Aus3'!E$214</f>
        <v>0</v>
      </c>
      <c r="G73" s="430">
        <f>'Imp-Aus3'!F$214</f>
        <v>0</v>
      </c>
      <c r="H73" s="430">
        <f>'Imp-Aus3'!G$214</f>
        <v>0</v>
      </c>
      <c r="I73" s="430">
        <f>'Imp-Aus3'!H$214</f>
        <v>0</v>
      </c>
      <c r="J73" s="430">
        <f>'Imp-Aus3'!I$214</f>
        <v>0</v>
      </c>
      <c r="K73" s="430">
        <f>'Imp-Aus3'!J$214</f>
        <v>0</v>
      </c>
      <c r="L73" s="430">
        <f>'Imp-Aus3'!K$214</f>
        <v>0</v>
      </c>
      <c r="M73" s="430">
        <f>'Imp-Aus3'!L$214</f>
        <v>0</v>
      </c>
      <c r="N73" s="489">
        <f>'Imp-Aus3'!E$215/1000</f>
        <v>0</v>
      </c>
      <c r="O73" s="430">
        <f>'Imp-Aus3'!F$215/1000</f>
        <v>0</v>
      </c>
      <c r="P73" s="430">
        <f>'Imp-Aus3'!G$215/1000</f>
        <v>0</v>
      </c>
      <c r="Q73" s="430">
        <f>'Imp-Aus3'!H$215/1000</f>
        <v>0</v>
      </c>
      <c r="R73" s="430">
        <f>'Imp-Aus3'!I$215/1000</f>
        <v>0</v>
      </c>
      <c r="S73" s="430">
        <f>'Imp-Aus3'!J$215/1000</f>
        <v>0</v>
      </c>
      <c r="T73" s="430">
        <f>'Imp-Aus3'!K$215/1000</f>
        <v>0</v>
      </c>
      <c r="U73" s="430">
        <f>'Imp-Aus3'!L$215/1000</f>
        <v>0</v>
      </c>
      <c r="V73" s="490">
        <f t="shared" si="15"/>
        <v>0</v>
      </c>
      <c r="W73" s="491">
        <f t="shared" si="15"/>
        <v>0</v>
      </c>
      <c r="X73" s="491">
        <f t="shared" si="15"/>
        <v>0</v>
      </c>
      <c r="Y73" s="491">
        <f t="shared" si="15"/>
        <v>0</v>
      </c>
      <c r="Z73" s="491">
        <f t="shared" si="15"/>
        <v>0</v>
      </c>
      <c r="AA73" s="491">
        <f t="shared" si="15"/>
        <v>0</v>
      </c>
      <c r="AB73" s="491">
        <f t="shared" si="15"/>
        <v>0</v>
      </c>
      <c r="AC73" s="492">
        <f t="shared" si="15"/>
        <v>0</v>
      </c>
    </row>
    <row r="74" spans="1:29" x14ac:dyDescent="0.25">
      <c r="A74" s="493" t="str">
        <f>IF(SUM(F74:U89)&gt;=0.01,"Copy","Don't")</f>
        <v>Don't</v>
      </c>
      <c r="B74" s="494" t="s">
        <v>555</v>
      </c>
      <c r="C74" s="495"/>
      <c r="D74" s="495" t="s">
        <v>607</v>
      </c>
      <c r="E74" s="496" t="s">
        <v>608</v>
      </c>
      <c r="F74" s="489">
        <f>'Imp-Mex'!E$98</f>
        <v>0</v>
      </c>
      <c r="G74" s="430">
        <f>'Imp-Mex'!F$98</f>
        <v>0</v>
      </c>
      <c r="H74" s="430">
        <f>'Imp-Mex'!G$98</f>
        <v>0</v>
      </c>
      <c r="I74" s="430">
        <f>'Imp-Mex'!H$98</f>
        <v>0</v>
      </c>
      <c r="J74" s="430">
        <f>'Imp-Mex'!I$98</f>
        <v>0</v>
      </c>
      <c r="K74" s="430">
        <f>'Imp-Mex'!J$98</f>
        <v>0</v>
      </c>
      <c r="L74" s="430">
        <f>'Imp-Mex'!K$98</f>
        <v>0</v>
      </c>
      <c r="M74" s="430">
        <f>'Imp-Mex'!L$98</f>
        <v>0</v>
      </c>
      <c r="N74" s="489">
        <f>'Imp-Mex'!E$99/1000</f>
        <v>0</v>
      </c>
      <c r="O74" s="430">
        <f>'Imp-Mex'!F$99/1000</f>
        <v>0</v>
      </c>
      <c r="P74" s="430">
        <f>'Imp-Mex'!G$99/1000</f>
        <v>0</v>
      </c>
      <c r="Q74" s="430">
        <f>'Imp-Mex'!H$99/1000</f>
        <v>0</v>
      </c>
      <c r="R74" s="430">
        <f>'Imp-Mex'!I$99/1000</f>
        <v>0</v>
      </c>
      <c r="S74" s="430">
        <f>'Imp-Mex'!J$99/1000</f>
        <v>0</v>
      </c>
      <c r="T74" s="430">
        <f>'Imp-Mex'!K$99/1000</f>
        <v>0</v>
      </c>
      <c r="U74" s="430">
        <f>'Imp-Mex'!L$99/1000</f>
        <v>0</v>
      </c>
      <c r="V74" s="490">
        <f t="shared" si="15"/>
        <v>0</v>
      </c>
      <c r="W74" s="491">
        <f t="shared" si="15"/>
        <v>0</v>
      </c>
      <c r="X74" s="491">
        <f t="shared" si="15"/>
        <v>0</v>
      </c>
      <c r="Y74" s="491">
        <f t="shared" si="15"/>
        <v>0</v>
      </c>
      <c r="Z74" s="491">
        <f t="shared" si="15"/>
        <v>0</v>
      </c>
      <c r="AA74" s="491">
        <f t="shared" si="15"/>
        <v>0</v>
      </c>
      <c r="AB74" s="491">
        <f t="shared" si="15"/>
        <v>0</v>
      </c>
      <c r="AC74" s="492">
        <f t="shared" si="15"/>
        <v>0</v>
      </c>
    </row>
    <row r="75" spans="1:29" x14ac:dyDescent="0.25">
      <c r="A75" s="493" t="str">
        <f>A74</f>
        <v>Don't</v>
      </c>
      <c r="B75" s="461" t="str">
        <f>B74</f>
        <v>MEX</v>
      </c>
      <c r="D75" t="str">
        <f>D74</f>
        <v>IMP</v>
      </c>
      <c r="E75" s="462" t="s">
        <v>609</v>
      </c>
      <c r="F75" s="489">
        <f>'Imp-Mex'!E$103</f>
        <v>0</v>
      </c>
      <c r="G75" s="430">
        <f>'Imp-Mex'!F$103</f>
        <v>0</v>
      </c>
      <c r="H75" s="430">
        <f>'Imp-Mex'!G$103</f>
        <v>0</v>
      </c>
      <c r="I75" s="430">
        <f>'Imp-Mex'!H$103</f>
        <v>0</v>
      </c>
      <c r="J75" s="430">
        <f>'Imp-Mex'!I$103</f>
        <v>0</v>
      </c>
      <c r="K75" s="430">
        <f>'Imp-Mex'!J$103</f>
        <v>0</v>
      </c>
      <c r="L75" s="430">
        <f>'Imp-Mex'!K$103</f>
        <v>0</v>
      </c>
      <c r="M75" s="430">
        <f>'Imp-Mex'!L$103</f>
        <v>0</v>
      </c>
      <c r="N75" s="489">
        <f>'Imp-Mex'!E$104/1000</f>
        <v>0</v>
      </c>
      <c r="O75" s="430">
        <f>'Imp-Mex'!F$104/1000</f>
        <v>0</v>
      </c>
      <c r="P75" s="430">
        <f>'Imp-Mex'!G$104/1000</f>
        <v>0</v>
      </c>
      <c r="Q75" s="430">
        <f>'Imp-Mex'!H$104/1000</f>
        <v>0</v>
      </c>
      <c r="R75" s="430">
        <f>'Imp-Mex'!I$104/1000</f>
        <v>0</v>
      </c>
      <c r="S75" s="430">
        <f>'Imp-Mex'!J$104/1000</f>
        <v>0</v>
      </c>
      <c r="T75" s="430">
        <f>'Imp-Mex'!K$104/1000</f>
        <v>0</v>
      </c>
      <c r="U75" s="430">
        <f>'Imp-Mex'!L$104/1000</f>
        <v>0</v>
      </c>
      <c r="V75" s="490">
        <f t="shared" si="15"/>
        <v>0</v>
      </c>
      <c r="W75" s="491">
        <f t="shared" si="15"/>
        <v>0</v>
      </c>
      <c r="X75" s="491">
        <f t="shared" si="15"/>
        <v>0</v>
      </c>
      <c r="Y75" s="491">
        <f t="shared" si="15"/>
        <v>0</v>
      </c>
      <c r="Z75" s="491">
        <f t="shared" si="15"/>
        <v>0</v>
      </c>
      <c r="AA75" s="491">
        <f t="shared" si="15"/>
        <v>0</v>
      </c>
      <c r="AB75" s="491">
        <f t="shared" si="15"/>
        <v>0</v>
      </c>
      <c r="AC75" s="492">
        <f t="shared" si="15"/>
        <v>0</v>
      </c>
    </row>
    <row r="76" spans="1:29" x14ac:dyDescent="0.25">
      <c r="A76" s="493" t="str">
        <f t="shared" ref="A76:D93" si="18">A75</f>
        <v>Don't</v>
      </c>
      <c r="B76" s="461" t="str">
        <f t="shared" si="18"/>
        <v>MEX</v>
      </c>
      <c r="D76" t="str">
        <f t="shared" ref="D76:D79" si="19">D75</f>
        <v>IMP</v>
      </c>
      <c r="E76" s="462" t="s">
        <v>610</v>
      </c>
      <c r="F76" s="489">
        <f>'Imp-Mex'!E$108</f>
        <v>0</v>
      </c>
      <c r="G76" s="430">
        <f>'Imp-Mex'!F$108</f>
        <v>0</v>
      </c>
      <c r="H76" s="430">
        <f>'Imp-Mex'!G$108</f>
        <v>0</v>
      </c>
      <c r="I76" s="430">
        <f>'Imp-Mex'!H$108</f>
        <v>0</v>
      </c>
      <c r="J76" s="430">
        <f>'Imp-Mex'!I$108</f>
        <v>0</v>
      </c>
      <c r="K76" s="430">
        <f>'Imp-Mex'!J$108</f>
        <v>0</v>
      </c>
      <c r="L76" s="430">
        <f>'Imp-Mex'!K$108</f>
        <v>0</v>
      </c>
      <c r="M76" s="430">
        <f>'Imp-Mex'!L$108</f>
        <v>0</v>
      </c>
      <c r="N76" s="489">
        <f>'Imp-Mex'!E$109/1000</f>
        <v>0</v>
      </c>
      <c r="O76" s="430">
        <f>'Imp-Mex'!F$109/1000</f>
        <v>0</v>
      </c>
      <c r="P76" s="430">
        <f>'Imp-Mex'!G$109/1000</f>
        <v>0</v>
      </c>
      <c r="Q76" s="430">
        <f>'Imp-Mex'!H$109/1000</f>
        <v>0</v>
      </c>
      <c r="R76" s="430">
        <f>'Imp-Mex'!I$109/1000</f>
        <v>0</v>
      </c>
      <c r="S76" s="430">
        <f>'Imp-Mex'!J$109/1000</f>
        <v>0</v>
      </c>
      <c r="T76" s="430">
        <f>'Imp-Mex'!K$109/1000</f>
        <v>0</v>
      </c>
      <c r="U76" s="430">
        <f>'Imp-Mex'!L$109/1000</f>
        <v>0</v>
      </c>
      <c r="V76" s="490">
        <f t="shared" si="15"/>
        <v>0</v>
      </c>
      <c r="W76" s="491">
        <f t="shared" si="15"/>
        <v>0</v>
      </c>
      <c r="X76" s="491">
        <f t="shared" si="15"/>
        <v>0</v>
      </c>
      <c r="Y76" s="491">
        <f t="shared" si="15"/>
        <v>0</v>
      </c>
      <c r="Z76" s="491">
        <f t="shared" si="15"/>
        <v>0</v>
      </c>
      <c r="AA76" s="491">
        <f t="shared" si="15"/>
        <v>0</v>
      </c>
      <c r="AB76" s="491">
        <f t="shared" si="15"/>
        <v>0</v>
      </c>
      <c r="AC76" s="492">
        <f t="shared" si="15"/>
        <v>0</v>
      </c>
    </row>
    <row r="77" spans="1:29" x14ac:dyDescent="0.25">
      <c r="A77" s="493" t="str">
        <f t="shared" si="18"/>
        <v>Don't</v>
      </c>
      <c r="B77" s="461" t="str">
        <f t="shared" si="18"/>
        <v>MEX</v>
      </c>
      <c r="D77" t="str">
        <f t="shared" si="19"/>
        <v>IMP</v>
      </c>
      <c r="E77" s="462" t="s">
        <v>611</v>
      </c>
      <c r="F77" s="489">
        <f>'Imp-Mex'!E$113</f>
        <v>0</v>
      </c>
      <c r="G77" s="430">
        <f>'Imp-Mex'!F$113</f>
        <v>0</v>
      </c>
      <c r="H77" s="430">
        <f>'Imp-Mex'!G$113</f>
        <v>0</v>
      </c>
      <c r="I77" s="430">
        <f>'Imp-Mex'!H$113</f>
        <v>0</v>
      </c>
      <c r="J77" s="430">
        <f>'Imp-Mex'!I$113</f>
        <v>0</v>
      </c>
      <c r="K77" s="430">
        <f>'Imp-Mex'!J$113</f>
        <v>0</v>
      </c>
      <c r="L77" s="430">
        <f>'Imp-Mex'!K$113</f>
        <v>0</v>
      </c>
      <c r="M77" s="430">
        <f>'Imp-Mex'!L$113</f>
        <v>0</v>
      </c>
      <c r="N77" s="489">
        <f>'Imp-Mex'!E$114/1000</f>
        <v>0</v>
      </c>
      <c r="O77" s="430">
        <f>'Imp-Mex'!F$114/1000</f>
        <v>0</v>
      </c>
      <c r="P77" s="430">
        <f>'Imp-Mex'!G$114/1000</f>
        <v>0</v>
      </c>
      <c r="Q77" s="430">
        <f>'Imp-Mex'!H$114/1000</f>
        <v>0</v>
      </c>
      <c r="R77" s="430">
        <f>'Imp-Mex'!I$114/1000</f>
        <v>0</v>
      </c>
      <c r="S77" s="430">
        <f>'Imp-Mex'!J$114/1000</f>
        <v>0</v>
      </c>
      <c r="T77" s="430">
        <f>'Imp-Mex'!K$114/1000</f>
        <v>0</v>
      </c>
      <c r="U77" s="430">
        <f>'Imp-Mex'!L$114/1000</f>
        <v>0</v>
      </c>
      <c r="V77" s="490">
        <f t="shared" si="15"/>
        <v>0</v>
      </c>
      <c r="W77" s="491">
        <f t="shared" si="15"/>
        <v>0</v>
      </c>
      <c r="X77" s="491">
        <f t="shared" si="15"/>
        <v>0</v>
      </c>
      <c r="Y77" s="491">
        <f t="shared" si="15"/>
        <v>0</v>
      </c>
      <c r="Z77" s="491">
        <f t="shared" si="15"/>
        <v>0</v>
      </c>
      <c r="AA77" s="491">
        <f t="shared" si="15"/>
        <v>0</v>
      </c>
      <c r="AB77" s="491">
        <f t="shared" si="15"/>
        <v>0</v>
      </c>
      <c r="AC77" s="492">
        <f t="shared" si="15"/>
        <v>0</v>
      </c>
    </row>
    <row r="78" spans="1:29" x14ac:dyDescent="0.25">
      <c r="A78" s="493" t="str">
        <f t="shared" si="18"/>
        <v>Don't</v>
      </c>
      <c r="B78" s="461" t="str">
        <f t="shared" si="18"/>
        <v>MEX</v>
      </c>
      <c r="D78" t="str">
        <f t="shared" si="19"/>
        <v>IMP</v>
      </c>
      <c r="E78" s="462" t="s">
        <v>612</v>
      </c>
      <c r="F78" s="489">
        <f>'Imp-Mex'!E$118</f>
        <v>0</v>
      </c>
      <c r="G78" s="430">
        <f>'Imp-Mex'!F$118</f>
        <v>0</v>
      </c>
      <c r="H78" s="430">
        <f>'Imp-Mex'!G$118</f>
        <v>0</v>
      </c>
      <c r="I78" s="430">
        <f>'Imp-Mex'!H$118</f>
        <v>0</v>
      </c>
      <c r="J78" s="430">
        <f>'Imp-Mex'!I$118</f>
        <v>0</v>
      </c>
      <c r="K78" s="430">
        <f>'Imp-Mex'!J$118</f>
        <v>0</v>
      </c>
      <c r="L78" s="430">
        <f>'Imp-Mex'!K$118</f>
        <v>0</v>
      </c>
      <c r="M78" s="430">
        <f>'Imp-Mex'!L$118</f>
        <v>0</v>
      </c>
      <c r="N78" s="489">
        <f>'Imp-Mex'!E$119/1000</f>
        <v>0</v>
      </c>
      <c r="O78" s="430">
        <f>'Imp-Mex'!F$119/1000</f>
        <v>0</v>
      </c>
      <c r="P78" s="430">
        <f>'Imp-Mex'!G$119/1000</f>
        <v>0</v>
      </c>
      <c r="Q78" s="430">
        <f>'Imp-Mex'!H$119/1000</f>
        <v>0</v>
      </c>
      <c r="R78" s="430">
        <f>'Imp-Mex'!I$119/1000</f>
        <v>0</v>
      </c>
      <c r="S78" s="430">
        <f>'Imp-Mex'!J$119/1000</f>
        <v>0</v>
      </c>
      <c r="T78" s="430">
        <f>'Imp-Mex'!K$119/1000</f>
        <v>0</v>
      </c>
      <c r="U78" s="430">
        <f>'Imp-Mex'!L$119/1000</f>
        <v>0</v>
      </c>
      <c r="V78" s="490">
        <f t="shared" si="15"/>
        <v>0</v>
      </c>
      <c r="W78" s="491">
        <f t="shared" si="15"/>
        <v>0</v>
      </c>
      <c r="X78" s="491">
        <f t="shared" si="15"/>
        <v>0</v>
      </c>
      <c r="Y78" s="491">
        <f t="shared" si="15"/>
        <v>0</v>
      </c>
      <c r="Z78" s="491">
        <f t="shared" si="15"/>
        <v>0</v>
      </c>
      <c r="AA78" s="491">
        <f t="shared" si="15"/>
        <v>0</v>
      </c>
      <c r="AB78" s="491">
        <f t="shared" si="15"/>
        <v>0</v>
      </c>
      <c r="AC78" s="492">
        <f t="shared" si="15"/>
        <v>0</v>
      </c>
    </row>
    <row r="79" spans="1:29" x14ac:dyDescent="0.25">
      <c r="A79" s="493" t="str">
        <f t="shared" si="18"/>
        <v>Don't</v>
      </c>
      <c r="B79" s="461" t="str">
        <f t="shared" si="18"/>
        <v>MEX</v>
      </c>
      <c r="D79" t="str">
        <f t="shared" si="19"/>
        <v>IMP</v>
      </c>
      <c r="E79" s="462" t="s">
        <v>613</v>
      </c>
      <c r="F79" s="489">
        <f>'Imp-Mex'!E$123</f>
        <v>0</v>
      </c>
      <c r="G79" s="430">
        <f>'Imp-Mex'!F$123</f>
        <v>0</v>
      </c>
      <c r="H79" s="430">
        <f>'Imp-Mex'!G$123</f>
        <v>0</v>
      </c>
      <c r="I79" s="430">
        <f>'Imp-Mex'!H$123</f>
        <v>0</v>
      </c>
      <c r="J79" s="430">
        <f>'Imp-Mex'!I$123</f>
        <v>0</v>
      </c>
      <c r="K79" s="430">
        <f>'Imp-Mex'!J$123</f>
        <v>0</v>
      </c>
      <c r="L79" s="430">
        <f>'Imp-Mex'!K$123</f>
        <v>0</v>
      </c>
      <c r="M79" s="430">
        <f>'Imp-Mex'!L$123</f>
        <v>0</v>
      </c>
      <c r="N79" s="489">
        <f>'Imp-Mex'!E$124/1000</f>
        <v>0</v>
      </c>
      <c r="O79" s="430">
        <f>'Imp-Mex'!F$124/1000</f>
        <v>0</v>
      </c>
      <c r="P79" s="430">
        <f>'Imp-Mex'!G$124/1000</f>
        <v>0</v>
      </c>
      <c r="Q79" s="430">
        <f>'Imp-Mex'!H$124/1000</f>
        <v>0</v>
      </c>
      <c r="R79" s="430">
        <f>'Imp-Mex'!I$124/1000</f>
        <v>0</v>
      </c>
      <c r="S79" s="430">
        <f>'Imp-Mex'!J$124/1000</f>
        <v>0</v>
      </c>
      <c r="T79" s="430">
        <f>'Imp-Mex'!K$124/1000</f>
        <v>0</v>
      </c>
      <c r="U79" s="430">
        <f>'Imp-Mex'!L$124/1000</f>
        <v>0</v>
      </c>
      <c r="V79" s="490">
        <f t="shared" si="15"/>
        <v>0</v>
      </c>
      <c r="W79" s="491">
        <f t="shared" si="15"/>
        <v>0</v>
      </c>
      <c r="X79" s="491">
        <f t="shared" si="15"/>
        <v>0</v>
      </c>
      <c r="Y79" s="491">
        <f t="shared" si="15"/>
        <v>0</v>
      </c>
      <c r="Z79" s="491">
        <f t="shared" si="15"/>
        <v>0</v>
      </c>
      <c r="AA79" s="491">
        <f t="shared" si="15"/>
        <v>0</v>
      </c>
      <c r="AB79" s="491">
        <f t="shared" si="15"/>
        <v>0</v>
      </c>
      <c r="AC79" s="492">
        <f t="shared" si="15"/>
        <v>0</v>
      </c>
    </row>
    <row r="80" spans="1:29" x14ac:dyDescent="0.25">
      <c r="A80" s="493" t="str">
        <f t="shared" si="18"/>
        <v>Don't</v>
      </c>
      <c r="B80" s="461" t="str">
        <f t="shared" si="18"/>
        <v>MEX</v>
      </c>
      <c r="D80" t="str">
        <f t="shared" si="18"/>
        <v>IMP</v>
      </c>
      <c r="E80" s="462" t="s">
        <v>614</v>
      </c>
      <c r="F80" s="489">
        <f>'Imp-Mex'!E$128</f>
        <v>0</v>
      </c>
      <c r="G80" s="430">
        <f>'Imp-Mex'!F$128</f>
        <v>0</v>
      </c>
      <c r="H80" s="430">
        <f>'Imp-Mex'!G$128</f>
        <v>0</v>
      </c>
      <c r="I80" s="430">
        <f>'Imp-Mex'!H$128</f>
        <v>0</v>
      </c>
      <c r="J80" s="430">
        <f>'Imp-Mex'!I$128</f>
        <v>0</v>
      </c>
      <c r="K80" s="430">
        <f>'Imp-Mex'!J$128</f>
        <v>0</v>
      </c>
      <c r="L80" s="430">
        <f>'Imp-Mex'!K$128</f>
        <v>0</v>
      </c>
      <c r="M80" s="430">
        <f>'Imp-Mex'!L$128</f>
        <v>0</v>
      </c>
      <c r="N80" s="489">
        <f>'Imp-Mex'!E$129/1000</f>
        <v>0</v>
      </c>
      <c r="O80" s="430">
        <f>'Imp-Mex'!F$129/1000</f>
        <v>0</v>
      </c>
      <c r="P80" s="430">
        <f>'Imp-Mex'!G$129/1000</f>
        <v>0</v>
      </c>
      <c r="Q80" s="430">
        <f>'Imp-Mex'!H$129/1000</f>
        <v>0</v>
      </c>
      <c r="R80" s="430">
        <f>'Imp-Mex'!I$129/1000</f>
        <v>0</v>
      </c>
      <c r="S80" s="430">
        <f>'Imp-Mex'!J$129/1000</f>
        <v>0</v>
      </c>
      <c r="T80" s="430">
        <f>'Imp-Mex'!K$129/1000</f>
        <v>0</v>
      </c>
      <c r="U80" s="430">
        <f>'Imp-Mex'!L$129/1000</f>
        <v>0</v>
      </c>
      <c r="V80" s="490">
        <f t="shared" si="15"/>
        <v>0</v>
      </c>
      <c r="W80" s="491">
        <f t="shared" si="15"/>
        <v>0</v>
      </c>
      <c r="X80" s="491">
        <f t="shared" si="15"/>
        <v>0</v>
      </c>
      <c r="Y80" s="491">
        <f t="shared" si="15"/>
        <v>0</v>
      </c>
      <c r="Z80" s="491">
        <f t="shared" si="15"/>
        <v>0</v>
      </c>
      <c r="AA80" s="491">
        <f t="shared" si="15"/>
        <v>0</v>
      </c>
      <c r="AB80" s="491">
        <f t="shared" si="15"/>
        <v>0</v>
      </c>
      <c r="AC80" s="492">
        <f t="shared" si="15"/>
        <v>0</v>
      </c>
    </row>
    <row r="81" spans="1:29" x14ac:dyDescent="0.25">
      <c r="A81" s="493" t="str">
        <f t="shared" si="18"/>
        <v>Don't</v>
      </c>
      <c r="B81" s="461" t="str">
        <f t="shared" si="18"/>
        <v>MEX</v>
      </c>
      <c r="D81" t="str">
        <f t="shared" si="18"/>
        <v>IMP</v>
      </c>
      <c r="E81" s="462" t="s">
        <v>615</v>
      </c>
      <c r="F81" s="489">
        <f>'Imp-Mex'!E$133</f>
        <v>0</v>
      </c>
      <c r="G81" s="430">
        <f>'Imp-Mex'!F$133</f>
        <v>0</v>
      </c>
      <c r="H81" s="430">
        <f>'Imp-Mex'!G$133</f>
        <v>0</v>
      </c>
      <c r="I81" s="430">
        <f>'Imp-Mex'!H$133</f>
        <v>0</v>
      </c>
      <c r="J81" s="430">
        <f>'Imp-Mex'!I$133</f>
        <v>0</v>
      </c>
      <c r="K81" s="430">
        <f>'Imp-Mex'!J$133</f>
        <v>0</v>
      </c>
      <c r="L81" s="430">
        <f>'Imp-Mex'!K$133</f>
        <v>0</v>
      </c>
      <c r="M81" s="430">
        <f>'Imp-Mex'!L$133</f>
        <v>0</v>
      </c>
      <c r="N81" s="489">
        <f>'Imp-Mex'!E$134/1000</f>
        <v>0</v>
      </c>
      <c r="O81" s="430">
        <f>'Imp-Mex'!F$134/1000</f>
        <v>0</v>
      </c>
      <c r="P81" s="430">
        <f>'Imp-Mex'!G$134/1000</f>
        <v>0</v>
      </c>
      <c r="Q81" s="430">
        <f>'Imp-Mex'!H$134/1000</f>
        <v>0</v>
      </c>
      <c r="R81" s="430">
        <f>'Imp-Mex'!I$134/1000</f>
        <v>0</v>
      </c>
      <c r="S81" s="430">
        <f>'Imp-Mex'!J$134/1000</f>
        <v>0</v>
      </c>
      <c r="T81" s="430">
        <f>'Imp-Mex'!K$134/1000</f>
        <v>0</v>
      </c>
      <c r="U81" s="430">
        <f>'Imp-Mex'!L$134/1000</f>
        <v>0</v>
      </c>
      <c r="V81" s="490">
        <f t="shared" si="15"/>
        <v>0</v>
      </c>
      <c r="W81" s="491">
        <f t="shared" si="15"/>
        <v>0</v>
      </c>
      <c r="X81" s="491">
        <f t="shared" si="15"/>
        <v>0</v>
      </c>
      <c r="Y81" s="491">
        <f t="shared" si="15"/>
        <v>0</v>
      </c>
      <c r="Z81" s="491">
        <f t="shared" si="15"/>
        <v>0</v>
      </c>
      <c r="AA81" s="491">
        <f t="shared" si="15"/>
        <v>0</v>
      </c>
      <c r="AB81" s="491">
        <f t="shared" si="15"/>
        <v>0</v>
      </c>
      <c r="AC81" s="492">
        <f t="shared" si="15"/>
        <v>0</v>
      </c>
    </row>
    <row r="82" spans="1:29" x14ac:dyDescent="0.25">
      <c r="A82" s="493" t="str">
        <f t="shared" si="18"/>
        <v>Don't</v>
      </c>
      <c r="B82" s="461" t="str">
        <f t="shared" si="18"/>
        <v>MEX</v>
      </c>
      <c r="D82" t="str">
        <f t="shared" si="18"/>
        <v>IMP</v>
      </c>
      <c r="E82" s="462" t="s">
        <v>616</v>
      </c>
      <c r="F82" s="489">
        <f>'Imp-Mex'!E$138</f>
        <v>0</v>
      </c>
      <c r="G82" s="430">
        <f>'Imp-Mex'!F$138</f>
        <v>0</v>
      </c>
      <c r="H82" s="430">
        <f>'Imp-Mex'!G$138</f>
        <v>0</v>
      </c>
      <c r="I82" s="430">
        <f>'Imp-Mex'!H$138</f>
        <v>0</v>
      </c>
      <c r="J82" s="430">
        <f>'Imp-Mex'!I$138</f>
        <v>0</v>
      </c>
      <c r="K82" s="430">
        <f>'Imp-Mex'!J$138</f>
        <v>0</v>
      </c>
      <c r="L82" s="430">
        <f>'Imp-Mex'!K$138</f>
        <v>0</v>
      </c>
      <c r="M82" s="430">
        <f>'Imp-Mex'!L$138</f>
        <v>0</v>
      </c>
      <c r="N82" s="489">
        <f>'Imp-Mex'!E$139/1000</f>
        <v>0</v>
      </c>
      <c r="O82" s="430">
        <f>'Imp-Mex'!F$139/1000</f>
        <v>0</v>
      </c>
      <c r="P82" s="430">
        <f>'Imp-Mex'!G$139/1000</f>
        <v>0</v>
      </c>
      <c r="Q82" s="430">
        <f>'Imp-Mex'!H$139/1000</f>
        <v>0</v>
      </c>
      <c r="R82" s="430">
        <f>'Imp-Mex'!I$139/1000</f>
        <v>0</v>
      </c>
      <c r="S82" s="430">
        <f>'Imp-Mex'!J$139/1000</f>
        <v>0</v>
      </c>
      <c r="T82" s="430">
        <f>'Imp-Mex'!K$139/1000</f>
        <v>0</v>
      </c>
      <c r="U82" s="430">
        <f>'Imp-Mex'!L$139/1000</f>
        <v>0</v>
      </c>
      <c r="V82" s="490">
        <f t="shared" si="15"/>
        <v>0</v>
      </c>
      <c r="W82" s="491">
        <f t="shared" si="15"/>
        <v>0</v>
      </c>
      <c r="X82" s="491">
        <f t="shared" si="15"/>
        <v>0</v>
      </c>
      <c r="Y82" s="491">
        <f t="shared" si="15"/>
        <v>0</v>
      </c>
      <c r="Z82" s="491">
        <f t="shared" si="15"/>
        <v>0</v>
      </c>
      <c r="AA82" s="491">
        <f t="shared" si="15"/>
        <v>0</v>
      </c>
      <c r="AB82" s="491">
        <f t="shared" si="15"/>
        <v>0</v>
      </c>
      <c r="AC82" s="492">
        <f t="shared" si="15"/>
        <v>0</v>
      </c>
    </row>
    <row r="83" spans="1:29" x14ac:dyDescent="0.25">
      <c r="A83" s="493" t="str">
        <f t="shared" si="18"/>
        <v>Don't</v>
      </c>
      <c r="B83" s="461" t="str">
        <f t="shared" si="18"/>
        <v>MEX</v>
      </c>
      <c r="D83" t="str">
        <f t="shared" si="18"/>
        <v>IMP</v>
      </c>
      <c r="E83" s="462" t="s">
        <v>617</v>
      </c>
      <c r="F83" s="489">
        <f>'Imp-Mex'!E$143</f>
        <v>0</v>
      </c>
      <c r="G83" s="430">
        <f>'Imp-Mex'!F$143</f>
        <v>0</v>
      </c>
      <c r="H83" s="430">
        <f>'Imp-Mex'!G$143</f>
        <v>0</v>
      </c>
      <c r="I83" s="430">
        <f>'Imp-Mex'!H$143</f>
        <v>0</v>
      </c>
      <c r="J83" s="430">
        <f>'Imp-Mex'!I$143</f>
        <v>0</v>
      </c>
      <c r="K83" s="430">
        <f>'Imp-Mex'!J$143</f>
        <v>0</v>
      </c>
      <c r="L83" s="430">
        <f>'Imp-Mex'!K$143</f>
        <v>0</v>
      </c>
      <c r="M83" s="430">
        <f>'Imp-Mex'!L$143</f>
        <v>0</v>
      </c>
      <c r="N83" s="489">
        <f>'Imp-Mex'!E$144/1000</f>
        <v>0</v>
      </c>
      <c r="O83" s="430">
        <f>'Imp-Mex'!F$144/1000</f>
        <v>0</v>
      </c>
      <c r="P83" s="430">
        <f>'Imp-Mex'!G$144/1000</f>
        <v>0</v>
      </c>
      <c r="Q83" s="430">
        <f>'Imp-Mex'!H$144/1000</f>
        <v>0</v>
      </c>
      <c r="R83" s="430">
        <f>'Imp-Mex'!I$144/1000</f>
        <v>0</v>
      </c>
      <c r="S83" s="430">
        <f>'Imp-Mex'!J$144/1000</f>
        <v>0</v>
      </c>
      <c r="T83" s="430">
        <f>'Imp-Mex'!K$144/1000</f>
        <v>0</v>
      </c>
      <c r="U83" s="430">
        <f>'Imp-Mex'!L$144/1000</f>
        <v>0</v>
      </c>
      <c r="V83" s="490">
        <f t="shared" si="15"/>
        <v>0</v>
      </c>
      <c r="W83" s="491">
        <f t="shared" si="15"/>
        <v>0</v>
      </c>
      <c r="X83" s="491">
        <f t="shared" si="15"/>
        <v>0</v>
      </c>
      <c r="Y83" s="491">
        <f t="shared" si="15"/>
        <v>0</v>
      </c>
      <c r="Z83" s="491">
        <f t="shared" si="15"/>
        <v>0</v>
      </c>
      <c r="AA83" s="491">
        <f t="shared" si="15"/>
        <v>0</v>
      </c>
      <c r="AB83" s="491">
        <f t="shared" si="15"/>
        <v>0</v>
      </c>
      <c r="AC83" s="492">
        <f t="shared" si="15"/>
        <v>0</v>
      </c>
    </row>
    <row r="84" spans="1:29" x14ac:dyDescent="0.25">
      <c r="A84" s="493" t="str">
        <f t="shared" si="18"/>
        <v>Don't</v>
      </c>
      <c r="B84" s="461" t="str">
        <f t="shared" si="18"/>
        <v>MEX</v>
      </c>
      <c r="D84" t="s">
        <v>618</v>
      </c>
      <c r="E84" s="462" t="str">
        <f t="shared" ref="E84:E89" si="20">E74</f>
        <v>BMP 1</v>
      </c>
      <c r="F84" s="489">
        <f>'Imp-Mex'!E$169</f>
        <v>0</v>
      </c>
      <c r="G84" s="430">
        <f>'Imp-Mex'!F$169</f>
        <v>0</v>
      </c>
      <c r="H84" s="430">
        <f>'Imp-Mex'!G$169</f>
        <v>0</v>
      </c>
      <c r="I84" s="430">
        <f>'Imp-Mex'!H$169</f>
        <v>0</v>
      </c>
      <c r="J84" s="430">
        <f>'Imp-Mex'!I$169</f>
        <v>0</v>
      </c>
      <c r="K84" s="430">
        <f>'Imp-Mex'!J$169</f>
        <v>0</v>
      </c>
      <c r="L84" s="430">
        <f>'Imp-Mex'!K$169</f>
        <v>0</v>
      </c>
      <c r="M84" s="430">
        <f>'Imp-Mex'!L$169</f>
        <v>0</v>
      </c>
      <c r="N84" s="489">
        <f>'Imp-Mex'!E$170/1000</f>
        <v>0</v>
      </c>
      <c r="O84" s="430">
        <f>'Imp-Mex'!F$170/1000</f>
        <v>0</v>
      </c>
      <c r="P84" s="430">
        <f>'Imp-Mex'!G$170/1000</f>
        <v>0</v>
      </c>
      <c r="Q84" s="430">
        <f>'Imp-Mex'!H$170/1000</f>
        <v>0</v>
      </c>
      <c r="R84" s="430">
        <f>'Imp-Mex'!I$170/1000</f>
        <v>0</v>
      </c>
      <c r="S84" s="430">
        <f>'Imp-Mex'!J$170/1000</f>
        <v>0</v>
      </c>
      <c r="T84" s="430">
        <f>'Imp-Mex'!K$170/1000</f>
        <v>0</v>
      </c>
      <c r="U84" s="430">
        <f>'Imp-Mex'!L$170/1000</f>
        <v>0</v>
      </c>
      <c r="V84" s="490">
        <f t="shared" si="15"/>
        <v>0</v>
      </c>
      <c r="W84" s="491">
        <f t="shared" si="15"/>
        <v>0</v>
      </c>
      <c r="X84" s="491">
        <f t="shared" si="15"/>
        <v>0</v>
      </c>
      <c r="Y84" s="491">
        <f t="shared" si="15"/>
        <v>0</v>
      </c>
      <c r="Z84" s="491">
        <f t="shared" si="15"/>
        <v>0</v>
      </c>
      <c r="AA84" s="491">
        <f t="shared" si="15"/>
        <v>0</v>
      </c>
      <c r="AB84" s="491">
        <f t="shared" si="15"/>
        <v>0</v>
      </c>
      <c r="AC84" s="492">
        <f t="shared" si="15"/>
        <v>0</v>
      </c>
    </row>
    <row r="85" spans="1:29" x14ac:dyDescent="0.25">
      <c r="A85" s="493" t="str">
        <f t="shared" si="18"/>
        <v>Don't</v>
      </c>
      <c r="B85" s="461" t="str">
        <f t="shared" si="18"/>
        <v>MEX</v>
      </c>
      <c r="D85" t="str">
        <f>D84</f>
        <v>IMP SLS</v>
      </c>
      <c r="E85" s="462" t="str">
        <f t="shared" si="20"/>
        <v>BMP 2</v>
      </c>
      <c r="F85" s="489">
        <f>'Imp-Mex'!E$174</f>
        <v>0</v>
      </c>
      <c r="G85" s="430">
        <f>'Imp-Mex'!F$174</f>
        <v>0</v>
      </c>
      <c r="H85" s="430">
        <f>'Imp-Mex'!G$174</f>
        <v>0</v>
      </c>
      <c r="I85" s="430">
        <f>'Imp-Mex'!H$174</f>
        <v>0</v>
      </c>
      <c r="J85" s="430">
        <f>'Imp-Mex'!I$174</f>
        <v>0</v>
      </c>
      <c r="K85" s="430">
        <f>'Imp-Mex'!J$174</f>
        <v>0</v>
      </c>
      <c r="L85" s="430">
        <f>'Imp-Mex'!K$174</f>
        <v>0</v>
      </c>
      <c r="M85" s="430">
        <f>'Imp-Mex'!L$174</f>
        <v>0</v>
      </c>
      <c r="N85" s="489">
        <f>'Imp-Mex'!E$175/1000</f>
        <v>0</v>
      </c>
      <c r="O85" s="430">
        <f>'Imp-Mex'!F$175/1000</f>
        <v>0</v>
      </c>
      <c r="P85" s="430">
        <f>'Imp-Mex'!G$175/1000</f>
        <v>0</v>
      </c>
      <c r="Q85" s="430">
        <f>'Imp-Mex'!H$175/1000</f>
        <v>0</v>
      </c>
      <c r="R85" s="430">
        <f>'Imp-Mex'!I$175/1000</f>
        <v>0</v>
      </c>
      <c r="S85" s="430">
        <f>'Imp-Mex'!J$175/1000</f>
        <v>0</v>
      </c>
      <c r="T85" s="430">
        <f>'Imp-Mex'!K$175/1000</f>
        <v>0</v>
      </c>
      <c r="U85" s="430">
        <f>'Imp-Mex'!L$175/1000</f>
        <v>0</v>
      </c>
      <c r="V85" s="490">
        <f t="shared" si="15"/>
        <v>0</v>
      </c>
      <c r="W85" s="491">
        <f t="shared" si="15"/>
        <v>0</v>
      </c>
      <c r="X85" s="491">
        <f t="shared" si="15"/>
        <v>0</v>
      </c>
      <c r="Y85" s="491">
        <f t="shared" si="15"/>
        <v>0</v>
      </c>
      <c r="Z85" s="491">
        <f t="shared" si="15"/>
        <v>0</v>
      </c>
      <c r="AA85" s="491">
        <f t="shared" si="15"/>
        <v>0</v>
      </c>
      <c r="AB85" s="491">
        <f t="shared" si="15"/>
        <v>0</v>
      </c>
      <c r="AC85" s="492">
        <f t="shared" si="15"/>
        <v>0</v>
      </c>
    </row>
    <row r="86" spans="1:29" x14ac:dyDescent="0.25">
      <c r="A86" s="493" t="str">
        <f t="shared" si="18"/>
        <v>Don't</v>
      </c>
      <c r="B86" s="461" t="str">
        <f t="shared" si="18"/>
        <v>MEX</v>
      </c>
      <c r="D86" t="str">
        <f t="shared" ref="D86:D89" si="21">D85</f>
        <v>IMP SLS</v>
      </c>
      <c r="E86" s="462" t="str">
        <f t="shared" si="20"/>
        <v>BMP 3</v>
      </c>
      <c r="F86" s="489">
        <f>'Imp-Mex'!E$179</f>
        <v>0</v>
      </c>
      <c r="G86" s="430">
        <f>'Imp-Mex'!F$179</f>
        <v>0</v>
      </c>
      <c r="H86" s="430">
        <f>'Imp-Mex'!G$179</f>
        <v>0</v>
      </c>
      <c r="I86" s="430">
        <f>'Imp-Mex'!H$179</f>
        <v>0</v>
      </c>
      <c r="J86" s="430">
        <f>'Imp-Mex'!I$179</f>
        <v>0</v>
      </c>
      <c r="K86" s="430">
        <f>'Imp-Mex'!J$179</f>
        <v>0</v>
      </c>
      <c r="L86" s="430">
        <f>'Imp-Mex'!K$179</f>
        <v>0</v>
      </c>
      <c r="M86" s="430">
        <f>'Imp-Mex'!L$179</f>
        <v>0</v>
      </c>
      <c r="N86" s="489">
        <f>'Imp-Mex'!E$180/1000</f>
        <v>0</v>
      </c>
      <c r="O86" s="430">
        <f>'Imp-Mex'!F$180/1000</f>
        <v>0</v>
      </c>
      <c r="P86" s="430">
        <f>'Imp-Mex'!G$180/1000</f>
        <v>0</v>
      </c>
      <c r="Q86" s="430">
        <f>'Imp-Mex'!H$180/1000</f>
        <v>0</v>
      </c>
      <c r="R86" s="430">
        <f>'Imp-Mex'!I$180/1000</f>
        <v>0</v>
      </c>
      <c r="S86" s="430">
        <f>'Imp-Mex'!J$180/1000</f>
        <v>0</v>
      </c>
      <c r="T86" s="430">
        <f>'Imp-Mex'!K$180/1000</f>
        <v>0</v>
      </c>
      <c r="U86" s="430">
        <f>'Imp-Mex'!L$180/1000</f>
        <v>0</v>
      </c>
      <c r="V86" s="490">
        <f t="shared" si="15"/>
        <v>0</v>
      </c>
      <c r="W86" s="491">
        <f t="shared" si="15"/>
        <v>0</v>
      </c>
      <c r="X86" s="491">
        <f t="shared" si="15"/>
        <v>0</v>
      </c>
      <c r="Y86" s="491">
        <f t="shared" si="15"/>
        <v>0</v>
      </c>
      <c r="Z86" s="491">
        <f t="shared" si="15"/>
        <v>0</v>
      </c>
      <c r="AA86" s="491">
        <f t="shared" si="15"/>
        <v>0</v>
      </c>
      <c r="AB86" s="491">
        <f t="shared" si="15"/>
        <v>0</v>
      </c>
      <c r="AC86" s="492">
        <f t="shared" si="15"/>
        <v>0</v>
      </c>
    </row>
    <row r="87" spans="1:29" x14ac:dyDescent="0.25">
      <c r="A87" s="493" t="str">
        <f t="shared" si="18"/>
        <v>Don't</v>
      </c>
      <c r="B87" s="461" t="str">
        <f>B86</f>
        <v>MEX</v>
      </c>
      <c r="D87" t="str">
        <f t="shared" si="21"/>
        <v>IMP SLS</v>
      </c>
      <c r="E87" s="462" t="str">
        <f t="shared" si="20"/>
        <v>BMP 4</v>
      </c>
      <c r="F87" s="489">
        <f>'Imp-Mex'!E$184</f>
        <v>0</v>
      </c>
      <c r="G87" s="430">
        <f>'Imp-Mex'!F$184</f>
        <v>0</v>
      </c>
      <c r="H87" s="430">
        <f>'Imp-Mex'!G$184</f>
        <v>0</v>
      </c>
      <c r="I87" s="430">
        <f>'Imp-Mex'!H$184</f>
        <v>0</v>
      </c>
      <c r="J87" s="430">
        <f>'Imp-Mex'!I$184</f>
        <v>0</v>
      </c>
      <c r="K87" s="430">
        <f>'Imp-Mex'!J$184</f>
        <v>0</v>
      </c>
      <c r="L87" s="430">
        <f>'Imp-Mex'!K$184</f>
        <v>0</v>
      </c>
      <c r="M87" s="430">
        <f>'Imp-Mex'!L$184</f>
        <v>0</v>
      </c>
      <c r="N87" s="489">
        <f>'Imp-Mex'!E$185/1000</f>
        <v>0</v>
      </c>
      <c r="O87" s="430">
        <f>'Imp-Mex'!F$185/1000</f>
        <v>0</v>
      </c>
      <c r="P87" s="430">
        <f>'Imp-Mex'!G$185/1000</f>
        <v>0</v>
      </c>
      <c r="Q87" s="430">
        <f>'Imp-Mex'!H$185/1000</f>
        <v>0</v>
      </c>
      <c r="R87" s="430">
        <f>'Imp-Mex'!I$185/1000</f>
        <v>0</v>
      </c>
      <c r="S87" s="430">
        <f>'Imp-Mex'!J$185/1000</f>
        <v>0</v>
      </c>
      <c r="T87" s="430">
        <f>'Imp-Mex'!K$185/1000</f>
        <v>0</v>
      </c>
      <c r="U87" s="430">
        <f>'Imp-Mex'!L$185/1000</f>
        <v>0</v>
      </c>
      <c r="V87" s="490">
        <f t="shared" si="15"/>
        <v>0</v>
      </c>
      <c r="W87" s="491">
        <f t="shared" si="15"/>
        <v>0</v>
      </c>
      <c r="X87" s="491">
        <f t="shared" si="15"/>
        <v>0</v>
      </c>
      <c r="Y87" s="491">
        <f t="shared" si="15"/>
        <v>0</v>
      </c>
      <c r="Z87" s="491">
        <f t="shared" si="15"/>
        <v>0</v>
      </c>
      <c r="AA87" s="491">
        <f t="shared" si="15"/>
        <v>0</v>
      </c>
      <c r="AB87" s="491">
        <f t="shared" si="15"/>
        <v>0</v>
      </c>
      <c r="AC87" s="492">
        <f t="shared" si="15"/>
        <v>0</v>
      </c>
    </row>
    <row r="88" spans="1:29" x14ac:dyDescent="0.25">
      <c r="A88" s="493" t="str">
        <f t="shared" si="18"/>
        <v>Don't</v>
      </c>
      <c r="B88" s="461" t="str">
        <f>B87</f>
        <v>MEX</v>
      </c>
      <c r="D88" t="str">
        <f t="shared" si="21"/>
        <v>IMP SLS</v>
      </c>
      <c r="E88" s="462" t="str">
        <f t="shared" si="20"/>
        <v>BMP 5</v>
      </c>
      <c r="F88" s="489">
        <f>'Imp-Mex'!E$189</f>
        <v>0</v>
      </c>
      <c r="G88" s="430">
        <f>'Imp-Mex'!F$189</f>
        <v>0</v>
      </c>
      <c r="H88" s="430">
        <f>'Imp-Mex'!G$189</f>
        <v>0</v>
      </c>
      <c r="I88" s="430">
        <f>'Imp-Mex'!H$189</f>
        <v>0</v>
      </c>
      <c r="J88" s="430">
        <f>'Imp-Mex'!I$189</f>
        <v>0</v>
      </c>
      <c r="K88" s="430">
        <f>'Imp-Mex'!J$189</f>
        <v>0</v>
      </c>
      <c r="L88" s="430">
        <f>'Imp-Mex'!K$189</f>
        <v>0</v>
      </c>
      <c r="M88" s="430">
        <f>'Imp-Mex'!L$189</f>
        <v>0</v>
      </c>
      <c r="N88" s="489">
        <f>'Imp-Mex'!E$190/1000</f>
        <v>0</v>
      </c>
      <c r="O88" s="430">
        <f>'Imp-Mex'!F$190/1000</f>
        <v>0</v>
      </c>
      <c r="P88" s="430">
        <f>'Imp-Mex'!G$190/1000</f>
        <v>0</v>
      </c>
      <c r="Q88" s="430">
        <f>'Imp-Mex'!H$190/1000</f>
        <v>0</v>
      </c>
      <c r="R88" s="430">
        <f>'Imp-Mex'!I$190/1000</f>
        <v>0</v>
      </c>
      <c r="S88" s="430">
        <f>'Imp-Mex'!J$190/1000</f>
        <v>0</v>
      </c>
      <c r="T88" s="430">
        <f>'Imp-Mex'!K$190/1000</f>
        <v>0</v>
      </c>
      <c r="U88" s="430">
        <f>'Imp-Mex'!L$190/1000</f>
        <v>0</v>
      </c>
      <c r="V88" s="490">
        <f t="shared" si="15"/>
        <v>0</v>
      </c>
      <c r="W88" s="491">
        <f t="shared" si="15"/>
        <v>0</v>
      </c>
      <c r="X88" s="491">
        <f t="shared" si="15"/>
        <v>0</v>
      </c>
      <c r="Y88" s="491">
        <f t="shared" si="15"/>
        <v>0</v>
      </c>
      <c r="Z88" s="491">
        <f t="shared" si="15"/>
        <v>0</v>
      </c>
      <c r="AA88" s="491">
        <f t="shared" si="15"/>
        <v>0</v>
      </c>
      <c r="AB88" s="491">
        <f t="shared" si="15"/>
        <v>0</v>
      </c>
      <c r="AC88" s="492">
        <f t="shared" si="15"/>
        <v>0</v>
      </c>
    </row>
    <row r="89" spans="1:29" x14ac:dyDescent="0.25">
      <c r="A89" s="493" t="str">
        <f t="shared" si="18"/>
        <v>Don't</v>
      </c>
      <c r="B89" s="461" t="str">
        <f>B88</f>
        <v>MEX</v>
      </c>
      <c r="D89" t="str">
        <f t="shared" si="21"/>
        <v>IMP SLS</v>
      </c>
      <c r="E89" s="462" t="str">
        <f t="shared" si="20"/>
        <v>BMP 6</v>
      </c>
      <c r="F89" s="489">
        <f>'Imp-Mex'!E$194</f>
        <v>0</v>
      </c>
      <c r="G89" s="430">
        <f>'Imp-Mex'!F$194</f>
        <v>0</v>
      </c>
      <c r="H89" s="430">
        <f>'Imp-Mex'!G$194</f>
        <v>0</v>
      </c>
      <c r="I89" s="430">
        <f>'Imp-Mex'!H$194</f>
        <v>0</v>
      </c>
      <c r="J89" s="430">
        <f>'Imp-Mex'!I$194</f>
        <v>0</v>
      </c>
      <c r="K89" s="430">
        <f>'Imp-Mex'!J$194</f>
        <v>0</v>
      </c>
      <c r="L89" s="430">
        <f>'Imp-Mex'!K$194</f>
        <v>0</v>
      </c>
      <c r="M89" s="430">
        <f>'Imp-Mex'!L$194</f>
        <v>0</v>
      </c>
      <c r="N89" s="489">
        <f>'Imp-Mex'!E$195/1000</f>
        <v>0</v>
      </c>
      <c r="O89" s="430">
        <f>'Imp-Mex'!F$195/1000</f>
        <v>0</v>
      </c>
      <c r="P89" s="430">
        <f>'Imp-Mex'!G$195/1000</f>
        <v>0</v>
      </c>
      <c r="Q89" s="430">
        <f>'Imp-Mex'!H$195/1000</f>
        <v>0</v>
      </c>
      <c r="R89" s="430">
        <f>'Imp-Mex'!I$195/1000</f>
        <v>0</v>
      </c>
      <c r="S89" s="430">
        <f>'Imp-Mex'!J$195/1000</f>
        <v>0</v>
      </c>
      <c r="T89" s="430">
        <f>'Imp-Mex'!K$195/1000</f>
        <v>0</v>
      </c>
      <c r="U89" s="430">
        <f>'Imp-Mex'!L$195/1000</f>
        <v>0</v>
      </c>
      <c r="V89" s="490">
        <f t="shared" si="15"/>
        <v>0</v>
      </c>
      <c r="W89" s="491">
        <f t="shared" si="15"/>
        <v>0</v>
      </c>
      <c r="X89" s="491">
        <f t="shared" si="15"/>
        <v>0</v>
      </c>
      <c r="Y89" s="491">
        <f t="shared" si="15"/>
        <v>0</v>
      </c>
      <c r="Z89" s="491">
        <f t="shared" si="15"/>
        <v>0</v>
      </c>
      <c r="AA89" s="491">
        <f t="shared" si="15"/>
        <v>0</v>
      </c>
      <c r="AB89" s="491">
        <f t="shared" si="15"/>
        <v>0</v>
      </c>
      <c r="AC89" s="492">
        <f t="shared" si="15"/>
        <v>0</v>
      </c>
    </row>
    <row r="90" spans="1:29" x14ac:dyDescent="0.25">
      <c r="A90" s="493" t="str">
        <f t="shared" si="18"/>
        <v>Don't</v>
      </c>
      <c r="B90" s="461" t="str">
        <f t="shared" si="18"/>
        <v>MEX</v>
      </c>
      <c r="D90" t="str">
        <f t="shared" si="18"/>
        <v>IMP SLS</v>
      </c>
      <c r="E90" s="462" t="str">
        <f t="shared" ref="E90:E93" si="22">E80</f>
        <v>BMP 7</v>
      </c>
      <c r="F90" s="489">
        <f>'Imp-Mex'!E$199</f>
        <v>0</v>
      </c>
      <c r="G90" s="430">
        <f>'Imp-Mex'!F$199</f>
        <v>0</v>
      </c>
      <c r="H90" s="430">
        <f>'Imp-Mex'!G$199</f>
        <v>0</v>
      </c>
      <c r="I90" s="430">
        <f>'Imp-Mex'!H$199</f>
        <v>0</v>
      </c>
      <c r="J90" s="430">
        <f>'Imp-Mex'!I$199</f>
        <v>0</v>
      </c>
      <c r="K90" s="430">
        <f>'Imp-Mex'!J$199</f>
        <v>0</v>
      </c>
      <c r="L90" s="430">
        <f>'Imp-Mex'!K$199</f>
        <v>0</v>
      </c>
      <c r="M90" s="430">
        <f>'Imp-Mex'!L$199</f>
        <v>0</v>
      </c>
      <c r="N90" s="489">
        <f>'Imp-Mex'!E$200/1000</f>
        <v>0</v>
      </c>
      <c r="O90" s="430">
        <f>'Imp-Mex'!F$200/1000</f>
        <v>0</v>
      </c>
      <c r="P90" s="430">
        <f>'Imp-Mex'!G$200/1000</f>
        <v>0</v>
      </c>
      <c r="Q90" s="430">
        <f>'Imp-Mex'!H$200/1000</f>
        <v>0</v>
      </c>
      <c r="R90" s="430">
        <f>'Imp-Mex'!I$200/1000</f>
        <v>0</v>
      </c>
      <c r="S90" s="430">
        <f>'Imp-Mex'!J$200/1000</f>
        <v>0</v>
      </c>
      <c r="T90" s="430">
        <f>'Imp-Mex'!K$200/1000</f>
        <v>0</v>
      </c>
      <c r="U90" s="430">
        <f>'Imp-Mex'!L$200/1000</f>
        <v>0</v>
      </c>
      <c r="V90" s="490">
        <f t="shared" si="15"/>
        <v>0</v>
      </c>
      <c r="W90" s="491">
        <f t="shared" si="15"/>
        <v>0</v>
      </c>
      <c r="X90" s="491">
        <f t="shared" si="15"/>
        <v>0</v>
      </c>
      <c r="Y90" s="491">
        <f t="shared" si="15"/>
        <v>0</v>
      </c>
      <c r="Z90" s="491">
        <f t="shared" si="15"/>
        <v>0</v>
      </c>
      <c r="AA90" s="491">
        <f t="shared" si="15"/>
        <v>0</v>
      </c>
      <c r="AB90" s="491">
        <f t="shared" si="15"/>
        <v>0</v>
      </c>
      <c r="AC90" s="492">
        <f t="shared" si="15"/>
        <v>0</v>
      </c>
    </row>
    <row r="91" spans="1:29" x14ac:dyDescent="0.25">
      <c r="A91" s="493" t="str">
        <f t="shared" si="18"/>
        <v>Don't</v>
      </c>
      <c r="B91" s="461" t="str">
        <f t="shared" si="18"/>
        <v>MEX</v>
      </c>
      <c r="D91" t="str">
        <f t="shared" si="18"/>
        <v>IMP SLS</v>
      </c>
      <c r="E91" s="462" t="str">
        <f t="shared" si="22"/>
        <v>BMP 8</v>
      </c>
      <c r="F91" s="489">
        <f>'Imp-Mex'!E$204</f>
        <v>0</v>
      </c>
      <c r="G91" s="430">
        <f>'Imp-Mex'!F$204</f>
        <v>0</v>
      </c>
      <c r="H91" s="430">
        <f>'Imp-Mex'!G$204</f>
        <v>0</v>
      </c>
      <c r="I91" s="430">
        <f>'Imp-Mex'!H$204</f>
        <v>0</v>
      </c>
      <c r="J91" s="430">
        <f>'Imp-Mex'!I$204</f>
        <v>0</v>
      </c>
      <c r="K91" s="430">
        <f>'Imp-Mex'!J$204</f>
        <v>0</v>
      </c>
      <c r="L91" s="430">
        <f>'Imp-Mex'!K$204</f>
        <v>0</v>
      </c>
      <c r="M91" s="430">
        <f>'Imp-Mex'!L$204</f>
        <v>0</v>
      </c>
      <c r="N91" s="489">
        <f>'Imp-Mex'!E$205/1000</f>
        <v>0</v>
      </c>
      <c r="O91" s="430">
        <f>'Imp-Mex'!F$205/1000</f>
        <v>0</v>
      </c>
      <c r="P91" s="430">
        <f>'Imp-Mex'!G$205/1000</f>
        <v>0</v>
      </c>
      <c r="Q91" s="430">
        <f>'Imp-Mex'!H$205/1000</f>
        <v>0</v>
      </c>
      <c r="R91" s="430">
        <f>'Imp-Mex'!I$205/1000</f>
        <v>0</v>
      </c>
      <c r="S91" s="430">
        <f>'Imp-Mex'!J$205/1000</f>
        <v>0</v>
      </c>
      <c r="T91" s="430">
        <f>'Imp-Mex'!K$205/1000</f>
        <v>0</v>
      </c>
      <c r="U91" s="430">
        <f>'Imp-Mex'!L$205/1000</f>
        <v>0</v>
      </c>
      <c r="V91" s="490">
        <f t="shared" si="15"/>
        <v>0</v>
      </c>
      <c r="W91" s="491">
        <f t="shared" si="15"/>
        <v>0</v>
      </c>
      <c r="X91" s="491">
        <f t="shared" si="15"/>
        <v>0</v>
      </c>
      <c r="Y91" s="491">
        <f t="shared" si="15"/>
        <v>0</v>
      </c>
      <c r="Z91" s="491">
        <f t="shared" si="15"/>
        <v>0</v>
      </c>
      <c r="AA91" s="491">
        <f t="shared" si="15"/>
        <v>0</v>
      </c>
      <c r="AB91" s="491">
        <f t="shared" si="15"/>
        <v>0</v>
      </c>
      <c r="AC91" s="492">
        <f t="shared" ref="AC91:AC153" si="23">(IF(ISERROR(U91/M91),0,U91/M91))*1000</f>
        <v>0</v>
      </c>
    </row>
    <row r="92" spans="1:29" x14ac:dyDescent="0.25">
      <c r="A92" s="493" t="str">
        <f t="shared" si="18"/>
        <v>Don't</v>
      </c>
      <c r="B92" s="461" t="str">
        <f t="shared" si="18"/>
        <v>MEX</v>
      </c>
      <c r="D92" t="str">
        <f t="shared" si="18"/>
        <v>IMP SLS</v>
      </c>
      <c r="E92" s="462" t="str">
        <f t="shared" si="22"/>
        <v>BMP 9</v>
      </c>
      <c r="F92" s="489">
        <f>'Imp-Mex'!E$209</f>
        <v>0</v>
      </c>
      <c r="G92" s="430">
        <f>'Imp-Mex'!F$209</f>
        <v>0</v>
      </c>
      <c r="H92" s="430">
        <f>'Imp-Mex'!G$209</f>
        <v>0</v>
      </c>
      <c r="I92" s="430">
        <f>'Imp-Mex'!H$209</f>
        <v>0</v>
      </c>
      <c r="J92" s="430">
        <f>'Imp-Mex'!I$209</f>
        <v>0</v>
      </c>
      <c r="K92" s="430">
        <f>'Imp-Mex'!J$209</f>
        <v>0</v>
      </c>
      <c r="L92" s="430">
        <f>'Imp-Mex'!K$209</f>
        <v>0</v>
      </c>
      <c r="M92" s="430">
        <f>'Imp-Mex'!L$209</f>
        <v>0</v>
      </c>
      <c r="N92" s="489">
        <f>'Imp-Mex'!E$210/1000</f>
        <v>0</v>
      </c>
      <c r="O92" s="430">
        <f>'Imp-Mex'!F$210/1000</f>
        <v>0</v>
      </c>
      <c r="P92" s="430">
        <f>'Imp-Mex'!G$210/1000</f>
        <v>0</v>
      </c>
      <c r="Q92" s="430">
        <f>'Imp-Mex'!H$210/1000</f>
        <v>0</v>
      </c>
      <c r="R92" s="430">
        <f>'Imp-Mex'!I$210/1000</f>
        <v>0</v>
      </c>
      <c r="S92" s="430">
        <f>'Imp-Mex'!J$210/1000</f>
        <v>0</v>
      </c>
      <c r="T92" s="430">
        <f>'Imp-Mex'!K$210/1000</f>
        <v>0</v>
      </c>
      <c r="U92" s="430">
        <f>'Imp-Mex'!L$210/1000</f>
        <v>0</v>
      </c>
      <c r="V92" s="490">
        <f t="shared" ref="V92:AB128" si="24">(IF(ISERROR(N92/F92),0,N92/F92))*1000</f>
        <v>0</v>
      </c>
      <c r="W92" s="491">
        <f t="shared" si="24"/>
        <v>0</v>
      </c>
      <c r="X92" s="491">
        <f t="shared" si="24"/>
        <v>0</v>
      </c>
      <c r="Y92" s="491">
        <f t="shared" si="24"/>
        <v>0</v>
      </c>
      <c r="Z92" s="491">
        <f t="shared" si="24"/>
        <v>0</v>
      </c>
      <c r="AA92" s="491">
        <f t="shared" si="24"/>
        <v>0</v>
      </c>
      <c r="AB92" s="491">
        <f t="shared" si="24"/>
        <v>0</v>
      </c>
      <c r="AC92" s="492">
        <f t="shared" si="23"/>
        <v>0</v>
      </c>
    </row>
    <row r="93" spans="1:29" x14ac:dyDescent="0.25">
      <c r="A93" s="493" t="str">
        <f t="shared" si="18"/>
        <v>Don't</v>
      </c>
      <c r="B93" s="461" t="str">
        <f t="shared" si="18"/>
        <v>MEX</v>
      </c>
      <c r="D93" t="str">
        <f t="shared" si="18"/>
        <v>IMP SLS</v>
      </c>
      <c r="E93" s="462" t="str">
        <f t="shared" si="22"/>
        <v>BMP 10</v>
      </c>
      <c r="F93" s="489">
        <f>'Imp-Mex'!E$214</f>
        <v>0</v>
      </c>
      <c r="G93" s="430">
        <f>'Imp-Mex'!F$214</f>
        <v>0</v>
      </c>
      <c r="H93" s="430">
        <f>'Imp-Mex'!G$214</f>
        <v>0</v>
      </c>
      <c r="I93" s="430">
        <f>'Imp-Mex'!H$214</f>
        <v>0</v>
      </c>
      <c r="J93" s="430">
        <f>'Imp-Mex'!I$214</f>
        <v>0</v>
      </c>
      <c r="K93" s="430">
        <f>'Imp-Mex'!J$214</f>
        <v>0</v>
      </c>
      <c r="L93" s="430">
        <f>'Imp-Mex'!K$214</f>
        <v>0</v>
      </c>
      <c r="M93" s="430">
        <f>'Imp-Mex'!L$214</f>
        <v>0</v>
      </c>
      <c r="N93" s="489">
        <f>'Imp-Mex'!E$215/1000</f>
        <v>0</v>
      </c>
      <c r="O93" s="430">
        <f>'Imp-Mex'!F$215/1000</f>
        <v>0</v>
      </c>
      <c r="P93" s="430">
        <f>'Imp-Mex'!G$215/1000</f>
        <v>0</v>
      </c>
      <c r="Q93" s="430">
        <f>'Imp-Mex'!H$215/1000</f>
        <v>0</v>
      </c>
      <c r="R93" s="430">
        <f>'Imp-Mex'!I$215/1000</f>
        <v>0</v>
      </c>
      <c r="S93" s="430">
        <f>'Imp-Mex'!J$215/1000</f>
        <v>0</v>
      </c>
      <c r="T93" s="430">
        <f>'Imp-Mex'!K$215/1000</f>
        <v>0</v>
      </c>
      <c r="U93" s="430">
        <f>'Imp-Mex'!L$215/1000</f>
        <v>0</v>
      </c>
      <c r="V93" s="490">
        <f t="shared" si="24"/>
        <v>0</v>
      </c>
      <c r="W93" s="491">
        <f t="shared" si="24"/>
        <v>0</v>
      </c>
      <c r="X93" s="491">
        <f t="shared" si="24"/>
        <v>0</v>
      </c>
      <c r="Y93" s="491">
        <f t="shared" si="24"/>
        <v>0</v>
      </c>
      <c r="Z93" s="491">
        <f t="shared" si="24"/>
        <v>0</v>
      </c>
      <c r="AA93" s="491">
        <f t="shared" si="24"/>
        <v>0</v>
      </c>
      <c r="AB93" s="491">
        <f t="shared" si="24"/>
        <v>0</v>
      </c>
      <c r="AC93" s="492">
        <f t="shared" si="23"/>
        <v>0</v>
      </c>
    </row>
    <row r="94" spans="1:29" x14ac:dyDescent="0.25">
      <c r="A94" s="493" t="str">
        <f>IF(SUM(F94:U109)&gt;=0.01,"Copy","Don't")</f>
        <v>Don't</v>
      </c>
      <c r="B94" s="494" t="s">
        <v>556</v>
      </c>
      <c r="C94" s="495"/>
      <c r="D94" s="495" t="s">
        <v>607</v>
      </c>
      <c r="E94" s="496" t="s">
        <v>608</v>
      </c>
      <c r="F94" s="489">
        <f>'Imp-US'!E$98</f>
        <v>0</v>
      </c>
      <c r="G94" s="430">
        <f>'Imp-US'!F$98</f>
        <v>0</v>
      </c>
      <c r="H94" s="430">
        <f>'Imp-US'!G$98</f>
        <v>0</v>
      </c>
      <c r="I94" s="430">
        <f>'Imp-US'!H$98</f>
        <v>0</v>
      </c>
      <c r="J94" s="430">
        <f>'Imp-US'!I$98</f>
        <v>0</v>
      </c>
      <c r="K94" s="430">
        <f>'Imp-US'!J$98</f>
        <v>0</v>
      </c>
      <c r="L94" s="430">
        <f>'Imp-US'!K$98</f>
        <v>0</v>
      </c>
      <c r="M94" s="430">
        <f>'Imp-US'!L$98</f>
        <v>0</v>
      </c>
      <c r="N94" s="489">
        <f>'Imp-US'!E$99/1000</f>
        <v>0</v>
      </c>
      <c r="O94" s="430">
        <f>'Imp-US'!F$99/1000</f>
        <v>0</v>
      </c>
      <c r="P94" s="430">
        <f>'Imp-US'!G$99/1000</f>
        <v>0</v>
      </c>
      <c r="Q94" s="430">
        <f>'Imp-US'!H$99/1000</f>
        <v>0</v>
      </c>
      <c r="R94" s="430">
        <f>'Imp-US'!I$99/1000</f>
        <v>0</v>
      </c>
      <c r="S94" s="430">
        <f>'Imp-US'!J$99/1000</f>
        <v>0</v>
      </c>
      <c r="T94" s="430">
        <f>'Imp-US'!K$99/1000</f>
        <v>0</v>
      </c>
      <c r="U94" s="430">
        <f>'Imp-US'!L$99/1000</f>
        <v>0</v>
      </c>
      <c r="V94" s="490">
        <f t="shared" si="24"/>
        <v>0</v>
      </c>
      <c r="W94" s="491">
        <f t="shared" si="24"/>
        <v>0</v>
      </c>
      <c r="X94" s="491">
        <f t="shared" si="24"/>
        <v>0</v>
      </c>
      <c r="Y94" s="491">
        <f t="shared" si="24"/>
        <v>0</v>
      </c>
      <c r="Z94" s="491">
        <f t="shared" si="24"/>
        <v>0</v>
      </c>
      <c r="AA94" s="491">
        <f t="shared" si="24"/>
        <v>0</v>
      </c>
      <c r="AB94" s="491">
        <f t="shared" si="24"/>
        <v>0</v>
      </c>
      <c r="AC94" s="492">
        <f t="shared" si="23"/>
        <v>0</v>
      </c>
    </row>
    <row r="95" spans="1:29" x14ac:dyDescent="0.25">
      <c r="A95" s="493" t="str">
        <f>A94</f>
        <v>Don't</v>
      </c>
      <c r="B95" s="461" t="str">
        <f>B94</f>
        <v>USA</v>
      </c>
      <c r="D95" t="str">
        <f>D94</f>
        <v>IMP</v>
      </c>
      <c r="E95" s="462" t="s">
        <v>609</v>
      </c>
      <c r="F95" s="489">
        <f>'Imp-US'!E$103</f>
        <v>0</v>
      </c>
      <c r="G95" s="430">
        <f>'Imp-US'!F$103</f>
        <v>0</v>
      </c>
      <c r="H95" s="430">
        <f>'Imp-US'!G$103</f>
        <v>0</v>
      </c>
      <c r="I95" s="430">
        <f>'Imp-US'!H$103</f>
        <v>0</v>
      </c>
      <c r="J95" s="430">
        <f>'Imp-US'!I$103</f>
        <v>0</v>
      </c>
      <c r="K95" s="430">
        <f>'Imp-US'!J$103</f>
        <v>0</v>
      </c>
      <c r="L95" s="430">
        <f>'Imp-US'!K$103</f>
        <v>0</v>
      </c>
      <c r="M95" s="430">
        <f>'Imp-US'!L$103</f>
        <v>0</v>
      </c>
      <c r="N95" s="489">
        <f>'Imp-US'!E$104/1000</f>
        <v>0</v>
      </c>
      <c r="O95" s="430">
        <f>'Imp-US'!F$104/1000</f>
        <v>0</v>
      </c>
      <c r="P95" s="430">
        <f>'Imp-US'!G$104/1000</f>
        <v>0</v>
      </c>
      <c r="Q95" s="430">
        <f>'Imp-US'!H$104/1000</f>
        <v>0</v>
      </c>
      <c r="R95" s="430">
        <f>'Imp-US'!I$104/1000</f>
        <v>0</v>
      </c>
      <c r="S95" s="430">
        <f>'Imp-US'!J$104/1000</f>
        <v>0</v>
      </c>
      <c r="T95" s="430">
        <f>'Imp-US'!K$104/1000</f>
        <v>0</v>
      </c>
      <c r="U95" s="430">
        <f>'Imp-US'!L$104/1000</f>
        <v>0</v>
      </c>
      <c r="V95" s="490">
        <f t="shared" si="24"/>
        <v>0</v>
      </c>
      <c r="W95" s="491">
        <f t="shared" si="24"/>
        <v>0</v>
      </c>
      <c r="X95" s="491">
        <f t="shared" si="24"/>
        <v>0</v>
      </c>
      <c r="Y95" s="491">
        <f t="shared" si="24"/>
        <v>0</v>
      </c>
      <c r="Z95" s="491">
        <f t="shared" si="24"/>
        <v>0</v>
      </c>
      <c r="AA95" s="491">
        <f t="shared" si="24"/>
        <v>0</v>
      </c>
      <c r="AB95" s="491">
        <f t="shared" si="24"/>
        <v>0</v>
      </c>
      <c r="AC95" s="492">
        <f t="shared" si="23"/>
        <v>0</v>
      </c>
    </row>
    <row r="96" spans="1:29" x14ac:dyDescent="0.25">
      <c r="A96" s="493" t="str">
        <f t="shared" ref="A96:D113" si="25">A95</f>
        <v>Don't</v>
      </c>
      <c r="B96" s="461" t="str">
        <f t="shared" si="25"/>
        <v>USA</v>
      </c>
      <c r="D96" t="str">
        <f t="shared" si="25"/>
        <v>IMP</v>
      </c>
      <c r="E96" s="462" t="s">
        <v>610</v>
      </c>
      <c r="F96" s="489">
        <f>'Imp-US'!E$108</f>
        <v>0</v>
      </c>
      <c r="G96" s="430">
        <f>'Imp-US'!F$108</f>
        <v>0</v>
      </c>
      <c r="H96" s="430">
        <f>'Imp-US'!G$108</f>
        <v>0</v>
      </c>
      <c r="I96" s="430">
        <f>'Imp-US'!H$108</f>
        <v>0</v>
      </c>
      <c r="J96" s="430">
        <f>'Imp-US'!I$108</f>
        <v>0</v>
      </c>
      <c r="K96" s="430">
        <f>'Imp-US'!J$108</f>
        <v>0</v>
      </c>
      <c r="L96" s="430">
        <f>'Imp-US'!K$108</f>
        <v>0</v>
      </c>
      <c r="M96" s="430">
        <f>'Imp-US'!L$108</f>
        <v>0</v>
      </c>
      <c r="N96" s="489">
        <f>'Imp-US'!E$109/1000</f>
        <v>0</v>
      </c>
      <c r="O96" s="430">
        <f>'Imp-US'!F$109/1000</f>
        <v>0</v>
      </c>
      <c r="P96" s="430">
        <f>'Imp-US'!G$109/1000</f>
        <v>0</v>
      </c>
      <c r="Q96" s="430">
        <f>'Imp-US'!H$109/1000</f>
        <v>0</v>
      </c>
      <c r="R96" s="430">
        <f>'Imp-US'!I$109/1000</f>
        <v>0</v>
      </c>
      <c r="S96" s="430">
        <f>'Imp-US'!J$109/1000</f>
        <v>0</v>
      </c>
      <c r="T96" s="430">
        <f>'Imp-US'!K$109/1000</f>
        <v>0</v>
      </c>
      <c r="U96" s="430">
        <f>'Imp-US'!L$109/1000</f>
        <v>0</v>
      </c>
      <c r="V96" s="490">
        <f t="shared" si="24"/>
        <v>0</v>
      </c>
      <c r="W96" s="491">
        <f t="shared" si="24"/>
        <v>0</v>
      </c>
      <c r="X96" s="491">
        <f t="shared" si="24"/>
        <v>0</v>
      </c>
      <c r="Y96" s="491">
        <f t="shared" si="24"/>
        <v>0</v>
      </c>
      <c r="Z96" s="491">
        <f t="shared" si="24"/>
        <v>0</v>
      </c>
      <c r="AA96" s="491">
        <f t="shared" si="24"/>
        <v>0</v>
      </c>
      <c r="AB96" s="491">
        <f t="shared" si="24"/>
        <v>0</v>
      </c>
      <c r="AC96" s="492">
        <f t="shared" si="23"/>
        <v>0</v>
      </c>
    </row>
    <row r="97" spans="1:29" x14ac:dyDescent="0.25">
      <c r="A97" s="493" t="str">
        <f t="shared" si="25"/>
        <v>Don't</v>
      </c>
      <c r="B97" s="461" t="str">
        <f t="shared" si="25"/>
        <v>USA</v>
      </c>
      <c r="D97" t="str">
        <f t="shared" si="25"/>
        <v>IMP</v>
      </c>
      <c r="E97" s="462" t="s">
        <v>611</v>
      </c>
      <c r="F97" s="489">
        <f>'Imp-US'!E$113</f>
        <v>0</v>
      </c>
      <c r="G97" s="430">
        <f>'Imp-US'!F$113</f>
        <v>0</v>
      </c>
      <c r="H97" s="430">
        <f>'Imp-US'!G$113</f>
        <v>0</v>
      </c>
      <c r="I97" s="430">
        <f>'Imp-US'!H$113</f>
        <v>0</v>
      </c>
      <c r="J97" s="430">
        <f>'Imp-US'!I$113</f>
        <v>0</v>
      </c>
      <c r="K97" s="430">
        <f>'Imp-US'!J$113</f>
        <v>0</v>
      </c>
      <c r="L97" s="430">
        <f>'Imp-US'!K$113</f>
        <v>0</v>
      </c>
      <c r="M97" s="430">
        <f>'Imp-US'!L$113</f>
        <v>0</v>
      </c>
      <c r="N97" s="489">
        <f>'Imp-US'!E$114/1000</f>
        <v>0</v>
      </c>
      <c r="O97" s="430">
        <f>'Imp-US'!F$114/1000</f>
        <v>0</v>
      </c>
      <c r="P97" s="430">
        <f>'Imp-US'!G$114/1000</f>
        <v>0</v>
      </c>
      <c r="Q97" s="430">
        <f>'Imp-US'!H$114/1000</f>
        <v>0</v>
      </c>
      <c r="R97" s="430">
        <f>'Imp-US'!I$114/1000</f>
        <v>0</v>
      </c>
      <c r="S97" s="430">
        <f>'Imp-US'!J$114/1000</f>
        <v>0</v>
      </c>
      <c r="T97" s="430">
        <f>'Imp-US'!K$114/1000</f>
        <v>0</v>
      </c>
      <c r="U97" s="430">
        <f>'Imp-US'!L$114/1000</f>
        <v>0</v>
      </c>
      <c r="V97" s="490">
        <f t="shared" si="24"/>
        <v>0</v>
      </c>
      <c r="W97" s="491">
        <f t="shared" si="24"/>
        <v>0</v>
      </c>
      <c r="X97" s="491">
        <f t="shared" si="24"/>
        <v>0</v>
      </c>
      <c r="Y97" s="491">
        <f t="shared" si="24"/>
        <v>0</v>
      </c>
      <c r="Z97" s="491">
        <f t="shared" si="24"/>
        <v>0</v>
      </c>
      <c r="AA97" s="491">
        <f t="shared" si="24"/>
        <v>0</v>
      </c>
      <c r="AB97" s="491">
        <f t="shared" si="24"/>
        <v>0</v>
      </c>
      <c r="AC97" s="492">
        <f t="shared" si="23"/>
        <v>0</v>
      </c>
    </row>
    <row r="98" spans="1:29" x14ac:dyDescent="0.25">
      <c r="A98" s="493" t="str">
        <f t="shared" si="25"/>
        <v>Don't</v>
      </c>
      <c r="B98" s="461" t="str">
        <f t="shared" si="25"/>
        <v>USA</v>
      </c>
      <c r="D98" t="str">
        <f t="shared" si="25"/>
        <v>IMP</v>
      </c>
      <c r="E98" s="462" t="s">
        <v>612</v>
      </c>
      <c r="F98" s="489">
        <f>'Imp-US'!E$118</f>
        <v>0</v>
      </c>
      <c r="G98" s="430">
        <f>'Imp-US'!F$118</f>
        <v>0</v>
      </c>
      <c r="H98" s="430">
        <f>'Imp-US'!G$118</f>
        <v>0</v>
      </c>
      <c r="I98" s="430">
        <f>'Imp-US'!H$118</f>
        <v>0</v>
      </c>
      <c r="J98" s="430">
        <f>'Imp-US'!I$118</f>
        <v>0</v>
      </c>
      <c r="K98" s="430">
        <f>'Imp-US'!J$118</f>
        <v>0</v>
      </c>
      <c r="L98" s="430">
        <f>'Imp-US'!K$118</f>
        <v>0</v>
      </c>
      <c r="M98" s="430">
        <f>'Imp-US'!L$118</f>
        <v>0</v>
      </c>
      <c r="N98" s="489">
        <f>'Imp-US'!E$119/1000</f>
        <v>0</v>
      </c>
      <c r="O98" s="430">
        <f>'Imp-US'!F$119/1000</f>
        <v>0</v>
      </c>
      <c r="P98" s="430">
        <f>'Imp-US'!G$119/1000</f>
        <v>0</v>
      </c>
      <c r="Q98" s="430">
        <f>'Imp-US'!H$119/1000</f>
        <v>0</v>
      </c>
      <c r="R98" s="430">
        <f>'Imp-US'!I$119/1000</f>
        <v>0</v>
      </c>
      <c r="S98" s="430">
        <f>'Imp-US'!J$119/1000</f>
        <v>0</v>
      </c>
      <c r="T98" s="430">
        <f>'Imp-US'!K$119/1000</f>
        <v>0</v>
      </c>
      <c r="U98" s="430">
        <f>'Imp-US'!L$119/1000</f>
        <v>0</v>
      </c>
      <c r="V98" s="490">
        <f t="shared" si="24"/>
        <v>0</v>
      </c>
      <c r="W98" s="491">
        <f t="shared" si="24"/>
        <v>0</v>
      </c>
      <c r="X98" s="491">
        <f t="shared" si="24"/>
        <v>0</v>
      </c>
      <c r="Y98" s="491">
        <f t="shared" si="24"/>
        <v>0</v>
      </c>
      <c r="Z98" s="491">
        <f t="shared" si="24"/>
        <v>0</v>
      </c>
      <c r="AA98" s="491">
        <f t="shared" si="24"/>
        <v>0</v>
      </c>
      <c r="AB98" s="491">
        <f t="shared" si="24"/>
        <v>0</v>
      </c>
      <c r="AC98" s="492">
        <f t="shared" si="23"/>
        <v>0</v>
      </c>
    </row>
    <row r="99" spans="1:29" x14ac:dyDescent="0.25">
      <c r="A99" s="493" t="str">
        <f t="shared" si="25"/>
        <v>Don't</v>
      </c>
      <c r="B99" s="461" t="str">
        <f t="shared" si="25"/>
        <v>USA</v>
      </c>
      <c r="D99" t="str">
        <f t="shared" si="25"/>
        <v>IMP</v>
      </c>
      <c r="E99" s="462" t="s">
        <v>613</v>
      </c>
      <c r="F99" s="489">
        <f>'Imp-US'!E$123</f>
        <v>0</v>
      </c>
      <c r="G99" s="430">
        <f>'Imp-US'!F$123</f>
        <v>0</v>
      </c>
      <c r="H99" s="430">
        <f>'Imp-US'!G$123</f>
        <v>0</v>
      </c>
      <c r="I99" s="430">
        <f>'Imp-US'!H$123</f>
        <v>0</v>
      </c>
      <c r="J99" s="430">
        <f>'Imp-US'!I$123</f>
        <v>0</v>
      </c>
      <c r="K99" s="430">
        <f>'Imp-US'!J$123</f>
        <v>0</v>
      </c>
      <c r="L99" s="430">
        <f>'Imp-US'!K$123</f>
        <v>0</v>
      </c>
      <c r="M99" s="430">
        <f>'Imp-US'!L$123</f>
        <v>0</v>
      </c>
      <c r="N99" s="489">
        <f>'Imp-US'!E$124/1000</f>
        <v>0</v>
      </c>
      <c r="O99" s="430">
        <f>'Imp-US'!F$124/1000</f>
        <v>0</v>
      </c>
      <c r="P99" s="430">
        <f>'Imp-US'!G$124/1000</f>
        <v>0</v>
      </c>
      <c r="Q99" s="430">
        <f>'Imp-US'!H$124/1000</f>
        <v>0</v>
      </c>
      <c r="R99" s="430">
        <f>'Imp-US'!I$124/1000</f>
        <v>0</v>
      </c>
      <c r="S99" s="430">
        <f>'Imp-US'!J$124/1000</f>
        <v>0</v>
      </c>
      <c r="T99" s="430">
        <f>'Imp-US'!K$124/1000</f>
        <v>0</v>
      </c>
      <c r="U99" s="430">
        <f>'Imp-US'!L$124/1000</f>
        <v>0</v>
      </c>
      <c r="V99" s="490">
        <f t="shared" si="24"/>
        <v>0</v>
      </c>
      <c r="W99" s="491">
        <f t="shared" si="24"/>
        <v>0</v>
      </c>
      <c r="X99" s="491">
        <f t="shared" si="24"/>
        <v>0</v>
      </c>
      <c r="Y99" s="491">
        <f t="shared" si="24"/>
        <v>0</v>
      </c>
      <c r="Z99" s="491">
        <f t="shared" si="24"/>
        <v>0</v>
      </c>
      <c r="AA99" s="491">
        <f t="shared" si="24"/>
        <v>0</v>
      </c>
      <c r="AB99" s="491">
        <f t="shared" si="24"/>
        <v>0</v>
      </c>
      <c r="AC99" s="492">
        <f t="shared" si="23"/>
        <v>0</v>
      </c>
    </row>
    <row r="100" spans="1:29" x14ac:dyDescent="0.25">
      <c r="A100" s="493" t="str">
        <f t="shared" si="25"/>
        <v>Don't</v>
      </c>
      <c r="B100" s="461" t="str">
        <f t="shared" si="25"/>
        <v>USA</v>
      </c>
      <c r="D100" t="str">
        <f t="shared" si="25"/>
        <v>IMP</v>
      </c>
      <c r="E100" s="462" t="s">
        <v>614</v>
      </c>
      <c r="F100" s="489">
        <f>'Imp-US'!E$128</f>
        <v>0</v>
      </c>
      <c r="G100" s="430">
        <f>'Imp-US'!F$128</f>
        <v>0</v>
      </c>
      <c r="H100" s="430">
        <f>'Imp-US'!G$128</f>
        <v>0</v>
      </c>
      <c r="I100" s="430">
        <f>'Imp-US'!H$128</f>
        <v>0</v>
      </c>
      <c r="J100" s="430">
        <f>'Imp-US'!I$128</f>
        <v>0</v>
      </c>
      <c r="K100" s="430">
        <f>'Imp-US'!J$128</f>
        <v>0</v>
      </c>
      <c r="L100" s="430">
        <f>'Imp-US'!K$128</f>
        <v>0</v>
      </c>
      <c r="M100" s="430">
        <f>'Imp-US'!L$128</f>
        <v>0</v>
      </c>
      <c r="N100" s="489">
        <f>'Imp-US'!E$129/1000</f>
        <v>0</v>
      </c>
      <c r="O100" s="430">
        <f>'Imp-US'!F$129/1000</f>
        <v>0</v>
      </c>
      <c r="P100" s="430">
        <f>'Imp-US'!G$129/1000</f>
        <v>0</v>
      </c>
      <c r="Q100" s="430">
        <f>'Imp-US'!H$129/1000</f>
        <v>0</v>
      </c>
      <c r="R100" s="430">
        <f>'Imp-US'!I$129/1000</f>
        <v>0</v>
      </c>
      <c r="S100" s="430">
        <f>'Imp-US'!J$129/1000</f>
        <v>0</v>
      </c>
      <c r="T100" s="430">
        <f>'Imp-US'!K$129/1000</f>
        <v>0</v>
      </c>
      <c r="U100" s="430">
        <f>'Imp-US'!L$129/1000</f>
        <v>0</v>
      </c>
      <c r="V100" s="490">
        <f t="shared" si="24"/>
        <v>0</v>
      </c>
      <c r="W100" s="491">
        <f t="shared" si="24"/>
        <v>0</v>
      </c>
      <c r="X100" s="491">
        <f t="shared" si="24"/>
        <v>0</v>
      </c>
      <c r="Y100" s="491">
        <f t="shared" si="24"/>
        <v>0</v>
      </c>
      <c r="Z100" s="491">
        <f t="shared" si="24"/>
        <v>0</v>
      </c>
      <c r="AA100" s="491">
        <f t="shared" si="24"/>
        <v>0</v>
      </c>
      <c r="AB100" s="491">
        <f t="shared" si="24"/>
        <v>0</v>
      </c>
      <c r="AC100" s="492">
        <f t="shared" si="23"/>
        <v>0</v>
      </c>
    </row>
    <row r="101" spans="1:29" x14ac:dyDescent="0.25">
      <c r="A101" s="493" t="str">
        <f t="shared" si="25"/>
        <v>Don't</v>
      </c>
      <c r="B101" s="461" t="str">
        <f t="shared" si="25"/>
        <v>USA</v>
      </c>
      <c r="D101" t="str">
        <f t="shared" si="25"/>
        <v>IMP</v>
      </c>
      <c r="E101" s="462" t="s">
        <v>615</v>
      </c>
      <c r="F101" s="489">
        <f>'Imp-US'!E$133</f>
        <v>0</v>
      </c>
      <c r="G101" s="430">
        <f>'Imp-US'!F$133</f>
        <v>0</v>
      </c>
      <c r="H101" s="430">
        <f>'Imp-US'!G$133</f>
        <v>0</v>
      </c>
      <c r="I101" s="430">
        <f>'Imp-US'!H$133</f>
        <v>0</v>
      </c>
      <c r="J101" s="430">
        <f>'Imp-US'!I$133</f>
        <v>0</v>
      </c>
      <c r="K101" s="430">
        <f>'Imp-US'!J$133</f>
        <v>0</v>
      </c>
      <c r="L101" s="430">
        <f>'Imp-US'!K$133</f>
        <v>0</v>
      </c>
      <c r="M101" s="430">
        <f>'Imp-US'!L$133</f>
        <v>0</v>
      </c>
      <c r="N101" s="489">
        <f>'Imp-US'!E$134/1000</f>
        <v>0</v>
      </c>
      <c r="O101" s="430">
        <f>'Imp-US'!F$134/1000</f>
        <v>0</v>
      </c>
      <c r="P101" s="430">
        <f>'Imp-US'!G$134/1000</f>
        <v>0</v>
      </c>
      <c r="Q101" s="430">
        <f>'Imp-US'!H$134/1000</f>
        <v>0</v>
      </c>
      <c r="R101" s="430">
        <f>'Imp-US'!I$134/1000</f>
        <v>0</v>
      </c>
      <c r="S101" s="430">
        <f>'Imp-US'!J$134/1000</f>
        <v>0</v>
      </c>
      <c r="T101" s="430">
        <f>'Imp-US'!K$134/1000</f>
        <v>0</v>
      </c>
      <c r="U101" s="430">
        <f>'Imp-US'!L$134/1000</f>
        <v>0</v>
      </c>
      <c r="V101" s="490">
        <f t="shared" si="24"/>
        <v>0</v>
      </c>
      <c r="W101" s="491">
        <f t="shared" si="24"/>
        <v>0</v>
      </c>
      <c r="X101" s="491">
        <f t="shared" si="24"/>
        <v>0</v>
      </c>
      <c r="Y101" s="491">
        <f t="shared" si="24"/>
        <v>0</v>
      </c>
      <c r="Z101" s="491">
        <f t="shared" si="24"/>
        <v>0</v>
      </c>
      <c r="AA101" s="491">
        <f t="shared" si="24"/>
        <v>0</v>
      </c>
      <c r="AB101" s="491">
        <f t="shared" si="24"/>
        <v>0</v>
      </c>
      <c r="AC101" s="492">
        <f t="shared" si="23"/>
        <v>0</v>
      </c>
    </row>
    <row r="102" spans="1:29" x14ac:dyDescent="0.25">
      <c r="A102" s="493" t="str">
        <f t="shared" si="25"/>
        <v>Don't</v>
      </c>
      <c r="B102" s="461" t="str">
        <f t="shared" si="25"/>
        <v>USA</v>
      </c>
      <c r="D102" t="str">
        <f t="shared" si="25"/>
        <v>IMP</v>
      </c>
      <c r="E102" s="462" t="s">
        <v>616</v>
      </c>
      <c r="F102" s="489">
        <f>'Imp-US'!E$138</f>
        <v>0</v>
      </c>
      <c r="G102" s="430">
        <f>'Imp-US'!F$138</f>
        <v>0</v>
      </c>
      <c r="H102" s="430">
        <f>'Imp-US'!G$138</f>
        <v>0</v>
      </c>
      <c r="I102" s="430">
        <f>'Imp-US'!H$138</f>
        <v>0</v>
      </c>
      <c r="J102" s="430">
        <f>'Imp-US'!I$138</f>
        <v>0</v>
      </c>
      <c r="K102" s="430">
        <f>'Imp-US'!J$138</f>
        <v>0</v>
      </c>
      <c r="L102" s="430">
        <f>'Imp-US'!K$138</f>
        <v>0</v>
      </c>
      <c r="M102" s="430">
        <f>'Imp-US'!L$138</f>
        <v>0</v>
      </c>
      <c r="N102" s="489">
        <f>'Imp-US'!E$139/1000</f>
        <v>0</v>
      </c>
      <c r="O102" s="430">
        <f>'Imp-US'!F$139/1000</f>
        <v>0</v>
      </c>
      <c r="P102" s="430">
        <f>'Imp-US'!G$139/1000</f>
        <v>0</v>
      </c>
      <c r="Q102" s="430">
        <f>'Imp-US'!H$139/1000</f>
        <v>0</v>
      </c>
      <c r="R102" s="430">
        <f>'Imp-US'!I$139/1000</f>
        <v>0</v>
      </c>
      <c r="S102" s="430">
        <f>'Imp-US'!J$139/1000</f>
        <v>0</v>
      </c>
      <c r="T102" s="430">
        <f>'Imp-US'!K$139/1000</f>
        <v>0</v>
      </c>
      <c r="U102" s="430">
        <f>'Imp-US'!L$139/1000</f>
        <v>0</v>
      </c>
      <c r="V102" s="490">
        <f t="shared" si="24"/>
        <v>0</v>
      </c>
      <c r="W102" s="491">
        <f t="shared" si="24"/>
        <v>0</v>
      </c>
      <c r="X102" s="491">
        <f t="shared" si="24"/>
        <v>0</v>
      </c>
      <c r="Y102" s="491">
        <f t="shared" si="24"/>
        <v>0</v>
      </c>
      <c r="Z102" s="491">
        <f t="shared" si="24"/>
        <v>0</v>
      </c>
      <c r="AA102" s="491">
        <f t="shared" si="24"/>
        <v>0</v>
      </c>
      <c r="AB102" s="491">
        <f t="shared" si="24"/>
        <v>0</v>
      </c>
      <c r="AC102" s="492">
        <f t="shared" si="23"/>
        <v>0</v>
      </c>
    </row>
    <row r="103" spans="1:29" x14ac:dyDescent="0.25">
      <c r="A103" s="493" t="str">
        <f t="shared" si="25"/>
        <v>Don't</v>
      </c>
      <c r="B103" s="461" t="str">
        <f t="shared" si="25"/>
        <v>USA</v>
      </c>
      <c r="D103" t="str">
        <f t="shared" si="25"/>
        <v>IMP</v>
      </c>
      <c r="E103" s="462" t="s">
        <v>617</v>
      </c>
      <c r="F103" s="489">
        <f>'Imp-US'!E$143</f>
        <v>0</v>
      </c>
      <c r="G103" s="430">
        <f>'Imp-US'!F$143</f>
        <v>0</v>
      </c>
      <c r="H103" s="430">
        <f>'Imp-US'!G$143</f>
        <v>0</v>
      </c>
      <c r="I103" s="430">
        <f>'Imp-US'!H$143</f>
        <v>0</v>
      </c>
      <c r="J103" s="430">
        <f>'Imp-US'!I$143</f>
        <v>0</v>
      </c>
      <c r="K103" s="430">
        <f>'Imp-US'!J$143</f>
        <v>0</v>
      </c>
      <c r="L103" s="430">
        <f>'Imp-US'!K$143</f>
        <v>0</v>
      </c>
      <c r="M103" s="430">
        <f>'Imp-US'!L$143</f>
        <v>0</v>
      </c>
      <c r="N103" s="489">
        <f>'Imp-US'!E$144/1000</f>
        <v>0</v>
      </c>
      <c r="O103" s="430">
        <f>'Imp-US'!F$144/1000</f>
        <v>0</v>
      </c>
      <c r="P103" s="430">
        <f>'Imp-US'!G$144/1000</f>
        <v>0</v>
      </c>
      <c r="Q103" s="430">
        <f>'Imp-US'!H$144/1000</f>
        <v>0</v>
      </c>
      <c r="R103" s="430">
        <f>'Imp-US'!I$144/1000</f>
        <v>0</v>
      </c>
      <c r="S103" s="430">
        <f>'Imp-US'!J$144/1000</f>
        <v>0</v>
      </c>
      <c r="T103" s="430">
        <f>'Imp-US'!K$144/1000</f>
        <v>0</v>
      </c>
      <c r="U103" s="430">
        <f>'Imp-US'!L$144/1000</f>
        <v>0</v>
      </c>
      <c r="V103" s="490">
        <f t="shared" si="24"/>
        <v>0</v>
      </c>
      <c r="W103" s="491">
        <f t="shared" si="24"/>
        <v>0</v>
      </c>
      <c r="X103" s="491">
        <f t="shared" si="24"/>
        <v>0</v>
      </c>
      <c r="Y103" s="491">
        <f t="shared" si="24"/>
        <v>0</v>
      </c>
      <c r="Z103" s="491">
        <f t="shared" si="24"/>
        <v>0</v>
      </c>
      <c r="AA103" s="491">
        <f t="shared" si="24"/>
        <v>0</v>
      </c>
      <c r="AB103" s="491">
        <f t="shared" si="24"/>
        <v>0</v>
      </c>
      <c r="AC103" s="492">
        <f t="shared" si="23"/>
        <v>0</v>
      </c>
    </row>
    <row r="104" spans="1:29" x14ac:dyDescent="0.25">
      <c r="A104" s="493" t="str">
        <f t="shared" si="25"/>
        <v>Don't</v>
      </c>
      <c r="B104" s="461" t="str">
        <f t="shared" si="25"/>
        <v>USA</v>
      </c>
      <c r="D104" t="s">
        <v>618</v>
      </c>
      <c r="E104" s="462" t="str">
        <f t="shared" ref="E104:E109" si="26">E94</f>
        <v>BMP 1</v>
      </c>
      <c r="F104" s="489">
        <f>'Imp-US'!E$169</f>
        <v>0</v>
      </c>
      <c r="G104" s="430">
        <f>'Imp-US'!F$169</f>
        <v>0</v>
      </c>
      <c r="H104" s="430">
        <f>'Imp-US'!G$169</f>
        <v>0</v>
      </c>
      <c r="I104" s="430">
        <f>'Imp-US'!H$169</f>
        <v>0</v>
      </c>
      <c r="J104" s="430">
        <f>'Imp-US'!I$169</f>
        <v>0</v>
      </c>
      <c r="K104" s="430">
        <f>'Imp-US'!J$169</f>
        <v>0</v>
      </c>
      <c r="L104" s="430">
        <f>'Imp-US'!K$169</f>
        <v>0</v>
      </c>
      <c r="M104" s="430">
        <f>'Imp-US'!L$169</f>
        <v>0</v>
      </c>
      <c r="N104" s="489">
        <f>'Imp-US'!E$170/1000</f>
        <v>0</v>
      </c>
      <c r="O104" s="430">
        <f>'Imp-US'!F$170/1000</f>
        <v>0</v>
      </c>
      <c r="P104" s="430">
        <f>'Imp-US'!G$170/1000</f>
        <v>0</v>
      </c>
      <c r="Q104" s="430">
        <f>'Imp-US'!H$170/1000</f>
        <v>0</v>
      </c>
      <c r="R104" s="430">
        <f>'Imp-US'!I$170/1000</f>
        <v>0</v>
      </c>
      <c r="S104" s="430">
        <f>'Imp-US'!J$170/1000</f>
        <v>0</v>
      </c>
      <c r="T104" s="430">
        <f>'Imp-US'!K$170/1000</f>
        <v>0</v>
      </c>
      <c r="U104" s="430">
        <f>'Imp-US'!L$170/1000</f>
        <v>0</v>
      </c>
      <c r="V104" s="490">
        <f t="shared" si="24"/>
        <v>0</v>
      </c>
      <c r="W104" s="491">
        <f t="shared" si="24"/>
        <v>0</v>
      </c>
      <c r="X104" s="491">
        <f t="shared" si="24"/>
        <v>0</v>
      </c>
      <c r="Y104" s="491">
        <f t="shared" si="24"/>
        <v>0</v>
      </c>
      <c r="Z104" s="491">
        <f t="shared" si="24"/>
        <v>0</v>
      </c>
      <c r="AA104" s="491">
        <f t="shared" si="24"/>
        <v>0</v>
      </c>
      <c r="AB104" s="491">
        <f t="shared" si="24"/>
        <v>0</v>
      </c>
      <c r="AC104" s="492">
        <f t="shared" si="23"/>
        <v>0</v>
      </c>
    </row>
    <row r="105" spans="1:29" x14ac:dyDescent="0.25">
      <c r="A105" s="493" t="str">
        <f t="shared" si="25"/>
        <v>Don't</v>
      </c>
      <c r="B105" s="461" t="str">
        <f t="shared" si="25"/>
        <v>USA</v>
      </c>
      <c r="D105" t="str">
        <f>D104</f>
        <v>IMP SLS</v>
      </c>
      <c r="E105" s="462" t="str">
        <f t="shared" si="26"/>
        <v>BMP 2</v>
      </c>
      <c r="F105" s="489">
        <f>'Imp-US'!E$174</f>
        <v>0</v>
      </c>
      <c r="G105" s="430">
        <f>'Imp-US'!F$174</f>
        <v>0</v>
      </c>
      <c r="H105" s="430">
        <f>'Imp-US'!G$174</f>
        <v>0</v>
      </c>
      <c r="I105" s="430">
        <f>'Imp-US'!H$174</f>
        <v>0</v>
      </c>
      <c r="J105" s="430">
        <f>'Imp-US'!I$174</f>
        <v>0</v>
      </c>
      <c r="K105" s="430">
        <f>'Imp-US'!J$174</f>
        <v>0</v>
      </c>
      <c r="L105" s="430">
        <f>'Imp-US'!K$174</f>
        <v>0</v>
      </c>
      <c r="M105" s="430">
        <f>'Imp-US'!L$174</f>
        <v>0</v>
      </c>
      <c r="N105" s="489">
        <f>'Imp-US'!E$175/1000</f>
        <v>0</v>
      </c>
      <c r="O105" s="430">
        <f>'Imp-US'!F$175/1000</f>
        <v>0</v>
      </c>
      <c r="P105" s="430">
        <f>'Imp-US'!G$175/1000</f>
        <v>0</v>
      </c>
      <c r="Q105" s="430">
        <f>'Imp-US'!H$175/1000</f>
        <v>0</v>
      </c>
      <c r="R105" s="430">
        <f>'Imp-US'!I$175/1000</f>
        <v>0</v>
      </c>
      <c r="S105" s="430">
        <f>'Imp-US'!J$175/1000</f>
        <v>0</v>
      </c>
      <c r="T105" s="430">
        <f>'Imp-US'!K$175/1000</f>
        <v>0</v>
      </c>
      <c r="U105" s="430">
        <f>'Imp-US'!L$175/1000</f>
        <v>0</v>
      </c>
      <c r="V105" s="490">
        <f t="shared" si="24"/>
        <v>0</v>
      </c>
      <c r="W105" s="491">
        <f t="shared" si="24"/>
        <v>0</v>
      </c>
      <c r="X105" s="491">
        <f t="shared" si="24"/>
        <v>0</v>
      </c>
      <c r="Y105" s="491">
        <f t="shared" si="24"/>
        <v>0</v>
      </c>
      <c r="Z105" s="491">
        <f t="shared" si="24"/>
        <v>0</v>
      </c>
      <c r="AA105" s="491">
        <f t="shared" si="24"/>
        <v>0</v>
      </c>
      <c r="AB105" s="491">
        <f t="shared" si="24"/>
        <v>0</v>
      </c>
      <c r="AC105" s="492">
        <f t="shared" si="23"/>
        <v>0</v>
      </c>
    </row>
    <row r="106" spans="1:29" x14ac:dyDescent="0.25">
      <c r="A106" s="493" t="str">
        <f t="shared" si="25"/>
        <v>Don't</v>
      </c>
      <c r="B106" s="461" t="str">
        <f>B105</f>
        <v>USA</v>
      </c>
      <c r="D106" t="str">
        <f t="shared" ref="D106:D109" si="27">D105</f>
        <v>IMP SLS</v>
      </c>
      <c r="E106" s="462" t="str">
        <f t="shared" si="26"/>
        <v>BMP 3</v>
      </c>
      <c r="F106" s="489">
        <f>'Imp-US'!E$179</f>
        <v>0</v>
      </c>
      <c r="G106" s="430">
        <f>'Imp-US'!F$179</f>
        <v>0</v>
      </c>
      <c r="H106" s="430">
        <f>'Imp-US'!G$179</f>
        <v>0</v>
      </c>
      <c r="I106" s="430">
        <f>'Imp-US'!H$179</f>
        <v>0</v>
      </c>
      <c r="J106" s="430">
        <f>'Imp-US'!I$179</f>
        <v>0</v>
      </c>
      <c r="K106" s="430">
        <f>'Imp-US'!J$179</f>
        <v>0</v>
      </c>
      <c r="L106" s="430">
        <f>'Imp-US'!K$179</f>
        <v>0</v>
      </c>
      <c r="M106" s="430">
        <f>'Imp-US'!L$179</f>
        <v>0</v>
      </c>
      <c r="N106" s="489">
        <f>'Imp-US'!E$180/1000</f>
        <v>0</v>
      </c>
      <c r="O106" s="430">
        <f>'Imp-US'!F$180/1000</f>
        <v>0</v>
      </c>
      <c r="P106" s="430">
        <f>'Imp-US'!G$180/1000</f>
        <v>0</v>
      </c>
      <c r="Q106" s="430">
        <f>'Imp-US'!H$180/1000</f>
        <v>0</v>
      </c>
      <c r="R106" s="430">
        <f>'Imp-US'!I$180/1000</f>
        <v>0</v>
      </c>
      <c r="S106" s="430">
        <f>'Imp-US'!J$180/1000</f>
        <v>0</v>
      </c>
      <c r="T106" s="430">
        <f>'Imp-US'!K$180/1000</f>
        <v>0</v>
      </c>
      <c r="U106" s="430">
        <f>'Imp-US'!L$180/1000</f>
        <v>0</v>
      </c>
      <c r="V106" s="490">
        <f t="shared" si="24"/>
        <v>0</v>
      </c>
      <c r="W106" s="491">
        <f t="shared" si="24"/>
        <v>0</v>
      </c>
      <c r="X106" s="491">
        <f t="shared" si="24"/>
        <v>0</v>
      </c>
      <c r="Y106" s="491">
        <f t="shared" si="24"/>
        <v>0</v>
      </c>
      <c r="Z106" s="491">
        <f t="shared" si="24"/>
        <v>0</v>
      </c>
      <c r="AA106" s="491">
        <f t="shared" si="24"/>
        <v>0</v>
      </c>
      <c r="AB106" s="491">
        <f t="shared" si="24"/>
        <v>0</v>
      </c>
      <c r="AC106" s="492">
        <f t="shared" si="23"/>
        <v>0</v>
      </c>
    </row>
    <row r="107" spans="1:29" x14ac:dyDescent="0.25">
      <c r="A107" s="493" t="str">
        <f t="shared" si="25"/>
        <v>Don't</v>
      </c>
      <c r="B107" s="461" t="str">
        <f>B106</f>
        <v>USA</v>
      </c>
      <c r="D107" t="str">
        <f t="shared" si="27"/>
        <v>IMP SLS</v>
      </c>
      <c r="E107" s="462" t="str">
        <f t="shared" si="26"/>
        <v>BMP 4</v>
      </c>
      <c r="F107" s="489">
        <f>'Imp-US'!E$184</f>
        <v>0</v>
      </c>
      <c r="G107" s="430">
        <f>'Imp-US'!F$184</f>
        <v>0</v>
      </c>
      <c r="H107" s="430">
        <f>'Imp-US'!G$184</f>
        <v>0</v>
      </c>
      <c r="I107" s="430">
        <f>'Imp-US'!H$184</f>
        <v>0</v>
      </c>
      <c r="J107" s="430">
        <f>'Imp-US'!I$184</f>
        <v>0</v>
      </c>
      <c r="K107" s="430">
        <f>'Imp-US'!J$184</f>
        <v>0</v>
      </c>
      <c r="L107" s="430">
        <f>'Imp-US'!K$184</f>
        <v>0</v>
      </c>
      <c r="M107" s="430">
        <f>'Imp-US'!L$184</f>
        <v>0</v>
      </c>
      <c r="N107" s="489">
        <f>'Imp-US'!E$185/1000</f>
        <v>0</v>
      </c>
      <c r="O107" s="430">
        <f>'Imp-US'!F$185/1000</f>
        <v>0</v>
      </c>
      <c r="P107" s="430">
        <f>'Imp-US'!G$185/1000</f>
        <v>0</v>
      </c>
      <c r="Q107" s="430">
        <f>'Imp-US'!H$185/1000</f>
        <v>0</v>
      </c>
      <c r="R107" s="430">
        <f>'Imp-US'!I$185/1000</f>
        <v>0</v>
      </c>
      <c r="S107" s="430">
        <f>'Imp-US'!J$185/1000</f>
        <v>0</v>
      </c>
      <c r="T107" s="430">
        <f>'Imp-US'!K$185/1000</f>
        <v>0</v>
      </c>
      <c r="U107" s="430">
        <f>'Imp-US'!L$185/1000</f>
        <v>0</v>
      </c>
      <c r="V107" s="490">
        <f t="shared" si="24"/>
        <v>0</v>
      </c>
      <c r="W107" s="491">
        <f t="shared" si="24"/>
        <v>0</v>
      </c>
      <c r="X107" s="491">
        <f t="shared" si="24"/>
        <v>0</v>
      </c>
      <c r="Y107" s="491">
        <f t="shared" si="24"/>
        <v>0</v>
      </c>
      <c r="Z107" s="491">
        <f t="shared" si="24"/>
        <v>0</v>
      </c>
      <c r="AA107" s="491">
        <f t="shared" si="24"/>
        <v>0</v>
      </c>
      <c r="AB107" s="491">
        <f t="shared" si="24"/>
        <v>0</v>
      </c>
      <c r="AC107" s="492">
        <f t="shared" si="23"/>
        <v>0</v>
      </c>
    </row>
    <row r="108" spans="1:29" x14ac:dyDescent="0.25">
      <c r="A108" s="493" t="str">
        <f t="shared" si="25"/>
        <v>Don't</v>
      </c>
      <c r="B108" s="461" t="str">
        <f>B107</f>
        <v>USA</v>
      </c>
      <c r="D108" t="str">
        <f t="shared" si="27"/>
        <v>IMP SLS</v>
      </c>
      <c r="E108" s="462" t="str">
        <f t="shared" si="26"/>
        <v>BMP 5</v>
      </c>
      <c r="F108" s="489">
        <f>'Imp-US'!E$189</f>
        <v>0</v>
      </c>
      <c r="G108" s="430">
        <f>'Imp-US'!F$189</f>
        <v>0</v>
      </c>
      <c r="H108" s="430">
        <f>'Imp-US'!G$189</f>
        <v>0</v>
      </c>
      <c r="I108" s="430">
        <f>'Imp-US'!H$189</f>
        <v>0</v>
      </c>
      <c r="J108" s="430">
        <f>'Imp-US'!I$189</f>
        <v>0</v>
      </c>
      <c r="K108" s="430">
        <f>'Imp-US'!J$189</f>
        <v>0</v>
      </c>
      <c r="L108" s="430">
        <f>'Imp-US'!K$189</f>
        <v>0</v>
      </c>
      <c r="M108" s="430">
        <f>'Imp-US'!L$189</f>
        <v>0</v>
      </c>
      <c r="N108" s="489">
        <f>'Imp-US'!E$190/1000</f>
        <v>0</v>
      </c>
      <c r="O108" s="430">
        <f>'Imp-US'!F$190/1000</f>
        <v>0</v>
      </c>
      <c r="P108" s="430">
        <f>'Imp-US'!G$190/1000</f>
        <v>0</v>
      </c>
      <c r="Q108" s="430">
        <f>'Imp-US'!H$190/1000</f>
        <v>0</v>
      </c>
      <c r="R108" s="430">
        <f>'Imp-US'!I$190/1000</f>
        <v>0</v>
      </c>
      <c r="S108" s="430">
        <f>'Imp-US'!J$190/1000</f>
        <v>0</v>
      </c>
      <c r="T108" s="430">
        <f>'Imp-US'!K$190/1000</f>
        <v>0</v>
      </c>
      <c r="U108" s="430">
        <f>'Imp-US'!L$190/1000</f>
        <v>0</v>
      </c>
      <c r="V108" s="490">
        <f t="shared" si="24"/>
        <v>0</v>
      </c>
      <c r="W108" s="491">
        <f t="shared" si="24"/>
        <v>0</v>
      </c>
      <c r="X108" s="491">
        <f t="shared" si="24"/>
        <v>0</v>
      </c>
      <c r="Y108" s="491">
        <f t="shared" si="24"/>
        <v>0</v>
      </c>
      <c r="Z108" s="491">
        <f t="shared" si="24"/>
        <v>0</v>
      </c>
      <c r="AA108" s="491">
        <f t="shared" si="24"/>
        <v>0</v>
      </c>
      <c r="AB108" s="491">
        <f t="shared" si="24"/>
        <v>0</v>
      </c>
      <c r="AC108" s="492">
        <f t="shared" si="23"/>
        <v>0</v>
      </c>
    </row>
    <row r="109" spans="1:29" x14ac:dyDescent="0.25">
      <c r="A109" s="493" t="str">
        <f t="shared" si="25"/>
        <v>Don't</v>
      </c>
      <c r="B109" s="461" t="str">
        <f>B108</f>
        <v>USA</v>
      </c>
      <c r="D109" t="str">
        <f t="shared" si="27"/>
        <v>IMP SLS</v>
      </c>
      <c r="E109" s="462" t="str">
        <f t="shared" si="26"/>
        <v>BMP 6</v>
      </c>
      <c r="F109" s="489">
        <f>'Imp-US'!E$194</f>
        <v>0</v>
      </c>
      <c r="G109" s="430">
        <f>'Imp-US'!F$194</f>
        <v>0</v>
      </c>
      <c r="H109" s="430">
        <f>'Imp-US'!G$194</f>
        <v>0</v>
      </c>
      <c r="I109" s="430">
        <f>'Imp-US'!H$194</f>
        <v>0</v>
      </c>
      <c r="J109" s="430">
        <f>'Imp-US'!I$194</f>
        <v>0</v>
      </c>
      <c r="K109" s="430">
        <f>'Imp-US'!J$194</f>
        <v>0</v>
      </c>
      <c r="L109" s="430">
        <f>'Imp-US'!K$194</f>
        <v>0</v>
      </c>
      <c r="M109" s="430">
        <f>'Imp-US'!L$194</f>
        <v>0</v>
      </c>
      <c r="N109" s="489">
        <f>'Imp-US'!E$195/1000</f>
        <v>0</v>
      </c>
      <c r="O109" s="430">
        <f>'Imp-US'!F$195/1000</f>
        <v>0</v>
      </c>
      <c r="P109" s="430">
        <f>'Imp-US'!G$195/1000</f>
        <v>0</v>
      </c>
      <c r="Q109" s="430">
        <f>'Imp-US'!H$195/1000</f>
        <v>0</v>
      </c>
      <c r="R109" s="430">
        <f>'Imp-US'!I$195/1000</f>
        <v>0</v>
      </c>
      <c r="S109" s="430">
        <f>'Imp-US'!J$195/1000</f>
        <v>0</v>
      </c>
      <c r="T109" s="430">
        <f>'Imp-US'!K$195/1000</f>
        <v>0</v>
      </c>
      <c r="U109" s="430">
        <f>'Imp-US'!L$195/1000</f>
        <v>0</v>
      </c>
      <c r="V109" s="490">
        <f t="shared" si="24"/>
        <v>0</v>
      </c>
      <c r="W109" s="491">
        <f t="shared" si="24"/>
        <v>0</v>
      </c>
      <c r="X109" s="491">
        <f t="shared" si="24"/>
        <v>0</v>
      </c>
      <c r="Y109" s="491">
        <f t="shared" si="24"/>
        <v>0</v>
      </c>
      <c r="Z109" s="491">
        <f t="shared" si="24"/>
        <v>0</v>
      </c>
      <c r="AA109" s="491">
        <f t="shared" si="24"/>
        <v>0</v>
      </c>
      <c r="AB109" s="491">
        <f t="shared" si="24"/>
        <v>0</v>
      </c>
      <c r="AC109" s="492">
        <f t="shared" si="23"/>
        <v>0</v>
      </c>
    </row>
    <row r="110" spans="1:29" x14ac:dyDescent="0.25">
      <c r="A110" s="493" t="str">
        <f t="shared" si="25"/>
        <v>Don't</v>
      </c>
      <c r="B110" s="461" t="str">
        <f t="shared" si="25"/>
        <v>USA</v>
      </c>
      <c r="D110" t="str">
        <f t="shared" si="25"/>
        <v>IMP SLS</v>
      </c>
      <c r="E110" s="462" t="str">
        <f t="shared" ref="E110:E113" si="28">E100</f>
        <v>BMP 7</v>
      </c>
      <c r="F110" s="489">
        <f>'Imp-US'!E$199</f>
        <v>0</v>
      </c>
      <c r="G110" s="430">
        <f>'Imp-US'!F$199</f>
        <v>0</v>
      </c>
      <c r="H110" s="430">
        <f>'Imp-US'!G$199</f>
        <v>0</v>
      </c>
      <c r="I110" s="430">
        <f>'Imp-US'!H$199</f>
        <v>0</v>
      </c>
      <c r="J110" s="430">
        <f>'Imp-US'!I$199</f>
        <v>0</v>
      </c>
      <c r="K110" s="430">
        <f>'Imp-US'!J$199</f>
        <v>0</v>
      </c>
      <c r="L110" s="430">
        <f>'Imp-US'!K$199</f>
        <v>0</v>
      </c>
      <c r="M110" s="430">
        <f>'Imp-US'!L$199</f>
        <v>0</v>
      </c>
      <c r="N110" s="489">
        <f>'Imp-US'!E$200/1000</f>
        <v>0</v>
      </c>
      <c r="O110" s="430">
        <f>'Imp-US'!F$200/1000</f>
        <v>0</v>
      </c>
      <c r="P110" s="430">
        <f>'Imp-US'!G$200/1000</f>
        <v>0</v>
      </c>
      <c r="Q110" s="430">
        <f>'Imp-US'!H$200/1000</f>
        <v>0</v>
      </c>
      <c r="R110" s="430">
        <f>'Imp-US'!I$200/1000</f>
        <v>0</v>
      </c>
      <c r="S110" s="430">
        <f>'Imp-US'!J$200/1000</f>
        <v>0</v>
      </c>
      <c r="T110" s="430">
        <f>'Imp-US'!K$200/1000</f>
        <v>0</v>
      </c>
      <c r="U110" s="430">
        <f>'Imp-US'!L$200/1000</f>
        <v>0</v>
      </c>
      <c r="V110" s="490">
        <f t="shared" si="24"/>
        <v>0</v>
      </c>
      <c r="W110" s="491">
        <f t="shared" si="24"/>
        <v>0</v>
      </c>
      <c r="X110" s="491">
        <f t="shared" si="24"/>
        <v>0</v>
      </c>
      <c r="Y110" s="491">
        <f t="shared" si="24"/>
        <v>0</v>
      </c>
      <c r="Z110" s="491">
        <f t="shared" si="24"/>
        <v>0</v>
      </c>
      <c r="AA110" s="491">
        <f t="shared" si="24"/>
        <v>0</v>
      </c>
      <c r="AB110" s="491">
        <f t="shared" si="24"/>
        <v>0</v>
      </c>
      <c r="AC110" s="492">
        <f t="shared" si="23"/>
        <v>0</v>
      </c>
    </row>
    <row r="111" spans="1:29" x14ac:dyDescent="0.25">
      <c r="A111" s="493" t="str">
        <f t="shared" si="25"/>
        <v>Don't</v>
      </c>
      <c r="B111" s="461" t="str">
        <f t="shared" si="25"/>
        <v>USA</v>
      </c>
      <c r="D111" t="str">
        <f t="shared" si="25"/>
        <v>IMP SLS</v>
      </c>
      <c r="E111" s="462" t="str">
        <f t="shared" si="28"/>
        <v>BMP 8</v>
      </c>
      <c r="F111" s="489">
        <f>'Imp-US'!E$204</f>
        <v>0</v>
      </c>
      <c r="G111" s="430">
        <f>'Imp-US'!F$204</f>
        <v>0</v>
      </c>
      <c r="H111" s="430">
        <f>'Imp-US'!G$204</f>
        <v>0</v>
      </c>
      <c r="I111" s="430">
        <f>'Imp-US'!H$204</f>
        <v>0</v>
      </c>
      <c r="J111" s="430">
        <f>'Imp-US'!I$204</f>
        <v>0</v>
      </c>
      <c r="K111" s="430">
        <f>'Imp-US'!J$204</f>
        <v>0</v>
      </c>
      <c r="L111" s="430">
        <f>'Imp-US'!K$204</f>
        <v>0</v>
      </c>
      <c r="M111" s="430">
        <f>'Imp-US'!L$204</f>
        <v>0</v>
      </c>
      <c r="N111" s="489">
        <f>'Imp-US'!E$205/1000</f>
        <v>0</v>
      </c>
      <c r="O111" s="430">
        <f>'Imp-US'!F$205/1000</f>
        <v>0</v>
      </c>
      <c r="P111" s="430">
        <f>'Imp-US'!G$205/1000</f>
        <v>0</v>
      </c>
      <c r="Q111" s="430">
        <f>'Imp-US'!H$205/1000</f>
        <v>0</v>
      </c>
      <c r="R111" s="430">
        <f>'Imp-US'!I$205/1000</f>
        <v>0</v>
      </c>
      <c r="S111" s="430">
        <f>'Imp-US'!J$205/1000</f>
        <v>0</v>
      </c>
      <c r="T111" s="430">
        <f>'Imp-US'!K$205/1000</f>
        <v>0</v>
      </c>
      <c r="U111" s="430">
        <f>'Imp-US'!L$205/1000</f>
        <v>0</v>
      </c>
      <c r="V111" s="490">
        <f t="shared" si="24"/>
        <v>0</v>
      </c>
      <c r="W111" s="491">
        <f t="shared" si="24"/>
        <v>0</v>
      </c>
      <c r="X111" s="491">
        <f t="shared" si="24"/>
        <v>0</v>
      </c>
      <c r="Y111" s="491">
        <f t="shared" si="24"/>
        <v>0</v>
      </c>
      <c r="Z111" s="491">
        <f t="shared" si="24"/>
        <v>0</v>
      </c>
      <c r="AA111" s="491">
        <f t="shared" si="24"/>
        <v>0</v>
      </c>
      <c r="AB111" s="491">
        <f t="shared" si="24"/>
        <v>0</v>
      </c>
      <c r="AC111" s="492">
        <f t="shared" si="23"/>
        <v>0</v>
      </c>
    </row>
    <row r="112" spans="1:29" x14ac:dyDescent="0.25">
      <c r="A112" s="493" t="str">
        <f t="shared" si="25"/>
        <v>Don't</v>
      </c>
      <c r="B112" s="461" t="str">
        <f t="shared" si="25"/>
        <v>USA</v>
      </c>
      <c r="D112" t="str">
        <f t="shared" si="25"/>
        <v>IMP SLS</v>
      </c>
      <c r="E112" s="462" t="str">
        <f t="shared" si="28"/>
        <v>BMP 9</v>
      </c>
      <c r="F112" s="489">
        <f>'Imp-US'!E$209</f>
        <v>0</v>
      </c>
      <c r="G112" s="430">
        <f>'Imp-US'!F$209</f>
        <v>0</v>
      </c>
      <c r="H112" s="430">
        <f>'Imp-US'!G$209</f>
        <v>0</v>
      </c>
      <c r="I112" s="430">
        <f>'Imp-US'!H$209</f>
        <v>0</v>
      </c>
      <c r="J112" s="430">
        <f>'Imp-US'!I$209</f>
        <v>0</v>
      </c>
      <c r="K112" s="430">
        <f>'Imp-US'!J$209</f>
        <v>0</v>
      </c>
      <c r="L112" s="430">
        <f>'Imp-US'!K$209</f>
        <v>0</v>
      </c>
      <c r="M112" s="430">
        <f>'Imp-US'!L$209</f>
        <v>0</v>
      </c>
      <c r="N112" s="489">
        <f>'Imp-US'!E$210/1000</f>
        <v>0</v>
      </c>
      <c r="O112" s="430">
        <f>'Imp-US'!F$210/1000</f>
        <v>0</v>
      </c>
      <c r="P112" s="430">
        <f>'Imp-US'!G$210/1000</f>
        <v>0</v>
      </c>
      <c r="Q112" s="430">
        <f>'Imp-US'!H$210/1000</f>
        <v>0</v>
      </c>
      <c r="R112" s="430">
        <f>'Imp-US'!I$210/1000</f>
        <v>0</v>
      </c>
      <c r="S112" s="430">
        <f>'Imp-US'!J$210/1000</f>
        <v>0</v>
      </c>
      <c r="T112" s="430">
        <f>'Imp-US'!K$210/1000</f>
        <v>0</v>
      </c>
      <c r="U112" s="430">
        <f>'Imp-US'!L$210/1000</f>
        <v>0</v>
      </c>
      <c r="V112" s="490">
        <f t="shared" si="24"/>
        <v>0</v>
      </c>
      <c r="W112" s="491">
        <f t="shared" si="24"/>
        <v>0</v>
      </c>
      <c r="X112" s="491">
        <f t="shared" si="24"/>
        <v>0</v>
      </c>
      <c r="Y112" s="491">
        <f t="shared" si="24"/>
        <v>0</v>
      </c>
      <c r="Z112" s="491">
        <f t="shared" si="24"/>
        <v>0</v>
      </c>
      <c r="AA112" s="491">
        <f t="shared" si="24"/>
        <v>0</v>
      </c>
      <c r="AB112" s="491">
        <f t="shared" si="24"/>
        <v>0</v>
      </c>
      <c r="AC112" s="492">
        <f t="shared" si="23"/>
        <v>0</v>
      </c>
    </row>
    <row r="113" spans="1:29" x14ac:dyDescent="0.25">
      <c r="A113" s="493" t="str">
        <f t="shared" si="25"/>
        <v>Don't</v>
      </c>
      <c r="B113" s="461" t="str">
        <f t="shared" si="25"/>
        <v>USA</v>
      </c>
      <c r="D113" t="str">
        <f t="shared" si="25"/>
        <v>IMP SLS</v>
      </c>
      <c r="E113" s="462" t="str">
        <f t="shared" si="28"/>
        <v>BMP 10</v>
      </c>
      <c r="F113" s="489">
        <f>'Imp-US'!E$214</f>
        <v>0</v>
      </c>
      <c r="G113" s="430">
        <f>'Imp-US'!F$214</f>
        <v>0</v>
      </c>
      <c r="H113" s="430">
        <f>'Imp-US'!G$214</f>
        <v>0</v>
      </c>
      <c r="I113" s="430">
        <f>'Imp-US'!H$214</f>
        <v>0</v>
      </c>
      <c r="J113" s="430">
        <f>'Imp-US'!I$214</f>
        <v>0</v>
      </c>
      <c r="K113" s="430">
        <f>'Imp-US'!J$214</f>
        <v>0</v>
      </c>
      <c r="L113" s="430">
        <f>'Imp-US'!K$214</f>
        <v>0</v>
      </c>
      <c r="M113" s="430">
        <f>'Imp-US'!L$214</f>
        <v>0</v>
      </c>
      <c r="N113" s="489">
        <f>'Imp-US'!E$215/1000</f>
        <v>0</v>
      </c>
      <c r="O113" s="430">
        <f>'Imp-US'!F$215/1000</f>
        <v>0</v>
      </c>
      <c r="P113" s="430">
        <f>'Imp-US'!G$215/1000</f>
        <v>0</v>
      </c>
      <c r="Q113" s="430">
        <f>'Imp-US'!H$215/1000</f>
        <v>0</v>
      </c>
      <c r="R113" s="430">
        <f>'Imp-US'!I$215/1000</f>
        <v>0</v>
      </c>
      <c r="S113" s="430">
        <f>'Imp-US'!J$215/1000</f>
        <v>0</v>
      </c>
      <c r="T113" s="430">
        <f>'Imp-US'!K$215/1000</f>
        <v>0</v>
      </c>
      <c r="U113" s="430">
        <f>'Imp-US'!L$215/1000</f>
        <v>0</v>
      </c>
      <c r="V113" s="490">
        <f t="shared" si="24"/>
        <v>0</v>
      </c>
      <c r="W113" s="491">
        <f t="shared" si="24"/>
        <v>0</v>
      </c>
      <c r="X113" s="491">
        <f t="shared" si="24"/>
        <v>0</v>
      </c>
      <c r="Y113" s="491">
        <f t="shared" si="24"/>
        <v>0</v>
      </c>
      <c r="Z113" s="491">
        <f t="shared" si="24"/>
        <v>0</v>
      </c>
      <c r="AA113" s="491">
        <f t="shared" si="24"/>
        <v>0</v>
      </c>
      <c r="AB113" s="491">
        <f t="shared" si="24"/>
        <v>0</v>
      </c>
      <c r="AC113" s="492">
        <f t="shared" si="23"/>
        <v>0</v>
      </c>
    </row>
    <row r="114" spans="1:29" x14ac:dyDescent="0.25">
      <c r="A114" s="493" t="str">
        <f>IF(SUM(F114:U134)&gt;=0.01,"Copy","Don't")</f>
        <v>Don't</v>
      </c>
      <c r="B114" s="494" t="s">
        <v>557</v>
      </c>
      <c r="C114" s="495"/>
      <c r="D114" s="495" t="s">
        <v>607</v>
      </c>
      <c r="E114" s="496" t="s">
        <v>608</v>
      </c>
      <c r="F114" s="489">
        <f>'Imp-Other -Autre'!E$98</f>
        <v>0</v>
      </c>
      <c r="G114" s="430">
        <f>'Imp-Other -Autre'!F$98</f>
        <v>0</v>
      </c>
      <c r="H114" s="430">
        <f>'Imp-Other -Autre'!G$98</f>
        <v>0</v>
      </c>
      <c r="I114" s="430">
        <f>'Imp-Other -Autre'!H$98</f>
        <v>0</v>
      </c>
      <c r="J114" s="430">
        <f>'Imp-Other -Autre'!I$98</f>
        <v>0</v>
      </c>
      <c r="K114" s="430">
        <f>'Imp-Other -Autre'!J$98</f>
        <v>0</v>
      </c>
      <c r="L114" s="430">
        <f>'Imp-Other -Autre'!K$98</f>
        <v>0</v>
      </c>
      <c r="M114" s="430">
        <f>'Imp-Other -Autre'!L$98</f>
        <v>0</v>
      </c>
      <c r="N114" s="489">
        <f>'Imp-Other -Autre'!E$99/1000</f>
        <v>0</v>
      </c>
      <c r="O114" s="430">
        <f>'Imp-Other -Autre'!F$99/1000</f>
        <v>0</v>
      </c>
      <c r="P114" s="430">
        <f>'Imp-Other -Autre'!G$99/1000</f>
        <v>0</v>
      </c>
      <c r="Q114" s="430">
        <f>'Imp-Other -Autre'!H$99/1000</f>
        <v>0</v>
      </c>
      <c r="R114" s="430">
        <f>'Imp-Other -Autre'!I$99/1000</f>
        <v>0</v>
      </c>
      <c r="S114" s="430">
        <f>'Imp-Other -Autre'!J$99/1000</f>
        <v>0</v>
      </c>
      <c r="T114" s="430">
        <f>'Imp-Other -Autre'!K$99/1000</f>
        <v>0</v>
      </c>
      <c r="U114" s="430">
        <f>'Imp-Other -Autre'!L$99/1000</f>
        <v>0</v>
      </c>
      <c r="V114" s="490">
        <f t="shared" si="24"/>
        <v>0</v>
      </c>
      <c r="W114" s="491">
        <f t="shared" si="24"/>
        <v>0</v>
      </c>
      <c r="X114" s="491">
        <f t="shared" si="24"/>
        <v>0</v>
      </c>
      <c r="Y114" s="491">
        <f t="shared" si="24"/>
        <v>0</v>
      </c>
      <c r="Z114" s="491">
        <f t="shared" si="24"/>
        <v>0</v>
      </c>
      <c r="AA114" s="491">
        <f t="shared" si="24"/>
        <v>0</v>
      </c>
      <c r="AB114" s="491">
        <f t="shared" si="24"/>
        <v>0</v>
      </c>
      <c r="AC114" s="492">
        <f t="shared" si="23"/>
        <v>0</v>
      </c>
    </row>
    <row r="115" spans="1:29" x14ac:dyDescent="0.25">
      <c r="A115" s="493" t="str">
        <f>A114</f>
        <v>Don't</v>
      </c>
      <c r="B115" s="461" t="str">
        <f>B114</f>
        <v>Other Countries</v>
      </c>
      <c r="D115" t="str">
        <f t="shared" ref="D115:D123" si="29">D114</f>
        <v>IMP</v>
      </c>
      <c r="E115" s="462" t="s">
        <v>609</v>
      </c>
      <c r="F115" s="489">
        <f>'Imp-Other -Autre'!E$103</f>
        <v>0</v>
      </c>
      <c r="G115" s="430">
        <f>'Imp-Other -Autre'!F$103</f>
        <v>0</v>
      </c>
      <c r="H115" s="430">
        <f>'Imp-Other -Autre'!G$103</f>
        <v>0</v>
      </c>
      <c r="I115" s="430">
        <f>'Imp-Other -Autre'!H$103</f>
        <v>0</v>
      </c>
      <c r="J115" s="430">
        <f>'Imp-Other -Autre'!I$103</f>
        <v>0</v>
      </c>
      <c r="K115" s="430">
        <f>'Imp-Other -Autre'!J$103</f>
        <v>0</v>
      </c>
      <c r="L115" s="430">
        <f>'Imp-Other -Autre'!K$103</f>
        <v>0</v>
      </c>
      <c r="M115" s="430">
        <f>'Imp-Other -Autre'!L$103</f>
        <v>0</v>
      </c>
      <c r="N115" s="489">
        <f>'Imp-Other -Autre'!E$104/1000</f>
        <v>0</v>
      </c>
      <c r="O115" s="430">
        <f>'Imp-Other -Autre'!F$104/1000</f>
        <v>0</v>
      </c>
      <c r="P115" s="430">
        <f>'Imp-Other -Autre'!G$104/1000</f>
        <v>0</v>
      </c>
      <c r="Q115" s="430">
        <f>'Imp-Other -Autre'!H$104/1000</f>
        <v>0</v>
      </c>
      <c r="R115" s="430">
        <f>'Imp-Other -Autre'!I$104/1000</f>
        <v>0</v>
      </c>
      <c r="S115" s="430">
        <f>'Imp-Other -Autre'!J$104/1000</f>
        <v>0</v>
      </c>
      <c r="T115" s="430">
        <f>'Imp-Other -Autre'!K$104/1000</f>
        <v>0</v>
      </c>
      <c r="U115" s="430">
        <f>'Imp-Other -Autre'!L$104/1000</f>
        <v>0</v>
      </c>
      <c r="V115" s="490">
        <f t="shared" si="24"/>
        <v>0</v>
      </c>
      <c r="W115" s="491">
        <f t="shared" si="24"/>
        <v>0</v>
      </c>
      <c r="X115" s="491">
        <f t="shared" si="24"/>
        <v>0</v>
      </c>
      <c r="Y115" s="491">
        <f t="shared" si="24"/>
        <v>0</v>
      </c>
      <c r="Z115" s="491">
        <f t="shared" si="24"/>
        <v>0</v>
      </c>
      <c r="AA115" s="491">
        <f t="shared" si="24"/>
        <v>0</v>
      </c>
      <c r="AB115" s="491">
        <f t="shared" si="24"/>
        <v>0</v>
      </c>
      <c r="AC115" s="492">
        <f t="shared" si="23"/>
        <v>0</v>
      </c>
    </row>
    <row r="116" spans="1:29" x14ac:dyDescent="0.25">
      <c r="A116" s="493" t="str">
        <f t="shared" ref="A116:B133" si="30">A115</f>
        <v>Don't</v>
      </c>
      <c r="B116" s="461" t="str">
        <f>B115</f>
        <v>Other Countries</v>
      </c>
      <c r="D116" t="str">
        <f t="shared" si="29"/>
        <v>IMP</v>
      </c>
      <c r="E116" s="462" t="s">
        <v>610</v>
      </c>
      <c r="F116" s="489">
        <f>'Imp-Other -Autre'!E$108</f>
        <v>0</v>
      </c>
      <c r="G116" s="430">
        <f>'Imp-Other -Autre'!F$108</f>
        <v>0</v>
      </c>
      <c r="H116" s="430">
        <f>'Imp-Other -Autre'!G$108</f>
        <v>0</v>
      </c>
      <c r="I116" s="430">
        <f>'Imp-Other -Autre'!H$108</f>
        <v>0</v>
      </c>
      <c r="J116" s="430">
        <f>'Imp-Other -Autre'!I$108</f>
        <v>0</v>
      </c>
      <c r="K116" s="430">
        <f>'Imp-Other -Autre'!J$108</f>
        <v>0</v>
      </c>
      <c r="L116" s="430">
        <f>'Imp-Other -Autre'!K$108</f>
        <v>0</v>
      </c>
      <c r="M116" s="430">
        <f>'Imp-Other -Autre'!L$108</f>
        <v>0</v>
      </c>
      <c r="N116" s="489">
        <f>'Imp-Other -Autre'!E$109/1000</f>
        <v>0</v>
      </c>
      <c r="O116" s="430">
        <f>'Imp-Other -Autre'!F$109/1000</f>
        <v>0</v>
      </c>
      <c r="P116" s="430">
        <f>'Imp-Other -Autre'!G$109/1000</f>
        <v>0</v>
      </c>
      <c r="Q116" s="430">
        <f>'Imp-Other -Autre'!H$109/1000</f>
        <v>0</v>
      </c>
      <c r="R116" s="430">
        <f>'Imp-Other -Autre'!I$109/1000</f>
        <v>0</v>
      </c>
      <c r="S116" s="430">
        <f>'Imp-Other -Autre'!J$109/1000</f>
        <v>0</v>
      </c>
      <c r="T116" s="430">
        <f>'Imp-Other -Autre'!K$109/1000</f>
        <v>0</v>
      </c>
      <c r="U116" s="430">
        <f>'Imp-Other -Autre'!L$109/1000</f>
        <v>0</v>
      </c>
      <c r="V116" s="490">
        <f t="shared" si="24"/>
        <v>0</v>
      </c>
      <c r="W116" s="491">
        <f t="shared" si="24"/>
        <v>0</v>
      </c>
      <c r="X116" s="491">
        <f t="shared" si="24"/>
        <v>0</v>
      </c>
      <c r="Y116" s="491">
        <f t="shared" si="24"/>
        <v>0</v>
      </c>
      <c r="Z116" s="491">
        <f t="shared" si="24"/>
        <v>0</v>
      </c>
      <c r="AA116" s="491">
        <f t="shared" si="24"/>
        <v>0</v>
      </c>
      <c r="AB116" s="491">
        <f t="shared" si="24"/>
        <v>0</v>
      </c>
      <c r="AC116" s="492">
        <f t="shared" si="23"/>
        <v>0</v>
      </c>
    </row>
    <row r="117" spans="1:29" x14ac:dyDescent="0.25">
      <c r="A117" s="493" t="str">
        <f t="shared" si="30"/>
        <v>Don't</v>
      </c>
      <c r="B117" s="461" t="str">
        <f>B116</f>
        <v>Other Countries</v>
      </c>
      <c r="D117" t="str">
        <f t="shared" si="29"/>
        <v>IMP</v>
      </c>
      <c r="E117" s="462" t="s">
        <v>611</v>
      </c>
      <c r="F117" s="489">
        <f>'Imp-Other -Autre'!E$113</f>
        <v>0</v>
      </c>
      <c r="G117" s="430">
        <f>'Imp-Other -Autre'!F$113</f>
        <v>0</v>
      </c>
      <c r="H117" s="430">
        <f>'Imp-Other -Autre'!G$113</f>
        <v>0</v>
      </c>
      <c r="I117" s="430">
        <f>'Imp-Other -Autre'!H$113</f>
        <v>0</v>
      </c>
      <c r="J117" s="430">
        <f>'Imp-Other -Autre'!I$113</f>
        <v>0</v>
      </c>
      <c r="K117" s="430">
        <f>'Imp-Other -Autre'!J$113</f>
        <v>0</v>
      </c>
      <c r="L117" s="430">
        <f>'Imp-Other -Autre'!K$113</f>
        <v>0</v>
      </c>
      <c r="M117" s="430">
        <f>'Imp-Other -Autre'!L$113</f>
        <v>0</v>
      </c>
      <c r="N117" s="489">
        <f>'Imp-Other -Autre'!E$114/1000</f>
        <v>0</v>
      </c>
      <c r="O117" s="430">
        <f>'Imp-Other -Autre'!F$114/1000</f>
        <v>0</v>
      </c>
      <c r="P117" s="430">
        <f>'Imp-Other -Autre'!G$114/1000</f>
        <v>0</v>
      </c>
      <c r="Q117" s="430">
        <f>'Imp-Other -Autre'!H$114/1000</f>
        <v>0</v>
      </c>
      <c r="R117" s="430">
        <f>'Imp-Other -Autre'!I$114/1000</f>
        <v>0</v>
      </c>
      <c r="S117" s="430">
        <f>'Imp-Other -Autre'!J$114/1000</f>
        <v>0</v>
      </c>
      <c r="T117" s="430">
        <f>'Imp-Other -Autre'!K$114/1000</f>
        <v>0</v>
      </c>
      <c r="U117" s="430">
        <f>'Imp-Other -Autre'!L$114/1000</f>
        <v>0</v>
      </c>
      <c r="V117" s="490">
        <f t="shared" si="24"/>
        <v>0</v>
      </c>
      <c r="W117" s="491">
        <f t="shared" si="24"/>
        <v>0</v>
      </c>
      <c r="X117" s="491">
        <f t="shared" si="24"/>
        <v>0</v>
      </c>
      <c r="Y117" s="491">
        <f t="shared" si="24"/>
        <v>0</v>
      </c>
      <c r="Z117" s="491">
        <f t="shared" si="24"/>
        <v>0</v>
      </c>
      <c r="AA117" s="491">
        <f t="shared" si="24"/>
        <v>0</v>
      </c>
      <c r="AB117" s="491">
        <f t="shared" si="24"/>
        <v>0</v>
      </c>
      <c r="AC117" s="492">
        <f t="shared" si="23"/>
        <v>0</v>
      </c>
    </row>
    <row r="118" spans="1:29" x14ac:dyDescent="0.25">
      <c r="A118" s="493" t="str">
        <f t="shared" si="30"/>
        <v>Don't</v>
      </c>
      <c r="B118" s="461" t="str">
        <f>B117</f>
        <v>Other Countries</v>
      </c>
      <c r="D118" t="str">
        <f t="shared" si="29"/>
        <v>IMP</v>
      </c>
      <c r="E118" s="462" t="s">
        <v>612</v>
      </c>
      <c r="F118" s="489">
        <f>'Imp-Other -Autre'!E$118</f>
        <v>0</v>
      </c>
      <c r="G118" s="430">
        <f>'Imp-Other -Autre'!F$118</f>
        <v>0</v>
      </c>
      <c r="H118" s="430">
        <f>'Imp-Other -Autre'!G$118</f>
        <v>0</v>
      </c>
      <c r="I118" s="430">
        <f>'Imp-Other -Autre'!H$118</f>
        <v>0</v>
      </c>
      <c r="J118" s="430">
        <f>'Imp-Other -Autre'!I$118</f>
        <v>0</v>
      </c>
      <c r="K118" s="430">
        <f>'Imp-Other -Autre'!J$118</f>
        <v>0</v>
      </c>
      <c r="L118" s="430">
        <f>'Imp-Other -Autre'!K$118</f>
        <v>0</v>
      </c>
      <c r="M118" s="430">
        <f>'Imp-Other -Autre'!L$118</f>
        <v>0</v>
      </c>
      <c r="N118" s="489">
        <f>'Imp-Other -Autre'!E$119/1000</f>
        <v>0</v>
      </c>
      <c r="O118" s="430">
        <f>'Imp-Other -Autre'!F$119/1000</f>
        <v>0</v>
      </c>
      <c r="P118" s="430">
        <f>'Imp-Other -Autre'!G$119/1000</f>
        <v>0</v>
      </c>
      <c r="Q118" s="430">
        <f>'Imp-Other -Autre'!H$119/1000</f>
        <v>0</v>
      </c>
      <c r="R118" s="430">
        <f>'Imp-Other -Autre'!I$119/1000</f>
        <v>0</v>
      </c>
      <c r="S118" s="430">
        <f>'Imp-Other -Autre'!J$119/1000</f>
        <v>0</v>
      </c>
      <c r="T118" s="430">
        <f>'Imp-Other -Autre'!K$119/1000</f>
        <v>0</v>
      </c>
      <c r="U118" s="430">
        <f>'Imp-Other -Autre'!L$119/1000</f>
        <v>0</v>
      </c>
      <c r="V118" s="490">
        <f t="shared" si="24"/>
        <v>0</v>
      </c>
      <c r="W118" s="491">
        <f t="shared" si="24"/>
        <v>0</v>
      </c>
      <c r="X118" s="491">
        <f t="shared" si="24"/>
        <v>0</v>
      </c>
      <c r="Y118" s="491">
        <f t="shared" si="24"/>
        <v>0</v>
      </c>
      <c r="Z118" s="491">
        <f t="shared" si="24"/>
        <v>0</v>
      </c>
      <c r="AA118" s="491">
        <f t="shared" si="24"/>
        <v>0</v>
      </c>
      <c r="AB118" s="491">
        <f t="shared" si="24"/>
        <v>0</v>
      </c>
      <c r="AC118" s="492">
        <f t="shared" si="23"/>
        <v>0</v>
      </c>
    </row>
    <row r="119" spans="1:29" x14ac:dyDescent="0.25">
      <c r="A119" s="493" t="str">
        <f t="shared" si="30"/>
        <v>Don't</v>
      </c>
      <c r="B119" s="461" t="str">
        <f t="shared" si="30"/>
        <v>Other Countries</v>
      </c>
      <c r="D119" t="str">
        <f t="shared" si="29"/>
        <v>IMP</v>
      </c>
      <c r="E119" s="462" t="s">
        <v>613</v>
      </c>
      <c r="F119" s="489">
        <f>'Imp-Other -Autre'!E$123</f>
        <v>0</v>
      </c>
      <c r="G119" s="430">
        <f>'Imp-Other -Autre'!F$123</f>
        <v>0</v>
      </c>
      <c r="H119" s="430">
        <f>'Imp-Other -Autre'!G$123</f>
        <v>0</v>
      </c>
      <c r="I119" s="430">
        <f>'Imp-Other -Autre'!H$123</f>
        <v>0</v>
      </c>
      <c r="J119" s="430">
        <f>'Imp-Other -Autre'!I$123</f>
        <v>0</v>
      </c>
      <c r="K119" s="430">
        <f>'Imp-Other -Autre'!J$123</f>
        <v>0</v>
      </c>
      <c r="L119" s="430">
        <f>'Imp-Other -Autre'!K$123</f>
        <v>0</v>
      </c>
      <c r="M119" s="430">
        <f>'Imp-Other -Autre'!L$123</f>
        <v>0</v>
      </c>
      <c r="N119" s="489">
        <f>'Imp-Other -Autre'!E$124/1000</f>
        <v>0</v>
      </c>
      <c r="O119" s="430">
        <f>'Imp-Other -Autre'!F$124/1000</f>
        <v>0</v>
      </c>
      <c r="P119" s="430">
        <f>'Imp-Other -Autre'!G$124/1000</f>
        <v>0</v>
      </c>
      <c r="Q119" s="430">
        <f>'Imp-Other -Autre'!H$124/1000</f>
        <v>0</v>
      </c>
      <c r="R119" s="430">
        <f>'Imp-Other -Autre'!I$124/1000</f>
        <v>0</v>
      </c>
      <c r="S119" s="430">
        <f>'Imp-Other -Autre'!J$124/1000</f>
        <v>0</v>
      </c>
      <c r="T119" s="430">
        <f>'Imp-Other -Autre'!K$124/1000</f>
        <v>0</v>
      </c>
      <c r="U119" s="430">
        <f>'Imp-Other -Autre'!L$124/1000</f>
        <v>0</v>
      </c>
      <c r="V119" s="490">
        <f t="shared" si="24"/>
        <v>0</v>
      </c>
      <c r="W119" s="491">
        <f t="shared" si="24"/>
        <v>0</v>
      </c>
      <c r="X119" s="491">
        <f t="shared" si="24"/>
        <v>0</v>
      </c>
      <c r="Y119" s="491">
        <f t="shared" si="24"/>
        <v>0</v>
      </c>
      <c r="Z119" s="491">
        <f t="shared" si="24"/>
        <v>0</v>
      </c>
      <c r="AA119" s="491">
        <f t="shared" si="24"/>
        <v>0</v>
      </c>
      <c r="AB119" s="491">
        <f t="shared" si="24"/>
        <v>0</v>
      </c>
      <c r="AC119" s="492">
        <f t="shared" si="23"/>
        <v>0</v>
      </c>
    </row>
    <row r="120" spans="1:29" x14ac:dyDescent="0.25">
      <c r="A120" s="493" t="str">
        <f t="shared" si="30"/>
        <v>Don't</v>
      </c>
      <c r="B120" s="461" t="str">
        <f t="shared" si="30"/>
        <v>Other Countries</v>
      </c>
      <c r="D120" t="str">
        <f t="shared" si="29"/>
        <v>IMP</v>
      </c>
      <c r="E120" s="462" t="s">
        <v>614</v>
      </c>
      <c r="F120" s="489">
        <f>'Imp-Other -Autre'!E$128</f>
        <v>0</v>
      </c>
      <c r="G120" s="430">
        <f>'Imp-Other -Autre'!F$128</f>
        <v>0</v>
      </c>
      <c r="H120" s="430">
        <f>'Imp-Other -Autre'!G$128</f>
        <v>0</v>
      </c>
      <c r="I120" s="430">
        <f>'Imp-Other -Autre'!H$128</f>
        <v>0</v>
      </c>
      <c r="J120" s="430">
        <f>'Imp-Other -Autre'!I$128</f>
        <v>0</v>
      </c>
      <c r="K120" s="430">
        <f>'Imp-Other -Autre'!J$128</f>
        <v>0</v>
      </c>
      <c r="L120" s="430">
        <f>'Imp-Other -Autre'!K$128</f>
        <v>0</v>
      </c>
      <c r="M120" s="430">
        <f>'Imp-Other -Autre'!L$128</f>
        <v>0</v>
      </c>
      <c r="N120" s="489">
        <f>'Imp-Other -Autre'!E$129/1000</f>
        <v>0</v>
      </c>
      <c r="O120" s="430">
        <f>'Imp-Other -Autre'!F$129/1000</f>
        <v>0</v>
      </c>
      <c r="P120" s="430">
        <f>'Imp-Other -Autre'!G$129/1000</f>
        <v>0</v>
      </c>
      <c r="Q120" s="430">
        <f>'Imp-Other -Autre'!H$129/1000</f>
        <v>0</v>
      </c>
      <c r="R120" s="430">
        <f>'Imp-Other -Autre'!I$129/1000</f>
        <v>0</v>
      </c>
      <c r="S120" s="430">
        <f>'Imp-Other -Autre'!J$129/1000</f>
        <v>0</v>
      </c>
      <c r="T120" s="430">
        <f>'Imp-Other -Autre'!K$129/1000</f>
        <v>0</v>
      </c>
      <c r="U120" s="430">
        <f>'Imp-Other -Autre'!L$129/1000</f>
        <v>0</v>
      </c>
      <c r="V120" s="490">
        <f t="shared" si="24"/>
        <v>0</v>
      </c>
      <c r="W120" s="491">
        <f t="shared" si="24"/>
        <v>0</v>
      </c>
      <c r="X120" s="491">
        <f t="shared" si="24"/>
        <v>0</v>
      </c>
      <c r="Y120" s="491">
        <f t="shared" si="24"/>
        <v>0</v>
      </c>
      <c r="Z120" s="491">
        <f t="shared" si="24"/>
        <v>0</v>
      </c>
      <c r="AA120" s="491">
        <f t="shared" si="24"/>
        <v>0</v>
      </c>
      <c r="AB120" s="491">
        <f t="shared" si="24"/>
        <v>0</v>
      </c>
      <c r="AC120" s="492">
        <f t="shared" si="23"/>
        <v>0</v>
      </c>
    </row>
    <row r="121" spans="1:29" x14ac:dyDescent="0.25">
      <c r="A121" s="493" t="str">
        <f t="shared" si="30"/>
        <v>Don't</v>
      </c>
      <c r="B121" s="461" t="str">
        <f t="shared" si="30"/>
        <v>Other Countries</v>
      </c>
      <c r="D121" t="str">
        <f t="shared" si="29"/>
        <v>IMP</v>
      </c>
      <c r="E121" s="462" t="s">
        <v>615</v>
      </c>
      <c r="F121" s="489">
        <f>'Imp-Other -Autre'!E$133</f>
        <v>0</v>
      </c>
      <c r="G121" s="430">
        <f>'Imp-Other -Autre'!F$133</f>
        <v>0</v>
      </c>
      <c r="H121" s="430">
        <f>'Imp-Other -Autre'!G$133</f>
        <v>0</v>
      </c>
      <c r="I121" s="430">
        <f>'Imp-Other -Autre'!H$133</f>
        <v>0</v>
      </c>
      <c r="J121" s="430">
        <f>'Imp-Other -Autre'!I$133</f>
        <v>0</v>
      </c>
      <c r="K121" s="430">
        <f>'Imp-Other -Autre'!J$133</f>
        <v>0</v>
      </c>
      <c r="L121" s="430">
        <f>'Imp-Other -Autre'!K$133</f>
        <v>0</v>
      </c>
      <c r="M121" s="430">
        <f>'Imp-Other -Autre'!L$133</f>
        <v>0</v>
      </c>
      <c r="N121" s="489">
        <f>'Imp-Other -Autre'!E$134/1000</f>
        <v>0</v>
      </c>
      <c r="O121" s="430">
        <f>'Imp-Other -Autre'!F$134/1000</f>
        <v>0</v>
      </c>
      <c r="P121" s="430">
        <f>'Imp-Other -Autre'!G$134/1000</f>
        <v>0</v>
      </c>
      <c r="Q121" s="430">
        <f>'Imp-Other -Autre'!H$134/1000</f>
        <v>0</v>
      </c>
      <c r="R121" s="430">
        <f>'Imp-Other -Autre'!I$134/1000</f>
        <v>0</v>
      </c>
      <c r="S121" s="430">
        <f>'Imp-Other -Autre'!J$134/1000</f>
        <v>0</v>
      </c>
      <c r="T121" s="430">
        <f>'Imp-Other -Autre'!K$134/1000</f>
        <v>0</v>
      </c>
      <c r="U121" s="430">
        <f>'Imp-Other -Autre'!L$134/1000</f>
        <v>0</v>
      </c>
      <c r="V121" s="490">
        <f t="shared" si="24"/>
        <v>0</v>
      </c>
      <c r="W121" s="491">
        <f t="shared" si="24"/>
        <v>0</v>
      </c>
      <c r="X121" s="491">
        <f t="shared" si="24"/>
        <v>0</v>
      </c>
      <c r="Y121" s="491">
        <f t="shared" si="24"/>
        <v>0</v>
      </c>
      <c r="Z121" s="491">
        <f t="shared" si="24"/>
        <v>0</v>
      </c>
      <c r="AA121" s="491">
        <f t="shared" si="24"/>
        <v>0</v>
      </c>
      <c r="AB121" s="491">
        <f t="shared" si="24"/>
        <v>0</v>
      </c>
      <c r="AC121" s="492">
        <f t="shared" si="23"/>
        <v>0</v>
      </c>
    </row>
    <row r="122" spans="1:29" x14ac:dyDescent="0.25">
      <c r="A122" s="493" t="str">
        <f t="shared" si="30"/>
        <v>Don't</v>
      </c>
      <c r="B122" s="461" t="str">
        <f t="shared" si="30"/>
        <v>Other Countries</v>
      </c>
      <c r="D122" t="str">
        <f t="shared" si="29"/>
        <v>IMP</v>
      </c>
      <c r="E122" s="462" t="s">
        <v>616</v>
      </c>
      <c r="F122" s="489">
        <f>'Imp-Other -Autre'!E$138</f>
        <v>0</v>
      </c>
      <c r="G122" s="430">
        <f>'Imp-Other -Autre'!F$138</f>
        <v>0</v>
      </c>
      <c r="H122" s="430">
        <f>'Imp-Other -Autre'!G$138</f>
        <v>0</v>
      </c>
      <c r="I122" s="430">
        <f>'Imp-Other -Autre'!H$138</f>
        <v>0</v>
      </c>
      <c r="J122" s="430">
        <f>'Imp-Other -Autre'!I$138</f>
        <v>0</v>
      </c>
      <c r="K122" s="430">
        <f>'Imp-Other -Autre'!J$138</f>
        <v>0</v>
      </c>
      <c r="L122" s="430">
        <f>'Imp-Other -Autre'!K$138</f>
        <v>0</v>
      </c>
      <c r="M122" s="430">
        <f>'Imp-Other -Autre'!L$138</f>
        <v>0</v>
      </c>
      <c r="N122" s="489">
        <f>'Imp-Other -Autre'!E$139/1000</f>
        <v>0</v>
      </c>
      <c r="O122" s="430">
        <f>'Imp-Other -Autre'!F$139/1000</f>
        <v>0</v>
      </c>
      <c r="P122" s="430">
        <f>'Imp-Other -Autre'!G$139/1000</f>
        <v>0</v>
      </c>
      <c r="Q122" s="430">
        <f>'Imp-Other -Autre'!H$139/1000</f>
        <v>0</v>
      </c>
      <c r="R122" s="430">
        <f>'Imp-Other -Autre'!I$139/1000</f>
        <v>0</v>
      </c>
      <c r="S122" s="430">
        <f>'Imp-Other -Autre'!J$139/1000</f>
        <v>0</v>
      </c>
      <c r="T122" s="430">
        <f>'Imp-Other -Autre'!K$139/1000</f>
        <v>0</v>
      </c>
      <c r="U122" s="430">
        <f>'Imp-Other -Autre'!L$139/1000</f>
        <v>0</v>
      </c>
      <c r="V122" s="490">
        <f t="shared" si="24"/>
        <v>0</v>
      </c>
      <c r="W122" s="491">
        <f t="shared" si="24"/>
        <v>0</v>
      </c>
      <c r="X122" s="491">
        <f t="shared" si="24"/>
        <v>0</v>
      </c>
      <c r="Y122" s="491">
        <f t="shared" si="24"/>
        <v>0</v>
      </c>
      <c r="Z122" s="491">
        <f t="shared" si="24"/>
        <v>0</v>
      </c>
      <c r="AA122" s="491">
        <f t="shared" si="24"/>
        <v>0</v>
      </c>
      <c r="AB122" s="491">
        <f t="shared" si="24"/>
        <v>0</v>
      </c>
      <c r="AC122" s="492">
        <f t="shared" si="23"/>
        <v>0</v>
      </c>
    </row>
    <row r="123" spans="1:29" x14ac:dyDescent="0.25">
      <c r="A123" s="493" t="str">
        <f t="shared" si="30"/>
        <v>Don't</v>
      </c>
      <c r="B123" s="461" t="str">
        <f t="shared" si="30"/>
        <v>Other Countries</v>
      </c>
      <c r="D123" t="str">
        <f t="shared" si="29"/>
        <v>IMP</v>
      </c>
      <c r="E123" s="462" t="s">
        <v>617</v>
      </c>
      <c r="F123" s="489">
        <f>'Imp-Other -Autre'!E$143</f>
        <v>0</v>
      </c>
      <c r="G123" s="430">
        <f>'Imp-Other -Autre'!F$143</f>
        <v>0</v>
      </c>
      <c r="H123" s="430">
        <f>'Imp-Other -Autre'!G$143</f>
        <v>0</v>
      </c>
      <c r="I123" s="430">
        <f>'Imp-Other -Autre'!H$143</f>
        <v>0</v>
      </c>
      <c r="J123" s="430">
        <f>'Imp-Other -Autre'!I$143</f>
        <v>0</v>
      </c>
      <c r="K123" s="430">
        <f>'Imp-Other -Autre'!J$143</f>
        <v>0</v>
      </c>
      <c r="L123" s="430">
        <f>'Imp-Other -Autre'!K$143</f>
        <v>0</v>
      </c>
      <c r="M123" s="430">
        <f>'Imp-Other -Autre'!L$143</f>
        <v>0</v>
      </c>
      <c r="N123" s="489">
        <f>'Imp-Other -Autre'!E$144/1000</f>
        <v>0</v>
      </c>
      <c r="O123" s="430">
        <f>'Imp-Other -Autre'!F$144/1000</f>
        <v>0</v>
      </c>
      <c r="P123" s="430">
        <f>'Imp-Other -Autre'!G$144/1000</f>
        <v>0</v>
      </c>
      <c r="Q123" s="430">
        <f>'Imp-Other -Autre'!H$144/1000</f>
        <v>0</v>
      </c>
      <c r="R123" s="430">
        <f>'Imp-Other -Autre'!I$144/1000</f>
        <v>0</v>
      </c>
      <c r="S123" s="430">
        <f>'Imp-Other -Autre'!J$144/1000</f>
        <v>0</v>
      </c>
      <c r="T123" s="430">
        <f>'Imp-Other -Autre'!K$144/1000</f>
        <v>0</v>
      </c>
      <c r="U123" s="430">
        <f>'Imp-Other -Autre'!L$144/1000</f>
        <v>0</v>
      </c>
      <c r="V123" s="490">
        <f t="shared" si="24"/>
        <v>0</v>
      </c>
      <c r="W123" s="491">
        <f t="shared" si="24"/>
        <v>0</v>
      </c>
      <c r="X123" s="491">
        <f t="shared" si="24"/>
        <v>0</v>
      </c>
      <c r="Y123" s="491">
        <f t="shared" si="24"/>
        <v>0</v>
      </c>
      <c r="Z123" s="491">
        <f t="shared" si="24"/>
        <v>0</v>
      </c>
      <c r="AA123" s="491">
        <f t="shared" si="24"/>
        <v>0</v>
      </c>
      <c r="AB123" s="491">
        <f t="shared" si="24"/>
        <v>0</v>
      </c>
      <c r="AC123" s="492">
        <f t="shared" si="23"/>
        <v>0</v>
      </c>
    </row>
    <row r="124" spans="1:29" x14ac:dyDescent="0.25">
      <c r="A124" s="493" t="str">
        <f t="shared" si="30"/>
        <v>Don't</v>
      </c>
      <c r="B124" s="461" t="str">
        <f>B118</f>
        <v>Other Countries</v>
      </c>
      <c r="D124" t="s">
        <v>618</v>
      </c>
      <c r="E124" s="462" t="str">
        <f>E114</f>
        <v>BMP 1</v>
      </c>
      <c r="F124" s="489">
        <f>'Imp-Other -Autre'!E$169</f>
        <v>0</v>
      </c>
      <c r="G124" s="430">
        <f>'Imp-Other -Autre'!F$169</f>
        <v>0</v>
      </c>
      <c r="H124" s="430">
        <f>'Imp-Other -Autre'!G$169</f>
        <v>0</v>
      </c>
      <c r="I124" s="430">
        <f>'Imp-Other -Autre'!H$169</f>
        <v>0</v>
      </c>
      <c r="J124" s="430">
        <f>'Imp-Other -Autre'!I$169</f>
        <v>0</v>
      </c>
      <c r="K124" s="430">
        <f>'Imp-Other -Autre'!J$169</f>
        <v>0</v>
      </c>
      <c r="L124" s="430">
        <f>'Imp-Other -Autre'!K$169</f>
        <v>0</v>
      </c>
      <c r="M124" s="430">
        <f>'Imp-Other -Autre'!L$169</f>
        <v>0</v>
      </c>
      <c r="N124" s="489">
        <f>'Imp-Other -Autre'!E$170/1000</f>
        <v>0</v>
      </c>
      <c r="O124" s="430">
        <f>'Imp-Other -Autre'!F$170/1000</f>
        <v>0</v>
      </c>
      <c r="P124" s="430">
        <f>'Imp-Other -Autre'!G$170/1000</f>
        <v>0</v>
      </c>
      <c r="Q124" s="430">
        <f>'Imp-Other -Autre'!H$170/1000</f>
        <v>0</v>
      </c>
      <c r="R124" s="430">
        <f>'Imp-Other -Autre'!I$170/1000</f>
        <v>0</v>
      </c>
      <c r="S124" s="430">
        <f>'Imp-Other -Autre'!J$170/1000</f>
        <v>0</v>
      </c>
      <c r="T124" s="430">
        <f>'Imp-Other -Autre'!K$170/1000</f>
        <v>0</v>
      </c>
      <c r="U124" s="430">
        <f>'Imp-Other -Autre'!L$170/1000</f>
        <v>0</v>
      </c>
      <c r="V124" s="490">
        <f t="shared" si="24"/>
        <v>0</v>
      </c>
      <c r="W124" s="491">
        <f t="shared" si="24"/>
        <v>0</v>
      </c>
      <c r="X124" s="491">
        <f t="shared" si="24"/>
        <v>0</v>
      </c>
      <c r="Y124" s="491">
        <f t="shared" si="24"/>
        <v>0</v>
      </c>
      <c r="Z124" s="491">
        <f t="shared" si="24"/>
        <v>0</v>
      </c>
      <c r="AA124" s="491">
        <f t="shared" si="24"/>
        <v>0</v>
      </c>
      <c r="AB124" s="491">
        <f t="shared" si="24"/>
        <v>0</v>
      </c>
      <c r="AC124" s="492">
        <f t="shared" si="23"/>
        <v>0</v>
      </c>
    </row>
    <row r="125" spans="1:29" x14ac:dyDescent="0.25">
      <c r="A125" s="493" t="str">
        <f t="shared" si="30"/>
        <v>Don't</v>
      </c>
      <c r="B125" s="461" t="str">
        <f t="shared" ref="B125:B133" si="31">B119</f>
        <v>Other Countries</v>
      </c>
      <c r="D125" t="s">
        <v>618</v>
      </c>
      <c r="E125" s="462" t="str">
        <f t="shared" ref="E125:E133" si="32">E115</f>
        <v>BMP 2</v>
      </c>
      <c r="F125" s="489">
        <f>'Imp-Other -Autre'!E$174</f>
        <v>0</v>
      </c>
      <c r="G125" s="430">
        <f>'Imp-Other -Autre'!F$174</f>
        <v>0</v>
      </c>
      <c r="H125" s="430">
        <f>'Imp-Other -Autre'!G$174</f>
        <v>0</v>
      </c>
      <c r="I125" s="430">
        <f>'Imp-Other -Autre'!H$174</f>
        <v>0</v>
      </c>
      <c r="J125" s="430">
        <f>'Imp-Other -Autre'!I$174</f>
        <v>0</v>
      </c>
      <c r="K125" s="430">
        <f>'Imp-Other -Autre'!J$174</f>
        <v>0</v>
      </c>
      <c r="L125" s="430">
        <f>'Imp-Other -Autre'!K$174</f>
        <v>0</v>
      </c>
      <c r="M125" s="430">
        <f>'Imp-Other -Autre'!L$174</f>
        <v>0</v>
      </c>
      <c r="N125" s="489">
        <f>'Imp-Other -Autre'!E$175/1000</f>
        <v>0</v>
      </c>
      <c r="O125" s="430">
        <f>'Imp-Other -Autre'!F$175/1000</f>
        <v>0</v>
      </c>
      <c r="P125" s="430">
        <f>'Imp-Other -Autre'!G$175/1000</f>
        <v>0</v>
      </c>
      <c r="Q125" s="430">
        <f>'Imp-Other -Autre'!H$175/1000</f>
        <v>0</v>
      </c>
      <c r="R125" s="430">
        <f>'Imp-Other -Autre'!I$175/1000</f>
        <v>0</v>
      </c>
      <c r="S125" s="430">
        <f>'Imp-Other -Autre'!J$175/1000</f>
        <v>0</v>
      </c>
      <c r="T125" s="430">
        <f>'Imp-Other -Autre'!K$175/1000</f>
        <v>0</v>
      </c>
      <c r="U125" s="430">
        <f>'Imp-Other -Autre'!L$175/1000</f>
        <v>0</v>
      </c>
      <c r="V125" s="490">
        <f t="shared" si="24"/>
        <v>0</v>
      </c>
      <c r="W125" s="491">
        <f t="shared" si="24"/>
        <v>0</v>
      </c>
      <c r="X125" s="491">
        <f t="shared" si="24"/>
        <v>0</v>
      </c>
      <c r="Y125" s="491">
        <f t="shared" si="24"/>
        <v>0</v>
      </c>
      <c r="Z125" s="491">
        <f t="shared" si="24"/>
        <v>0</v>
      </c>
      <c r="AA125" s="491">
        <f t="shared" si="24"/>
        <v>0</v>
      </c>
      <c r="AB125" s="491">
        <f t="shared" si="24"/>
        <v>0</v>
      </c>
      <c r="AC125" s="492">
        <f t="shared" si="23"/>
        <v>0</v>
      </c>
    </row>
    <row r="126" spans="1:29" x14ac:dyDescent="0.25">
      <c r="A126" s="493" t="str">
        <f t="shared" si="30"/>
        <v>Don't</v>
      </c>
      <c r="B126" s="461" t="str">
        <f t="shared" si="31"/>
        <v>Other Countries</v>
      </c>
      <c r="D126" t="s">
        <v>618</v>
      </c>
      <c r="E126" s="462" t="str">
        <f t="shared" si="32"/>
        <v>BMP 3</v>
      </c>
      <c r="F126" s="489">
        <f>'Imp-Other -Autre'!E$179</f>
        <v>0</v>
      </c>
      <c r="G126" s="430">
        <f>'Imp-Other -Autre'!F$179</f>
        <v>0</v>
      </c>
      <c r="H126" s="430">
        <f>'Imp-Other -Autre'!G$179</f>
        <v>0</v>
      </c>
      <c r="I126" s="430">
        <f>'Imp-Other -Autre'!H$179</f>
        <v>0</v>
      </c>
      <c r="J126" s="430">
        <f>'Imp-Other -Autre'!I$179</f>
        <v>0</v>
      </c>
      <c r="K126" s="430">
        <f>'Imp-Other -Autre'!J$179</f>
        <v>0</v>
      </c>
      <c r="L126" s="430">
        <f>'Imp-Other -Autre'!K$179</f>
        <v>0</v>
      </c>
      <c r="M126" s="430">
        <f>'Imp-Other -Autre'!L$179</f>
        <v>0</v>
      </c>
      <c r="N126" s="489">
        <f>'Imp-Other -Autre'!E$180/1000</f>
        <v>0</v>
      </c>
      <c r="O126" s="430">
        <f>'Imp-Other -Autre'!F$180/1000</f>
        <v>0</v>
      </c>
      <c r="P126" s="430">
        <f>'Imp-Other -Autre'!G$180/1000</f>
        <v>0</v>
      </c>
      <c r="Q126" s="430">
        <f>'Imp-Other -Autre'!H$180/1000</f>
        <v>0</v>
      </c>
      <c r="R126" s="430">
        <f>'Imp-Other -Autre'!I$180/1000</f>
        <v>0</v>
      </c>
      <c r="S126" s="430">
        <f>'Imp-Other -Autre'!J$180/1000</f>
        <v>0</v>
      </c>
      <c r="T126" s="430">
        <f>'Imp-Other -Autre'!K$180/1000</f>
        <v>0</v>
      </c>
      <c r="U126" s="430">
        <f>'Imp-Other -Autre'!L$180/1000</f>
        <v>0</v>
      </c>
      <c r="V126" s="490">
        <f t="shared" si="24"/>
        <v>0</v>
      </c>
      <c r="W126" s="491">
        <f t="shared" si="24"/>
        <v>0</v>
      </c>
      <c r="X126" s="491">
        <f t="shared" si="24"/>
        <v>0</v>
      </c>
      <c r="Y126" s="491">
        <f t="shared" si="24"/>
        <v>0</v>
      </c>
      <c r="Z126" s="491">
        <f t="shared" si="24"/>
        <v>0</v>
      </c>
      <c r="AA126" s="491">
        <f t="shared" si="24"/>
        <v>0</v>
      </c>
      <c r="AB126" s="491">
        <f t="shared" si="24"/>
        <v>0</v>
      </c>
      <c r="AC126" s="492">
        <f t="shared" si="23"/>
        <v>0</v>
      </c>
    </row>
    <row r="127" spans="1:29" x14ac:dyDescent="0.25">
      <c r="A127" s="493" t="str">
        <f t="shared" si="30"/>
        <v>Don't</v>
      </c>
      <c r="B127" s="461" t="str">
        <f t="shared" si="31"/>
        <v>Other Countries</v>
      </c>
      <c r="D127" t="s">
        <v>618</v>
      </c>
      <c r="E127" s="462" t="str">
        <f t="shared" si="32"/>
        <v>BMP 4</v>
      </c>
      <c r="F127" s="489">
        <f>'Imp-Other -Autre'!E$184</f>
        <v>0</v>
      </c>
      <c r="G127" s="430">
        <f>'Imp-Other -Autre'!F$184</f>
        <v>0</v>
      </c>
      <c r="H127" s="430">
        <f>'Imp-Other -Autre'!G$184</f>
        <v>0</v>
      </c>
      <c r="I127" s="430">
        <f>'Imp-Other -Autre'!H$184</f>
        <v>0</v>
      </c>
      <c r="J127" s="430">
        <f>'Imp-Other -Autre'!I$184</f>
        <v>0</v>
      </c>
      <c r="K127" s="430">
        <f>'Imp-Other -Autre'!J$184</f>
        <v>0</v>
      </c>
      <c r="L127" s="430">
        <f>'Imp-Other -Autre'!K$184</f>
        <v>0</v>
      </c>
      <c r="M127" s="430">
        <f>'Imp-Other -Autre'!L$184</f>
        <v>0</v>
      </c>
      <c r="N127" s="489">
        <f>'Imp-Other -Autre'!E$185/1000</f>
        <v>0</v>
      </c>
      <c r="O127" s="430">
        <f>'Imp-Other -Autre'!F$185/1000</f>
        <v>0</v>
      </c>
      <c r="P127" s="430">
        <f>'Imp-Other -Autre'!G$185/1000</f>
        <v>0</v>
      </c>
      <c r="Q127" s="430">
        <f>'Imp-Other -Autre'!H$185/1000</f>
        <v>0</v>
      </c>
      <c r="R127" s="430">
        <f>'Imp-Other -Autre'!I$185/1000</f>
        <v>0</v>
      </c>
      <c r="S127" s="430">
        <f>'Imp-Other -Autre'!J$185/1000</f>
        <v>0</v>
      </c>
      <c r="T127" s="430">
        <f>'Imp-Other -Autre'!K$185/1000</f>
        <v>0</v>
      </c>
      <c r="U127" s="430">
        <f>'Imp-Other -Autre'!L$185/1000</f>
        <v>0</v>
      </c>
      <c r="V127" s="490">
        <f t="shared" si="24"/>
        <v>0</v>
      </c>
      <c r="W127" s="491">
        <f t="shared" si="24"/>
        <v>0</v>
      </c>
      <c r="X127" s="491">
        <f t="shared" si="24"/>
        <v>0</v>
      </c>
      <c r="Y127" s="491">
        <f t="shared" si="24"/>
        <v>0</v>
      </c>
      <c r="Z127" s="491">
        <f t="shared" si="24"/>
        <v>0</v>
      </c>
      <c r="AA127" s="491">
        <f t="shared" si="24"/>
        <v>0</v>
      </c>
      <c r="AB127" s="491">
        <f t="shared" si="24"/>
        <v>0</v>
      </c>
      <c r="AC127" s="492">
        <f t="shared" si="23"/>
        <v>0</v>
      </c>
    </row>
    <row r="128" spans="1:29" x14ac:dyDescent="0.25">
      <c r="A128" s="493" t="str">
        <f t="shared" si="30"/>
        <v>Don't</v>
      </c>
      <c r="B128" s="461" t="str">
        <f t="shared" si="31"/>
        <v>Other Countries</v>
      </c>
      <c r="D128" t="s">
        <v>618</v>
      </c>
      <c r="E128" s="462" t="str">
        <f t="shared" si="32"/>
        <v>BMP 5</v>
      </c>
      <c r="F128" s="489">
        <f>'Imp-Other -Autre'!E$189</f>
        <v>0</v>
      </c>
      <c r="G128" s="430">
        <f>'Imp-Other -Autre'!F$189</f>
        <v>0</v>
      </c>
      <c r="H128" s="430">
        <f>'Imp-Other -Autre'!G$189</f>
        <v>0</v>
      </c>
      <c r="I128" s="430">
        <f>'Imp-Other -Autre'!H$189</f>
        <v>0</v>
      </c>
      <c r="J128" s="430">
        <f>'Imp-Other -Autre'!I$189</f>
        <v>0</v>
      </c>
      <c r="K128" s="430">
        <f>'Imp-Other -Autre'!J$189</f>
        <v>0</v>
      </c>
      <c r="L128" s="430">
        <f>'Imp-Other -Autre'!K$189</f>
        <v>0</v>
      </c>
      <c r="M128" s="430">
        <f>'Imp-Other -Autre'!L$189</f>
        <v>0</v>
      </c>
      <c r="N128" s="489">
        <f>'Imp-Other -Autre'!E$190/1000</f>
        <v>0</v>
      </c>
      <c r="O128" s="430">
        <f>'Imp-Other -Autre'!F$190/1000</f>
        <v>0</v>
      </c>
      <c r="P128" s="430">
        <f>'Imp-Other -Autre'!G$190/1000</f>
        <v>0</v>
      </c>
      <c r="Q128" s="430">
        <f>'Imp-Other -Autre'!H$190/1000</f>
        <v>0</v>
      </c>
      <c r="R128" s="430">
        <f>'Imp-Other -Autre'!I$190/1000</f>
        <v>0</v>
      </c>
      <c r="S128" s="430">
        <f>'Imp-Other -Autre'!J$190/1000</f>
        <v>0</v>
      </c>
      <c r="T128" s="430">
        <f>'Imp-Other -Autre'!K$190/1000</f>
        <v>0</v>
      </c>
      <c r="U128" s="430">
        <f>'Imp-Other -Autre'!L$190/1000</f>
        <v>0</v>
      </c>
      <c r="V128" s="490">
        <f t="shared" si="24"/>
        <v>0</v>
      </c>
      <c r="W128" s="491">
        <f t="shared" si="24"/>
        <v>0</v>
      </c>
      <c r="X128" s="491">
        <f t="shared" si="24"/>
        <v>0</v>
      </c>
      <c r="Y128" s="491">
        <f t="shared" ref="Y128:AB153" si="33">(IF(ISERROR(Q128/I128),0,Q128/I128))*1000</f>
        <v>0</v>
      </c>
      <c r="Z128" s="491">
        <f t="shared" si="33"/>
        <v>0</v>
      </c>
      <c r="AA128" s="491">
        <f t="shared" si="33"/>
        <v>0</v>
      </c>
      <c r="AB128" s="491">
        <f t="shared" si="33"/>
        <v>0</v>
      </c>
      <c r="AC128" s="492">
        <f t="shared" si="23"/>
        <v>0</v>
      </c>
    </row>
    <row r="129" spans="1:29" x14ac:dyDescent="0.25">
      <c r="A129" s="493" t="str">
        <f t="shared" si="30"/>
        <v>Don't</v>
      </c>
      <c r="B129" s="461" t="str">
        <f t="shared" si="31"/>
        <v>Other Countries</v>
      </c>
      <c r="D129" t="s">
        <v>618</v>
      </c>
      <c r="E129" s="462" t="str">
        <f t="shared" si="32"/>
        <v>BMP 6</v>
      </c>
      <c r="F129" s="489">
        <f>'Imp-Other -Autre'!E$194</f>
        <v>0</v>
      </c>
      <c r="G129" s="430">
        <f>'Imp-Other -Autre'!F$194</f>
        <v>0</v>
      </c>
      <c r="H129" s="430">
        <f>'Imp-Other -Autre'!G$194</f>
        <v>0</v>
      </c>
      <c r="I129" s="430">
        <f>'Imp-Other -Autre'!H$194</f>
        <v>0</v>
      </c>
      <c r="J129" s="430">
        <f>'Imp-Other -Autre'!I$194</f>
        <v>0</v>
      </c>
      <c r="K129" s="430">
        <f>'Imp-Other -Autre'!J$194</f>
        <v>0</v>
      </c>
      <c r="L129" s="430">
        <f>'Imp-Other -Autre'!K$194</f>
        <v>0</v>
      </c>
      <c r="M129" s="430">
        <f>'Imp-Other -Autre'!L$194</f>
        <v>0</v>
      </c>
      <c r="N129" s="489">
        <f>'Imp-Other -Autre'!E$195/1000</f>
        <v>0</v>
      </c>
      <c r="O129" s="430">
        <f>'Imp-Other -Autre'!F$195/1000</f>
        <v>0</v>
      </c>
      <c r="P129" s="430">
        <f>'Imp-Other -Autre'!G$195/1000</f>
        <v>0</v>
      </c>
      <c r="Q129" s="430">
        <f>'Imp-Other -Autre'!H$195/1000</f>
        <v>0</v>
      </c>
      <c r="R129" s="430">
        <f>'Imp-Other -Autre'!I$195/1000</f>
        <v>0</v>
      </c>
      <c r="S129" s="430">
        <f>'Imp-Other -Autre'!J$195/1000</f>
        <v>0</v>
      </c>
      <c r="T129" s="430">
        <f>'Imp-Other -Autre'!K$195/1000</f>
        <v>0</v>
      </c>
      <c r="U129" s="430">
        <f>'Imp-Other -Autre'!L$195/1000</f>
        <v>0</v>
      </c>
      <c r="V129" s="490">
        <f t="shared" ref="V129:X153" si="34">(IF(ISERROR(N129/F129),0,N129/F129))*1000</f>
        <v>0</v>
      </c>
      <c r="W129" s="491">
        <f t="shared" si="34"/>
        <v>0</v>
      </c>
      <c r="X129" s="491">
        <f t="shared" si="34"/>
        <v>0</v>
      </c>
      <c r="Y129" s="491">
        <f t="shared" si="33"/>
        <v>0</v>
      </c>
      <c r="Z129" s="491">
        <f t="shared" si="33"/>
        <v>0</v>
      </c>
      <c r="AA129" s="491">
        <f t="shared" si="33"/>
        <v>0</v>
      </c>
      <c r="AB129" s="491">
        <f t="shared" si="33"/>
        <v>0</v>
      </c>
      <c r="AC129" s="492">
        <f t="shared" si="23"/>
        <v>0</v>
      </c>
    </row>
    <row r="130" spans="1:29" x14ac:dyDescent="0.25">
      <c r="A130" s="493" t="str">
        <f t="shared" si="30"/>
        <v>Don't</v>
      </c>
      <c r="B130" s="461" t="str">
        <f t="shared" si="31"/>
        <v>Other Countries</v>
      </c>
      <c r="D130" t="s">
        <v>618</v>
      </c>
      <c r="E130" s="462" t="str">
        <f t="shared" si="32"/>
        <v>BMP 7</v>
      </c>
      <c r="F130" s="489">
        <f>'Imp-Other -Autre'!E$199</f>
        <v>0</v>
      </c>
      <c r="G130" s="430">
        <f>'Imp-Other -Autre'!F$199</f>
        <v>0</v>
      </c>
      <c r="H130" s="430">
        <f>'Imp-Other -Autre'!G$199</f>
        <v>0</v>
      </c>
      <c r="I130" s="430">
        <f>'Imp-Other -Autre'!H$199</f>
        <v>0</v>
      </c>
      <c r="J130" s="430">
        <f>'Imp-Other -Autre'!I$199</f>
        <v>0</v>
      </c>
      <c r="K130" s="430">
        <f>'Imp-Other -Autre'!J$199</f>
        <v>0</v>
      </c>
      <c r="L130" s="430">
        <f>'Imp-Other -Autre'!K$199</f>
        <v>0</v>
      </c>
      <c r="M130" s="430">
        <f>'Imp-Other -Autre'!L$199</f>
        <v>0</v>
      </c>
      <c r="N130" s="489">
        <f>'Imp-Other -Autre'!E$200/1000</f>
        <v>0</v>
      </c>
      <c r="O130" s="430">
        <f>'Imp-Other -Autre'!F$200/1000</f>
        <v>0</v>
      </c>
      <c r="P130" s="430">
        <f>'Imp-Other -Autre'!G$200/1000</f>
        <v>0</v>
      </c>
      <c r="Q130" s="430">
        <f>'Imp-Other -Autre'!H$200/1000</f>
        <v>0</v>
      </c>
      <c r="R130" s="430">
        <f>'Imp-Other -Autre'!I$200/1000</f>
        <v>0</v>
      </c>
      <c r="S130" s="430">
        <f>'Imp-Other -Autre'!J$200/1000</f>
        <v>0</v>
      </c>
      <c r="T130" s="430">
        <f>'Imp-Other -Autre'!K$200/1000</f>
        <v>0</v>
      </c>
      <c r="U130" s="430">
        <f>'Imp-Other -Autre'!L$200/1000</f>
        <v>0</v>
      </c>
      <c r="V130" s="490">
        <f t="shared" si="34"/>
        <v>0</v>
      </c>
      <c r="W130" s="491">
        <f t="shared" si="34"/>
        <v>0</v>
      </c>
      <c r="X130" s="491">
        <f t="shared" si="34"/>
        <v>0</v>
      </c>
      <c r="Y130" s="491">
        <f t="shared" si="33"/>
        <v>0</v>
      </c>
      <c r="Z130" s="491">
        <f t="shared" si="33"/>
        <v>0</v>
      </c>
      <c r="AA130" s="491">
        <f t="shared" si="33"/>
        <v>0</v>
      </c>
      <c r="AB130" s="491">
        <f t="shared" si="33"/>
        <v>0</v>
      </c>
      <c r="AC130" s="492">
        <f t="shared" si="23"/>
        <v>0</v>
      </c>
    </row>
    <row r="131" spans="1:29" x14ac:dyDescent="0.25">
      <c r="A131" s="493" t="str">
        <f t="shared" si="30"/>
        <v>Don't</v>
      </c>
      <c r="B131" s="461" t="str">
        <f t="shared" si="31"/>
        <v>Other Countries</v>
      </c>
      <c r="D131" t="s">
        <v>618</v>
      </c>
      <c r="E131" s="462" t="str">
        <f t="shared" si="32"/>
        <v>BMP 8</v>
      </c>
      <c r="F131" s="489">
        <f>'Imp-Other -Autre'!E$204</f>
        <v>0</v>
      </c>
      <c r="G131" s="430">
        <f>'Imp-Other -Autre'!F$204</f>
        <v>0</v>
      </c>
      <c r="H131" s="430">
        <f>'Imp-Other -Autre'!G$204</f>
        <v>0</v>
      </c>
      <c r="I131" s="430">
        <f>'Imp-Other -Autre'!H$204</f>
        <v>0</v>
      </c>
      <c r="J131" s="430">
        <f>'Imp-Other -Autre'!I$204</f>
        <v>0</v>
      </c>
      <c r="K131" s="430">
        <f>'Imp-Other -Autre'!J$204</f>
        <v>0</v>
      </c>
      <c r="L131" s="430">
        <f>'Imp-Other -Autre'!K$204</f>
        <v>0</v>
      </c>
      <c r="M131" s="430">
        <f>'Imp-Other -Autre'!L$204</f>
        <v>0</v>
      </c>
      <c r="N131" s="489">
        <f>'Imp-Other -Autre'!E$205/1000</f>
        <v>0</v>
      </c>
      <c r="O131" s="430">
        <f>'Imp-Other -Autre'!F$205/1000</f>
        <v>0</v>
      </c>
      <c r="P131" s="430">
        <f>'Imp-Other -Autre'!G$205/1000</f>
        <v>0</v>
      </c>
      <c r="Q131" s="430">
        <f>'Imp-Other -Autre'!H$205/1000</f>
        <v>0</v>
      </c>
      <c r="R131" s="430">
        <f>'Imp-Other -Autre'!I$205/1000</f>
        <v>0</v>
      </c>
      <c r="S131" s="430">
        <f>'Imp-Other -Autre'!J$205/1000</f>
        <v>0</v>
      </c>
      <c r="T131" s="430">
        <f>'Imp-Other -Autre'!K$205/1000</f>
        <v>0</v>
      </c>
      <c r="U131" s="430">
        <f>'Imp-Other -Autre'!L$205/1000</f>
        <v>0</v>
      </c>
      <c r="V131" s="490">
        <f t="shared" si="34"/>
        <v>0</v>
      </c>
      <c r="W131" s="491">
        <f t="shared" si="34"/>
        <v>0</v>
      </c>
      <c r="X131" s="491">
        <f t="shared" si="34"/>
        <v>0</v>
      </c>
      <c r="Y131" s="491">
        <f t="shared" si="33"/>
        <v>0</v>
      </c>
      <c r="Z131" s="491">
        <f t="shared" si="33"/>
        <v>0</v>
      </c>
      <c r="AA131" s="491">
        <f t="shared" si="33"/>
        <v>0</v>
      </c>
      <c r="AB131" s="491">
        <f t="shared" si="33"/>
        <v>0</v>
      </c>
      <c r="AC131" s="492">
        <f t="shared" si="23"/>
        <v>0</v>
      </c>
    </row>
    <row r="132" spans="1:29" x14ac:dyDescent="0.25">
      <c r="A132" s="493" t="str">
        <f t="shared" si="30"/>
        <v>Don't</v>
      </c>
      <c r="B132" s="461" t="str">
        <f t="shared" si="31"/>
        <v>Other Countries</v>
      </c>
      <c r="D132" t="s">
        <v>618</v>
      </c>
      <c r="E132" s="462" t="str">
        <f t="shared" si="32"/>
        <v>BMP 9</v>
      </c>
      <c r="F132" s="489">
        <f>'Imp-Other -Autre'!E$209</f>
        <v>0</v>
      </c>
      <c r="G132" s="430">
        <f>'Imp-Other -Autre'!F$209</f>
        <v>0</v>
      </c>
      <c r="H132" s="430">
        <f>'Imp-Other -Autre'!G$209</f>
        <v>0</v>
      </c>
      <c r="I132" s="430">
        <f>'Imp-Other -Autre'!H$209</f>
        <v>0</v>
      </c>
      <c r="J132" s="430">
        <f>'Imp-Other -Autre'!I$209</f>
        <v>0</v>
      </c>
      <c r="K132" s="430">
        <f>'Imp-Other -Autre'!J$209</f>
        <v>0</v>
      </c>
      <c r="L132" s="430">
        <f>'Imp-Other -Autre'!K$209</f>
        <v>0</v>
      </c>
      <c r="M132" s="430">
        <f>'Imp-Other -Autre'!L$209</f>
        <v>0</v>
      </c>
      <c r="N132" s="489">
        <f>'Imp-Other -Autre'!E$210/1000</f>
        <v>0</v>
      </c>
      <c r="O132" s="430">
        <f>'Imp-Other -Autre'!F$210/1000</f>
        <v>0</v>
      </c>
      <c r="P132" s="430">
        <f>'Imp-Other -Autre'!G$210/1000</f>
        <v>0</v>
      </c>
      <c r="Q132" s="430">
        <f>'Imp-Other -Autre'!H$210/1000</f>
        <v>0</v>
      </c>
      <c r="R132" s="430">
        <f>'Imp-Other -Autre'!I$210/1000</f>
        <v>0</v>
      </c>
      <c r="S132" s="430">
        <f>'Imp-Other -Autre'!J$210/1000</f>
        <v>0</v>
      </c>
      <c r="T132" s="430">
        <f>'Imp-Other -Autre'!K$210/1000</f>
        <v>0</v>
      </c>
      <c r="U132" s="430">
        <f>'Imp-Other -Autre'!L$210/1000</f>
        <v>0</v>
      </c>
      <c r="V132" s="490">
        <f t="shared" si="34"/>
        <v>0</v>
      </c>
      <c r="W132" s="491">
        <f t="shared" si="34"/>
        <v>0</v>
      </c>
      <c r="X132" s="491">
        <f t="shared" si="34"/>
        <v>0</v>
      </c>
      <c r="Y132" s="491">
        <f t="shared" si="33"/>
        <v>0</v>
      </c>
      <c r="Z132" s="491">
        <f t="shared" si="33"/>
        <v>0</v>
      </c>
      <c r="AA132" s="491">
        <f t="shared" si="33"/>
        <v>0</v>
      </c>
      <c r="AB132" s="491">
        <f t="shared" si="33"/>
        <v>0</v>
      </c>
      <c r="AC132" s="492">
        <f t="shared" si="23"/>
        <v>0</v>
      </c>
    </row>
    <row r="133" spans="1:29" x14ac:dyDescent="0.25">
      <c r="A133" s="493" t="str">
        <f t="shared" si="30"/>
        <v>Don't</v>
      </c>
      <c r="B133" s="461" t="str">
        <f t="shared" si="31"/>
        <v>Other Countries</v>
      </c>
      <c r="D133" t="s">
        <v>618</v>
      </c>
      <c r="E133" s="462" t="str">
        <f t="shared" si="32"/>
        <v>BMP 10</v>
      </c>
      <c r="F133" s="489">
        <f>'Imp-Other -Autre'!E$214</f>
        <v>0</v>
      </c>
      <c r="G133" s="430">
        <f>'Imp-Other -Autre'!F$214</f>
        <v>0</v>
      </c>
      <c r="H133" s="430">
        <f>'Imp-Other -Autre'!G$214</f>
        <v>0</v>
      </c>
      <c r="I133" s="430">
        <f>'Imp-Other -Autre'!H$214</f>
        <v>0</v>
      </c>
      <c r="J133" s="430">
        <f>'Imp-Other -Autre'!I$214</f>
        <v>0</v>
      </c>
      <c r="K133" s="430">
        <f>'Imp-Other -Autre'!J$214</f>
        <v>0</v>
      </c>
      <c r="L133" s="430">
        <f>'Imp-Other -Autre'!K$214</f>
        <v>0</v>
      </c>
      <c r="M133" s="430">
        <f>'Imp-Other -Autre'!L$214</f>
        <v>0</v>
      </c>
      <c r="N133" s="489">
        <f>'Imp-Other -Autre'!E$215/1000</f>
        <v>0</v>
      </c>
      <c r="O133" s="430">
        <f>'Imp-Other -Autre'!F$215/1000</f>
        <v>0</v>
      </c>
      <c r="P133" s="430">
        <f>'Imp-Other -Autre'!G$215/1000</f>
        <v>0</v>
      </c>
      <c r="Q133" s="430">
        <f>'Imp-Other -Autre'!H$215/1000</f>
        <v>0</v>
      </c>
      <c r="R133" s="430">
        <f>'Imp-Other -Autre'!I$215/1000</f>
        <v>0</v>
      </c>
      <c r="S133" s="430">
        <f>'Imp-Other -Autre'!J$215/1000</f>
        <v>0</v>
      </c>
      <c r="T133" s="430">
        <f>'Imp-Other -Autre'!K$215/1000</f>
        <v>0</v>
      </c>
      <c r="U133" s="430">
        <f>'Imp-Other -Autre'!L$215/1000</f>
        <v>0</v>
      </c>
      <c r="V133" s="490">
        <f t="shared" si="34"/>
        <v>0</v>
      </c>
      <c r="W133" s="491">
        <f t="shared" si="34"/>
        <v>0</v>
      </c>
      <c r="X133" s="491">
        <f t="shared" si="34"/>
        <v>0</v>
      </c>
      <c r="Y133" s="491">
        <f t="shared" si="33"/>
        <v>0</v>
      </c>
      <c r="Z133" s="491">
        <f t="shared" si="33"/>
        <v>0</v>
      </c>
      <c r="AA133" s="491">
        <f t="shared" si="33"/>
        <v>0</v>
      </c>
      <c r="AB133" s="491">
        <f t="shared" si="33"/>
        <v>0</v>
      </c>
      <c r="AC133" s="492">
        <f t="shared" si="23"/>
        <v>0</v>
      </c>
    </row>
    <row r="134" spans="1:29" x14ac:dyDescent="0.25">
      <c r="A134" s="493" t="str">
        <f>IF(SUM(F134:U149)&gt;=0.01,"Copy","Don't")</f>
        <v>Don't</v>
      </c>
      <c r="B134" s="494" t="s">
        <v>582</v>
      </c>
      <c r="C134" s="495"/>
      <c r="D134" s="495" t="s">
        <v>607</v>
      </c>
      <c r="E134" s="496" t="s">
        <v>608</v>
      </c>
      <c r="F134" s="489">
        <f>'Other Measures|Autre Mesures'!E$98</f>
        <v>0</v>
      </c>
      <c r="G134" s="430">
        <f>'Other Measures|Autre Mesures'!F$98</f>
        <v>0</v>
      </c>
      <c r="H134" s="430">
        <f>'Other Measures|Autre Mesures'!G$98</f>
        <v>0</v>
      </c>
      <c r="I134" s="430">
        <f>'Other Measures|Autre Mesures'!H$98</f>
        <v>0</v>
      </c>
      <c r="J134" s="430">
        <f>'Other Measures|Autre Mesures'!I$98</f>
        <v>0</v>
      </c>
      <c r="K134" s="430">
        <f>'Other Measures|Autre Mesures'!J$98</f>
        <v>0</v>
      </c>
      <c r="L134" s="430">
        <f>'Other Measures|Autre Mesures'!K$98</f>
        <v>0</v>
      </c>
      <c r="M134" s="430">
        <f>'Other Measures|Autre Mesures'!L$98</f>
        <v>0</v>
      </c>
      <c r="N134" s="489">
        <f>'Other Measures|Autre Mesures'!E$99/1000</f>
        <v>0</v>
      </c>
      <c r="O134" s="430">
        <f>'Other Measures|Autre Mesures'!F$99/1000</f>
        <v>0</v>
      </c>
      <c r="P134" s="430">
        <f>'Other Measures|Autre Mesures'!G$99/1000</f>
        <v>0</v>
      </c>
      <c r="Q134" s="430">
        <f>'Other Measures|Autre Mesures'!H$99/1000</f>
        <v>0</v>
      </c>
      <c r="R134" s="430">
        <f>'Other Measures|Autre Mesures'!I$99/1000</f>
        <v>0</v>
      </c>
      <c r="S134" s="430">
        <f>'Other Measures|Autre Mesures'!J$99/1000</f>
        <v>0</v>
      </c>
      <c r="T134" s="430">
        <f>'Other Measures|Autre Mesures'!K$99/1000</f>
        <v>0</v>
      </c>
      <c r="U134" s="430">
        <f>'Other Measures|Autre Mesures'!L$99/1000</f>
        <v>0</v>
      </c>
      <c r="V134" s="490">
        <f t="shared" si="34"/>
        <v>0</v>
      </c>
      <c r="W134" s="491">
        <f t="shared" si="34"/>
        <v>0</v>
      </c>
      <c r="X134" s="491">
        <f t="shared" si="34"/>
        <v>0</v>
      </c>
      <c r="Y134" s="491">
        <f t="shared" si="33"/>
        <v>0</v>
      </c>
      <c r="Z134" s="491">
        <f t="shared" si="33"/>
        <v>0</v>
      </c>
      <c r="AA134" s="491">
        <f t="shared" si="33"/>
        <v>0</v>
      </c>
      <c r="AB134" s="491">
        <f t="shared" si="33"/>
        <v>0</v>
      </c>
      <c r="AC134" s="492">
        <f t="shared" si="23"/>
        <v>0</v>
      </c>
    </row>
    <row r="135" spans="1:29" x14ac:dyDescent="0.25">
      <c r="A135" s="493" t="str">
        <f>A134</f>
        <v>Don't</v>
      </c>
      <c r="B135" s="461" t="str">
        <f>B134</f>
        <v>Other Countries with measures</v>
      </c>
      <c r="D135" t="str">
        <f>D134</f>
        <v>IMP</v>
      </c>
      <c r="E135" s="462" t="s">
        <v>609</v>
      </c>
      <c r="F135" s="489">
        <f>'Other Measures|Autre Mesures'!E$103</f>
        <v>0</v>
      </c>
      <c r="G135" s="430">
        <f>'Other Measures|Autre Mesures'!F$103</f>
        <v>0</v>
      </c>
      <c r="H135" s="430">
        <f>'Other Measures|Autre Mesures'!G$103</f>
        <v>0</v>
      </c>
      <c r="I135" s="430">
        <f>'Other Measures|Autre Mesures'!H$103</f>
        <v>0</v>
      </c>
      <c r="J135" s="430">
        <f>'Other Measures|Autre Mesures'!I$103</f>
        <v>0</v>
      </c>
      <c r="K135" s="430">
        <f>'Other Measures|Autre Mesures'!J$103</f>
        <v>0</v>
      </c>
      <c r="L135" s="430">
        <f>'Other Measures|Autre Mesures'!K$103</f>
        <v>0</v>
      </c>
      <c r="M135" s="430">
        <f>'Other Measures|Autre Mesures'!L$103</f>
        <v>0</v>
      </c>
      <c r="N135" s="489">
        <f>'Other Measures|Autre Mesures'!E$104/1000</f>
        <v>0</v>
      </c>
      <c r="O135" s="430">
        <f>'Other Measures|Autre Mesures'!F$104/1000</f>
        <v>0</v>
      </c>
      <c r="P135" s="430">
        <f>'Other Measures|Autre Mesures'!G$104/1000</f>
        <v>0</v>
      </c>
      <c r="Q135" s="430">
        <f>'Other Measures|Autre Mesures'!H$104/1000</f>
        <v>0</v>
      </c>
      <c r="R135" s="430">
        <f>'Other Measures|Autre Mesures'!I$104/1000</f>
        <v>0</v>
      </c>
      <c r="S135" s="430">
        <f>'Other Measures|Autre Mesures'!J$104/1000</f>
        <v>0</v>
      </c>
      <c r="T135" s="430">
        <f>'Other Measures|Autre Mesures'!K$104/1000</f>
        <v>0</v>
      </c>
      <c r="U135" s="430">
        <f>'Other Measures|Autre Mesures'!L$104/1000</f>
        <v>0</v>
      </c>
      <c r="V135" s="490">
        <f t="shared" si="34"/>
        <v>0</v>
      </c>
      <c r="W135" s="491">
        <f t="shared" si="34"/>
        <v>0</v>
      </c>
      <c r="X135" s="491">
        <f t="shared" si="34"/>
        <v>0</v>
      </c>
      <c r="Y135" s="491">
        <f t="shared" si="33"/>
        <v>0</v>
      </c>
      <c r="Z135" s="491">
        <f t="shared" si="33"/>
        <v>0</v>
      </c>
      <c r="AA135" s="491">
        <f t="shared" si="33"/>
        <v>0</v>
      </c>
      <c r="AB135" s="491">
        <f t="shared" si="33"/>
        <v>0</v>
      </c>
      <c r="AC135" s="492">
        <f t="shared" si="23"/>
        <v>0</v>
      </c>
    </row>
    <row r="136" spans="1:29" x14ac:dyDescent="0.25">
      <c r="A136" s="493" t="str">
        <f t="shared" ref="A136:B153" si="35">A135</f>
        <v>Don't</v>
      </c>
      <c r="B136" s="461" t="str">
        <f>B135</f>
        <v>Other Countries with measures</v>
      </c>
      <c r="D136" t="str">
        <f t="shared" ref="D136:D143" si="36">D135</f>
        <v>IMP</v>
      </c>
      <c r="E136" s="462" t="s">
        <v>610</v>
      </c>
      <c r="F136" s="489">
        <f>'Other Measures|Autre Mesures'!E$108</f>
        <v>0</v>
      </c>
      <c r="G136" s="430">
        <f>'Other Measures|Autre Mesures'!F$108</f>
        <v>0</v>
      </c>
      <c r="H136" s="430">
        <f>'Other Measures|Autre Mesures'!G$108</f>
        <v>0</v>
      </c>
      <c r="I136" s="430">
        <f>'Other Measures|Autre Mesures'!H$108</f>
        <v>0</v>
      </c>
      <c r="J136" s="430">
        <f>'Other Measures|Autre Mesures'!I$108</f>
        <v>0</v>
      </c>
      <c r="K136" s="430">
        <f>'Other Measures|Autre Mesures'!J$108</f>
        <v>0</v>
      </c>
      <c r="L136" s="430">
        <f>'Other Measures|Autre Mesures'!K$108</f>
        <v>0</v>
      </c>
      <c r="M136" s="430">
        <f>'Other Measures|Autre Mesures'!L$108</f>
        <v>0</v>
      </c>
      <c r="N136" s="489">
        <f>'Other Measures|Autre Mesures'!E$109/1000</f>
        <v>0</v>
      </c>
      <c r="O136" s="430">
        <f>'Other Measures|Autre Mesures'!F$109/1000</f>
        <v>0</v>
      </c>
      <c r="P136" s="430">
        <f>'Other Measures|Autre Mesures'!G$109/1000</f>
        <v>0</v>
      </c>
      <c r="Q136" s="430">
        <f>'Other Measures|Autre Mesures'!H$109/1000</f>
        <v>0</v>
      </c>
      <c r="R136" s="430">
        <f>'Other Measures|Autre Mesures'!I$109/1000</f>
        <v>0</v>
      </c>
      <c r="S136" s="430">
        <f>'Other Measures|Autre Mesures'!J$109/1000</f>
        <v>0</v>
      </c>
      <c r="T136" s="430">
        <f>'Other Measures|Autre Mesures'!K$109/1000</f>
        <v>0</v>
      </c>
      <c r="U136" s="430">
        <f>'Other Measures|Autre Mesures'!L$109/1000</f>
        <v>0</v>
      </c>
      <c r="V136" s="490">
        <f t="shared" si="34"/>
        <v>0</v>
      </c>
      <c r="W136" s="491">
        <f t="shared" si="34"/>
        <v>0</v>
      </c>
      <c r="X136" s="491">
        <f t="shared" si="34"/>
        <v>0</v>
      </c>
      <c r="Y136" s="491">
        <f t="shared" si="33"/>
        <v>0</v>
      </c>
      <c r="Z136" s="491">
        <f t="shared" si="33"/>
        <v>0</v>
      </c>
      <c r="AA136" s="491">
        <f t="shared" si="33"/>
        <v>0</v>
      </c>
      <c r="AB136" s="491">
        <f t="shared" si="33"/>
        <v>0</v>
      </c>
      <c r="AC136" s="492">
        <f t="shared" si="23"/>
        <v>0</v>
      </c>
    </row>
    <row r="137" spans="1:29" x14ac:dyDescent="0.25">
      <c r="A137" s="493" t="str">
        <f t="shared" si="35"/>
        <v>Don't</v>
      </c>
      <c r="B137" s="461" t="str">
        <f>B136</f>
        <v>Other Countries with measures</v>
      </c>
      <c r="D137" t="str">
        <f t="shared" si="36"/>
        <v>IMP</v>
      </c>
      <c r="E137" s="462" t="s">
        <v>611</v>
      </c>
      <c r="F137" s="489">
        <f>'Other Measures|Autre Mesures'!E$113</f>
        <v>0</v>
      </c>
      <c r="G137" s="430">
        <f>'Other Measures|Autre Mesures'!F$113</f>
        <v>0</v>
      </c>
      <c r="H137" s="430">
        <f>'Other Measures|Autre Mesures'!G$113</f>
        <v>0</v>
      </c>
      <c r="I137" s="430">
        <f>'Other Measures|Autre Mesures'!H$113</f>
        <v>0</v>
      </c>
      <c r="J137" s="430">
        <f>'Other Measures|Autre Mesures'!I$113</f>
        <v>0</v>
      </c>
      <c r="K137" s="430">
        <f>'Other Measures|Autre Mesures'!J$113</f>
        <v>0</v>
      </c>
      <c r="L137" s="430">
        <f>'Other Measures|Autre Mesures'!K$113</f>
        <v>0</v>
      </c>
      <c r="M137" s="430">
        <f>'Other Measures|Autre Mesures'!L$113</f>
        <v>0</v>
      </c>
      <c r="N137" s="489">
        <f>'Other Measures|Autre Mesures'!E$114/1000</f>
        <v>0</v>
      </c>
      <c r="O137" s="430">
        <f>'Other Measures|Autre Mesures'!F$114/1000</f>
        <v>0</v>
      </c>
      <c r="P137" s="430">
        <f>'Other Measures|Autre Mesures'!G$114/1000</f>
        <v>0</v>
      </c>
      <c r="Q137" s="430">
        <f>'Other Measures|Autre Mesures'!H$114/1000</f>
        <v>0</v>
      </c>
      <c r="R137" s="430">
        <f>'Other Measures|Autre Mesures'!I$114/1000</f>
        <v>0</v>
      </c>
      <c r="S137" s="430">
        <f>'Other Measures|Autre Mesures'!J$114/1000</f>
        <v>0</v>
      </c>
      <c r="T137" s="430">
        <f>'Other Measures|Autre Mesures'!K$114/1000</f>
        <v>0</v>
      </c>
      <c r="U137" s="430">
        <f>'Other Measures|Autre Mesures'!L$114/1000</f>
        <v>0</v>
      </c>
      <c r="V137" s="490">
        <f t="shared" si="34"/>
        <v>0</v>
      </c>
      <c r="W137" s="491">
        <f t="shared" si="34"/>
        <v>0</v>
      </c>
      <c r="X137" s="491">
        <f t="shared" si="34"/>
        <v>0</v>
      </c>
      <c r="Y137" s="491">
        <f t="shared" si="33"/>
        <v>0</v>
      </c>
      <c r="Z137" s="491">
        <f t="shared" si="33"/>
        <v>0</v>
      </c>
      <c r="AA137" s="491">
        <f t="shared" si="33"/>
        <v>0</v>
      </c>
      <c r="AB137" s="491">
        <f t="shared" si="33"/>
        <v>0</v>
      </c>
      <c r="AC137" s="492">
        <f t="shared" si="23"/>
        <v>0</v>
      </c>
    </row>
    <row r="138" spans="1:29" x14ac:dyDescent="0.25">
      <c r="A138" s="493" t="str">
        <f t="shared" si="35"/>
        <v>Don't</v>
      </c>
      <c r="B138" s="461" t="str">
        <f>B137</f>
        <v>Other Countries with measures</v>
      </c>
      <c r="D138" t="str">
        <f t="shared" si="36"/>
        <v>IMP</v>
      </c>
      <c r="E138" s="462" t="s">
        <v>612</v>
      </c>
      <c r="F138" s="489">
        <f>'Other Measures|Autre Mesures'!E$118</f>
        <v>0</v>
      </c>
      <c r="G138" s="430">
        <f>'Other Measures|Autre Mesures'!F$118</f>
        <v>0</v>
      </c>
      <c r="H138" s="430">
        <f>'Other Measures|Autre Mesures'!G$118</f>
        <v>0</v>
      </c>
      <c r="I138" s="430">
        <f>'Other Measures|Autre Mesures'!H$118</f>
        <v>0</v>
      </c>
      <c r="J138" s="430">
        <f>'Other Measures|Autre Mesures'!I$118</f>
        <v>0</v>
      </c>
      <c r="K138" s="430">
        <f>'Other Measures|Autre Mesures'!J$118</f>
        <v>0</v>
      </c>
      <c r="L138" s="430">
        <f>'Other Measures|Autre Mesures'!K$118</f>
        <v>0</v>
      </c>
      <c r="M138" s="430">
        <f>'Other Measures|Autre Mesures'!L$118</f>
        <v>0</v>
      </c>
      <c r="N138" s="489">
        <f>'Other Measures|Autre Mesures'!E$119/1000</f>
        <v>0</v>
      </c>
      <c r="O138" s="430">
        <f>'Other Measures|Autre Mesures'!F$119/1000</f>
        <v>0</v>
      </c>
      <c r="P138" s="430">
        <f>'Other Measures|Autre Mesures'!G$119/1000</f>
        <v>0</v>
      </c>
      <c r="Q138" s="430">
        <f>'Other Measures|Autre Mesures'!H$119/1000</f>
        <v>0</v>
      </c>
      <c r="R138" s="430">
        <f>'Other Measures|Autre Mesures'!I$119/1000</f>
        <v>0</v>
      </c>
      <c r="S138" s="430">
        <f>'Other Measures|Autre Mesures'!J$119/1000</f>
        <v>0</v>
      </c>
      <c r="T138" s="430">
        <f>'Other Measures|Autre Mesures'!K$119/1000</f>
        <v>0</v>
      </c>
      <c r="U138" s="430">
        <f>'Other Measures|Autre Mesures'!L$119/1000</f>
        <v>0</v>
      </c>
      <c r="V138" s="490">
        <f t="shared" si="34"/>
        <v>0</v>
      </c>
      <c r="W138" s="491">
        <f t="shared" si="34"/>
        <v>0</v>
      </c>
      <c r="X138" s="491">
        <f t="shared" si="34"/>
        <v>0</v>
      </c>
      <c r="Y138" s="491">
        <f t="shared" si="33"/>
        <v>0</v>
      </c>
      <c r="Z138" s="491">
        <f t="shared" si="33"/>
        <v>0</v>
      </c>
      <c r="AA138" s="491">
        <f t="shared" si="33"/>
        <v>0</v>
      </c>
      <c r="AB138" s="491">
        <f t="shared" si="33"/>
        <v>0</v>
      </c>
      <c r="AC138" s="492">
        <f t="shared" si="23"/>
        <v>0</v>
      </c>
    </row>
    <row r="139" spans="1:29" x14ac:dyDescent="0.25">
      <c r="A139" s="493" t="str">
        <f t="shared" si="35"/>
        <v>Don't</v>
      </c>
      <c r="B139" s="461" t="str">
        <f>B138</f>
        <v>Other Countries with measures</v>
      </c>
      <c r="D139" t="str">
        <f t="shared" si="36"/>
        <v>IMP</v>
      </c>
      <c r="E139" s="462" t="s">
        <v>613</v>
      </c>
      <c r="F139" s="489">
        <f>'Other Measures|Autre Mesures'!E$123</f>
        <v>0</v>
      </c>
      <c r="G139" s="430">
        <f>'Other Measures|Autre Mesures'!F$123</f>
        <v>0</v>
      </c>
      <c r="H139" s="430">
        <f>'Other Measures|Autre Mesures'!G$123</f>
        <v>0</v>
      </c>
      <c r="I139" s="430">
        <f>'Other Measures|Autre Mesures'!H$123</f>
        <v>0</v>
      </c>
      <c r="J139" s="430">
        <f>'Other Measures|Autre Mesures'!I$123</f>
        <v>0</v>
      </c>
      <c r="K139" s="430">
        <f>'Other Measures|Autre Mesures'!J$123</f>
        <v>0</v>
      </c>
      <c r="L139" s="430">
        <f>'Other Measures|Autre Mesures'!K$123</f>
        <v>0</v>
      </c>
      <c r="M139" s="430">
        <f>'Other Measures|Autre Mesures'!L$123</f>
        <v>0</v>
      </c>
      <c r="N139" s="489">
        <f>'Other Measures|Autre Mesures'!E$124/1000</f>
        <v>0</v>
      </c>
      <c r="O139" s="430">
        <f>'Other Measures|Autre Mesures'!F$124/1000</f>
        <v>0</v>
      </c>
      <c r="P139" s="430">
        <f>'Other Measures|Autre Mesures'!G$124/1000</f>
        <v>0</v>
      </c>
      <c r="Q139" s="430">
        <f>'Other Measures|Autre Mesures'!H$124/1000</f>
        <v>0</v>
      </c>
      <c r="R139" s="430">
        <f>'Other Measures|Autre Mesures'!I$124/1000</f>
        <v>0</v>
      </c>
      <c r="S139" s="430">
        <f>'Other Measures|Autre Mesures'!J$124/1000</f>
        <v>0</v>
      </c>
      <c r="T139" s="430">
        <f>'Other Measures|Autre Mesures'!K$124/1000</f>
        <v>0</v>
      </c>
      <c r="U139" s="430">
        <f>'Other Measures|Autre Mesures'!L$124/1000</f>
        <v>0</v>
      </c>
      <c r="V139" s="490">
        <f t="shared" si="34"/>
        <v>0</v>
      </c>
      <c r="W139" s="491">
        <f t="shared" si="34"/>
        <v>0</v>
      </c>
      <c r="X139" s="491">
        <f t="shared" si="34"/>
        <v>0</v>
      </c>
      <c r="Y139" s="491">
        <f t="shared" si="33"/>
        <v>0</v>
      </c>
      <c r="Z139" s="491">
        <f t="shared" si="33"/>
        <v>0</v>
      </c>
      <c r="AA139" s="491">
        <f t="shared" si="33"/>
        <v>0</v>
      </c>
      <c r="AB139" s="491">
        <f t="shared" si="33"/>
        <v>0</v>
      </c>
      <c r="AC139" s="492">
        <f t="shared" si="23"/>
        <v>0</v>
      </c>
    </row>
    <row r="140" spans="1:29" x14ac:dyDescent="0.25">
      <c r="A140" s="493" t="str">
        <f t="shared" si="35"/>
        <v>Don't</v>
      </c>
      <c r="B140" s="461" t="str">
        <f t="shared" si="35"/>
        <v>Other Countries with measures</v>
      </c>
      <c r="D140" t="str">
        <f t="shared" si="36"/>
        <v>IMP</v>
      </c>
      <c r="E140" s="462" t="s">
        <v>614</v>
      </c>
      <c r="F140" s="489">
        <f>'Other Measures|Autre Mesures'!E$128</f>
        <v>0</v>
      </c>
      <c r="G140" s="430">
        <f>'Other Measures|Autre Mesures'!F$128</f>
        <v>0</v>
      </c>
      <c r="H140" s="430">
        <f>'Other Measures|Autre Mesures'!G$128</f>
        <v>0</v>
      </c>
      <c r="I140" s="430">
        <f>'Other Measures|Autre Mesures'!H$128</f>
        <v>0</v>
      </c>
      <c r="J140" s="430">
        <f>'Other Measures|Autre Mesures'!I$128</f>
        <v>0</v>
      </c>
      <c r="K140" s="430">
        <f>'Other Measures|Autre Mesures'!J$128</f>
        <v>0</v>
      </c>
      <c r="L140" s="430">
        <f>'Other Measures|Autre Mesures'!K$128</f>
        <v>0</v>
      </c>
      <c r="M140" s="430">
        <f>'Other Measures|Autre Mesures'!L$128</f>
        <v>0</v>
      </c>
      <c r="N140" s="489">
        <f>'Other Measures|Autre Mesures'!E$129/1000</f>
        <v>0</v>
      </c>
      <c r="O140" s="430">
        <f>'Other Measures|Autre Mesures'!F$129/1000</f>
        <v>0</v>
      </c>
      <c r="P140" s="430">
        <f>'Other Measures|Autre Mesures'!G$129/1000</f>
        <v>0</v>
      </c>
      <c r="Q140" s="430">
        <f>'Other Measures|Autre Mesures'!H$129/1000</f>
        <v>0</v>
      </c>
      <c r="R140" s="430">
        <f>'Other Measures|Autre Mesures'!I$129/1000</f>
        <v>0</v>
      </c>
      <c r="S140" s="430">
        <f>'Other Measures|Autre Mesures'!J$129/1000</f>
        <v>0</v>
      </c>
      <c r="T140" s="430">
        <f>'Other Measures|Autre Mesures'!K$129/1000</f>
        <v>0</v>
      </c>
      <c r="U140" s="430">
        <f>'Other Measures|Autre Mesures'!L$129/1000</f>
        <v>0</v>
      </c>
      <c r="V140" s="490">
        <f t="shared" si="34"/>
        <v>0</v>
      </c>
      <c r="W140" s="491">
        <f t="shared" si="34"/>
        <v>0</v>
      </c>
      <c r="X140" s="491">
        <f t="shared" si="34"/>
        <v>0</v>
      </c>
      <c r="Y140" s="491">
        <f t="shared" si="33"/>
        <v>0</v>
      </c>
      <c r="Z140" s="491">
        <f t="shared" si="33"/>
        <v>0</v>
      </c>
      <c r="AA140" s="491">
        <f t="shared" si="33"/>
        <v>0</v>
      </c>
      <c r="AB140" s="491">
        <f t="shared" si="33"/>
        <v>0</v>
      </c>
      <c r="AC140" s="492">
        <f t="shared" si="23"/>
        <v>0</v>
      </c>
    </row>
    <row r="141" spans="1:29" x14ac:dyDescent="0.25">
      <c r="A141" s="493" t="str">
        <f t="shared" si="35"/>
        <v>Don't</v>
      </c>
      <c r="B141" s="461" t="str">
        <f t="shared" si="35"/>
        <v>Other Countries with measures</v>
      </c>
      <c r="D141" t="str">
        <f t="shared" si="36"/>
        <v>IMP</v>
      </c>
      <c r="E141" s="462" t="s">
        <v>615</v>
      </c>
      <c r="F141" s="489">
        <f>'Other Measures|Autre Mesures'!E$133</f>
        <v>0</v>
      </c>
      <c r="G141" s="430">
        <f>'Other Measures|Autre Mesures'!F$133</f>
        <v>0</v>
      </c>
      <c r="H141" s="430">
        <f>'Other Measures|Autre Mesures'!G$133</f>
        <v>0</v>
      </c>
      <c r="I141" s="430">
        <f>'Other Measures|Autre Mesures'!H$133</f>
        <v>0</v>
      </c>
      <c r="J141" s="430">
        <f>'Other Measures|Autre Mesures'!I$133</f>
        <v>0</v>
      </c>
      <c r="K141" s="430">
        <f>'Other Measures|Autre Mesures'!J$133</f>
        <v>0</v>
      </c>
      <c r="L141" s="430">
        <f>'Other Measures|Autre Mesures'!K$133</f>
        <v>0</v>
      </c>
      <c r="M141" s="430">
        <f>'Other Measures|Autre Mesures'!L$133</f>
        <v>0</v>
      </c>
      <c r="N141" s="489">
        <f>'Other Measures|Autre Mesures'!E$134/1000</f>
        <v>0</v>
      </c>
      <c r="O141" s="430">
        <f>'Other Measures|Autre Mesures'!F$134/1000</f>
        <v>0</v>
      </c>
      <c r="P141" s="430">
        <f>'Other Measures|Autre Mesures'!G$134/1000</f>
        <v>0</v>
      </c>
      <c r="Q141" s="430">
        <f>'Other Measures|Autre Mesures'!H$134/1000</f>
        <v>0</v>
      </c>
      <c r="R141" s="430">
        <f>'Other Measures|Autre Mesures'!I$134/1000</f>
        <v>0</v>
      </c>
      <c r="S141" s="430">
        <f>'Other Measures|Autre Mesures'!J$134/1000</f>
        <v>0</v>
      </c>
      <c r="T141" s="430">
        <f>'Other Measures|Autre Mesures'!K$134/1000</f>
        <v>0</v>
      </c>
      <c r="U141" s="430">
        <f>'Other Measures|Autre Mesures'!L$134/1000</f>
        <v>0</v>
      </c>
      <c r="V141" s="490">
        <f t="shared" si="34"/>
        <v>0</v>
      </c>
      <c r="W141" s="491">
        <f t="shared" si="34"/>
        <v>0</v>
      </c>
      <c r="X141" s="491">
        <f t="shared" si="34"/>
        <v>0</v>
      </c>
      <c r="Y141" s="491">
        <f t="shared" si="33"/>
        <v>0</v>
      </c>
      <c r="Z141" s="491">
        <f t="shared" si="33"/>
        <v>0</v>
      </c>
      <c r="AA141" s="491">
        <f t="shared" si="33"/>
        <v>0</v>
      </c>
      <c r="AB141" s="491">
        <f t="shared" si="33"/>
        <v>0</v>
      </c>
      <c r="AC141" s="492">
        <f t="shared" si="23"/>
        <v>0</v>
      </c>
    </row>
    <row r="142" spans="1:29" x14ac:dyDescent="0.25">
      <c r="A142" s="493" t="str">
        <f t="shared" si="35"/>
        <v>Don't</v>
      </c>
      <c r="B142" s="461" t="str">
        <f t="shared" si="35"/>
        <v>Other Countries with measures</v>
      </c>
      <c r="D142" t="str">
        <f t="shared" si="36"/>
        <v>IMP</v>
      </c>
      <c r="E142" s="462" t="s">
        <v>616</v>
      </c>
      <c r="F142" s="489">
        <f>'Other Measures|Autre Mesures'!E$138</f>
        <v>0</v>
      </c>
      <c r="G142" s="430">
        <f>'Other Measures|Autre Mesures'!F$138</f>
        <v>0</v>
      </c>
      <c r="H142" s="430">
        <f>'Other Measures|Autre Mesures'!G$138</f>
        <v>0</v>
      </c>
      <c r="I142" s="430">
        <f>'Other Measures|Autre Mesures'!H$138</f>
        <v>0</v>
      </c>
      <c r="J142" s="430">
        <f>'Other Measures|Autre Mesures'!I$138</f>
        <v>0</v>
      </c>
      <c r="K142" s="430">
        <f>'Other Measures|Autre Mesures'!J$138</f>
        <v>0</v>
      </c>
      <c r="L142" s="430">
        <f>'Other Measures|Autre Mesures'!K$138</f>
        <v>0</v>
      </c>
      <c r="M142" s="430">
        <f>'Other Measures|Autre Mesures'!L$138</f>
        <v>0</v>
      </c>
      <c r="N142" s="489">
        <f>'Other Measures|Autre Mesures'!E$139/1000</f>
        <v>0</v>
      </c>
      <c r="O142" s="430">
        <f>'Other Measures|Autre Mesures'!F$139/1000</f>
        <v>0</v>
      </c>
      <c r="P142" s="430">
        <f>'Other Measures|Autre Mesures'!G$139/1000</f>
        <v>0</v>
      </c>
      <c r="Q142" s="430">
        <f>'Other Measures|Autre Mesures'!H$139/1000</f>
        <v>0</v>
      </c>
      <c r="R142" s="430">
        <f>'Other Measures|Autre Mesures'!I$139/1000</f>
        <v>0</v>
      </c>
      <c r="S142" s="430">
        <f>'Other Measures|Autre Mesures'!J$139/1000</f>
        <v>0</v>
      </c>
      <c r="T142" s="430">
        <f>'Other Measures|Autre Mesures'!K$139/1000</f>
        <v>0</v>
      </c>
      <c r="U142" s="430">
        <f>'Other Measures|Autre Mesures'!L$139/1000</f>
        <v>0</v>
      </c>
      <c r="V142" s="490">
        <f t="shared" si="34"/>
        <v>0</v>
      </c>
      <c r="W142" s="491">
        <f t="shared" si="34"/>
        <v>0</v>
      </c>
      <c r="X142" s="491">
        <f t="shared" si="34"/>
        <v>0</v>
      </c>
      <c r="Y142" s="491">
        <f t="shared" si="33"/>
        <v>0</v>
      </c>
      <c r="Z142" s="491">
        <f t="shared" si="33"/>
        <v>0</v>
      </c>
      <c r="AA142" s="491">
        <f t="shared" si="33"/>
        <v>0</v>
      </c>
      <c r="AB142" s="491">
        <f t="shared" si="33"/>
        <v>0</v>
      </c>
      <c r="AC142" s="492">
        <f t="shared" si="23"/>
        <v>0</v>
      </c>
    </row>
    <row r="143" spans="1:29" x14ac:dyDescent="0.25">
      <c r="A143" s="493" t="str">
        <f t="shared" si="35"/>
        <v>Don't</v>
      </c>
      <c r="B143" s="461" t="str">
        <f t="shared" si="35"/>
        <v>Other Countries with measures</v>
      </c>
      <c r="D143" t="str">
        <f t="shared" si="36"/>
        <v>IMP</v>
      </c>
      <c r="E143" s="462" t="s">
        <v>617</v>
      </c>
      <c r="F143" s="489">
        <f>'Other Measures|Autre Mesures'!E$143</f>
        <v>0</v>
      </c>
      <c r="G143" s="430">
        <f>'Other Measures|Autre Mesures'!F$143</f>
        <v>0</v>
      </c>
      <c r="H143" s="430">
        <f>'Other Measures|Autre Mesures'!G$143</f>
        <v>0</v>
      </c>
      <c r="I143" s="430">
        <f>'Other Measures|Autre Mesures'!H$143</f>
        <v>0</v>
      </c>
      <c r="J143" s="430">
        <f>'Other Measures|Autre Mesures'!I$143</f>
        <v>0</v>
      </c>
      <c r="K143" s="430">
        <f>'Other Measures|Autre Mesures'!J$143</f>
        <v>0</v>
      </c>
      <c r="L143" s="430">
        <f>'Other Measures|Autre Mesures'!K$143</f>
        <v>0</v>
      </c>
      <c r="M143" s="430">
        <f>'Other Measures|Autre Mesures'!L$143</f>
        <v>0</v>
      </c>
      <c r="N143" s="489">
        <f>'Other Measures|Autre Mesures'!E$144/1000</f>
        <v>0</v>
      </c>
      <c r="O143" s="430">
        <f>'Other Measures|Autre Mesures'!F$144/1000</f>
        <v>0</v>
      </c>
      <c r="P143" s="430">
        <f>'Other Measures|Autre Mesures'!G$144/1000</f>
        <v>0</v>
      </c>
      <c r="Q143" s="430">
        <f>'Other Measures|Autre Mesures'!H$144/1000</f>
        <v>0</v>
      </c>
      <c r="R143" s="430">
        <f>'Other Measures|Autre Mesures'!I$144/1000</f>
        <v>0</v>
      </c>
      <c r="S143" s="430">
        <f>'Other Measures|Autre Mesures'!J$144/1000</f>
        <v>0</v>
      </c>
      <c r="T143" s="430">
        <f>'Other Measures|Autre Mesures'!K$144/1000</f>
        <v>0</v>
      </c>
      <c r="U143" s="430">
        <f>'Other Measures|Autre Mesures'!L$144/1000</f>
        <v>0</v>
      </c>
      <c r="V143" s="490">
        <f t="shared" si="34"/>
        <v>0</v>
      </c>
      <c r="W143" s="491">
        <f t="shared" si="34"/>
        <v>0</v>
      </c>
      <c r="X143" s="491">
        <f t="shared" si="34"/>
        <v>0</v>
      </c>
      <c r="Y143" s="491">
        <f t="shared" si="33"/>
        <v>0</v>
      </c>
      <c r="Z143" s="491">
        <f t="shared" si="33"/>
        <v>0</v>
      </c>
      <c r="AA143" s="491">
        <f t="shared" si="33"/>
        <v>0</v>
      </c>
      <c r="AB143" s="491">
        <f t="shared" si="33"/>
        <v>0</v>
      </c>
      <c r="AC143" s="492">
        <f t="shared" si="23"/>
        <v>0</v>
      </c>
    </row>
    <row r="144" spans="1:29" x14ac:dyDescent="0.25">
      <c r="A144" s="493" t="str">
        <f t="shared" si="35"/>
        <v>Don't</v>
      </c>
      <c r="B144" s="461" t="str">
        <f t="shared" si="35"/>
        <v>Other Countries with measures</v>
      </c>
      <c r="D144" t="s">
        <v>618</v>
      </c>
      <c r="E144" s="462" t="str">
        <f t="shared" ref="E144:E149" si="37">E134</f>
        <v>BMP 1</v>
      </c>
      <c r="F144" s="489">
        <f>'Other Measures|Autre Mesures'!E$169</f>
        <v>0</v>
      </c>
      <c r="G144" s="430">
        <f>'Other Measures|Autre Mesures'!F$169</f>
        <v>0</v>
      </c>
      <c r="H144" s="430">
        <f>'Other Measures|Autre Mesures'!G$169</f>
        <v>0</v>
      </c>
      <c r="I144" s="430">
        <f>'Other Measures|Autre Mesures'!H$169</f>
        <v>0</v>
      </c>
      <c r="J144" s="430">
        <f>'Other Measures|Autre Mesures'!I$169</f>
        <v>0</v>
      </c>
      <c r="K144" s="430">
        <f>'Other Measures|Autre Mesures'!J$169</f>
        <v>0</v>
      </c>
      <c r="L144" s="430">
        <f>'Other Measures|Autre Mesures'!K$169</f>
        <v>0</v>
      </c>
      <c r="M144" s="430">
        <f>'Other Measures|Autre Mesures'!L$169</f>
        <v>0</v>
      </c>
      <c r="N144" s="489">
        <f>'Other Measures|Autre Mesures'!E$170/1000</f>
        <v>0</v>
      </c>
      <c r="O144" s="430">
        <f>'Other Measures|Autre Mesures'!F$170/1000</f>
        <v>0</v>
      </c>
      <c r="P144" s="430">
        <f>'Other Measures|Autre Mesures'!G$170/1000</f>
        <v>0</v>
      </c>
      <c r="Q144" s="430">
        <f>'Other Measures|Autre Mesures'!H$170/1000</f>
        <v>0</v>
      </c>
      <c r="R144" s="430">
        <f>'Other Measures|Autre Mesures'!I$170/1000</f>
        <v>0</v>
      </c>
      <c r="S144" s="430">
        <f>'Other Measures|Autre Mesures'!J$170/1000</f>
        <v>0</v>
      </c>
      <c r="T144" s="430">
        <f>'Other Measures|Autre Mesures'!K$170/1000</f>
        <v>0</v>
      </c>
      <c r="U144" s="430">
        <f>'Other Measures|Autre Mesures'!L$170/1000</f>
        <v>0</v>
      </c>
      <c r="V144" s="490">
        <f t="shared" si="34"/>
        <v>0</v>
      </c>
      <c r="W144" s="491">
        <f t="shared" si="34"/>
        <v>0</v>
      </c>
      <c r="X144" s="491">
        <f t="shared" si="34"/>
        <v>0</v>
      </c>
      <c r="Y144" s="491">
        <f t="shared" si="33"/>
        <v>0</v>
      </c>
      <c r="Z144" s="491">
        <f t="shared" si="33"/>
        <v>0</v>
      </c>
      <c r="AA144" s="491">
        <f t="shared" si="33"/>
        <v>0</v>
      </c>
      <c r="AB144" s="491">
        <f t="shared" si="33"/>
        <v>0</v>
      </c>
      <c r="AC144" s="492">
        <f t="shared" si="23"/>
        <v>0</v>
      </c>
    </row>
    <row r="145" spans="1:29" x14ac:dyDescent="0.25">
      <c r="A145" s="493" t="str">
        <f t="shared" si="35"/>
        <v>Don't</v>
      </c>
      <c r="B145" s="461" t="str">
        <f>B144</f>
        <v>Other Countries with measures</v>
      </c>
      <c r="D145" t="str">
        <f>D144</f>
        <v>IMP SLS</v>
      </c>
      <c r="E145" s="462" t="str">
        <f t="shared" si="37"/>
        <v>BMP 2</v>
      </c>
      <c r="F145" s="489">
        <f>'Other Measures|Autre Mesures'!E$174</f>
        <v>0</v>
      </c>
      <c r="G145" s="430">
        <f>'Other Measures|Autre Mesures'!F$174</f>
        <v>0</v>
      </c>
      <c r="H145" s="430">
        <f>'Other Measures|Autre Mesures'!G$174</f>
        <v>0</v>
      </c>
      <c r="I145" s="430">
        <f>'Other Measures|Autre Mesures'!H$174</f>
        <v>0</v>
      </c>
      <c r="J145" s="430">
        <f>'Other Measures|Autre Mesures'!I$174</f>
        <v>0</v>
      </c>
      <c r="K145" s="430">
        <f>'Other Measures|Autre Mesures'!J$174</f>
        <v>0</v>
      </c>
      <c r="L145" s="430">
        <f>'Other Measures|Autre Mesures'!K$174</f>
        <v>0</v>
      </c>
      <c r="M145" s="430">
        <f>'Other Measures|Autre Mesures'!L$174</f>
        <v>0</v>
      </c>
      <c r="N145" s="489">
        <f>'Other Measures|Autre Mesures'!E$175/1000</f>
        <v>0</v>
      </c>
      <c r="O145" s="430">
        <f>'Other Measures|Autre Mesures'!F$175/1000</f>
        <v>0</v>
      </c>
      <c r="P145" s="430">
        <f>'Other Measures|Autre Mesures'!G$175/1000</f>
        <v>0</v>
      </c>
      <c r="Q145" s="430">
        <f>'Other Measures|Autre Mesures'!H$175/1000</f>
        <v>0</v>
      </c>
      <c r="R145" s="430">
        <f>'Other Measures|Autre Mesures'!I$175/1000</f>
        <v>0</v>
      </c>
      <c r="S145" s="430">
        <f>'Other Measures|Autre Mesures'!J$175/1000</f>
        <v>0</v>
      </c>
      <c r="T145" s="430">
        <f>'Other Measures|Autre Mesures'!K$175/1000</f>
        <v>0</v>
      </c>
      <c r="U145" s="430">
        <f>'Other Measures|Autre Mesures'!L$175/1000</f>
        <v>0</v>
      </c>
      <c r="V145" s="490">
        <f t="shared" si="34"/>
        <v>0</v>
      </c>
      <c r="W145" s="491">
        <f t="shared" si="34"/>
        <v>0</v>
      </c>
      <c r="X145" s="491">
        <f t="shared" si="34"/>
        <v>0</v>
      </c>
      <c r="Y145" s="491">
        <f t="shared" si="33"/>
        <v>0</v>
      </c>
      <c r="Z145" s="491">
        <f t="shared" si="33"/>
        <v>0</v>
      </c>
      <c r="AA145" s="491">
        <f t="shared" si="33"/>
        <v>0</v>
      </c>
      <c r="AB145" s="491">
        <f t="shared" si="33"/>
        <v>0</v>
      </c>
      <c r="AC145" s="492">
        <f t="shared" si="23"/>
        <v>0</v>
      </c>
    </row>
    <row r="146" spans="1:29" x14ac:dyDescent="0.25">
      <c r="A146" s="493" t="str">
        <f t="shared" si="35"/>
        <v>Don't</v>
      </c>
      <c r="B146" s="461" t="str">
        <f>B145</f>
        <v>Other Countries with measures</v>
      </c>
      <c r="D146" t="str">
        <f t="shared" ref="D146:D153" si="38">D145</f>
        <v>IMP SLS</v>
      </c>
      <c r="E146" s="462" t="str">
        <f t="shared" si="37"/>
        <v>BMP 3</v>
      </c>
      <c r="F146" s="489">
        <f>'Other Measures|Autre Mesures'!E$179</f>
        <v>0</v>
      </c>
      <c r="G146" s="430">
        <f>'Other Measures|Autre Mesures'!F$179</f>
        <v>0</v>
      </c>
      <c r="H146" s="430">
        <f>'Other Measures|Autre Mesures'!G$179</f>
        <v>0</v>
      </c>
      <c r="I146" s="430">
        <f>'Other Measures|Autre Mesures'!H$179</f>
        <v>0</v>
      </c>
      <c r="J146" s="430">
        <f>'Other Measures|Autre Mesures'!I$179</f>
        <v>0</v>
      </c>
      <c r="K146" s="430">
        <f>'Other Measures|Autre Mesures'!J$179</f>
        <v>0</v>
      </c>
      <c r="L146" s="430">
        <f>'Other Measures|Autre Mesures'!K$179</f>
        <v>0</v>
      </c>
      <c r="M146" s="430">
        <f>'Other Measures|Autre Mesures'!L$179</f>
        <v>0</v>
      </c>
      <c r="N146" s="489">
        <f>'Other Measures|Autre Mesures'!E$180/1000</f>
        <v>0</v>
      </c>
      <c r="O146" s="430">
        <f>'Other Measures|Autre Mesures'!F$180/1000</f>
        <v>0</v>
      </c>
      <c r="P146" s="430">
        <f>'Other Measures|Autre Mesures'!G$180/1000</f>
        <v>0</v>
      </c>
      <c r="Q146" s="430">
        <f>'Other Measures|Autre Mesures'!H$180/1000</f>
        <v>0</v>
      </c>
      <c r="R146" s="430">
        <f>'Other Measures|Autre Mesures'!I$180/1000</f>
        <v>0</v>
      </c>
      <c r="S146" s="430">
        <f>'Other Measures|Autre Mesures'!J$180/1000</f>
        <v>0</v>
      </c>
      <c r="T146" s="430">
        <f>'Other Measures|Autre Mesures'!K$180/1000</f>
        <v>0</v>
      </c>
      <c r="U146" s="430">
        <f>'Other Measures|Autre Mesures'!L$180/1000</f>
        <v>0</v>
      </c>
      <c r="V146" s="490">
        <f t="shared" si="34"/>
        <v>0</v>
      </c>
      <c r="W146" s="491">
        <f t="shared" si="34"/>
        <v>0</v>
      </c>
      <c r="X146" s="491">
        <f t="shared" si="34"/>
        <v>0</v>
      </c>
      <c r="Y146" s="491">
        <f t="shared" si="33"/>
        <v>0</v>
      </c>
      <c r="Z146" s="491">
        <f t="shared" si="33"/>
        <v>0</v>
      </c>
      <c r="AA146" s="491">
        <f t="shared" si="33"/>
        <v>0</v>
      </c>
      <c r="AB146" s="491">
        <f t="shared" si="33"/>
        <v>0</v>
      </c>
      <c r="AC146" s="492">
        <f t="shared" si="23"/>
        <v>0</v>
      </c>
    </row>
    <row r="147" spans="1:29" x14ac:dyDescent="0.25">
      <c r="A147" s="493" t="str">
        <f t="shared" si="35"/>
        <v>Don't</v>
      </c>
      <c r="B147" s="461" t="str">
        <f>B146</f>
        <v>Other Countries with measures</v>
      </c>
      <c r="D147" t="str">
        <f t="shared" si="38"/>
        <v>IMP SLS</v>
      </c>
      <c r="E147" s="462" t="str">
        <f t="shared" si="37"/>
        <v>BMP 4</v>
      </c>
      <c r="F147" s="489">
        <f>'Other Measures|Autre Mesures'!E$184</f>
        <v>0</v>
      </c>
      <c r="G147" s="430">
        <f>'Other Measures|Autre Mesures'!F$184</f>
        <v>0</v>
      </c>
      <c r="H147" s="430">
        <f>'Other Measures|Autre Mesures'!G$184</f>
        <v>0</v>
      </c>
      <c r="I147" s="430">
        <f>'Other Measures|Autre Mesures'!H$184</f>
        <v>0</v>
      </c>
      <c r="J147" s="430">
        <f>'Other Measures|Autre Mesures'!I$184</f>
        <v>0</v>
      </c>
      <c r="K147" s="430">
        <f>'Other Measures|Autre Mesures'!J$184</f>
        <v>0</v>
      </c>
      <c r="L147" s="430">
        <f>'Other Measures|Autre Mesures'!K$184</f>
        <v>0</v>
      </c>
      <c r="M147" s="430">
        <f>'Other Measures|Autre Mesures'!L$184</f>
        <v>0</v>
      </c>
      <c r="N147" s="489">
        <f>'Other Measures|Autre Mesures'!E$185/1000</f>
        <v>0</v>
      </c>
      <c r="O147" s="430">
        <f>'Other Measures|Autre Mesures'!F$185/1000</f>
        <v>0</v>
      </c>
      <c r="P147" s="430">
        <f>'Other Measures|Autre Mesures'!G$185/1000</f>
        <v>0</v>
      </c>
      <c r="Q147" s="430">
        <f>'Other Measures|Autre Mesures'!H$185/1000</f>
        <v>0</v>
      </c>
      <c r="R147" s="430">
        <f>'Other Measures|Autre Mesures'!I$185/1000</f>
        <v>0</v>
      </c>
      <c r="S147" s="430">
        <f>'Other Measures|Autre Mesures'!J$185/1000</f>
        <v>0</v>
      </c>
      <c r="T147" s="430">
        <f>'Other Measures|Autre Mesures'!K$185/1000</f>
        <v>0</v>
      </c>
      <c r="U147" s="430">
        <f>'Other Measures|Autre Mesures'!L$185/1000</f>
        <v>0</v>
      </c>
      <c r="V147" s="490">
        <f t="shared" si="34"/>
        <v>0</v>
      </c>
      <c r="W147" s="491">
        <f t="shared" si="34"/>
        <v>0</v>
      </c>
      <c r="X147" s="491">
        <f t="shared" si="34"/>
        <v>0</v>
      </c>
      <c r="Y147" s="491">
        <f t="shared" si="33"/>
        <v>0</v>
      </c>
      <c r="Z147" s="491">
        <f t="shared" si="33"/>
        <v>0</v>
      </c>
      <c r="AA147" s="491">
        <f t="shared" si="33"/>
        <v>0</v>
      </c>
      <c r="AB147" s="491">
        <f t="shared" si="33"/>
        <v>0</v>
      </c>
      <c r="AC147" s="492">
        <f t="shared" si="23"/>
        <v>0</v>
      </c>
    </row>
    <row r="148" spans="1:29" x14ac:dyDescent="0.25">
      <c r="A148" s="493" t="str">
        <f t="shared" si="35"/>
        <v>Don't</v>
      </c>
      <c r="B148" s="461" t="str">
        <f>B147</f>
        <v>Other Countries with measures</v>
      </c>
      <c r="D148" t="str">
        <f t="shared" si="38"/>
        <v>IMP SLS</v>
      </c>
      <c r="E148" s="462" t="str">
        <f t="shared" si="37"/>
        <v>BMP 5</v>
      </c>
      <c r="F148" s="489">
        <f>'Other Measures|Autre Mesures'!E$189</f>
        <v>0</v>
      </c>
      <c r="G148" s="430">
        <f>'Other Measures|Autre Mesures'!F$189</f>
        <v>0</v>
      </c>
      <c r="H148" s="430">
        <f>'Other Measures|Autre Mesures'!G$189</f>
        <v>0</v>
      </c>
      <c r="I148" s="430">
        <f>'Other Measures|Autre Mesures'!H$189</f>
        <v>0</v>
      </c>
      <c r="J148" s="430">
        <f>'Other Measures|Autre Mesures'!I$189</f>
        <v>0</v>
      </c>
      <c r="K148" s="430">
        <f>'Other Measures|Autre Mesures'!J$189</f>
        <v>0</v>
      </c>
      <c r="L148" s="430">
        <f>'Other Measures|Autre Mesures'!K$189</f>
        <v>0</v>
      </c>
      <c r="M148" s="430">
        <f>'Other Measures|Autre Mesures'!L$189</f>
        <v>0</v>
      </c>
      <c r="N148" s="489">
        <f>'Other Measures|Autre Mesures'!E$190/1000</f>
        <v>0</v>
      </c>
      <c r="O148" s="430">
        <f>'Other Measures|Autre Mesures'!F$190/1000</f>
        <v>0</v>
      </c>
      <c r="P148" s="430">
        <f>'Other Measures|Autre Mesures'!G$190/1000</f>
        <v>0</v>
      </c>
      <c r="Q148" s="430">
        <f>'Other Measures|Autre Mesures'!H$190/1000</f>
        <v>0</v>
      </c>
      <c r="R148" s="430">
        <f>'Other Measures|Autre Mesures'!I$190/1000</f>
        <v>0</v>
      </c>
      <c r="S148" s="430">
        <f>'Other Measures|Autre Mesures'!J$190/1000</f>
        <v>0</v>
      </c>
      <c r="T148" s="430">
        <f>'Other Measures|Autre Mesures'!K$190/1000</f>
        <v>0</v>
      </c>
      <c r="U148" s="430">
        <f>'Other Measures|Autre Mesures'!L$190/1000</f>
        <v>0</v>
      </c>
      <c r="V148" s="490">
        <f t="shared" si="34"/>
        <v>0</v>
      </c>
      <c r="W148" s="491">
        <f t="shared" si="34"/>
        <v>0</v>
      </c>
      <c r="X148" s="491">
        <f t="shared" si="34"/>
        <v>0</v>
      </c>
      <c r="Y148" s="491">
        <f t="shared" si="33"/>
        <v>0</v>
      </c>
      <c r="Z148" s="491">
        <f t="shared" si="33"/>
        <v>0</v>
      </c>
      <c r="AA148" s="491">
        <f t="shared" si="33"/>
        <v>0</v>
      </c>
      <c r="AB148" s="491">
        <f t="shared" si="33"/>
        <v>0</v>
      </c>
      <c r="AC148" s="492">
        <f t="shared" si="23"/>
        <v>0</v>
      </c>
    </row>
    <row r="149" spans="1:29" x14ac:dyDescent="0.25">
      <c r="A149" s="493" t="str">
        <f t="shared" si="35"/>
        <v>Don't</v>
      </c>
      <c r="B149" s="461" t="str">
        <f>B148</f>
        <v>Other Countries with measures</v>
      </c>
      <c r="D149" t="str">
        <f t="shared" si="38"/>
        <v>IMP SLS</v>
      </c>
      <c r="E149" s="462" t="str">
        <f t="shared" si="37"/>
        <v>BMP 6</v>
      </c>
      <c r="F149" s="489">
        <f>'Other Measures|Autre Mesures'!E$194</f>
        <v>0</v>
      </c>
      <c r="G149" s="430">
        <f>'Other Measures|Autre Mesures'!F$194</f>
        <v>0</v>
      </c>
      <c r="H149" s="430">
        <f>'Other Measures|Autre Mesures'!G$194</f>
        <v>0</v>
      </c>
      <c r="I149" s="430">
        <f>'Other Measures|Autre Mesures'!H$194</f>
        <v>0</v>
      </c>
      <c r="J149" s="430">
        <f>'Other Measures|Autre Mesures'!I$194</f>
        <v>0</v>
      </c>
      <c r="K149" s="430">
        <f>'Other Measures|Autre Mesures'!J$194</f>
        <v>0</v>
      </c>
      <c r="L149" s="430">
        <f>'Other Measures|Autre Mesures'!K$194</f>
        <v>0</v>
      </c>
      <c r="M149" s="430">
        <f>'Other Measures|Autre Mesures'!L$194</f>
        <v>0</v>
      </c>
      <c r="N149" s="489">
        <f>'Other Measures|Autre Mesures'!E$195/1000</f>
        <v>0</v>
      </c>
      <c r="O149" s="430">
        <f>'Other Measures|Autre Mesures'!F$195/1000</f>
        <v>0</v>
      </c>
      <c r="P149" s="430">
        <f>'Other Measures|Autre Mesures'!G$195/1000</f>
        <v>0</v>
      </c>
      <c r="Q149" s="430">
        <f>'Other Measures|Autre Mesures'!H$195/1000</f>
        <v>0</v>
      </c>
      <c r="R149" s="430">
        <f>'Other Measures|Autre Mesures'!I$195/1000</f>
        <v>0</v>
      </c>
      <c r="S149" s="430">
        <f>'Other Measures|Autre Mesures'!J$195/1000</f>
        <v>0</v>
      </c>
      <c r="T149" s="430">
        <f>'Other Measures|Autre Mesures'!K$195/1000</f>
        <v>0</v>
      </c>
      <c r="U149" s="430">
        <f>'Other Measures|Autre Mesures'!L$195/1000</f>
        <v>0</v>
      </c>
      <c r="V149" s="490">
        <f t="shared" si="34"/>
        <v>0</v>
      </c>
      <c r="W149" s="491">
        <f t="shared" si="34"/>
        <v>0</v>
      </c>
      <c r="X149" s="491">
        <f t="shared" si="34"/>
        <v>0</v>
      </c>
      <c r="Y149" s="491">
        <f t="shared" si="33"/>
        <v>0</v>
      </c>
      <c r="Z149" s="491">
        <f t="shared" si="33"/>
        <v>0</v>
      </c>
      <c r="AA149" s="491">
        <f t="shared" si="33"/>
        <v>0</v>
      </c>
      <c r="AB149" s="491">
        <f t="shared" si="33"/>
        <v>0</v>
      </c>
      <c r="AC149" s="492">
        <f t="shared" si="23"/>
        <v>0</v>
      </c>
    </row>
    <row r="150" spans="1:29" x14ac:dyDescent="0.25">
      <c r="A150" s="493" t="str">
        <f t="shared" si="35"/>
        <v>Don't</v>
      </c>
      <c r="B150" s="461" t="str">
        <f t="shared" si="35"/>
        <v>Other Countries with measures</v>
      </c>
      <c r="D150" t="str">
        <f t="shared" si="38"/>
        <v>IMP SLS</v>
      </c>
      <c r="E150" s="462" t="str">
        <f t="shared" ref="E150:E153" si="39">E140</f>
        <v>BMP 7</v>
      </c>
      <c r="F150" s="489">
        <f>'Other Measures|Autre Mesures'!E$199</f>
        <v>0</v>
      </c>
      <c r="G150" s="430">
        <f>'Other Measures|Autre Mesures'!F$199</f>
        <v>0</v>
      </c>
      <c r="H150" s="430">
        <f>'Other Measures|Autre Mesures'!G$199</f>
        <v>0</v>
      </c>
      <c r="I150" s="430">
        <f>'Other Measures|Autre Mesures'!H$199</f>
        <v>0</v>
      </c>
      <c r="J150" s="430">
        <f>'Other Measures|Autre Mesures'!I$199</f>
        <v>0</v>
      </c>
      <c r="K150" s="430">
        <f>'Other Measures|Autre Mesures'!J$199</f>
        <v>0</v>
      </c>
      <c r="L150" s="430">
        <f>'Other Measures|Autre Mesures'!K$199</f>
        <v>0</v>
      </c>
      <c r="M150" s="430">
        <f>'Other Measures|Autre Mesures'!L$199</f>
        <v>0</v>
      </c>
      <c r="N150" s="489">
        <f>'Other Measures|Autre Mesures'!E$200/1000</f>
        <v>0</v>
      </c>
      <c r="O150" s="430">
        <f>'Other Measures|Autre Mesures'!F$200/1000</f>
        <v>0</v>
      </c>
      <c r="P150" s="430">
        <f>'Other Measures|Autre Mesures'!G$200/1000</f>
        <v>0</v>
      </c>
      <c r="Q150" s="430">
        <f>'Other Measures|Autre Mesures'!H$200/1000</f>
        <v>0</v>
      </c>
      <c r="R150" s="430">
        <f>'Other Measures|Autre Mesures'!I$200/1000</f>
        <v>0</v>
      </c>
      <c r="S150" s="430">
        <f>'Other Measures|Autre Mesures'!J$200/1000</f>
        <v>0</v>
      </c>
      <c r="T150" s="430">
        <f>'Other Measures|Autre Mesures'!K$200/1000</f>
        <v>0</v>
      </c>
      <c r="U150" s="430">
        <f>'Other Measures|Autre Mesures'!L$200/1000</f>
        <v>0</v>
      </c>
      <c r="V150" s="490">
        <f t="shared" si="34"/>
        <v>0</v>
      </c>
      <c r="W150" s="491">
        <f t="shared" si="34"/>
        <v>0</v>
      </c>
      <c r="X150" s="491">
        <f t="shared" si="34"/>
        <v>0</v>
      </c>
      <c r="Y150" s="491">
        <f t="shared" si="33"/>
        <v>0</v>
      </c>
      <c r="Z150" s="491">
        <f t="shared" si="33"/>
        <v>0</v>
      </c>
      <c r="AA150" s="491">
        <f t="shared" si="33"/>
        <v>0</v>
      </c>
      <c r="AB150" s="491">
        <f t="shared" si="33"/>
        <v>0</v>
      </c>
      <c r="AC150" s="492">
        <f t="shared" si="23"/>
        <v>0</v>
      </c>
    </row>
    <row r="151" spans="1:29" x14ac:dyDescent="0.25">
      <c r="A151" s="493" t="str">
        <f t="shared" si="35"/>
        <v>Don't</v>
      </c>
      <c r="B151" s="461" t="str">
        <f t="shared" si="35"/>
        <v>Other Countries with measures</v>
      </c>
      <c r="D151" t="str">
        <f t="shared" si="38"/>
        <v>IMP SLS</v>
      </c>
      <c r="E151" s="462" t="str">
        <f t="shared" si="39"/>
        <v>BMP 8</v>
      </c>
      <c r="F151" s="489">
        <f>'Other Measures|Autre Mesures'!E$204</f>
        <v>0</v>
      </c>
      <c r="G151" s="430">
        <f>'Other Measures|Autre Mesures'!F$204</f>
        <v>0</v>
      </c>
      <c r="H151" s="430">
        <f>'Other Measures|Autre Mesures'!G$204</f>
        <v>0</v>
      </c>
      <c r="I151" s="430">
        <f>'Other Measures|Autre Mesures'!H$204</f>
        <v>0</v>
      </c>
      <c r="J151" s="430">
        <f>'Other Measures|Autre Mesures'!I$204</f>
        <v>0</v>
      </c>
      <c r="K151" s="430">
        <f>'Other Measures|Autre Mesures'!J$204</f>
        <v>0</v>
      </c>
      <c r="L151" s="430">
        <f>'Other Measures|Autre Mesures'!K$204</f>
        <v>0</v>
      </c>
      <c r="M151" s="430">
        <f>'Other Measures|Autre Mesures'!L$204</f>
        <v>0</v>
      </c>
      <c r="N151" s="489">
        <f>'Other Measures|Autre Mesures'!E$205/1000</f>
        <v>0</v>
      </c>
      <c r="O151" s="430">
        <f>'Other Measures|Autre Mesures'!F$205/1000</f>
        <v>0</v>
      </c>
      <c r="P151" s="430">
        <f>'Other Measures|Autre Mesures'!G$205/1000</f>
        <v>0</v>
      </c>
      <c r="Q151" s="430">
        <f>'Other Measures|Autre Mesures'!H$205/1000</f>
        <v>0</v>
      </c>
      <c r="R151" s="430">
        <f>'Other Measures|Autre Mesures'!I$205/1000</f>
        <v>0</v>
      </c>
      <c r="S151" s="430">
        <f>'Other Measures|Autre Mesures'!J$205/1000</f>
        <v>0</v>
      </c>
      <c r="T151" s="430">
        <f>'Other Measures|Autre Mesures'!K$205/1000</f>
        <v>0</v>
      </c>
      <c r="U151" s="430">
        <f>'Other Measures|Autre Mesures'!L$205/1000</f>
        <v>0</v>
      </c>
      <c r="V151" s="490">
        <f t="shared" si="34"/>
        <v>0</v>
      </c>
      <c r="W151" s="491">
        <f t="shared" si="34"/>
        <v>0</v>
      </c>
      <c r="X151" s="491">
        <f t="shared" si="34"/>
        <v>0</v>
      </c>
      <c r="Y151" s="491">
        <f t="shared" si="33"/>
        <v>0</v>
      </c>
      <c r="Z151" s="491">
        <f t="shared" si="33"/>
        <v>0</v>
      </c>
      <c r="AA151" s="491">
        <f t="shared" si="33"/>
        <v>0</v>
      </c>
      <c r="AB151" s="491">
        <f t="shared" si="33"/>
        <v>0</v>
      </c>
      <c r="AC151" s="492">
        <f t="shared" si="23"/>
        <v>0</v>
      </c>
    </row>
    <row r="152" spans="1:29" x14ac:dyDescent="0.25">
      <c r="A152" s="493" t="str">
        <f t="shared" si="35"/>
        <v>Don't</v>
      </c>
      <c r="B152" s="461" t="str">
        <f t="shared" si="35"/>
        <v>Other Countries with measures</v>
      </c>
      <c r="D152" t="str">
        <f t="shared" si="38"/>
        <v>IMP SLS</v>
      </c>
      <c r="E152" s="462" t="str">
        <f t="shared" si="39"/>
        <v>BMP 9</v>
      </c>
      <c r="F152" s="489">
        <f>'Other Measures|Autre Mesures'!E$209</f>
        <v>0</v>
      </c>
      <c r="G152" s="430">
        <f>'Other Measures|Autre Mesures'!F$209</f>
        <v>0</v>
      </c>
      <c r="H152" s="430">
        <f>'Other Measures|Autre Mesures'!G$209</f>
        <v>0</v>
      </c>
      <c r="I152" s="430">
        <f>'Other Measures|Autre Mesures'!H$209</f>
        <v>0</v>
      </c>
      <c r="J152" s="430">
        <f>'Other Measures|Autre Mesures'!I$209</f>
        <v>0</v>
      </c>
      <c r="K152" s="430">
        <f>'Other Measures|Autre Mesures'!J$209</f>
        <v>0</v>
      </c>
      <c r="L152" s="430">
        <f>'Other Measures|Autre Mesures'!K$209</f>
        <v>0</v>
      </c>
      <c r="M152" s="430">
        <f>'Other Measures|Autre Mesures'!L$209</f>
        <v>0</v>
      </c>
      <c r="N152" s="489">
        <f>'Other Measures|Autre Mesures'!E$210/1000</f>
        <v>0</v>
      </c>
      <c r="O152" s="430">
        <f>'Other Measures|Autre Mesures'!F$210/1000</f>
        <v>0</v>
      </c>
      <c r="P152" s="430">
        <f>'Other Measures|Autre Mesures'!G$210/1000</f>
        <v>0</v>
      </c>
      <c r="Q152" s="430">
        <f>'Other Measures|Autre Mesures'!H$210/1000</f>
        <v>0</v>
      </c>
      <c r="R152" s="430">
        <f>'Other Measures|Autre Mesures'!I$210/1000</f>
        <v>0</v>
      </c>
      <c r="S152" s="430">
        <f>'Other Measures|Autre Mesures'!J$210/1000</f>
        <v>0</v>
      </c>
      <c r="T152" s="430">
        <f>'Other Measures|Autre Mesures'!K$210/1000</f>
        <v>0</v>
      </c>
      <c r="U152" s="430">
        <f>'Other Measures|Autre Mesures'!L$210/1000</f>
        <v>0</v>
      </c>
      <c r="V152" s="490">
        <f t="shared" si="34"/>
        <v>0</v>
      </c>
      <c r="W152" s="491">
        <f t="shared" si="34"/>
        <v>0</v>
      </c>
      <c r="X152" s="491">
        <f t="shared" si="34"/>
        <v>0</v>
      </c>
      <c r="Y152" s="491">
        <f t="shared" si="33"/>
        <v>0</v>
      </c>
      <c r="Z152" s="491">
        <f t="shared" si="33"/>
        <v>0</v>
      </c>
      <c r="AA152" s="491">
        <f t="shared" si="33"/>
        <v>0</v>
      </c>
      <c r="AB152" s="491">
        <f t="shared" si="33"/>
        <v>0</v>
      </c>
      <c r="AC152" s="492">
        <f t="shared" si="23"/>
        <v>0</v>
      </c>
    </row>
    <row r="153" spans="1:29" x14ac:dyDescent="0.25">
      <c r="A153" s="493" t="str">
        <f t="shared" si="35"/>
        <v>Don't</v>
      </c>
      <c r="B153" s="461" t="str">
        <f t="shared" si="35"/>
        <v>Other Countries with measures</v>
      </c>
      <c r="D153" t="str">
        <f t="shared" si="38"/>
        <v>IMP SLS</v>
      </c>
      <c r="E153" s="462" t="str">
        <f t="shared" si="39"/>
        <v>BMP 10</v>
      </c>
      <c r="F153" s="489">
        <f>'Other Measures|Autre Mesures'!E$214</f>
        <v>0</v>
      </c>
      <c r="G153" s="430">
        <f>'Other Measures|Autre Mesures'!F$214</f>
        <v>0</v>
      </c>
      <c r="H153" s="430">
        <f>'Other Measures|Autre Mesures'!G$214</f>
        <v>0</v>
      </c>
      <c r="I153" s="430">
        <f>'Other Measures|Autre Mesures'!H$214</f>
        <v>0</v>
      </c>
      <c r="J153" s="430">
        <f>'Other Measures|Autre Mesures'!I$214</f>
        <v>0</v>
      </c>
      <c r="K153" s="430">
        <f>'Other Measures|Autre Mesures'!J$214</f>
        <v>0</v>
      </c>
      <c r="L153" s="430">
        <f>'Other Measures|Autre Mesures'!K$214</f>
        <v>0</v>
      </c>
      <c r="M153" s="430">
        <f>'Other Measures|Autre Mesures'!L$214</f>
        <v>0</v>
      </c>
      <c r="N153" s="489">
        <f>'Other Measures|Autre Mesures'!E$215/1000</f>
        <v>0</v>
      </c>
      <c r="O153" s="430">
        <f>'Other Measures|Autre Mesures'!F$215/1000</f>
        <v>0</v>
      </c>
      <c r="P153" s="430">
        <f>'Other Measures|Autre Mesures'!G$215/1000</f>
        <v>0</v>
      </c>
      <c r="Q153" s="430">
        <f>'Other Measures|Autre Mesures'!H$215/1000</f>
        <v>0</v>
      </c>
      <c r="R153" s="430">
        <f>'Other Measures|Autre Mesures'!I$215/1000</f>
        <v>0</v>
      </c>
      <c r="S153" s="430">
        <f>'Other Measures|Autre Mesures'!J$215/1000</f>
        <v>0</v>
      </c>
      <c r="T153" s="430">
        <f>'Other Measures|Autre Mesures'!K$215/1000</f>
        <v>0</v>
      </c>
      <c r="U153" s="430">
        <f>'Other Measures|Autre Mesures'!L$215/1000</f>
        <v>0</v>
      </c>
      <c r="V153" s="490">
        <f t="shared" si="34"/>
        <v>0</v>
      </c>
      <c r="W153" s="491">
        <f t="shared" si="34"/>
        <v>0</v>
      </c>
      <c r="X153" s="491">
        <f t="shared" si="34"/>
        <v>0</v>
      </c>
      <c r="Y153" s="491">
        <f t="shared" si="33"/>
        <v>0</v>
      </c>
      <c r="Z153" s="491">
        <f t="shared" si="33"/>
        <v>0</v>
      </c>
      <c r="AA153" s="491">
        <f t="shared" si="33"/>
        <v>0</v>
      </c>
      <c r="AB153" s="491">
        <f t="shared" si="33"/>
        <v>0</v>
      </c>
      <c r="AC153" s="492">
        <f t="shared" si="23"/>
        <v>0</v>
      </c>
    </row>
    <row r="154" spans="1:29" x14ac:dyDescent="0.25">
      <c r="E154" s="461" t="s">
        <v>598</v>
      </c>
      <c r="F154" s="469">
        <f>SUMIF($D$14:$D$153,$D$14,F$14:F$153)</f>
        <v>0</v>
      </c>
      <c r="G154" s="469">
        <f t="shared" ref="G154:U154" si="40">SUMIF($D$14:$D$153,$D$14,G$14:G$153)</f>
        <v>0</v>
      </c>
      <c r="H154" s="469">
        <f t="shared" si="40"/>
        <v>0</v>
      </c>
      <c r="I154" s="469">
        <f t="shared" si="40"/>
        <v>0</v>
      </c>
      <c r="J154" s="469">
        <f t="shared" si="40"/>
        <v>0</v>
      </c>
      <c r="K154" s="469">
        <f t="shared" si="40"/>
        <v>0</v>
      </c>
      <c r="L154" s="469">
        <f t="shared" si="40"/>
        <v>0</v>
      </c>
      <c r="M154" s="469">
        <f t="shared" si="40"/>
        <v>0</v>
      </c>
      <c r="N154" s="469">
        <f t="shared" si="40"/>
        <v>0</v>
      </c>
      <c r="O154" s="469">
        <f t="shared" si="40"/>
        <v>0</v>
      </c>
      <c r="P154" s="469">
        <f t="shared" si="40"/>
        <v>0</v>
      </c>
      <c r="Q154" s="469">
        <f t="shared" si="40"/>
        <v>0</v>
      </c>
      <c r="R154" s="469">
        <f t="shared" si="40"/>
        <v>0</v>
      </c>
      <c r="S154" s="469">
        <f t="shared" si="40"/>
        <v>0</v>
      </c>
      <c r="T154" s="469">
        <f t="shared" si="40"/>
        <v>0</v>
      </c>
      <c r="U154" s="470">
        <f t="shared" si="40"/>
        <v>0</v>
      </c>
    </row>
    <row r="155" spans="1:29" x14ac:dyDescent="0.25">
      <c r="E155" s="461"/>
      <c r="F155" s="469">
        <f>SUMIF($D$14:$D$153,$D$24,F$14:F$153)</f>
        <v>0</v>
      </c>
      <c r="G155" s="469">
        <f t="shared" ref="G155:U155" si="41">SUMIF($D$14:$D$153,$D$24,G$14:G$153)</f>
        <v>0</v>
      </c>
      <c r="H155" s="469">
        <f t="shared" si="41"/>
        <v>0</v>
      </c>
      <c r="I155" s="469">
        <f t="shared" si="41"/>
        <v>0</v>
      </c>
      <c r="J155" s="469">
        <f t="shared" si="41"/>
        <v>0</v>
      </c>
      <c r="K155" s="469">
        <f t="shared" si="41"/>
        <v>0</v>
      </c>
      <c r="L155" s="469">
        <f t="shared" si="41"/>
        <v>0</v>
      </c>
      <c r="M155" s="469">
        <f t="shared" si="41"/>
        <v>0</v>
      </c>
      <c r="N155" s="469">
        <f t="shared" si="41"/>
        <v>0</v>
      </c>
      <c r="O155" s="469">
        <f t="shared" si="41"/>
        <v>0</v>
      </c>
      <c r="P155" s="469">
        <f t="shared" si="41"/>
        <v>0</v>
      </c>
      <c r="Q155" s="469">
        <f t="shared" si="41"/>
        <v>0</v>
      </c>
      <c r="R155" s="469">
        <f t="shared" si="41"/>
        <v>0</v>
      </c>
      <c r="S155" s="469">
        <f t="shared" si="41"/>
        <v>0</v>
      </c>
      <c r="T155" s="469">
        <f t="shared" si="41"/>
        <v>0</v>
      </c>
      <c r="U155" s="470">
        <f t="shared" si="41"/>
        <v>0</v>
      </c>
    </row>
    <row r="156" spans="1:29" x14ac:dyDescent="0.25">
      <c r="E156" s="461"/>
      <c r="F156" s="469">
        <f>SUM('Begin:End2'!E$98,'Begin:End2'!E$103,'Begin:End2'!E$108,'Begin:End2'!E$113,'Begin:End2'!E$118,'Begin:End2'!E$123,'Begin:End2'!E$128,'Begin:End2'!E$133,'Begin:End2'!E$138,'Begin:End2'!E$143)</f>
        <v>0</v>
      </c>
      <c r="G156" s="469">
        <f>SUM('Begin:End2'!F$98,'Begin:End2'!F$103,'Begin:End2'!F$108,'Begin:End2'!F$113,'Begin:End2'!F$118,'Begin:End2'!F$123,'Begin:End2'!F$128,'Begin:End2'!F$133,'Begin:End2'!F$138,'Begin:End2'!F$143)</f>
        <v>0</v>
      </c>
      <c r="H156" s="469">
        <f>SUM('Begin:End2'!G$98,'Begin:End2'!G$103,'Begin:End2'!G$108,'Begin:End2'!G$113,'Begin:End2'!G$118,'Begin:End2'!G$123,'Begin:End2'!G$128,'Begin:End2'!G$133,'Begin:End2'!G$138,'Begin:End2'!G$143)</f>
        <v>0</v>
      </c>
      <c r="I156" s="469">
        <f>SUM('Begin:End2'!H$98,'Begin:End2'!H$103,'Begin:End2'!H$108,'Begin:End2'!H$113,'Begin:End2'!H$118,'Begin:End2'!H$123,'Begin:End2'!H$128,'Begin:End2'!H$133,'Begin:End2'!H$138,'Begin:End2'!H$143)</f>
        <v>0</v>
      </c>
      <c r="J156" s="469">
        <f>SUM('Begin:End2'!I$98,'Begin:End2'!I$103,'Begin:End2'!I$108,'Begin:End2'!I$113,'Begin:End2'!I$118,'Begin:End2'!I$123,'Begin:End2'!I$128,'Begin:End2'!I$133,'Begin:End2'!I$138,'Begin:End2'!I$143)</f>
        <v>0</v>
      </c>
      <c r="K156" s="469">
        <f>SUM('Begin:End2'!J$98,'Begin:End2'!J$103,'Begin:End2'!J$108,'Begin:End2'!J$113,'Begin:End2'!J$118,'Begin:End2'!J$123,'Begin:End2'!J$128,'Begin:End2'!J$133,'Begin:End2'!J$138,'Begin:End2'!J$143)</f>
        <v>0</v>
      </c>
      <c r="L156" s="469">
        <f>SUM('Begin:End2'!K$98,'Begin:End2'!K$103,'Begin:End2'!K$108,'Begin:End2'!K$113,'Begin:End2'!K$118,'Begin:End2'!K$123,'Begin:End2'!K$128,'Begin:End2'!K$133,'Begin:End2'!K$138,'Begin:End2'!K$143)</f>
        <v>0</v>
      </c>
      <c r="M156" s="469">
        <f>SUM('Begin:End2'!L$98,'Begin:End2'!L$103,'Begin:End2'!L$108,'Begin:End2'!L$113,'Begin:End2'!L$118,'Begin:End2'!L$123,'Begin:End2'!L$128,'Begin:End2'!L$133,'Begin:End2'!L$138,'Begin:End2'!L$143)</f>
        <v>0</v>
      </c>
      <c r="N156" s="469">
        <f>SUM('Begin:End2'!E$99,'Begin:End2'!E$104,'Begin:End2'!E$109,'Begin:End2'!E$114,'Begin:End2'!E$119,'Begin:End2'!E$124,'Begin:End2'!E$129,'Begin:End2'!E$134,'Begin:End2'!E$139,'Begin:End2'!E$144)/1000</f>
        <v>0</v>
      </c>
      <c r="O156" s="469">
        <f>SUM('Begin:End2'!F$99,'Begin:End2'!F$104,'Begin:End2'!F$109,'Begin:End2'!F$114,'Begin:End2'!F$119,'Begin:End2'!F$124,'Begin:End2'!F$129,'Begin:End2'!F$134,'Begin:End2'!F$139,'Begin:End2'!F$144)/1000</f>
        <v>0</v>
      </c>
      <c r="P156" s="469">
        <f>SUM('Begin:End2'!G$99,'Begin:End2'!G$104,'Begin:End2'!G$109,'Begin:End2'!G$114,'Begin:End2'!G$119,'Begin:End2'!G$124,'Begin:End2'!G$129,'Begin:End2'!G$134,'Begin:End2'!G$139,'Begin:End2'!G$144)/1000</f>
        <v>0</v>
      </c>
      <c r="Q156" s="469">
        <f>SUM('Begin:End2'!H$99,'Begin:End2'!H$104,'Begin:End2'!H$109,'Begin:End2'!H$114,'Begin:End2'!H$119,'Begin:End2'!H$124,'Begin:End2'!H$129,'Begin:End2'!H$134,'Begin:End2'!H$139,'Begin:End2'!H$144)/1000</f>
        <v>0</v>
      </c>
      <c r="R156" s="469">
        <f>SUM('Begin:End2'!I$99,'Begin:End2'!I$104,'Begin:End2'!I$109,'Begin:End2'!I$114,'Begin:End2'!I$119,'Begin:End2'!I$124,'Begin:End2'!I$129,'Begin:End2'!I$134,'Begin:End2'!I$139,'Begin:End2'!I$144)/1000</f>
        <v>0</v>
      </c>
      <c r="S156" s="469">
        <f>SUM('Begin:End2'!J$99,'Begin:End2'!J$104,'Begin:End2'!J$109,'Begin:End2'!J$114,'Begin:End2'!J$119,'Begin:End2'!J$124,'Begin:End2'!J$129,'Begin:End2'!J$134,'Begin:End2'!J$139,'Begin:End2'!J$144)/1000</f>
        <v>0</v>
      </c>
      <c r="T156" s="469">
        <f>SUM('Begin:End2'!K$99,'Begin:End2'!K$104,'Begin:End2'!K$109,'Begin:End2'!K$114,'Begin:End2'!K$119,'Begin:End2'!K$124,'Begin:End2'!K$129,'Begin:End2'!K$134,'Begin:End2'!K$139,'Begin:End2'!K$144)/1000</f>
        <v>0</v>
      </c>
      <c r="U156" s="470">
        <f>SUM('Begin:End2'!L$99,'Begin:End2'!L$104,'Begin:End2'!L$109,'Begin:End2'!L$114,'Begin:End2'!L$119,'Begin:End2'!L$124,'Begin:End2'!L$129,'Begin:End2'!L$134,'Begin:End2'!L$139,'Begin:End2'!L$144)/1000</f>
        <v>0</v>
      </c>
    </row>
    <row r="157" spans="1:29" x14ac:dyDescent="0.25">
      <c r="E157" s="461"/>
      <c r="F157" s="469">
        <f>SUM('Begin:End2'!E$169,'Begin:End2'!E$174,'Begin:End2'!E$179,'Begin:End2'!E$184,'Begin:End2'!E$189,'Begin:End2'!E$194,'Begin:End2'!E$199,'Begin:End2'!E$204,'Begin:End2'!E$209,'Begin:End2'!E$214)</f>
        <v>0</v>
      </c>
      <c r="G157" s="469">
        <f>SUM('Begin:End2'!F$169,'Begin:End2'!F$174,'Begin:End2'!F$179,'Begin:End2'!F$184,'Begin:End2'!F$189,'Begin:End2'!F$194,'Begin:End2'!F$199,'Begin:End2'!F$204,'Begin:End2'!F$209,'Begin:End2'!F$214)</f>
        <v>0</v>
      </c>
      <c r="H157" s="469">
        <f>SUM('Begin:End2'!G$169,'Begin:End2'!G$174,'Begin:End2'!G$179,'Begin:End2'!G$184,'Begin:End2'!G$189,'Begin:End2'!G$194,'Begin:End2'!G$199,'Begin:End2'!G$204,'Begin:End2'!G$209,'Begin:End2'!G$214)</f>
        <v>0</v>
      </c>
      <c r="I157" s="469">
        <f>SUM('Begin:End2'!H$169,'Begin:End2'!H$174,'Begin:End2'!H$179,'Begin:End2'!H$184,'Begin:End2'!H$189,'Begin:End2'!H$194,'Begin:End2'!H$199,'Begin:End2'!H$204,'Begin:End2'!H$209,'Begin:End2'!H$214)</f>
        <v>0</v>
      </c>
      <c r="J157" s="469">
        <f>SUM('Begin:End2'!I$169,'Begin:End2'!I$174,'Begin:End2'!I$179,'Begin:End2'!I$184,'Begin:End2'!I$189,'Begin:End2'!I$194,'Begin:End2'!I$199,'Begin:End2'!I$204,'Begin:End2'!I$209,'Begin:End2'!I$214)</f>
        <v>0</v>
      </c>
      <c r="K157" s="469">
        <f>SUM('Begin:End2'!J$169,'Begin:End2'!J$174,'Begin:End2'!J$179,'Begin:End2'!J$184,'Begin:End2'!J$189,'Begin:End2'!J$194,'Begin:End2'!J$199,'Begin:End2'!J$204,'Begin:End2'!J$209,'Begin:End2'!J$214)</f>
        <v>0</v>
      </c>
      <c r="L157" s="469">
        <f>SUM('Begin:End2'!K$169,'Begin:End2'!K$174,'Begin:End2'!K$179,'Begin:End2'!K$184,'Begin:End2'!K$189,'Begin:End2'!K$194,'Begin:End2'!K$199,'Begin:End2'!K$204,'Begin:End2'!K$209,'Begin:End2'!K$214)</f>
        <v>0</v>
      </c>
      <c r="M157" s="469">
        <f>SUM('Begin:End2'!L$169,'Begin:End2'!L$174,'Begin:End2'!L$179,'Begin:End2'!L$184,'Begin:End2'!L$189,'Begin:End2'!L$194,'Begin:End2'!L$199,'Begin:End2'!L$204,'Begin:End2'!L$209,'Begin:End2'!L$214)</f>
        <v>0</v>
      </c>
      <c r="N157" s="469">
        <f>SUM('Begin:End2'!E$170,'Begin:End2'!E$175,'Begin:End2'!E$180,'Begin:End2'!E$185,'Begin:End2'!E$190,'Begin:End2'!E$195,'Begin:End2'!E$200,'Begin:End2'!E$205,'Begin:End2'!E$210,'Begin:End2'!E$215)/1000</f>
        <v>0</v>
      </c>
      <c r="O157" s="469">
        <f>SUM('Begin:End2'!F$170,'Begin:End2'!F$175,'Begin:End2'!F$180,'Begin:End2'!F$185,'Begin:End2'!F$190,'Begin:End2'!F$195,'Begin:End2'!F$200,'Begin:End2'!F$205,'Begin:End2'!F$210,'Begin:End2'!F$215)/1000</f>
        <v>0</v>
      </c>
      <c r="P157" s="469">
        <f>SUM('Begin:End2'!G$170,'Begin:End2'!G$175,'Begin:End2'!G$180,'Begin:End2'!G$185,'Begin:End2'!G$190,'Begin:End2'!G$195,'Begin:End2'!G$200,'Begin:End2'!G$205,'Begin:End2'!G$210,'Begin:End2'!G$215)/1000</f>
        <v>0</v>
      </c>
      <c r="Q157" s="469">
        <f>SUM('Begin:End2'!H$170,'Begin:End2'!H$175,'Begin:End2'!H$180,'Begin:End2'!H$185,'Begin:End2'!H$190,'Begin:End2'!H$195,'Begin:End2'!H$200,'Begin:End2'!H$205,'Begin:End2'!H$210,'Begin:End2'!H$215)/1000</f>
        <v>0</v>
      </c>
      <c r="R157" s="469">
        <f>SUM('Begin:End2'!I$170,'Begin:End2'!I$175,'Begin:End2'!I$180,'Begin:End2'!I$185,'Begin:End2'!I$190,'Begin:End2'!I$195,'Begin:End2'!I$200,'Begin:End2'!I$205,'Begin:End2'!I$210,'Begin:End2'!I$215)/1000</f>
        <v>0</v>
      </c>
      <c r="S157" s="469">
        <f>SUM('Begin:End2'!J$170,'Begin:End2'!J$175,'Begin:End2'!J$180,'Begin:End2'!J$185,'Begin:End2'!J$190,'Begin:End2'!J$195,'Begin:End2'!J$200,'Begin:End2'!J$205,'Begin:End2'!J$210,'Begin:End2'!J$215)/1000</f>
        <v>0</v>
      </c>
      <c r="T157" s="469">
        <f>SUM('Begin:End2'!K$170,'Begin:End2'!K$175,'Begin:End2'!K$180,'Begin:End2'!K$185,'Begin:End2'!K$190,'Begin:End2'!K$195,'Begin:End2'!K$200,'Begin:End2'!K$205,'Begin:End2'!K$210,'Begin:End2'!K$215)/1000</f>
        <v>0</v>
      </c>
      <c r="U157" s="470">
        <f>SUM('Begin:End2'!L$170,'Begin:End2'!L$175,'Begin:End2'!L$180,'Begin:End2'!L$185,'Begin:End2'!L$190,'Begin:End2'!L$195,'Begin:End2'!L$200,'Begin:End2'!L$205,'Begin:End2'!L$210,'Begin:End2'!L$215)/1000</f>
        <v>0</v>
      </c>
    </row>
    <row r="158" spans="1:29" ht="15.75" thickBot="1" x14ac:dyDescent="0.3">
      <c r="E158" s="463"/>
      <c r="F158" s="452" t="b">
        <f>SUM(F154:F155)=SUM(F156:F157)</f>
        <v>1</v>
      </c>
      <c r="G158" s="452" t="b">
        <f t="shared" ref="G158:M158" si="42">SUM(G154:G155)=SUM(G156:G157)</f>
        <v>1</v>
      </c>
      <c r="H158" s="452" t="b">
        <f t="shared" si="42"/>
        <v>1</v>
      </c>
      <c r="I158" s="452" t="b">
        <f>SUM(I154:I155)=SUM(I156:I157)</f>
        <v>1</v>
      </c>
      <c r="J158" s="452" t="b">
        <f t="shared" si="42"/>
        <v>1</v>
      </c>
      <c r="K158" s="452" t="b">
        <f t="shared" si="42"/>
        <v>1</v>
      </c>
      <c r="L158" s="452" t="b">
        <f t="shared" si="42"/>
        <v>1</v>
      </c>
      <c r="M158" s="452" t="b">
        <f t="shared" si="42"/>
        <v>1</v>
      </c>
      <c r="N158" s="452" t="b">
        <f>SUM(N154:N155)=SUM(N156:N157)</f>
        <v>1</v>
      </c>
      <c r="O158" s="452" t="b">
        <f t="shared" ref="O158:U158" si="43">SUM(O154:O155)=SUM(O156:O157)</f>
        <v>1</v>
      </c>
      <c r="P158" s="452" t="b">
        <f t="shared" si="43"/>
        <v>1</v>
      </c>
      <c r="Q158" s="452" t="b">
        <f t="shared" si="43"/>
        <v>1</v>
      </c>
      <c r="R158" s="452" t="b">
        <f t="shared" si="43"/>
        <v>1</v>
      </c>
      <c r="S158" s="452" t="b">
        <f t="shared" si="43"/>
        <v>1</v>
      </c>
      <c r="T158" s="452" t="b">
        <f t="shared" si="43"/>
        <v>1</v>
      </c>
      <c r="U158" s="453" t="b">
        <f t="shared" si="43"/>
        <v>1</v>
      </c>
    </row>
    <row r="159" spans="1:29" ht="15.75" thickBot="1" x14ac:dyDescent="0.3"/>
    <row r="160" spans="1:29" ht="15.75" thickBot="1" x14ac:dyDescent="0.3">
      <c r="B160" s="827"/>
      <c r="C160" s="827"/>
      <c r="D160" s="827"/>
      <c r="E160" s="497" t="s">
        <v>566</v>
      </c>
      <c r="F160" s="498"/>
      <c r="G160" s="498"/>
      <c r="H160" s="498"/>
      <c r="I160" s="498"/>
      <c r="J160" s="498"/>
      <c r="K160" s="498"/>
      <c r="L160" s="498"/>
      <c r="M160" s="498"/>
      <c r="N160" s="498"/>
      <c r="O160" s="498"/>
      <c r="P160" s="498"/>
      <c r="Q160" s="498"/>
      <c r="R160" s="498"/>
      <c r="S160" s="498"/>
      <c r="T160" s="498"/>
      <c r="U160" s="498"/>
      <c r="V160" s="828" t="s">
        <v>567</v>
      </c>
      <c r="W160" s="828"/>
      <c r="X160" s="828"/>
      <c r="Y160" s="828"/>
      <c r="Z160" s="828"/>
      <c r="AA160" s="828"/>
      <c r="AB160" s="828"/>
      <c r="AC160" s="829"/>
    </row>
    <row r="161" spans="1:29" ht="37.5" customHeight="1" x14ac:dyDescent="0.25">
      <c r="B161" s="825" t="s">
        <v>619</v>
      </c>
      <c r="C161" s="826"/>
      <c r="D161" s="826"/>
      <c r="E161" s="826"/>
      <c r="F161" s="474" t="str">
        <f>'Imp-Aus'!E55</f>
        <v>Q2 - 2024</v>
      </c>
      <c r="G161" s="475" t="str">
        <f>'Imp-Aus'!F55</f>
        <v>Q3 - 2024</v>
      </c>
      <c r="H161" s="475" t="str">
        <f>'Imp-Aus'!G55</f>
        <v>Q4 - 2024</v>
      </c>
      <c r="I161" s="475" t="str">
        <f>'Imp-Aus'!H55</f>
        <v>Q1 - 2025</v>
      </c>
      <c r="J161" s="475" t="str">
        <f>'Imp-Aus'!I55</f>
        <v>Q2 - 2025</v>
      </c>
      <c r="K161" s="475" t="str">
        <f>'Imp-Aus'!J55</f>
        <v>Q3 - 2025</v>
      </c>
      <c r="L161" s="475" t="str">
        <f>'Imp-Aus'!K55</f>
        <v>Q4 - 2025</v>
      </c>
      <c r="M161" s="475" t="str">
        <f>'Imp-Aus'!L55</f>
        <v>Q1 - 2026</v>
      </c>
      <c r="N161" s="474" t="str">
        <f t="shared" ref="N161:AC161" si="44">F161</f>
        <v>Q2 - 2024</v>
      </c>
      <c r="O161" s="475" t="str">
        <f t="shared" si="44"/>
        <v>Q3 - 2024</v>
      </c>
      <c r="P161" s="475" t="str">
        <f t="shared" si="44"/>
        <v>Q4 - 2024</v>
      </c>
      <c r="Q161" s="475" t="str">
        <f t="shared" si="44"/>
        <v>Q1 - 2025</v>
      </c>
      <c r="R161" s="475" t="str">
        <f t="shared" si="44"/>
        <v>Q2 - 2025</v>
      </c>
      <c r="S161" s="475" t="str">
        <f t="shared" si="44"/>
        <v>Q3 - 2025</v>
      </c>
      <c r="T161" s="475" t="str">
        <f t="shared" si="44"/>
        <v>Q4 - 2025</v>
      </c>
      <c r="U161" s="475" t="str">
        <f t="shared" si="44"/>
        <v>Q1 - 2026</v>
      </c>
      <c r="V161" s="476" t="str">
        <f t="shared" si="44"/>
        <v>Q2 - 2024</v>
      </c>
      <c r="W161" s="477" t="str">
        <f t="shared" si="44"/>
        <v>Q3 - 2024</v>
      </c>
      <c r="X161" s="477" t="str">
        <f t="shared" si="44"/>
        <v>Q4 - 2024</v>
      </c>
      <c r="Y161" s="477" t="str">
        <f t="shared" si="44"/>
        <v>Q1 - 2025</v>
      </c>
      <c r="Z161" s="477" t="str">
        <f t="shared" si="44"/>
        <v>Q2 - 2025</v>
      </c>
      <c r="AA161" s="477" t="str">
        <f t="shared" si="44"/>
        <v>Q3 - 2025</v>
      </c>
      <c r="AB161" s="477" t="str">
        <f t="shared" si="44"/>
        <v>Q4 - 2025</v>
      </c>
      <c r="AC161" s="478" t="str">
        <f t="shared" si="44"/>
        <v>Q1 - 2026</v>
      </c>
    </row>
    <row r="162" spans="1:29" ht="15.75" thickBot="1" x14ac:dyDescent="0.3">
      <c r="B162" s="499" t="s">
        <v>550</v>
      </c>
      <c r="C162" s="500" t="s">
        <v>551</v>
      </c>
      <c r="D162" s="500" t="s">
        <v>620</v>
      </c>
      <c r="F162" s="481" t="s">
        <v>577</v>
      </c>
      <c r="G162" s="482" t="s">
        <v>577</v>
      </c>
      <c r="H162" s="482" t="s">
        <v>577</v>
      </c>
      <c r="I162" s="482" t="s">
        <v>577</v>
      </c>
      <c r="J162" s="482" t="s">
        <v>577</v>
      </c>
      <c r="K162" s="482" t="s">
        <v>577</v>
      </c>
      <c r="L162" s="482" t="s">
        <v>577</v>
      </c>
      <c r="M162" s="482" t="s">
        <v>577</v>
      </c>
      <c r="N162" s="481" t="s">
        <v>578</v>
      </c>
      <c r="O162" s="482" t="s">
        <v>578</v>
      </c>
      <c r="P162" s="482" t="str">
        <f>N162</f>
        <v>VAL/1000</v>
      </c>
      <c r="Q162" s="482" t="str">
        <f t="shared" ref="Q162:U162" si="45">P162</f>
        <v>VAL/1000</v>
      </c>
      <c r="R162" s="482" t="str">
        <f t="shared" si="45"/>
        <v>VAL/1000</v>
      </c>
      <c r="S162" s="482" t="str">
        <f t="shared" si="45"/>
        <v>VAL/1000</v>
      </c>
      <c r="T162" s="482" t="str">
        <f t="shared" si="45"/>
        <v>VAL/1000</v>
      </c>
      <c r="U162" s="482" t="str">
        <f t="shared" si="45"/>
        <v>VAL/1000</v>
      </c>
      <c r="V162" s="483" t="s">
        <v>579</v>
      </c>
      <c r="W162" s="484" t="s">
        <v>579</v>
      </c>
      <c r="X162" s="484" t="s">
        <v>579</v>
      </c>
      <c r="Y162" s="484" t="s">
        <v>579</v>
      </c>
      <c r="Z162" s="484" t="s">
        <v>579</v>
      </c>
      <c r="AA162" s="484" t="s">
        <v>579</v>
      </c>
      <c r="AB162" s="484" t="s">
        <v>579</v>
      </c>
      <c r="AC162" s="485" t="s">
        <v>579</v>
      </c>
    </row>
    <row r="163" spans="1:29" x14ac:dyDescent="0.25">
      <c r="A163" s="486" t="str">
        <f t="shared" ref="A163:A197" si="46">IF(SUM(F163:U163)&gt;=0.01,"Copy","Don't")</f>
        <v>Don't</v>
      </c>
      <c r="B163" s="466" t="s">
        <v>552</v>
      </c>
      <c r="C163" s="487">
        <f>'Imp-Aus'!$G$22</f>
        <v>0</v>
      </c>
      <c r="D163" s="487" t="s">
        <v>621</v>
      </c>
      <c r="E163" s="501">
        <f>Pro!C119</f>
        <v>0</v>
      </c>
      <c r="F163" s="439">
        <f>'Imp-Aus'!E$57</f>
        <v>0</v>
      </c>
      <c r="G163" s="440">
        <f>'Imp-Aus'!F$57</f>
        <v>0</v>
      </c>
      <c r="H163" s="440">
        <f>'Imp-Aus'!G$57</f>
        <v>0</v>
      </c>
      <c r="I163" s="440">
        <f>'Imp-Aus'!H$57</f>
        <v>0</v>
      </c>
      <c r="J163" s="440">
        <f>'Imp-Aus'!I$57</f>
        <v>0</v>
      </c>
      <c r="K163" s="440">
        <f>'Imp-Aus'!J$57</f>
        <v>0</v>
      </c>
      <c r="L163" s="440">
        <f>'Imp-Aus'!K$57</f>
        <v>0</v>
      </c>
      <c r="M163" s="440">
        <f>'Imp-Aus'!L$57</f>
        <v>0</v>
      </c>
      <c r="N163" s="439">
        <f>'Imp-Aus'!E$58/1000</f>
        <v>0</v>
      </c>
      <c r="O163" s="440">
        <f>'Imp-Aus'!F$58/1000</f>
        <v>0</v>
      </c>
      <c r="P163" s="440">
        <f>'Imp-Aus'!G$58/1000</f>
        <v>0</v>
      </c>
      <c r="Q163" s="440">
        <f>'Imp-Aus'!H$58/1000</f>
        <v>0</v>
      </c>
      <c r="R163" s="440">
        <f>'Imp-Aus'!I$58/1000</f>
        <v>0</v>
      </c>
      <c r="S163" s="440">
        <f>'Imp-Aus'!J$58/1000</f>
        <v>0</v>
      </c>
      <c r="T163" s="440">
        <f>'Imp-Aus'!K$58/1000</f>
        <v>0</v>
      </c>
      <c r="U163" s="440">
        <f>'Imp-Aus'!L$58/1000</f>
        <v>0</v>
      </c>
      <c r="V163" s="502">
        <f t="shared" ref="V163:AC187" si="47">(IF(ISERROR(N163/F163),0,N163/F163))*1000</f>
        <v>0</v>
      </c>
      <c r="W163" s="503">
        <f t="shared" si="47"/>
        <v>0</v>
      </c>
      <c r="X163" s="503">
        <f t="shared" si="47"/>
        <v>0</v>
      </c>
      <c r="Y163" s="503">
        <f t="shared" si="47"/>
        <v>0</v>
      </c>
      <c r="Z163" s="503">
        <f t="shared" si="47"/>
        <v>0</v>
      </c>
      <c r="AA163" s="503">
        <f t="shared" si="47"/>
        <v>0</v>
      </c>
      <c r="AB163" s="503">
        <f t="shared" si="47"/>
        <v>0</v>
      </c>
      <c r="AC163" s="504">
        <f>(IF(ISERROR(U163/M163),0,U163/M163))*1000</f>
        <v>0</v>
      </c>
    </row>
    <row r="164" spans="1:29" x14ac:dyDescent="0.25">
      <c r="A164" s="493" t="str">
        <f t="shared" si="46"/>
        <v>Don't</v>
      </c>
      <c r="B164" s="461" t="str">
        <f t="shared" ref="B164:C167" si="48">B163</f>
        <v>AUT</v>
      </c>
      <c r="C164">
        <f t="shared" si="48"/>
        <v>0</v>
      </c>
      <c r="D164" t="s">
        <v>622</v>
      </c>
      <c r="E164" s="505">
        <f>Pro!C120</f>
        <v>0</v>
      </c>
      <c r="F164" s="442">
        <f>'Imp-Aus'!E$61</f>
        <v>0</v>
      </c>
      <c r="G164" s="443">
        <f>'Imp-Aus'!F$61</f>
        <v>0</v>
      </c>
      <c r="H164" s="443">
        <f>'Imp-Aus'!G$61</f>
        <v>0</v>
      </c>
      <c r="I164" s="443">
        <f>'Imp-Aus'!H$61</f>
        <v>0</v>
      </c>
      <c r="J164" s="443">
        <f>'Imp-Aus'!I$61</f>
        <v>0</v>
      </c>
      <c r="K164" s="443">
        <f>'Imp-Aus'!J$61</f>
        <v>0</v>
      </c>
      <c r="L164" s="443">
        <f>'Imp-Aus'!K$61</f>
        <v>0</v>
      </c>
      <c r="M164" s="443">
        <f>'Imp-Aus'!L$61</f>
        <v>0</v>
      </c>
      <c r="N164" s="442">
        <f>'Imp-Aus'!E$62/1000</f>
        <v>0</v>
      </c>
      <c r="O164" s="443">
        <f>'Imp-Aus'!F$62/1000</f>
        <v>0</v>
      </c>
      <c r="P164" s="443">
        <f>'Imp-Aus'!G$62/1000</f>
        <v>0</v>
      </c>
      <c r="Q164" s="443">
        <f>'Imp-Aus'!H$62/1000</f>
        <v>0</v>
      </c>
      <c r="R164" s="443">
        <f>'Imp-Aus'!I$62/1000</f>
        <v>0</v>
      </c>
      <c r="S164" s="443">
        <f>'Imp-Aus'!J$62/1000</f>
        <v>0</v>
      </c>
      <c r="T164" s="443">
        <f>'Imp-Aus'!K$62/1000</f>
        <v>0</v>
      </c>
      <c r="U164" s="443">
        <f>'Imp-Aus'!L$62/1000</f>
        <v>0</v>
      </c>
      <c r="V164" s="490">
        <f t="shared" si="47"/>
        <v>0</v>
      </c>
      <c r="W164" s="491">
        <f t="shared" si="47"/>
        <v>0</v>
      </c>
      <c r="X164" s="491">
        <f t="shared" si="47"/>
        <v>0</v>
      </c>
      <c r="Y164" s="491">
        <f t="shared" si="47"/>
        <v>0</v>
      </c>
      <c r="Z164" s="491">
        <f t="shared" si="47"/>
        <v>0</v>
      </c>
      <c r="AA164" s="491">
        <f t="shared" si="47"/>
        <v>0</v>
      </c>
      <c r="AB164" s="491">
        <f t="shared" si="47"/>
        <v>0</v>
      </c>
      <c r="AC164" s="492">
        <f t="shared" si="47"/>
        <v>0</v>
      </c>
    </row>
    <row r="165" spans="1:29" x14ac:dyDescent="0.25">
      <c r="A165" s="493" t="str">
        <f t="shared" si="46"/>
        <v>Don't</v>
      </c>
      <c r="B165" s="461" t="str">
        <f t="shared" si="48"/>
        <v>AUT</v>
      </c>
      <c r="C165">
        <f t="shared" si="48"/>
        <v>0</v>
      </c>
      <c r="D165" t="s">
        <v>623</v>
      </c>
      <c r="E165" s="505">
        <f>Pro!C121</f>
        <v>0</v>
      </c>
      <c r="F165" s="439">
        <f>'Imp-Aus'!E$65</f>
        <v>0</v>
      </c>
      <c r="G165" s="440">
        <f>'Imp-Aus'!F$65</f>
        <v>0</v>
      </c>
      <c r="H165" s="440">
        <f>'Imp-Aus'!G$65</f>
        <v>0</v>
      </c>
      <c r="I165" s="440">
        <f>'Imp-Aus'!H$65</f>
        <v>0</v>
      </c>
      <c r="J165" s="440">
        <f>'Imp-Aus'!I$65</f>
        <v>0</v>
      </c>
      <c r="K165" s="440">
        <f>'Imp-Aus'!J$65</f>
        <v>0</v>
      </c>
      <c r="L165" s="440">
        <f>'Imp-Aus'!K$65</f>
        <v>0</v>
      </c>
      <c r="M165" s="440">
        <f>'Imp-Aus'!L$65</f>
        <v>0</v>
      </c>
      <c r="N165" s="439">
        <f>'Imp-Aus'!E$66/1000</f>
        <v>0</v>
      </c>
      <c r="O165" s="440">
        <f>'Imp-Aus'!F$66/1000</f>
        <v>0</v>
      </c>
      <c r="P165" s="440">
        <f>'Imp-Aus'!G$66/1000</f>
        <v>0</v>
      </c>
      <c r="Q165" s="440">
        <f>'Imp-Aus'!H$66/1000</f>
        <v>0</v>
      </c>
      <c r="R165" s="440">
        <f>'Imp-Aus'!I$66/1000</f>
        <v>0</v>
      </c>
      <c r="S165" s="440">
        <f>'Imp-Aus'!J$66/1000</f>
        <v>0</v>
      </c>
      <c r="T165" s="440">
        <f>'Imp-Aus'!K$66/1000</f>
        <v>0</v>
      </c>
      <c r="U165" s="440">
        <f>'Imp-Aus'!L$66/1000</f>
        <v>0</v>
      </c>
      <c r="V165" s="490">
        <f t="shared" si="47"/>
        <v>0</v>
      </c>
      <c r="W165" s="491">
        <f t="shared" si="47"/>
        <v>0</v>
      </c>
      <c r="X165" s="491">
        <f t="shared" si="47"/>
        <v>0</v>
      </c>
      <c r="Y165" s="491">
        <f t="shared" si="47"/>
        <v>0</v>
      </c>
      <c r="Z165" s="491">
        <f t="shared" si="47"/>
        <v>0</v>
      </c>
      <c r="AA165" s="491">
        <f t="shared" si="47"/>
        <v>0</v>
      </c>
      <c r="AB165" s="491">
        <f t="shared" si="47"/>
        <v>0</v>
      </c>
      <c r="AC165" s="492">
        <f t="shared" si="47"/>
        <v>0</v>
      </c>
    </row>
    <row r="166" spans="1:29" x14ac:dyDescent="0.25">
      <c r="A166" s="493" t="str">
        <f t="shared" si="46"/>
        <v>Don't</v>
      </c>
      <c r="B166" s="461" t="str">
        <f t="shared" si="48"/>
        <v>AUT</v>
      </c>
      <c r="C166">
        <f t="shared" si="48"/>
        <v>0</v>
      </c>
      <c r="D166" t="s">
        <v>624</v>
      </c>
      <c r="E166" s="505">
        <f>Pro!C122</f>
        <v>0</v>
      </c>
      <c r="F166" s="442">
        <f>'Imp-Aus'!E$69</f>
        <v>0</v>
      </c>
      <c r="G166" s="443">
        <f>'Imp-Aus'!F$69</f>
        <v>0</v>
      </c>
      <c r="H166" s="443">
        <f>'Imp-Aus'!G$69</f>
        <v>0</v>
      </c>
      <c r="I166" s="443">
        <f>'Imp-Aus'!H$69</f>
        <v>0</v>
      </c>
      <c r="J166" s="443">
        <f>'Imp-Aus'!I$69</f>
        <v>0</v>
      </c>
      <c r="K166" s="443">
        <f>'Imp-Aus'!J$69</f>
        <v>0</v>
      </c>
      <c r="L166" s="443">
        <f>'Imp-Aus'!K$69</f>
        <v>0</v>
      </c>
      <c r="M166" s="443">
        <f>'Imp-Aus'!L$69</f>
        <v>0</v>
      </c>
      <c r="N166" s="442">
        <f>'Imp-Aus'!E$70/1000</f>
        <v>0</v>
      </c>
      <c r="O166" s="443">
        <f>'Imp-Aus'!F$70/1000</f>
        <v>0</v>
      </c>
      <c r="P166" s="443">
        <f>'Imp-Aus'!G$70/1000</f>
        <v>0</v>
      </c>
      <c r="Q166" s="443">
        <f>'Imp-Aus'!H$70/1000</f>
        <v>0</v>
      </c>
      <c r="R166" s="443">
        <f>'Imp-Aus'!I$70/1000</f>
        <v>0</v>
      </c>
      <c r="S166" s="443">
        <f>'Imp-Aus'!J$70/1000</f>
        <v>0</v>
      </c>
      <c r="T166" s="443">
        <f>'Imp-Aus'!K$70/1000</f>
        <v>0</v>
      </c>
      <c r="U166" s="443">
        <f>'Imp-Aus'!L$70/1000</f>
        <v>0</v>
      </c>
      <c r="V166" s="490">
        <f t="shared" si="47"/>
        <v>0</v>
      </c>
      <c r="W166" s="491">
        <f t="shared" si="47"/>
        <v>0</v>
      </c>
      <c r="X166" s="491">
        <f t="shared" si="47"/>
        <v>0</v>
      </c>
      <c r="Y166" s="491">
        <f t="shared" si="47"/>
        <v>0</v>
      </c>
      <c r="Z166" s="491">
        <f t="shared" si="47"/>
        <v>0</v>
      </c>
      <c r="AA166" s="491">
        <f t="shared" si="47"/>
        <v>0</v>
      </c>
      <c r="AB166" s="491">
        <f t="shared" si="47"/>
        <v>0</v>
      </c>
      <c r="AC166" s="492">
        <f t="shared" si="47"/>
        <v>0</v>
      </c>
    </row>
    <row r="167" spans="1:29" x14ac:dyDescent="0.25">
      <c r="A167" s="493" t="str">
        <f t="shared" si="46"/>
        <v>Don't</v>
      </c>
      <c r="B167" s="461" t="str">
        <f t="shared" si="48"/>
        <v>AUT</v>
      </c>
      <c r="C167">
        <f t="shared" si="48"/>
        <v>0</v>
      </c>
      <c r="D167" t="s">
        <v>625</v>
      </c>
      <c r="E167" s="505">
        <f>Pro!C123</f>
        <v>0</v>
      </c>
      <c r="F167" s="439">
        <f>'Imp-Aus'!E$73</f>
        <v>0</v>
      </c>
      <c r="G167" s="440">
        <f>'Imp-Aus'!F$73</f>
        <v>0</v>
      </c>
      <c r="H167" s="440">
        <f>'Imp-Aus'!G$73</f>
        <v>0</v>
      </c>
      <c r="I167" s="440">
        <f>'Imp-Aus'!H$73</f>
        <v>0</v>
      </c>
      <c r="J167" s="440">
        <f>'Imp-Aus'!I$73</f>
        <v>0</v>
      </c>
      <c r="K167" s="440">
        <f>'Imp-Aus'!J$73</f>
        <v>0</v>
      </c>
      <c r="L167" s="440">
        <f>'Imp-Aus'!K$73</f>
        <v>0</v>
      </c>
      <c r="M167" s="440">
        <f>'Imp-Aus'!L$73</f>
        <v>0</v>
      </c>
      <c r="N167" s="439">
        <f>'Imp-Aus'!E$74/1000</f>
        <v>0</v>
      </c>
      <c r="O167" s="440">
        <f>'Imp-Aus'!F$74/1000</f>
        <v>0</v>
      </c>
      <c r="P167" s="440">
        <f>'Imp-Aus'!G$74/1000</f>
        <v>0</v>
      </c>
      <c r="Q167" s="440">
        <f>'Imp-Aus'!H$74/1000</f>
        <v>0</v>
      </c>
      <c r="R167" s="440">
        <f>'Imp-Aus'!I$74/1000</f>
        <v>0</v>
      </c>
      <c r="S167" s="440">
        <f>'Imp-Aus'!J$74/1000</f>
        <v>0</v>
      </c>
      <c r="T167" s="440">
        <f>'Imp-Aus'!K$74/1000</f>
        <v>0</v>
      </c>
      <c r="U167" s="440">
        <f>'Imp-Aus'!L$74/1000</f>
        <v>0</v>
      </c>
      <c r="V167" s="490">
        <f t="shared" si="47"/>
        <v>0</v>
      </c>
      <c r="W167" s="491">
        <f t="shared" si="47"/>
        <v>0</v>
      </c>
      <c r="X167" s="491">
        <f t="shared" si="47"/>
        <v>0</v>
      </c>
      <c r="Y167" s="491">
        <f t="shared" si="47"/>
        <v>0</v>
      </c>
      <c r="Z167" s="491">
        <f t="shared" si="47"/>
        <v>0</v>
      </c>
      <c r="AA167" s="491">
        <f t="shared" si="47"/>
        <v>0</v>
      </c>
      <c r="AB167" s="491">
        <f t="shared" si="47"/>
        <v>0</v>
      </c>
      <c r="AC167" s="492">
        <f t="shared" si="47"/>
        <v>0</v>
      </c>
    </row>
    <row r="168" spans="1:29" x14ac:dyDescent="0.25">
      <c r="A168" s="493" t="str">
        <f t="shared" si="46"/>
        <v>Don't</v>
      </c>
      <c r="B168" s="494" t="s">
        <v>552</v>
      </c>
      <c r="C168" s="495">
        <f>'Imp-Aus2'!$G$22</f>
        <v>0</v>
      </c>
      <c r="D168" s="495" t="s">
        <v>621</v>
      </c>
      <c r="E168" s="506">
        <f>E163</f>
        <v>0</v>
      </c>
      <c r="F168" s="442">
        <f>'Imp-Aus2'!E$57</f>
        <v>0</v>
      </c>
      <c r="G168" s="443">
        <f>'Imp-Aus2'!F$57</f>
        <v>0</v>
      </c>
      <c r="H168" s="443">
        <f>'Imp-Aus2'!G$57</f>
        <v>0</v>
      </c>
      <c r="I168" s="443">
        <f>'Imp-Aus2'!H$57</f>
        <v>0</v>
      </c>
      <c r="J168" s="443">
        <f>'Imp-Aus2'!I$57</f>
        <v>0</v>
      </c>
      <c r="K168" s="443">
        <f>'Imp-Aus2'!J$57</f>
        <v>0</v>
      </c>
      <c r="L168" s="443">
        <f>'Imp-Aus2'!K$57</f>
        <v>0</v>
      </c>
      <c r="M168" s="443">
        <f>'Imp-Aus2'!L$57</f>
        <v>0</v>
      </c>
      <c r="N168" s="442">
        <f>'Imp-Aus2'!E$58/1000</f>
        <v>0</v>
      </c>
      <c r="O168" s="443">
        <f>'Imp-Aus2'!F$58/1000</f>
        <v>0</v>
      </c>
      <c r="P168" s="443">
        <f>'Imp-Aus2'!G$58/1000</f>
        <v>0</v>
      </c>
      <c r="Q168" s="443">
        <f>'Imp-Aus2'!H$58/1000</f>
        <v>0</v>
      </c>
      <c r="R168" s="443">
        <f>'Imp-Aus2'!I$58/1000</f>
        <v>0</v>
      </c>
      <c r="S168" s="443">
        <f>'Imp-Aus2'!J$58/1000</f>
        <v>0</v>
      </c>
      <c r="T168" s="443">
        <f>'Imp-Aus2'!K$58/1000</f>
        <v>0</v>
      </c>
      <c r="U168" s="443">
        <f>'Imp-Aus2'!L$58/1000</f>
        <v>0</v>
      </c>
      <c r="V168" s="490">
        <f t="shared" si="47"/>
        <v>0</v>
      </c>
      <c r="W168" s="491">
        <f t="shared" si="47"/>
        <v>0</v>
      </c>
      <c r="X168" s="491">
        <f t="shared" si="47"/>
        <v>0</v>
      </c>
      <c r="Y168" s="491">
        <f t="shared" si="47"/>
        <v>0</v>
      </c>
      <c r="Z168" s="491">
        <f t="shared" si="47"/>
        <v>0</v>
      </c>
      <c r="AA168" s="491">
        <f t="shared" si="47"/>
        <v>0</v>
      </c>
      <c r="AB168" s="491">
        <f t="shared" si="47"/>
        <v>0</v>
      </c>
      <c r="AC168" s="492">
        <f t="shared" si="47"/>
        <v>0</v>
      </c>
    </row>
    <row r="169" spans="1:29" x14ac:dyDescent="0.25">
      <c r="A169" s="493" t="str">
        <f t="shared" si="46"/>
        <v>Don't</v>
      </c>
      <c r="B169" s="461" t="str">
        <f t="shared" ref="B169:C172" si="49">B168</f>
        <v>AUT</v>
      </c>
      <c r="C169">
        <f t="shared" si="49"/>
        <v>0</v>
      </c>
      <c r="D169" t="s">
        <v>622</v>
      </c>
      <c r="E169" s="505">
        <f t="shared" ref="E169:E196" si="50">E164</f>
        <v>0</v>
      </c>
      <c r="F169" s="439">
        <f>'Imp-Aus2'!E$61</f>
        <v>0</v>
      </c>
      <c r="G169" s="440">
        <f>'Imp-Aus2'!F$61</f>
        <v>0</v>
      </c>
      <c r="H169" s="440">
        <f>'Imp-Aus2'!G$61</f>
        <v>0</v>
      </c>
      <c r="I169" s="440">
        <f>'Imp-Aus2'!H$61</f>
        <v>0</v>
      </c>
      <c r="J169" s="440">
        <f>'Imp-Aus2'!I$61</f>
        <v>0</v>
      </c>
      <c r="K169" s="440">
        <f>'Imp-Aus2'!J$61</f>
        <v>0</v>
      </c>
      <c r="L169" s="440">
        <f>'Imp-Aus2'!K$61</f>
        <v>0</v>
      </c>
      <c r="M169" s="440">
        <f>'Imp-Aus2'!L$61</f>
        <v>0</v>
      </c>
      <c r="N169" s="439">
        <f>'Imp-Aus2'!E$62/1000</f>
        <v>0</v>
      </c>
      <c r="O169" s="440">
        <f>'Imp-Aus2'!F$62/1000</f>
        <v>0</v>
      </c>
      <c r="P169" s="440">
        <f>'Imp-Aus2'!G$62/1000</f>
        <v>0</v>
      </c>
      <c r="Q169" s="440">
        <f>'Imp-Aus2'!H$62/1000</f>
        <v>0</v>
      </c>
      <c r="R169" s="440">
        <f>'Imp-Aus2'!I$62/1000</f>
        <v>0</v>
      </c>
      <c r="S169" s="440">
        <f>'Imp-Aus2'!J$62/1000</f>
        <v>0</v>
      </c>
      <c r="T169" s="440">
        <f>'Imp-Aus2'!K$62/1000</f>
        <v>0</v>
      </c>
      <c r="U169" s="440">
        <f>'Imp-Aus2'!L$62/1000</f>
        <v>0</v>
      </c>
      <c r="V169" s="490">
        <f t="shared" si="47"/>
        <v>0</v>
      </c>
      <c r="W169" s="491">
        <f t="shared" si="47"/>
        <v>0</v>
      </c>
      <c r="X169" s="491">
        <f t="shared" si="47"/>
        <v>0</v>
      </c>
      <c r="Y169" s="491">
        <f t="shared" si="47"/>
        <v>0</v>
      </c>
      <c r="Z169" s="491">
        <f t="shared" si="47"/>
        <v>0</v>
      </c>
      <c r="AA169" s="491">
        <f t="shared" si="47"/>
        <v>0</v>
      </c>
      <c r="AB169" s="491">
        <f t="shared" si="47"/>
        <v>0</v>
      </c>
      <c r="AC169" s="492">
        <f t="shared" si="47"/>
        <v>0</v>
      </c>
    </row>
    <row r="170" spans="1:29" x14ac:dyDescent="0.25">
      <c r="A170" s="493" t="str">
        <f t="shared" si="46"/>
        <v>Don't</v>
      </c>
      <c r="B170" s="461" t="str">
        <f t="shared" si="49"/>
        <v>AUT</v>
      </c>
      <c r="C170">
        <f t="shared" si="49"/>
        <v>0</v>
      </c>
      <c r="D170" t="s">
        <v>623</v>
      </c>
      <c r="E170" s="505">
        <f t="shared" si="50"/>
        <v>0</v>
      </c>
      <c r="F170" s="442">
        <f>'Imp-Aus2'!E$65</f>
        <v>0</v>
      </c>
      <c r="G170" s="443">
        <f>'Imp-Aus2'!F$65</f>
        <v>0</v>
      </c>
      <c r="H170" s="443">
        <f>'Imp-Aus2'!G$65</f>
        <v>0</v>
      </c>
      <c r="I170" s="443">
        <f>'Imp-Aus2'!H$65</f>
        <v>0</v>
      </c>
      <c r="J170" s="443">
        <f>'Imp-Aus2'!I$65</f>
        <v>0</v>
      </c>
      <c r="K170" s="443">
        <f>'Imp-Aus2'!J$65</f>
        <v>0</v>
      </c>
      <c r="L170" s="443">
        <f>'Imp-Aus2'!K$65</f>
        <v>0</v>
      </c>
      <c r="M170" s="443">
        <f>'Imp-Aus2'!L$65</f>
        <v>0</v>
      </c>
      <c r="N170" s="442">
        <f>'Imp-Aus2'!E$66/1000</f>
        <v>0</v>
      </c>
      <c r="O170" s="443">
        <f>'Imp-Aus2'!F$66/1000</f>
        <v>0</v>
      </c>
      <c r="P170" s="443">
        <f>'Imp-Aus2'!G$66/1000</f>
        <v>0</v>
      </c>
      <c r="Q170" s="443">
        <f>'Imp-Aus2'!H$66/1000</f>
        <v>0</v>
      </c>
      <c r="R170" s="443">
        <f>'Imp-Aus2'!I$66/1000</f>
        <v>0</v>
      </c>
      <c r="S170" s="443">
        <f>'Imp-Aus2'!J$66/1000</f>
        <v>0</v>
      </c>
      <c r="T170" s="443">
        <f>'Imp-Aus2'!K$66/1000</f>
        <v>0</v>
      </c>
      <c r="U170" s="443">
        <f>'Imp-Aus2'!L$66/1000</f>
        <v>0</v>
      </c>
      <c r="V170" s="490">
        <f t="shared" si="47"/>
        <v>0</v>
      </c>
      <c r="W170" s="491">
        <f t="shared" si="47"/>
        <v>0</v>
      </c>
      <c r="X170" s="491">
        <f t="shared" si="47"/>
        <v>0</v>
      </c>
      <c r="Y170" s="491">
        <f t="shared" si="47"/>
        <v>0</v>
      </c>
      <c r="Z170" s="491">
        <f t="shared" si="47"/>
        <v>0</v>
      </c>
      <c r="AA170" s="491">
        <f t="shared" si="47"/>
        <v>0</v>
      </c>
      <c r="AB170" s="491">
        <f t="shared" si="47"/>
        <v>0</v>
      </c>
      <c r="AC170" s="492">
        <f t="shared" si="47"/>
        <v>0</v>
      </c>
    </row>
    <row r="171" spans="1:29" x14ac:dyDescent="0.25">
      <c r="A171" s="493" t="str">
        <f t="shared" si="46"/>
        <v>Don't</v>
      </c>
      <c r="B171" s="461" t="str">
        <f t="shared" si="49"/>
        <v>AUT</v>
      </c>
      <c r="C171">
        <f t="shared" si="49"/>
        <v>0</v>
      </c>
      <c r="D171" t="s">
        <v>624</v>
      </c>
      <c r="E171" s="505">
        <f t="shared" si="50"/>
        <v>0</v>
      </c>
      <c r="F171" s="439">
        <f>'Imp-Aus2'!E$69</f>
        <v>0</v>
      </c>
      <c r="G171" s="440">
        <f>'Imp-Aus2'!F$69</f>
        <v>0</v>
      </c>
      <c r="H171" s="440">
        <f>'Imp-Aus2'!G$69</f>
        <v>0</v>
      </c>
      <c r="I171" s="440">
        <f>'Imp-Aus2'!H$69</f>
        <v>0</v>
      </c>
      <c r="J171" s="440">
        <f>'Imp-Aus2'!I$69</f>
        <v>0</v>
      </c>
      <c r="K171" s="440">
        <f>'Imp-Aus2'!J$69</f>
        <v>0</v>
      </c>
      <c r="L171" s="440">
        <f>'Imp-Aus2'!K$69</f>
        <v>0</v>
      </c>
      <c r="M171" s="440">
        <f>'Imp-Aus2'!L$69</f>
        <v>0</v>
      </c>
      <c r="N171" s="439">
        <f>'Imp-Aus2'!E$70/1000</f>
        <v>0</v>
      </c>
      <c r="O171" s="440">
        <f>'Imp-Aus2'!F$70/1000</f>
        <v>0</v>
      </c>
      <c r="P171" s="440">
        <f>'Imp-Aus2'!G$70/1000</f>
        <v>0</v>
      </c>
      <c r="Q171" s="440">
        <f>'Imp-Aus2'!H$70/1000</f>
        <v>0</v>
      </c>
      <c r="R171" s="440">
        <f>'Imp-Aus2'!I$70/1000</f>
        <v>0</v>
      </c>
      <c r="S171" s="440">
        <f>'Imp-Aus2'!J$70/1000</f>
        <v>0</v>
      </c>
      <c r="T171" s="440">
        <f>'Imp-Aus2'!K$70/1000</f>
        <v>0</v>
      </c>
      <c r="U171" s="440">
        <f>'Imp-Aus2'!L$70/1000</f>
        <v>0</v>
      </c>
      <c r="V171" s="490">
        <f t="shared" si="47"/>
        <v>0</v>
      </c>
      <c r="W171" s="491">
        <f t="shared" si="47"/>
        <v>0</v>
      </c>
      <c r="X171" s="491">
        <f t="shared" si="47"/>
        <v>0</v>
      </c>
      <c r="Y171" s="491">
        <f t="shared" si="47"/>
        <v>0</v>
      </c>
      <c r="Z171" s="491">
        <f t="shared" si="47"/>
        <v>0</v>
      </c>
      <c r="AA171" s="491">
        <f t="shared" si="47"/>
        <v>0</v>
      </c>
      <c r="AB171" s="491">
        <f t="shared" si="47"/>
        <v>0</v>
      </c>
      <c r="AC171" s="492">
        <f t="shared" si="47"/>
        <v>0</v>
      </c>
    </row>
    <row r="172" spans="1:29" x14ac:dyDescent="0.25">
      <c r="A172" s="493" t="str">
        <f t="shared" si="46"/>
        <v>Don't</v>
      </c>
      <c r="B172" s="461" t="str">
        <f t="shared" si="49"/>
        <v>AUT</v>
      </c>
      <c r="C172">
        <f t="shared" si="49"/>
        <v>0</v>
      </c>
      <c r="D172" t="s">
        <v>625</v>
      </c>
      <c r="E172" s="505">
        <f>E167</f>
        <v>0</v>
      </c>
      <c r="F172" s="442">
        <f>'Imp-Aus2'!E$73</f>
        <v>0</v>
      </c>
      <c r="G172" s="443">
        <f>'Imp-Aus2'!F$73</f>
        <v>0</v>
      </c>
      <c r="H172" s="443">
        <f>'Imp-Aus2'!G$73</f>
        <v>0</v>
      </c>
      <c r="I172" s="443">
        <f>'Imp-Aus2'!H$73</f>
        <v>0</v>
      </c>
      <c r="J172" s="443">
        <f>'Imp-Aus2'!I$73</f>
        <v>0</v>
      </c>
      <c r="K172" s="443">
        <f>'Imp-Aus2'!J$73</f>
        <v>0</v>
      </c>
      <c r="L172" s="443">
        <f>'Imp-Aus2'!K$73</f>
        <v>0</v>
      </c>
      <c r="M172" s="443">
        <f>'Imp-Aus2'!L$73</f>
        <v>0</v>
      </c>
      <c r="N172" s="442">
        <f>'Imp-Aus2'!E$74/1000</f>
        <v>0</v>
      </c>
      <c r="O172" s="443">
        <f>'Imp-Aus2'!F$74/1000</f>
        <v>0</v>
      </c>
      <c r="P172" s="443">
        <f>'Imp-Aus2'!G$74/1000</f>
        <v>0</v>
      </c>
      <c r="Q172" s="443">
        <f>'Imp-Aus2'!H$74/1000</f>
        <v>0</v>
      </c>
      <c r="R172" s="443">
        <f>'Imp-Aus2'!I$74/1000</f>
        <v>0</v>
      </c>
      <c r="S172" s="443">
        <f>'Imp-Aus2'!J$74/1000</f>
        <v>0</v>
      </c>
      <c r="T172" s="443">
        <f>'Imp-Aus2'!K$74/1000</f>
        <v>0</v>
      </c>
      <c r="U172" s="443">
        <f>'Imp-Aus2'!L$74/1000</f>
        <v>0</v>
      </c>
      <c r="V172" s="490">
        <f t="shared" si="47"/>
        <v>0</v>
      </c>
      <c r="W172" s="491">
        <f t="shared" si="47"/>
        <v>0</v>
      </c>
      <c r="X172" s="491">
        <f t="shared" si="47"/>
        <v>0</v>
      </c>
      <c r="Y172" s="491">
        <f t="shared" si="47"/>
        <v>0</v>
      </c>
      <c r="Z172" s="491">
        <f t="shared" si="47"/>
        <v>0</v>
      </c>
      <c r="AA172" s="491">
        <f t="shared" si="47"/>
        <v>0</v>
      </c>
      <c r="AB172" s="491">
        <f t="shared" si="47"/>
        <v>0</v>
      </c>
      <c r="AC172" s="492">
        <f t="shared" si="47"/>
        <v>0</v>
      </c>
    </row>
    <row r="173" spans="1:29" x14ac:dyDescent="0.25">
      <c r="A173" s="493" t="str">
        <f t="shared" si="46"/>
        <v>Don't</v>
      </c>
      <c r="B173" s="494" t="s">
        <v>552</v>
      </c>
      <c r="C173" s="495">
        <f>'Imp-Aus3'!$G$22</f>
        <v>0</v>
      </c>
      <c r="D173" s="495" t="s">
        <v>621</v>
      </c>
      <c r="E173" s="506">
        <f>E168</f>
        <v>0</v>
      </c>
      <c r="F173" s="439">
        <f>'Imp-Aus3'!E$57</f>
        <v>0</v>
      </c>
      <c r="G173" s="440">
        <f>'Imp-Aus3'!F$57</f>
        <v>0</v>
      </c>
      <c r="H173" s="440">
        <f>'Imp-Aus3'!G$57</f>
        <v>0</v>
      </c>
      <c r="I173" s="440">
        <f>'Imp-Aus3'!H$57</f>
        <v>0</v>
      </c>
      <c r="J173" s="440">
        <f>'Imp-Aus3'!I$57</f>
        <v>0</v>
      </c>
      <c r="K173" s="440">
        <f>'Imp-Aus3'!J$57</f>
        <v>0</v>
      </c>
      <c r="L173" s="440">
        <f>'Imp-Aus3'!K$57</f>
        <v>0</v>
      </c>
      <c r="M173" s="440">
        <f>'Imp-Aus3'!L$57</f>
        <v>0</v>
      </c>
      <c r="N173" s="439">
        <f>'Imp-Aus3'!E$58/1000</f>
        <v>0</v>
      </c>
      <c r="O173" s="440">
        <f>'Imp-Aus3'!F$58/1000</f>
        <v>0</v>
      </c>
      <c r="P173" s="440">
        <f>'Imp-Aus3'!G$58/1000</f>
        <v>0</v>
      </c>
      <c r="Q173" s="440">
        <f>'Imp-Aus3'!H$58/1000</f>
        <v>0</v>
      </c>
      <c r="R173" s="440">
        <f>'Imp-Aus3'!I$58/1000</f>
        <v>0</v>
      </c>
      <c r="S173" s="440">
        <f>'Imp-Aus3'!J$58/1000</f>
        <v>0</v>
      </c>
      <c r="T173" s="440">
        <f>'Imp-Aus3'!K$58/1000</f>
        <v>0</v>
      </c>
      <c r="U173" s="440">
        <f>'Imp-Aus3'!L$58/1000</f>
        <v>0</v>
      </c>
      <c r="V173" s="490">
        <f t="shared" si="47"/>
        <v>0</v>
      </c>
      <c r="W173" s="491">
        <f t="shared" si="47"/>
        <v>0</v>
      </c>
      <c r="X173" s="491">
        <f t="shared" si="47"/>
        <v>0</v>
      </c>
      <c r="Y173" s="491">
        <f t="shared" si="47"/>
        <v>0</v>
      </c>
      <c r="Z173" s="491">
        <f t="shared" si="47"/>
        <v>0</v>
      </c>
      <c r="AA173" s="491">
        <f t="shared" si="47"/>
        <v>0</v>
      </c>
      <c r="AB173" s="491">
        <f t="shared" si="47"/>
        <v>0</v>
      </c>
      <c r="AC173" s="492">
        <f t="shared" si="47"/>
        <v>0</v>
      </c>
    </row>
    <row r="174" spans="1:29" x14ac:dyDescent="0.25">
      <c r="A174" s="493" t="str">
        <f t="shared" si="46"/>
        <v>Don't</v>
      </c>
      <c r="B174" s="461" t="str">
        <f t="shared" ref="B174:C177" si="51">B173</f>
        <v>AUT</v>
      </c>
      <c r="C174">
        <f t="shared" si="51"/>
        <v>0</v>
      </c>
      <c r="D174" t="s">
        <v>622</v>
      </c>
      <c r="E174" s="505">
        <f t="shared" si="50"/>
        <v>0</v>
      </c>
      <c r="F174" s="442">
        <f>'Imp-Aus3'!E$61</f>
        <v>0</v>
      </c>
      <c r="G174" s="443">
        <f>'Imp-Aus3'!F$61</f>
        <v>0</v>
      </c>
      <c r="H174" s="443">
        <f>'Imp-Aus3'!G$61</f>
        <v>0</v>
      </c>
      <c r="I174" s="443">
        <f>'Imp-Aus3'!H$61</f>
        <v>0</v>
      </c>
      <c r="J174" s="443">
        <f>'Imp-Aus3'!I$61</f>
        <v>0</v>
      </c>
      <c r="K174" s="443">
        <f>'Imp-Aus3'!J$61</f>
        <v>0</v>
      </c>
      <c r="L174" s="443">
        <f>'Imp-Aus3'!K$61</f>
        <v>0</v>
      </c>
      <c r="M174" s="443">
        <f>'Imp-Aus3'!L$61</f>
        <v>0</v>
      </c>
      <c r="N174" s="442">
        <f>'Imp-Aus3'!E$62/1000</f>
        <v>0</v>
      </c>
      <c r="O174" s="443">
        <f>'Imp-Aus3'!F$62/1000</f>
        <v>0</v>
      </c>
      <c r="P174" s="443">
        <f>'Imp-Aus3'!G$62/1000</f>
        <v>0</v>
      </c>
      <c r="Q174" s="443">
        <f>'Imp-Aus3'!H$62/1000</f>
        <v>0</v>
      </c>
      <c r="R174" s="443">
        <f>'Imp-Aus3'!I$62/1000</f>
        <v>0</v>
      </c>
      <c r="S174" s="443">
        <f>'Imp-Aus3'!J$62/1000</f>
        <v>0</v>
      </c>
      <c r="T174" s="443">
        <f>'Imp-Aus3'!K$62/1000</f>
        <v>0</v>
      </c>
      <c r="U174" s="443">
        <f>'Imp-Aus3'!L$62/1000</f>
        <v>0</v>
      </c>
      <c r="V174" s="490">
        <f t="shared" si="47"/>
        <v>0</v>
      </c>
      <c r="W174" s="491">
        <f t="shared" si="47"/>
        <v>0</v>
      </c>
      <c r="X174" s="491">
        <f t="shared" si="47"/>
        <v>0</v>
      </c>
      <c r="Y174" s="491">
        <f t="shared" si="47"/>
        <v>0</v>
      </c>
      <c r="Z174" s="491">
        <f t="shared" si="47"/>
        <v>0</v>
      </c>
      <c r="AA174" s="491">
        <f t="shared" si="47"/>
        <v>0</v>
      </c>
      <c r="AB174" s="491">
        <f t="shared" si="47"/>
        <v>0</v>
      </c>
      <c r="AC174" s="492">
        <f t="shared" si="47"/>
        <v>0</v>
      </c>
    </row>
    <row r="175" spans="1:29" x14ac:dyDescent="0.25">
      <c r="A175" s="493" t="str">
        <f t="shared" si="46"/>
        <v>Don't</v>
      </c>
      <c r="B175" s="461" t="str">
        <f t="shared" si="51"/>
        <v>AUT</v>
      </c>
      <c r="C175">
        <f t="shared" si="51"/>
        <v>0</v>
      </c>
      <c r="D175" t="s">
        <v>623</v>
      </c>
      <c r="E175" s="505">
        <f t="shared" si="50"/>
        <v>0</v>
      </c>
      <c r="F175" s="439">
        <f>'Imp-Aus3'!E$65</f>
        <v>0</v>
      </c>
      <c r="G175" s="440">
        <f>'Imp-Aus3'!F$65</f>
        <v>0</v>
      </c>
      <c r="H175" s="440">
        <f>'Imp-Aus3'!G$65</f>
        <v>0</v>
      </c>
      <c r="I175" s="440">
        <f>'Imp-Aus3'!H$65</f>
        <v>0</v>
      </c>
      <c r="J175" s="440">
        <f>'Imp-Aus3'!I$65</f>
        <v>0</v>
      </c>
      <c r="K175" s="440">
        <f>'Imp-Aus3'!J$65</f>
        <v>0</v>
      </c>
      <c r="L175" s="440">
        <f>'Imp-Aus3'!K$65</f>
        <v>0</v>
      </c>
      <c r="M175" s="440">
        <f>'Imp-Aus3'!L$65</f>
        <v>0</v>
      </c>
      <c r="N175" s="439">
        <f>'Imp-Aus3'!E$66/1000</f>
        <v>0</v>
      </c>
      <c r="O175" s="440">
        <f>'Imp-Aus3'!F$66/1000</f>
        <v>0</v>
      </c>
      <c r="P175" s="440">
        <f>'Imp-Aus3'!G$66/1000</f>
        <v>0</v>
      </c>
      <c r="Q175" s="440">
        <f>'Imp-Aus3'!H$66/1000</f>
        <v>0</v>
      </c>
      <c r="R175" s="440">
        <f>'Imp-Aus3'!I$66/1000</f>
        <v>0</v>
      </c>
      <c r="S175" s="440">
        <f>'Imp-Aus3'!J$66/1000</f>
        <v>0</v>
      </c>
      <c r="T175" s="440">
        <f>'Imp-Aus3'!K$66/1000</f>
        <v>0</v>
      </c>
      <c r="U175" s="440">
        <f>'Imp-Aus3'!L$66/1000</f>
        <v>0</v>
      </c>
      <c r="V175" s="490">
        <f t="shared" si="47"/>
        <v>0</v>
      </c>
      <c r="W175" s="491">
        <f t="shared" si="47"/>
        <v>0</v>
      </c>
      <c r="X175" s="491">
        <f t="shared" si="47"/>
        <v>0</v>
      </c>
      <c r="Y175" s="491">
        <f t="shared" si="47"/>
        <v>0</v>
      </c>
      <c r="Z175" s="491">
        <f t="shared" si="47"/>
        <v>0</v>
      </c>
      <c r="AA175" s="491">
        <f t="shared" si="47"/>
        <v>0</v>
      </c>
      <c r="AB175" s="491">
        <f t="shared" si="47"/>
        <v>0</v>
      </c>
      <c r="AC175" s="492">
        <f t="shared" si="47"/>
        <v>0</v>
      </c>
    </row>
    <row r="176" spans="1:29" x14ac:dyDescent="0.25">
      <c r="A176" s="493" t="str">
        <f t="shared" si="46"/>
        <v>Don't</v>
      </c>
      <c r="B176" s="461" t="str">
        <f t="shared" si="51"/>
        <v>AUT</v>
      </c>
      <c r="C176">
        <f t="shared" si="51"/>
        <v>0</v>
      </c>
      <c r="D176" t="s">
        <v>624</v>
      </c>
      <c r="E176" s="505">
        <f t="shared" si="50"/>
        <v>0</v>
      </c>
      <c r="F176" s="442">
        <f>'Imp-Aus3'!E$69</f>
        <v>0</v>
      </c>
      <c r="G176" s="443">
        <f>'Imp-Aus3'!F$69</f>
        <v>0</v>
      </c>
      <c r="H176" s="443">
        <f>'Imp-Aus3'!G$69</f>
        <v>0</v>
      </c>
      <c r="I176" s="443">
        <f>'Imp-Aus3'!H$69</f>
        <v>0</v>
      </c>
      <c r="J176" s="443">
        <f>'Imp-Aus3'!I$69</f>
        <v>0</v>
      </c>
      <c r="K176" s="443">
        <f>'Imp-Aus3'!J$69</f>
        <v>0</v>
      </c>
      <c r="L176" s="443">
        <f>'Imp-Aus3'!K$69</f>
        <v>0</v>
      </c>
      <c r="M176" s="443">
        <f>'Imp-Aus3'!L$69</f>
        <v>0</v>
      </c>
      <c r="N176" s="442">
        <f>'Imp-Aus3'!E$70/1000</f>
        <v>0</v>
      </c>
      <c r="O176" s="443">
        <f>'Imp-Aus3'!F$70/1000</f>
        <v>0</v>
      </c>
      <c r="P176" s="443">
        <f>'Imp-Aus3'!G$70/1000</f>
        <v>0</v>
      </c>
      <c r="Q176" s="443">
        <f>'Imp-Aus3'!H$70/1000</f>
        <v>0</v>
      </c>
      <c r="R176" s="443">
        <f>'Imp-Aus3'!I$70/1000</f>
        <v>0</v>
      </c>
      <c r="S176" s="443">
        <f>'Imp-Aus3'!J$70/1000</f>
        <v>0</v>
      </c>
      <c r="T176" s="443">
        <f>'Imp-Aus3'!K$70/1000</f>
        <v>0</v>
      </c>
      <c r="U176" s="443">
        <f>'Imp-Aus3'!L$70/1000</f>
        <v>0</v>
      </c>
      <c r="V176" s="490">
        <f t="shared" si="47"/>
        <v>0</v>
      </c>
      <c r="W176" s="491">
        <f t="shared" si="47"/>
        <v>0</v>
      </c>
      <c r="X176" s="491">
        <f t="shared" si="47"/>
        <v>0</v>
      </c>
      <c r="Y176" s="491">
        <f t="shared" si="47"/>
        <v>0</v>
      </c>
      <c r="Z176" s="491">
        <f t="shared" si="47"/>
        <v>0</v>
      </c>
      <c r="AA176" s="491">
        <f t="shared" si="47"/>
        <v>0</v>
      </c>
      <c r="AB176" s="491">
        <f t="shared" si="47"/>
        <v>0</v>
      </c>
      <c r="AC176" s="492">
        <f t="shared" si="47"/>
        <v>0</v>
      </c>
    </row>
    <row r="177" spans="1:29" x14ac:dyDescent="0.25">
      <c r="A177" s="493" t="str">
        <f t="shared" si="46"/>
        <v>Don't</v>
      </c>
      <c r="B177" s="461" t="str">
        <f t="shared" si="51"/>
        <v>AUT</v>
      </c>
      <c r="C177">
        <f t="shared" si="51"/>
        <v>0</v>
      </c>
      <c r="D177" t="s">
        <v>625</v>
      </c>
      <c r="E177" s="505">
        <f>E172</f>
        <v>0</v>
      </c>
      <c r="F177" s="439">
        <f>'Imp-Aus3'!E$73</f>
        <v>0</v>
      </c>
      <c r="G177" s="440">
        <f>'Imp-Aus3'!F$73</f>
        <v>0</v>
      </c>
      <c r="H177" s="440">
        <f>'Imp-Aus3'!G$73</f>
        <v>0</v>
      </c>
      <c r="I177" s="440">
        <f>'Imp-Aus3'!H$73</f>
        <v>0</v>
      </c>
      <c r="J177" s="440">
        <f>'Imp-Aus3'!I$73</f>
        <v>0</v>
      </c>
      <c r="K177" s="440">
        <f>'Imp-Aus3'!J$73</f>
        <v>0</v>
      </c>
      <c r="L177" s="440">
        <f>'Imp-Aus3'!K$73</f>
        <v>0</v>
      </c>
      <c r="M177" s="440">
        <f>'Imp-Aus3'!L$73</f>
        <v>0</v>
      </c>
      <c r="N177" s="439">
        <f>'Imp-Aus3'!E$74/1000</f>
        <v>0</v>
      </c>
      <c r="O177" s="440">
        <f>'Imp-Aus3'!F$74/1000</f>
        <v>0</v>
      </c>
      <c r="P177" s="440">
        <f>'Imp-Aus3'!G$74/1000</f>
        <v>0</v>
      </c>
      <c r="Q177" s="440">
        <f>'Imp-Aus3'!H$74/1000</f>
        <v>0</v>
      </c>
      <c r="R177" s="440">
        <f>'Imp-Aus3'!I$74/1000</f>
        <v>0</v>
      </c>
      <c r="S177" s="440">
        <f>'Imp-Aus3'!J$74/1000</f>
        <v>0</v>
      </c>
      <c r="T177" s="440">
        <f>'Imp-Aus3'!K$74/1000</f>
        <v>0</v>
      </c>
      <c r="U177" s="440">
        <f>'Imp-Aus3'!L$74/1000</f>
        <v>0</v>
      </c>
      <c r="V177" s="490">
        <f t="shared" si="47"/>
        <v>0</v>
      </c>
      <c r="W177" s="491">
        <f t="shared" si="47"/>
        <v>0</v>
      </c>
      <c r="X177" s="491">
        <f t="shared" si="47"/>
        <v>0</v>
      </c>
      <c r="Y177" s="491">
        <f t="shared" si="47"/>
        <v>0</v>
      </c>
      <c r="Z177" s="491">
        <f t="shared" si="47"/>
        <v>0</v>
      </c>
      <c r="AA177" s="491">
        <f t="shared" si="47"/>
        <v>0</v>
      </c>
      <c r="AB177" s="491">
        <f t="shared" si="47"/>
        <v>0</v>
      </c>
      <c r="AC177" s="492">
        <f t="shared" si="47"/>
        <v>0</v>
      </c>
    </row>
    <row r="178" spans="1:29" x14ac:dyDescent="0.25">
      <c r="A178" s="493" t="str">
        <f t="shared" si="46"/>
        <v>Don't</v>
      </c>
      <c r="B178" s="494" t="s">
        <v>555</v>
      </c>
      <c r="C178" s="495"/>
      <c r="D178" s="495" t="s">
        <v>621</v>
      </c>
      <c r="E178" s="506">
        <f t="shared" si="50"/>
        <v>0</v>
      </c>
      <c r="F178" s="442">
        <f>'Imp-Mex'!E$57</f>
        <v>0</v>
      </c>
      <c r="G178" s="443">
        <f>'Imp-Mex'!F$57</f>
        <v>0</v>
      </c>
      <c r="H178" s="443">
        <f>'Imp-Mex'!G$57</f>
        <v>0</v>
      </c>
      <c r="I178" s="443">
        <f>'Imp-Mex'!H$57</f>
        <v>0</v>
      </c>
      <c r="J178" s="443">
        <f>'Imp-Mex'!I$57</f>
        <v>0</v>
      </c>
      <c r="K178" s="443">
        <f>'Imp-Mex'!J$57</f>
        <v>0</v>
      </c>
      <c r="L178" s="443">
        <f>'Imp-Mex'!K$57</f>
        <v>0</v>
      </c>
      <c r="M178" s="443">
        <f>'Imp-Mex'!L$57</f>
        <v>0</v>
      </c>
      <c r="N178" s="442">
        <f>'Imp-Mex'!E$58/1000</f>
        <v>0</v>
      </c>
      <c r="O178" s="443">
        <f>'Imp-Mex'!F$58/1000</f>
        <v>0</v>
      </c>
      <c r="P178" s="443">
        <f>'Imp-Mex'!G$58/1000</f>
        <v>0</v>
      </c>
      <c r="Q178" s="443">
        <f>'Imp-Mex'!H$58/1000</f>
        <v>0</v>
      </c>
      <c r="R178" s="443">
        <f>'Imp-Mex'!I$58/1000</f>
        <v>0</v>
      </c>
      <c r="S178" s="443">
        <f>'Imp-Mex'!J$58/1000</f>
        <v>0</v>
      </c>
      <c r="T178" s="443">
        <f>'Imp-Mex'!K$58/1000</f>
        <v>0</v>
      </c>
      <c r="U178" s="443">
        <f>'Imp-Mex'!L$58/1000</f>
        <v>0</v>
      </c>
      <c r="V178" s="490">
        <f t="shared" si="47"/>
        <v>0</v>
      </c>
      <c r="W178" s="491">
        <f t="shared" si="47"/>
        <v>0</v>
      </c>
      <c r="X178" s="491">
        <f t="shared" si="47"/>
        <v>0</v>
      </c>
      <c r="Y178" s="491">
        <f t="shared" si="47"/>
        <v>0</v>
      </c>
      <c r="Z178" s="491">
        <f t="shared" si="47"/>
        <v>0</v>
      </c>
      <c r="AA178" s="491">
        <f t="shared" si="47"/>
        <v>0</v>
      </c>
      <c r="AB178" s="491">
        <f t="shared" si="47"/>
        <v>0</v>
      </c>
      <c r="AC178" s="492">
        <f t="shared" si="47"/>
        <v>0</v>
      </c>
    </row>
    <row r="179" spans="1:29" x14ac:dyDescent="0.25">
      <c r="A179" s="493" t="str">
        <f t="shared" si="46"/>
        <v>Don't</v>
      </c>
      <c r="B179" s="461" t="str">
        <f t="shared" ref="B179:B182" si="52">B178</f>
        <v>MEX</v>
      </c>
      <c r="D179" t="s">
        <v>622</v>
      </c>
      <c r="E179" s="505">
        <f>E174</f>
        <v>0</v>
      </c>
      <c r="F179" s="439">
        <f>'Imp-Mex'!E$61</f>
        <v>0</v>
      </c>
      <c r="G179" s="440">
        <f>'Imp-Mex'!F$61</f>
        <v>0</v>
      </c>
      <c r="H179" s="440">
        <f>'Imp-Mex'!G$61</f>
        <v>0</v>
      </c>
      <c r="I179" s="440">
        <f>'Imp-Mex'!H$61</f>
        <v>0</v>
      </c>
      <c r="J179" s="440">
        <f>'Imp-Mex'!I$61</f>
        <v>0</v>
      </c>
      <c r="K179" s="440">
        <f>'Imp-Mex'!J$61</f>
        <v>0</v>
      </c>
      <c r="L179" s="440">
        <f>'Imp-Mex'!K$61</f>
        <v>0</v>
      </c>
      <c r="M179" s="440">
        <f>'Imp-Mex'!L$61</f>
        <v>0</v>
      </c>
      <c r="N179" s="439">
        <f>'Imp-Mex'!E$62/1000</f>
        <v>0</v>
      </c>
      <c r="O179" s="440">
        <f>'Imp-Mex'!F$62/1000</f>
        <v>0</v>
      </c>
      <c r="P179" s="440">
        <f>'Imp-Mex'!G$62/1000</f>
        <v>0</v>
      </c>
      <c r="Q179" s="440">
        <f>'Imp-Mex'!H$62/1000</f>
        <v>0</v>
      </c>
      <c r="R179" s="440">
        <f>'Imp-Mex'!I$62/1000</f>
        <v>0</v>
      </c>
      <c r="S179" s="440">
        <f>'Imp-Mex'!J$62/1000</f>
        <v>0</v>
      </c>
      <c r="T179" s="440">
        <f>'Imp-Mex'!K$62/1000</f>
        <v>0</v>
      </c>
      <c r="U179" s="440">
        <f>'Imp-Mex'!L$62/1000</f>
        <v>0</v>
      </c>
      <c r="V179" s="490">
        <f t="shared" si="47"/>
        <v>0</v>
      </c>
      <c r="W179" s="491">
        <f t="shared" si="47"/>
        <v>0</v>
      </c>
      <c r="X179" s="491">
        <f t="shared" si="47"/>
        <v>0</v>
      </c>
      <c r="Y179" s="491">
        <f t="shared" si="47"/>
        <v>0</v>
      </c>
      <c r="Z179" s="491">
        <f t="shared" si="47"/>
        <v>0</v>
      </c>
      <c r="AA179" s="491">
        <f t="shared" si="47"/>
        <v>0</v>
      </c>
      <c r="AB179" s="491">
        <f t="shared" si="47"/>
        <v>0</v>
      </c>
      <c r="AC179" s="492">
        <f t="shared" si="47"/>
        <v>0</v>
      </c>
    </row>
    <row r="180" spans="1:29" x14ac:dyDescent="0.25">
      <c r="A180" s="493" t="str">
        <f t="shared" si="46"/>
        <v>Don't</v>
      </c>
      <c r="B180" s="461" t="str">
        <f t="shared" si="52"/>
        <v>MEX</v>
      </c>
      <c r="D180" t="s">
        <v>623</v>
      </c>
      <c r="E180" s="505">
        <f t="shared" si="50"/>
        <v>0</v>
      </c>
      <c r="F180" s="442">
        <f>'Imp-Mex'!E$65</f>
        <v>0</v>
      </c>
      <c r="G180" s="443">
        <f>'Imp-Mex'!F$65</f>
        <v>0</v>
      </c>
      <c r="H180" s="443">
        <f>'Imp-Mex'!G$65</f>
        <v>0</v>
      </c>
      <c r="I180" s="443">
        <f>'Imp-Mex'!H$65</f>
        <v>0</v>
      </c>
      <c r="J180" s="443">
        <f>'Imp-Mex'!I$65</f>
        <v>0</v>
      </c>
      <c r="K180" s="443">
        <f>'Imp-Mex'!J$65</f>
        <v>0</v>
      </c>
      <c r="L180" s="443">
        <f>'Imp-Mex'!K$65</f>
        <v>0</v>
      </c>
      <c r="M180" s="443">
        <f>'Imp-Mex'!L$65</f>
        <v>0</v>
      </c>
      <c r="N180" s="442">
        <f>'Imp-Mex'!E$66/1000</f>
        <v>0</v>
      </c>
      <c r="O180" s="443">
        <f>'Imp-Mex'!F$66/1000</f>
        <v>0</v>
      </c>
      <c r="P180" s="443">
        <f>'Imp-Mex'!G$66/1000</f>
        <v>0</v>
      </c>
      <c r="Q180" s="443">
        <f>'Imp-Mex'!H$66/1000</f>
        <v>0</v>
      </c>
      <c r="R180" s="443">
        <f>'Imp-Mex'!I$66/1000</f>
        <v>0</v>
      </c>
      <c r="S180" s="443">
        <f>'Imp-Mex'!J$66/1000</f>
        <v>0</v>
      </c>
      <c r="T180" s="443">
        <f>'Imp-Mex'!K$66/1000</f>
        <v>0</v>
      </c>
      <c r="U180" s="443">
        <f>'Imp-Mex'!L$66/1000</f>
        <v>0</v>
      </c>
      <c r="V180" s="490">
        <f t="shared" si="47"/>
        <v>0</v>
      </c>
      <c r="W180" s="491">
        <f t="shared" si="47"/>
        <v>0</v>
      </c>
      <c r="X180" s="491">
        <f t="shared" si="47"/>
        <v>0</v>
      </c>
      <c r="Y180" s="491">
        <f t="shared" si="47"/>
        <v>0</v>
      </c>
      <c r="Z180" s="491">
        <f t="shared" si="47"/>
        <v>0</v>
      </c>
      <c r="AA180" s="491">
        <f t="shared" si="47"/>
        <v>0</v>
      </c>
      <c r="AB180" s="491">
        <f t="shared" si="47"/>
        <v>0</v>
      </c>
      <c r="AC180" s="492">
        <f t="shared" si="47"/>
        <v>0</v>
      </c>
    </row>
    <row r="181" spans="1:29" x14ac:dyDescent="0.25">
      <c r="A181" s="493" t="str">
        <f t="shared" si="46"/>
        <v>Don't</v>
      </c>
      <c r="B181" s="461" t="str">
        <f t="shared" si="52"/>
        <v>MEX</v>
      </c>
      <c r="D181" t="s">
        <v>624</v>
      </c>
      <c r="E181" s="505">
        <f t="shared" si="50"/>
        <v>0</v>
      </c>
      <c r="F181" s="439">
        <f>'Imp-Mex'!E$69</f>
        <v>0</v>
      </c>
      <c r="G181" s="440">
        <f>'Imp-Mex'!F$69</f>
        <v>0</v>
      </c>
      <c r="H181" s="440">
        <f>'Imp-Mex'!G$69</f>
        <v>0</v>
      </c>
      <c r="I181" s="440">
        <f>'Imp-Mex'!H$69</f>
        <v>0</v>
      </c>
      <c r="J181" s="440">
        <f>'Imp-Mex'!I$69</f>
        <v>0</v>
      </c>
      <c r="K181" s="440">
        <f>'Imp-Mex'!J$69</f>
        <v>0</v>
      </c>
      <c r="L181" s="440">
        <f>'Imp-Mex'!K$69</f>
        <v>0</v>
      </c>
      <c r="M181" s="440">
        <f>'Imp-Mex'!L$69</f>
        <v>0</v>
      </c>
      <c r="N181" s="439">
        <f>'Imp-Mex'!E$70/1000</f>
        <v>0</v>
      </c>
      <c r="O181" s="440">
        <f>'Imp-Mex'!F$70/1000</f>
        <v>0</v>
      </c>
      <c r="P181" s="440">
        <f>'Imp-Mex'!G$70/1000</f>
        <v>0</v>
      </c>
      <c r="Q181" s="440">
        <f>'Imp-Mex'!H$70/1000</f>
        <v>0</v>
      </c>
      <c r="R181" s="440">
        <f>'Imp-Mex'!I$70/1000</f>
        <v>0</v>
      </c>
      <c r="S181" s="440">
        <f>'Imp-Mex'!J$70/1000</f>
        <v>0</v>
      </c>
      <c r="T181" s="440">
        <f>'Imp-Mex'!K$70/1000</f>
        <v>0</v>
      </c>
      <c r="U181" s="440">
        <f>'Imp-Mex'!L$70/1000</f>
        <v>0</v>
      </c>
      <c r="V181" s="490">
        <f t="shared" si="47"/>
        <v>0</v>
      </c>
      <c r="W181" s="491">
        <f t="shared" si="47"/>
        <v>0</v>
      </c>
      <c r="X181" s="491">
        <f t="shared" si="47"/>
        <v>0</v>
      </c>
      <c r="Y181" s="491">
        <f t="shared" si="47"/>
        <v>0</v>
      </c>
      <c r="Z181" s="491">
        <f t="shared" si="47"/>
        <v>0</v>
      </c>
      <c r="AA181" s="491">
        <f t="shared" si="47"/>
        <v>0</v>
      </c>
      <c r="AB181" s="491">
        <f t="shared" si="47"/>
        <v>0</v>
      </c>
      <c r="AC181" s="492">
        <f t="shared" si="47"/>
        <v>0</v>
      </c>
    </row>
    <row r="182" spans="1:29" x14ac:dyDescent="0.25">
      <c r="A182" s="493" t="str">
        <f t="shared" si="46"/>
        <v>Don't</v>
      </c>
      <c r="B182" s="461" t="str">
        <f t="shared" si="52"/>
        <v>MEX</v>
      </c>
      <c r="D182" t="s">
        <v>625</v>
      </c>
      <c r="E182" s="505">
        <f>E177</f>
        <v>0</v>
      </c>
      <c r="F182" s="442">
        <f>'Imp-Mex'!E$73</f>
        <v>0</v>
      </c>
      <c r="G182" s="443">
        <f>'Imp-Mex'!F$73</f>
        <v>0</v>
      </c>
      <c r="H182" s="443">
        <f>'Imp-Mex'!G$73</f>
        <v>0</v>
      </c>
      <c r="I182" s="443">
        <f>'Imp-Mex'!H$73</f>
        <v>0</v>
      </c>
      <c r="J182" s="443">
        <f>'Imp-Mex'!I$73</f>
        <v>0</v>
      </c>
      <c r="K182" s="443">
        <f>'Imp-Mex'!J$73</f>
        <v>0</v>
      </c>
      <c r="L182" s="443">
        <f>'Imp-Mex'!K$73</f>
        <v>0</v>
      </c>
      <c r="M182" s="443">
        <f>'Imp-Mex'!L$73</f>
        <v>0</v>
      </c>
      <c r="N182" s="442">
        <f>'Imp-Mex'!E$74/1000</f>
        <v>0</v>
      </c>
      <c r="O182" s="443">
        <f>'Imp-Mex'!F$74/1000</f>
        <v>0</v>
      </c>
      <c r="P182" s="443">
        <f>'Imp-Mex'!G$74/1000</f>
        <v>0</v>
      </c>
      <c r="Q182" s="443">
        <f>'Imp-Mex'!H$74/1000</f>
        <v>0</v>
      </c>
      <c r="R182" s="443">
        <f>'Imp-Mex'!I$74/1000</f>
        <v>0</v>
      </c>
      <c r="S182" s="443">
        <f>'Imp-Mex'!J$74/1000</f>
        <v>0</v>
      </c>
      <c r="T182" s="443">
        <f>'Imp-Mex'!K$74/1000</f>
        <v>0</v>
      </c>
      <c r="U182" s="443">
        <f>'Imp-Mex'!L$74/1000</f>
        <v>0</v>
      </c>
      <c r="V182" s="490">
        <f t="shared" si="47"/>
        <v>0</v>
      </c>
      <c r="W182" s="491">
        <f t="shared" si="47"/>
        <v>0</v>
      </c>
      <c r="X182" s="491">
        <f t="shared" si="47"/>
        <v>0</v>
      </c>
      <c r="Y182" s="491">
        <f t="shared" si="47"/>
        <v>0</v>
      </c>
      <c r="Z182" s="491">
        <f t="shared" si="47"/>
        <v>0</v>
      </c>
      <c r="AA182" s="491">
        <f t="shared" si="47"/>
        <v>0</v>
      </c>
      <c r="AB182" s="491">
        <f t="shared" si="47"/>
        <v>0</v>
      </c>
      <c r="AC182" s="492">
        <f t="shared" si="47"/>
        <v>0</v>
      </c>
    </row>
    <row r="183" spans="1:29" x14ac:dyDescent="0.25">
      <c r="A183" s="493" t="str">
        <f t="shared" si="46"/>
        <v>Don't</v>
      </c>
      <c r="B183" s="494" t="s">
        <v>556</v>
      </c>
      <c r="C183" s="495"/>
      <c r="D183" s="495" t="s">
        <v>621</v>
      </c>
      <c r="E183" s="506">
        <f>E178</f>
        <v>0</v>
      </c>
      <c r="F183" s="439">
        <f>'Imp-US'!E$57</f>
        <v>0</v>
      </c>
      <c r="G183" s="440">
        <f>'Imp-US'!F$57</f>
        <v>0</v>
      </c>
      <c r="H183" s="440">
        <f>'Imp-US'!G$57</f>
        <v>0</v>
      </c>
      <c r="I183" s="440">
        <f>'Imp-US'!H$57</f>
        <v>0</v>
      </c>
      <c r="J183" s="440">
        <f>'Imp-US'!I$57</f>
        <v>0</v>
      </c>
      <c r="K183" s="440">
        <f>'Imp-US'!J$57</f>
        <v>0</v>
      </c>
      <c r="L183" s="440">
        <f>'Imp-US'!K$57</f>
        <v>0</v>
      </c>
      <c r="M183" s="440">
        <f>'Imp-US'!L$57</f>
        <v>0</v>
      </c>
      <c r="N183" s="439">
        <f>'Imp-US'!E$58/1000</f>
        <v>0</v>
      </c>
      <c r="O183" s="440">
        <f>'Imp-US'!F$58/1000</f>
        <v>0</v>
      </c>
      <c r="P183" s="440">
        <f>'Imp-US'!G$58/1000</f>
        <v>0</v>
      </c>
      <c r="Q183" s="440">
        <f>'Imp-US'!H$58/1000</f>
        <v>0</v>
      </c>
      <c r="R183" s="440">
        <f>'Imp-US'!I$58/1000</f>
        <v>0</v>
      </c>
      <c r="S183" s="440">
        <f>'Imp-US'!J$58/1000</f>
        <v>0</v>
      </c>
      <c r="T183" s="440">
        <f>'Imp-US'!K$58/1000</f>
        <v>0</v>
      </c>
      <c r="U183" s="440">
        <f>'Imp-US'!L$58/1000</f>
        <v>0</v>
      </c>
      <c r="V183" s="490">
        <f t="shared" si="47"/>
        <v>0</v>
      </c>
      <c r="W183" s="491">
        <f t="shared" si="47"/>
        <v>0</v>
      </c>
      <c r="X183" s="491">
        <f t="shared" si="47"/>
        <v>0</v>
      </c>
      <c r="Y183" s="491">
        <f t="shared" si="47"/>
        <v>0</v>
      </c>
      <c r="Z183" s="491">
        <f t="shared" si="47"/>
        <v>0</v>
      </c>
      <c r="AA183" s="491">
        <f t="shared" si="47"/>
        <v>0</v>
      </c>
      <c r="AB183" s="491">
        <f t="shared" si="47"/>
        <v>0</v>
      </c>
      <c r="AC183" s="492">
        <f t="shared" si="47"/>
        <v>0</v>
      </c>
    </row>
    <row r="184" spans="1:29" x14ac:dyDescent="0.25">
      <c r="A184" s="493" t="str">
        <f t="shared" si="46"/>
        <v>Don't</v>
      </c>
      <c r="B184" s="461" t="str">
        <f t="shared" ref="B184:B187" si="53">B183</f>
        <v>USA</v>
      </c>
      <c r="D184" t="s">
        <v>622</v>
      </c>
      <c r="E184" s="505">
        <f t="shared" si="50"/>
        <v>0</v>
      </c>
      <c r="F184" s="442">
        <f>'Imp-US'!E$61</f>
        <v>0</v>
      </c>
      <c r="G184" s="443">
        <f>'Imp-US'!F$61</f>
        <v>0</v>
      </c>
      <c r="H184" s="443">
        <f>'Imp-US'!G$61</f>
        <v>0</v>
      </c>
      <c r="I184" s="443">
        <f>'Imp-US'!H$61</f>
        <v>0</v>
      </c>
      <c r="J184" s="443">
        <f>'Imp-US'!I$61</f>
        <v>0</v>
      </c>
      <c r="K184" s="443">
        <f>'Imp-US'!J$61</f>
        <v>0</v>
      </c>
      <c r="L184" s="443">
        <f>'Imp-US'!K$61</f>
        <v>0</v>
      </c>
      <c r="M184" s="443">
        <f>'Imp-US'!L$61</f>
        <v>0</v>
      </c>
      <c r="N184" s="442">
        <f>'Imp-US'!E$62/1000</f>
        <v>0</v>
      </c>
      <c r="O184" s="443">
        <f>'Imp-US'!F$62/1000</f>
        <v>0</v>
      </c>
      <c r="P184" s="443">
        <f>'Imp-US'!G$62/1000</f>
        <v>0</v>
      </c>
      <c r="Q184" s="443">
        <f>'Imp-US'!H$62/1000</f>
        <v>0</v>
      </c>
      <c r="R184" s="443">
        <f>'Imp-US'!I$62/1000</f>
        <v>0</v>
      </c>
      <c r="S184" s="443">
        <f>'Imp-US'!J$62/1000</f>
        <v>0</v>
      </c>
      <c r="T184" s="443">
        <f>'Imp-US'!K$62/1000</f>
        <v>0</v>
      </c>
      <c r="U184" s="443">
        <f>'Imp-US'!L$62/1000</f>
        <v>0</v>
      </c>
      <c r="V184" s="490">
        <f t="shared" si="47"/>
        <v>0</v>
      </c>
      <c r="W184" s="491">
        <f t="shared" si="47"/>
        <v>0</v>
      </c>
      <c r="X184" s="491">
        <f t="shared" si="47"/>
        <v>0</v>
      </c>
      <c r="Y184" s="491">
        <f t="shared" si="47"/>
        <v>0</v>
      </c>
      <c r="Z184" s="491">
        <f t="shared" si="47"/>
        <v>0</v>
      </c>
      <c r="AA184" s="491">
        <f t="shared" si="47"/>
        <v>0</v>
      </c>
      <c r="AB184" s="491">
        <f t="shared" si="47"/>
        <v>0</v>
      </c>
      <c r="AC184" s="492">
        <f t="shared" si="47"/>
        <v>0</v>
      </c>
    </row>
    <row r="185" spans="1:29" x14ac:dyDescent="0.25">
      <c r="A185" s="493" t="str">
        <f t="shared" si="46"/>
        <v>Don't</v>
      </c>
      <c r="B185" s="461" t="str">
        <f t="shared" si="53"/>
        <v>USA</v>
      </c>
      <c r="D185" t="s">
        <v>623</v>
      </c>
      <c r="E185" s="505">
        <f t="shared" si="50"/>
        <v>0</v>
      </c>
      <c r="F185" s="439">
        <f>'Imp-US'!E$65</f>
        <v>0</v>
      </c>
      <c r="G185" s="440">
        <f>'Imp-US'!F$65</f>
        <v>0</v>
      </c>
      <c r="H185" s="440">
        <f>'Imp-US'!G$65</f>
        <v>0</v>
      </c>
      <c r="I185" s="440">
        <f>'Imp-US'!H$65</f>
        <v>0</v>
      </c>
      <c r="J185" s="440">
        <f>'Imp-US'!I$65</f>
        <v>0</v>
      </c>
      <c r="K185" s="440">
        <f>'Imp-US'!J$65</f>
        <v>0</v>
      </c>
      <c r="L185" s="440">
        <f>'Imp-US'!K$65</f>
        <v>0</v>
      </c>
      <c r="M185" s="440">
        <f>'Imp-US'!L$65</f>
        <v>0</v>
      </c>
      <c r="N185" s="439">
        <f>'Imp-US'!E$66/1000</f>
        <v>0</v>
      </c>
      <c r="O185" s="440">
        <f>'Imp-US'!F$66/1000</f>
        <v>0</v>
      </c>
      <c r="P185" s="440">
        <f>'Imp-US'!G$66/1000</f>
        <v>0</v>
      </c>
      <c r="Q185" s="440">
        <f>'Imp-US'!H$66/1000</f>
        <v>0</v>
      </c>
      <c r="R185" s="440">
        <f>'Imp-US'!I$66/1000</f>
        <v>0</v>
      </c>
      <c r="S185" s="440">
        <f>'Imp-US'!J$66/1000</f>
        <v>0</v>
      </c>
      <c r="T185" s="440">
        <f>'Imp-US'!K$66/1000</f>
        <v>0</v>
      </c>
      <c r="U185" s="440">
        <f>'Imp-US'!L$66/1000</f>
        <v>0</v>
      </c>
      <c r="V185" s="490">
        <f t="shared" si="47"/>
        <v>0</v>
      </c>
      <c r="W185" s="491">
        <f t="shared" si="47"/>
        <v>0</v>
      </c>
      <c r="X185" s="491">
        <f t="shared" si="47"/>
        <v>0</v>
      </c>
      <c r="Y185" s="491">
        <f t="shared" si="47"/>
        <v>0</v>
      </c>
      <c r="Z185" s="491">
        <f t="shared" si="47"/>
        <v>0</v>
      </c>
      <c r="AA185" s="491">
        <f t="shared" si="47"/>
        <v>0</v>
      </c>
      <c r="AB185" s="491">
        <f t="shared" si="47"/>
        <v>0</v>
      </c>
      <c r="AC185" s="492">
        <f t="shared" si="47"/>
        <v>0</v>
      </c>
    </row>
    <row r="186" spans="1:29" x14ac:dyDescent="0.25">
      <c r="A186" s="493" t="str">
        <f t="shared" si="46"/>
        <v>Don't</v>
      </c>
      <c r="B186" s="461" t="str">
        <f t="shared" si="53"/>
        <v>USA</v>
      </c>
      <c r="D186" t="s">
        <v>624</v>
      </c>
      <c r="E186" s="505">
        <f t="shared" si="50"/>
        <v>0</v>
      </c>
      <c r="F186" s="442">
        <f>'Imp-US'!E$69</f>
        <v>0</v>
      </c>
      <c r="G186" s="443">
        <f>'Imp-US'!F$69</f>
        <v>0</v>
      </c>
      <c r="H186" s="443">
        <f>'Imp-US'!G$69</f>
        <v>0</v>
      </c>
      <c r="I186" s="443">
        <f>'Imp-US'!H$69</f>
        <v>0</v>
      </c>
      <c r="J186" s="443">
        <f>'Imp-US'!I$69</f>
        <v>0</v>
      </c>
      <c r="K186" s="443">
        <f>'Imp-US'!J$69</f>
        <v>0</v>
      </c>
      <c r="L186" s="443">
        <f>'Imp-US'!K$69</f>
        <v>0</v>
      </c>
      <c r="M186" s="443">
        <f>'Imp-US'!L$69</f>
        <v>0</v>
      </c>
      <c r="N186" s="442">
        <f>'Imp-US'!E$70/1000</f>
        <v>0</v>
      </c>
      <c r="O186" s="443">
        <f>'Imp-US'!F$70/1000</f>
        <v>0</v>
      </c>
      <c r="P186" s="443">
        <f>'Imp-US'!G$70/1000</f>
        <v>0</v>
      </c>
      <c r="Q186" s="443">
        <f>'Imp-US'!H$70/1000</f>
        <v>0</v>
      </c>
      <c r="R186" s="443">
        <f>'Imp-US'!I$70/1000</f>
        <v>0</v>
      </c>
      <c r="S186" s="443">
        <f>'Imp-US'!J$70/1000</f>
        <v>0</v>
      </c>
      <c r="T186" s="443">
        <f>'Imp-US'!K$70/1000</f>
        <v>0</v>
      </c>
      <c r="U186" s="443">
        <f>'Imp-US'!L$70/1000</f>
        <v>0</v>
      </c>
      <c r="V186" s="490">
        <f t="shared" si="47"/>
        <v>0</v>
      </c>
      <c r="W186" s="491">
        <f t="shared" si="47"/>
        <v>0</v>
      </c>
      <c r="X186" s="491">
        <f t="shared" si="47"/>
        <v>0</v>
      </c>
      <c r="Y186" s="491">
        <f t="shared" si="47"/>
        <v>0</v>
      </c>
      <c r="Z186" s="491">
        <f t="shared" si="47"/>
        <v>0</v>
      </c>
      <c r="AA186" s="491">
        <f t="shared" si="47"/>
        <v>0</v>
      </c>
      <c r="AB186" s="491">
        <f t="shared" si="47"/>
        <v>0</v>
      </c>
      <c r="AC186" s="492">
        <f t="shared" si="47"/>
        <v>0</v>
      </c>
    </row>
    <row r="187" spans="1:29" x14ac:dyDescent="0.25">
      <c r="A187" s="493" t="str">
        <f t="shared" si="46"/>
        <v>Don't</v>
      </c>
      <c r="B187" s="461" t="str">
        <f t="shared" si="53"/>
        <v>USA</v>
      </c>
      <c r="D187" t="s">
        <v>625</v>
      </c>
      <c r="E187" s="505">
        <f>E182</f>
        <v>0</v>
      </c>
      <c r="F187" s="439">
        <f>'Imp-US'!E$73</f>
        <v>0</v>
      </c>
      <c r="G187" s="440">
        <f>'Imp-US'!F$73</f>
        <v>0</v>
      </c>
      <c r="H187" s="440">
        <f>'Imp-US'!G$73</f>
        <v>0</v>
      </c>
      <c r="I187" s="440">
        <f>'Imp-US'!H$73</f>
        <v>0</v>
      </c>
      <c r="J187" s="440">
        <f>'Imp-US'!I$73</f>
        <v>0</v>
      </c>
      <c r="K187" s="440">
        <f>'Imp-US'!J$73</f>
        <v>0</v>
      </c>
      <c r="L187" s="440">
        <f>'Imp-US'!K$73</f>
        <v>0</v>
      </c>
      <c r="M187" s="440">
        <f>'Imp-US'!L$73</f>
        <v>0</v>
      </c>
      <c r="N187" s="439">
        <f>'Imp-US'!E$74/1000</f>
        <v>0</v>
      </c>
      <c r="O187" s="440">
        <f>'Imp-US'!F$74/1000</f>
        <v>0</v>
      </c>
      <c r="P187" s="440">
        <f>'Imp-US'!G$74/1000</f>
        <v>0</v>
      </c>
      <c r="Q187" s="440">
        <f>'Imp-US'!H$74/1000</f>
        <v>0</v>
      </c>
      <c r="R187" s="440">
        <f>'Imp-US'!I$74/1000</f>
        <v>0</v>
      </c>
      <c r="S187" s="440">
        <f>'Imp-US'!J$74/1000</f>
        <v>0</v>
      </c>
      <c r="T187" s="440">
        <f>'Imp-US'!K$74/1000</f>
        <v>0</v>
      </c>
      <c r="U187" s="440">
        <f>'Imp-US'!L$74/1000</f>
        <v>0</v>
      </c>
      <c r="V187" s="490">
        <f t="shared" si="47"/>
        <v>0</v>
      </c>
      <c r="W187" s="491">
        <f t="shared" si="47"/>
        <v>0</v>
      </c>
      <c r="X187" s="491">
        <f t="shared" si="47"/>
        <v>0</v>
      </c>
      <c r="Y187" s="491">
        <f t="shared" si="47"/>
        <v>0</v>
      </c>
      <c r="Z187" s="491">
        <f t="shared" si="47"/>
        <v>0</v>
      </c>
      <c r="AA187" s="491">
        <f t="shared" si="47"/>
        <v>0</v>
      </c>
      <c r="AB187" s="491">
        <f t="shared" si="47"/>
        <v>0</v>
      </c>
      <c r="AC187" s="492">
        <f t="shared" si="47"/>
        <v>0</v>
      </c>
    </row>
    <row r="188" spans="1:29" x14ac:dyDescent="0.25">
      <c r="A188" s="493" t="str">
        <f t="shared" si="46"/>
        <v>Don't</v>
      </c>
      <c r="B188" s="494" t="s">
        <v>557</v>
      </c>
      <c r="C188" s="495"/>
      <c r="D188" s="495" t="str">
        <f>D163</f>
        <v xml:space="preserve">Account 1 - </v>
      </c>
      <c r="E188" s="506">
        <f>E183</f>
        <v>0</v>
      </c>
      <c r="F188" s="442">
        <f>'Imp-Other -Autre'!E$57</f>
        <v>0</v>
      </c>
      <c r="G188" s="443">
        <f>'Imp-Other -Autre'!F$57</f>
        <v>0</v>
      </c>
      <c r="H188" s="443">
        <f>'Imp-Other -Autre'!G$57</f>
        <v>0</v>
      </c>
      <c r="I188" s="443">
        <f>'Imp-Other -Autre'!H$57</f>
        <v>0</v>
      </c>
      <c r="J188" s="443">
        <f>'Imp-Other -Autre'!I$57</f>
        <v>0</v>
      </c>
      <c r="K188" s="443">
        <f>'Imp-Other -Autre'!J$57</f>
        <v>0</v>
      </c>
      <c r="L188" s="443">
        <f>'Imp-Other -Autre'!K$57</f>
        <v>0</v>
      </c>
      <c r="M188" s="443">
        <f>'Imp-Other -Autre'!L$57</f>
        <v>0</v>
      </c>
      <c r="N188" s="442">
        <f>'Imp-Other -Autre'!E$58/1000</f>
        <v>0</v>
      </c>
      <c r="O188" s="443">
        <f>'Imp-Other -Autre'!F$58/1000</f>
        <v>0</v>
      </c>
      <c r="P188" s="443">
        <f>'Imp-Other -Autre'!G$58/1000</f>
        <v>0</v>
      </c>
      <c r="Q188" s="443">
        <f>'Imp-Other -Autre'!H$58/1000</f>
        <v>0</v>
      </c>
      <c r="R188" s="443">
        <f>'Imp-Other -Autre'!I$58/1000</f>
        <v>0</v>
      </c>
      <c r="S188" s="443">
        <f>'Imp-Other -Autre'!J$58/1000</f>
        <v>0</v>
      </c>
      <c r="T188" s="443">
        <f>'Imp-Other -Autre'!K$58/1000</f>
        <v>0</v>
      </c>
      <c r="U188" s="443">
        <f>'Imp-Other -Autre'!L$58/1000</f>
        <v>0</v>
      </c>
      <c r="V188" s="490">
        <f t="shared" ref="V188:AC197" si="54">(IF(ISERROR(N188/F188),0,N188/F188))*1000</f>
        <v>0</v>
      </c>
      <c r="W188" s="491">
        <f t="shared" si="54"/>
        <v>0</v>
      </c>
      <c r="X188" s="491">
        <f t="shared" si="54"/>
        <v>0</v>
      </c>
      <c r="Y188" s="491">
        <f t="shared" si="54"/>
        <v>0</v>
      </c>
      <c r="Z188" s="491">
        <f t="shared" si="54"/>
        <v>0</v>
      </c>
      <c r="AA188" s="491">
        <f t="shared" si="54"/>
        <v>0</v>
      </c>
      <c r="AB188" s="491">
        <f t="shared" si="54"/>
        <v>0</v>
      </c>
      <c r="AC188" s="492">
        <f t="shared" si="54"/>
        <v>0</v>
      </c>
    </row>
    <row r="189" spans="1:29" x14ac:dyDescent="0.25">
      <c r="A189" s="493" t="str">
        <f t="shared" si="46"/>
        <v>Don't</v>
      </c>
      <c r="B189" s="461" t="str">
        <f>B188</f>
        <v>Other Countries</v>
      </c>
      <c r="D189" t="str">
        <f>'Imp-US'!B$56</f>
        <v xml:space="preserve">Account 1 - </v>
      </c>
      <c r="E189" s="505">
        <f t="shared" si="50"/>
        <v>0</v>
      </c>
      <c r="F189" s="439">
        <f>'Imp-Other -Autre'!E$61</f>
        <v>0</v>
      </c>
      <c r="G189" s="440">
        <f>'Imp-Other -Autre'!F$61</f>
        <v>0</v>
      </c>
      <c r="H189" s="440">
        <f>'Imp-Other -Autre'!G$61</f>
        <v>0</v>
      </c>
      <c r="I189" s="440">
        <f>'Imp-Other -Autre'!H$61</f>
        <v>0</v>
      </c>
      <c r="J189" s="440">
        <f>'Imp-Other -Autre'!I$61</f>
        <v>0</v>
      </c>
      <c r="K189" s="440">
        <f>'Imp-Other -Autre'!J$61</f>
        <v>0</v>
      </c>
      <c r="L189" s="440">
        <f>'Imp-Other -Autre'!K$61</f>
        <v>0</v>
      </c>
      <c r="M189" s="440">
        <f>'Imp-Other -Autre'!L$61</f>
        <v>0</v>
      </c>
      <c r="N189" s="439">
        <f>'Imp-Other -Autre'!E$62/1000</f>
        <v>0</v>
      </c>
      <c r="O189" s="440">
        <f>'Imp-Other -Autre'!F$62/1000</f>
        <v>0</v>
      </c>
      <c r="P189" s="440">
        <f>'Imp-Other -Autre'!G$62/1000</f>
        <v>0</v>
      </c>
      <c r="Q189" s="440">
        <f>'Imp-Other -Autre'!H$62/1000</f>
        <v>0</v>
      </c>
      <c r="R189" s="440">
        <f>'Imp-Other -Autre'!I$62/1000</f>
        <v>0</v>
      </c>
      <c r="S189" s="440">
        <f>'Imp-Other -Autre'!J$62/1000</f>
        <v>0</v>
      </c>
      <c r="T189" s="440">
        <f>'Imp-Other -Autre'!K$62/1000</f>
        <v>0</v>
      </c>
      <c r="U189" s="440">
        <f>'Imp-Other -Autre'!L$62/1000</f>
        <v>0</v>
      </c>
      <c r="V189" s="490">
        <f t="shared" si="54"/>
        <v>0</v>
      </c>
      <c r="W189" s="491">
        <f t="shared" si="54"/>
        <v>0</v>
      </c>
      <c r="X189" s="491">
        <f t="shared" si="54"/>
        <v>0</v>
      </c>
      <c r="Y189" s="491">
        <f t="shared" si="54"/>
        <v>0</v>
      </c>
      <c r="Z189" s="491">
        <f t="shared" si="54"/>
        <v>0</v>
      </c>
      <c r="AA189" s="491">
        <f t="shared" si="54"/>
        <v>0</v>
      </c>
      <c r="AB189" s="491">
        <f t="shared" si="54"/>
        <v>0</v>
      </c>
      <c r="AC189" s="492">
        <f t="shared" si="54"/>
        <v>0</v>
      </c>
    </row>
    <row r="190" spans="1:29" x14ac:dyDescent="0.25">
      <c r="A190" s="493" t="str">
        <f t="shared" si="46"/>
        <v>Don't</v>
      </c>
      <c r="B190" s="461" t="str">
        <f>B189</f>
        <v>Other Countries</v>
      </c>
      <c r="D190" t="str">
        <f>'Imp-US'!B$60</f>
        <v xml:space="preserve">Account 2 - </v>
      </c>
      <c r="E190" s="505">
        <f t="shared" si="50"/>
        <v>0</v>
      </c>
      <c r="F190" s="442">
        <f>'Imp-Other -Autre'!E$65</f>
        <v>0</v>
      </c>
      <c r="G190" s="443">
        <f>'Imp-Other -Autre'!F$65</f>
        <v>0</v>
      </c>
      <c r="H190" s="443">
        <f>'Imp-Other -Autre'!G$65</f>
        <v>0</v>
      </c>
      <c r="I190" s="443">
        <f>'Imp-Other -Autre'!H$65</f>
        <v>0</v>
      </c>
      <c r="J190" s="443">
        <f>'Imp-Other -Autre'!I$65</f>
        <v>0</v>
      </c>
      <c r="K190" s="443">
        <f>'Imp-Other -Autre'!J$65</f>
        <v>0</v>
      </c>
      <c r="L190" s="443">
        <f>'Imp-Other -Autre'!K$65</f>
        <v>0</v>
      </c>
      <c r="M190" s="443">
        <f>'Imp-Other -Autre'!L$65</f>
        <v>0</v>
      </c>
      <c r="N190" s="442">
        <f>'Imp-Other -Autre'!E$66/1000</f>
        <v>0</v>
      </c>
      <c r="O190" s="443">
        <f>'Imp-Other -Autre'!F$66/1000</f>
        <v>0</v>
      </c>
      <c r="P190" s="443">
        <f>'Imp-Other -Autre'!G$66/1000</f>
        <v>0</v>
      </c>
      <c r="Q190" s="443">
        <f>'Imp-Other -Autre'!H$66/1000</f>
        <v>0</v>
      </c>
      <c r="R190" s="443">
        <f>'Imp-Other -Autre'!I$66/1000</f>
        <v>0</v>
      </c>
      <c r="S190" s="443">
        <f>'Imp-Other -Autre'!J$66/1000</f>
        <v>0</v>
      </c>
      <c r="T190" s="443">
        <f>'Imp-Other -Autre'!K$66/1000</f>
        <v>0</v>
      </c>
      <c r="U190" s="443">
        <f>'Imp-Other -Autre'!L$66/1000</f>
        <v>0</v>
      </c>
      <c r="V190" s="490">
        <f t="shared" si="54"/>
        <v>0</v>
      </c>
      <c r="W190" s="491">
        <f t="shared" si="54"/>
        <v>0</v>
      </c>
      <c r="X190" s="491">
        <f t="shared" si="54"/>
        <v>0</v>
      </c>
      <c r="Y190" s="491">
        <f t="shared" si="54"/>
        <v>0</v>
      </c>
      <c r="Z190" s="491">
        <f t="shared" si="54"/>
        <v>0</v>
      </c>
      <c r="AA190" s="491">
        <f t="shared" si="54"/>
        <v>0</v>
      </c>
      <c r="AB190" s="491">
        <f t="shared" si="54"/>
        <v>0</v>
      </c>
      <c r="AC190" s="492">
        <f t="shared" si="54"/>
        <v>0</v>
      </c>
    </row>
    <row r="191" spans="1:29" x14ac:dyDescent="0.25">
      <c r="A191" s="493" t="str">
        <f t="shared" si="46"/>
        <v>Don't</v>
      </c>
      <c r="B191" s="461" t="str">
        <f>B190</f>
        <v>Other Countries</v>
      </c>
      <c r="D191" t="str">
        <f>'Imp-US'!B$64</f>
        <v xml:space="preserve">Account 3 - </v>
      </c>
      <c r="E191" s="505">
        <f t="shared" si="50"/>
        <v>0</v>
      </c>
      <c r="F191" s="439">
        <f>'Imp-Other -Autre'!E$69</f>
        <v>0</v>
      </c>
      <c r="G191" s="440">
        <f>'Imp-Other -Autre'!F$69</f>
        <v>0</v>
      </c>
      <c r="H191" s="440">
        <f>'Imp-Other -Autre'!G$69</f>
        <v>0</v>
      </c>
      <c r="I191" s="440">
        <f>'Imp-Other -Autre'!H$69</f>
        <v>0</v>
      </c>
      <c r="J191" s="440">
        <f>'Imp-Other -Autre'!I$69</f>
        <v>0</v>
      </c>
      <c r="K191" s="440">
        <f>'Imp-Other -Autre'!J$69</f>
        <v>0</v>
      </c>
      <c r="L191" s="440">
        <f>'Imp-Other -Autre'!K$69</f>
        <v>0</v>
      </c>
      <c r="M191" s="440">
        <f>'Imp-Other -Autre'!L$69</f>
        <v>0</v>
      </c>
      <c r="N191" s="439">
        <f>'Imp-Other -Autre'!E$70/1000</f>
        <v>0</v>
      </c>
      <c r="O191" s="440">
        <f>'Imp-Other -Autre'!F$70/1000</f>
        <v>0</v>
      </c>
      <c r="P191" s="440">
        <f>'Imp-Other -Autre'!G$70/1000</f>
        <v>0</v>
      </c>
      <c r="Q191" s="440">
        <f>'Imp-Other -Autre'!H$70/1000</f>
        <v>0</v>
      </c>
      <c r="R191" s="440">
        <f>'Imp-Other -Autre'!I$70/1000</f>
        <v>0</v>
      </c>
      <c r="S191" s="440">
        <f>'Imp-Other -Autre'!J$70/1000</f>
        <v>0</v>
      </c>
      <c r="T191" s="440">
        <f>'Imp-Other -Autre'!K$70/1000</f>
        <v>0</v>
      </c>
      <c r="U191" s="440">
        <f>'Imp-Other -Autre'!L$70/1000</f>
        <v>0</v>
      </c>
      <c r="V191" s="490">
        <f t="shared" si="54"/>
        <v>0</v>
      </c>
      <c r="W191" s="491">
        <f t="shared" si="54"/>
        <v>0</v>
      </c>
      <c r="X191" s="491">
        <f t="shared" si="54"/>
        <v>0</v>
      </c>
      <c r="Y191" s="491">
        <f t="shared" si="54"/>
        <v>0</v>
      </c>
      <c r="Z191" s="491">
        <f t="shared" si="54"/>
        <v>0</v>
      </c>
      <c r="AA191" s="491">
        <f t="shared" si="54"/>
        <v>0</v>
      </c>
      <c r="AB191" s="491">
        <f t="shared" si="54"/>
        <v>0</v>
      </c>
      <c r="AC191" s="492">
        <f t="shared" si="54"/>
        <v>0</v>
      </c>
    </row>
    <row r="192" spans="1:29" x14ac:dyDescent="0.25">
      <c r="A192" s="493" t="str">
        <f t="shared" si="46"/>
        <v>Don't</v>
      </c>
      <c r="B192" s="461" t="str">
        <f>B191</f>
        <v>Other Countries</v>
      </c>
      <c r="D192" t="str">
        <f>'Imp-US'!B$68</f>
        <v xml:space="preserve">Account 4 - </v>
      </c>
      <c r="E192" s="505">
        <f>E187</f>
        <v>0</v>
      </c>
      <c r="F192" s="442">
        <f>'Imp-Other -Autre'!E$73</f>
        <v>0</v>
      </c>
      <c r="G192" s="443">
        <f>'Imp-Other -Autre'!F$73</f>
        <v>0</v>
      </c>
      <c r="H192" s="443">
        <f>'Imp-Other -Autre'!G$73</f>
        <v>0</v>
      </c>
      <c r="I192" s="443">
        <f>'Imp-Other -Autre'!H$73</f>
        <v>0</v>
      </c>
      <c r="J192" s="443">
        <f>'Imp-Other -Autre'!I$73</f>
        <v>0</v>
      </c>
      <c r="K192" s="443">
        <f>'Imp-Other -Autre'!J$73</f>
        <v>0</v>
      </c>
      <c r="L192" s="443">
        <f>'Imp-Other -Autre'!K$73</f>
        <v>0</v>
      </c>
      <c r="M192" s="443">
        <f>'Imp-Other -Autre'!L$73</f>
        <v>0</v>
      </c>
      <c r="N192" s="442">
        <f>'Imp-Other -Autre'!E$74/1000</f>
        <v>0</v>
      </c>
      <c r="O192" s="443">
        <f>'Imp-Other -Autre'!F$74/1000</f>
        <v>0</v>
      </c>
      <c r="P192" s="443">
        <f>'Imp-Other -Autre'!G$74/1000</f>
        <v>0</v>
      </c>
      <c r="Q192" s="443">
        <f>'Imp-Other -Autre'!H$74/1000</f>
        <v>0</v>
      </c>
      <c r="R192" s="443">
        <f>'Imp-Other -Autre'!I$74/1000</f>
        <v>0</v>
      </c>
      <c r="S192" s="443">
        <f>'Imp-Other -Autre'!J$74/1000</f>
        <v>0</v>
      </c>
      <c r="T192" s="443">
        <f>'Imp-Other -Autre'!K$74/1000</f>
        <v>0</v>
      </c>
      <c r="U192" s="443">
        <f>'Imp-Other -Autre'!L$74/1000</f>
        <v>0</v>
      </c>
      <c r="V192" s="490">
        <f t="shared" si="54"/>
        <v>0</v>
      </c>
      <c r="W192" s="491">
        <f t="shared" si="54"/>
        <v>0</v>
      </c>
      <c r="X192" s="491">
        <f t="shared" si="54"/>
        <v>0</v>
      </c>
      <c r="Y192" s="491">
        <f t="shared" si="54"/>
        <v>0</v>
      </c>
      <c r="Z192" s="491">
        <f t="shared" si="54"/>
        <v>0</v>
      </c>
      <c r="AA192" s="491">
        <f t="shared" si="54"/>
        <v>0</v>
      </c>
      <c r="AB192" s="491">
        <f t="shared" si="54"/>
        <v>0</v>
      </c>
      <c r="AC192" s="492">
        <f t="shared" si="54"/>
        <v>0</v>
      </c>
    </row>
    <row r="193" spans="1:29" x14ac:dyDescent="0.25">
      <c r="A193" s="493" t="str">
        <f t="shared" si="46"/>
        <v>Don't</v>
      </c>
      <c r="B193" s="494" t="s">
        <v>582</v>
      </c>
      <c r="C193" s="495"/>
      <c r="D193" s="495" t="s">
        <v>621</v>
      </c>
      <c r="E193" s="506">
        <f>E188</f>
        <v>0</v>
      </c>
      <c r="F193" s="439">
        <f>'Other Measures|Autre Mesures'!E$57</f>
        <v>0</v>
      </c>
      <c r="G193" s="440">
        <f>'Other Measures|Autre Mesures'!F$57</f>
        <v>0</v>
      </c>
      <c r="H193" s="440">
        <f>'Other Measures|Autre Mesures'!G$57</f>
        <v>0</v>
      </c>
      <c r="I193" s="440">
        <f>'Other Measures|Autre Mesures'!H$57</f>
        <v>0</v>
      </c>
      <c r="J193" s="440">
        <f>'Other Measures|Autre Mesures'!I$57</f>
        <v>0</v>
      </c>
      <c r="K193" s="440">
        <f>'Other Measures|Autre Mesures'!J$57</f>
        <v>0</v>
      </c>
      <c r="L193" s="440">
        <f>'Other Measures|Autre Mesures'!K$57</f>
        <v>0</v>
      </c>
      <c r="M193" s="440">
        <f>'Other Measures|Autre Mesures'!L$57</f>
        <v>0</v>
      </c>
      <c r="N193" s="439">
        <f>'Other Measures|Autre Mesures'!E$58/1000</f>
        <v>0</v>
      </c>
      <c r="O193" s="440">
        <f>'Other Measures|Autre Mesures'!F$58/1000</f>
        <v>0</v>
      </c>
      <c r="P193" s="440">
        <f>'Other Measures|Autre Mesures'!G$58/1000</f>
        <v>0</v>
      </c>
      <c r="Q193" s="440">
        <f>'Other Measures|Autre Mesures'!H$58/1000</f>
        <v>0</v>
      </c>
      <c r="R193" s="440">
        <f>'Other Measures|Autre Mesures'!I$58/1000</f>
        <v>0</v>
      </c>
      <c r="S193" s="440">
        <f>'Other Measures|Autre Mesures'!J$58/1000</f>
        <v>0</v>
      </c>
      <c r="T193" s="440">
        <f>'Other Measures|Autre Mesures'!K$58/1000</f>
        <v>0</v>
      </c>
      <c r="U193" s="440">
        <f>'Other Measures|Autre Mesures'!L$58/1000</f>
        <v>0</v>
      </c>
      <c r="V193" s="490">
        <f t="shared" si="54"/>
        <v>0</v>
      </c>
      <c r="W193" s="491">
        <f t="shared" si="54"/>
        <v>0</v>
      </c>
      <c r="X193" s="491">
        <f t="shared" si="54"/>
        <v>0</v>
      </c>
      <c r="Y193" s="491">
        <f t="shared" si="54"/>
        <v>0</v>
      </c>
      <c r="Z193" s="491">
        <f t="shared" si="54"/>
        <v>0</v>
      </c>
      <c r="AA193" s="491">
        <f t="shared" si="54"/>
        <v>0</v>
      </c>
      <c r="AB193" s="491">
        <f t="shared" si="54"/>
        <v>0</v>
      </c>
      <c r="AC193" s="492">
        <f t="shared" si="54"/>
        <v>0</v>
      </c>
    </row>
    <row r="194" spans="1:29" x14ac:dyDescent="0.25">
      <c r="A194" s="493" t="str">
        <f t="shared" si="46"/>
        <v>Don't</v>
      </c>
      <c r="B194" s="461" t="str">
        <f>B193</f>
        <v>Other Countries with measures</v>
      </c>
      <c r="D194" t="s">
        <v>622</v>
      </c>
      <c r="E194" s="505">
        <f t="shared" si="50"/>
        <v>0</v>
      </c>
      <c r="F194" s="442">
        <f>'Other Measures|Autre Mesures'!E$61</f>
        <v>0</v>
      </c>
      <c r="G194" s="443">
        <f>'Other Measures|Autre Mesures'!F$61</f>
        <v>0</v>
      </c>
      <c r="H194" s="443">
        <f>'Other Measures|Autre Mesures'!G$61</f>
        <v>0</v>
      </c>
      <c r="I194" s="443">
        <f>'Other Measures|Autre Mesures'!H$61</f>
        <v>0</v>
      </c>
      <c r="J194" s="443">
        <f>'Other Measures|Autre Mesures'!I$61</f>
        <v>0</v>
      </c>
      <c r="K194" s="443">
        <f>'Other Measures|Autre Mesures'!J$61</f>
        <v>0</v>
      </c>
      <c r="L194" s="443">
        <f>'Other Measures|Autre Mesures'!K$61</f>
        <v>0</v>
      </c>
      <c r="M194" s="443">
        <f>'Other Measures|Autre Mesures'!L$61</f>
        <v>0</v>
      </c>
      <c r="N194" s="442">
        <f>'Other Measures|Autre Mesures'!E$62/1000</f>
        <v>0</v>
      </c>
      <c r="O194" s="443">
        <f>'Other Measures|Autre Mesures'!F$62/1000</f>
        <v>0</v>
      </c>
      <c r="P194" s="443">
        <f>'Other Measures|Autre Mesures'!G$62/1000</f>
        <v>0</v>
      </c>
      <c r="Q194" s="443">
        <f>'Other Measures|Autre Mesures'!H$62/1000</f>
        <v>0</v>
      </c>
      <c r="R194" s="443">
        <f>'Other Measures|Autre Mesures'!I$62/1000</f>
        <v>0</v>
      </c>
      <c r="S194" s="443">
        <f>'Other Measures|Autre Mesures'!J$62/1000</f>
        <v>0</v>
      </c>
      <c r="T194" s="443">
        <f>'Other Measures|Autre Mesures'!K$62/1000</f>
        <v>0</v>
      </c>
      <c r="U194" s="443">
        <f>'Other Measures|Autre Mesures'!L$62/1000</f>
        <v>0</v>
      </c>
      <c r="V194" s="490">
        <f t="shared" si="54"/>
        <v>0</v>
      </c>
      <c r="W194" s="491">
        <f t="shared" si="54"/>
        <v>0</v>
      </c>
      <c r="X194" s="491">
        <f t="shared" si="54"/>
        <v>0</v>
      </c>
      <c r="Y194" s="491">
        <f t="shared" si="54"/>
        <v>0</v>
      </c>
      <c r="Z194" s="491">
        <f t="shared" si="54"/>
        <v>0</v>
      </c>
      <c r="AA194" s="491">
        <f t="shared" si="54"/>
        <v>0</v>
      </c>
      <c r="AB194" s="491">
        <f t="shared" si="54"/>
        <v>0</v>
      </c>
      <c r="AC194" s="492">
        <f t="shared" si="54"/>
        <v>0</v>
      </c>
    </row>
    <row r="195" spans="1:29" x14ac:dyDescent="0.25">
      <c r="A195" s="493" t="str">
        <f t="shared" si="46"/>
        <v>Don't</v>
      </c>
      <c r="B195" s="461" t="str">
        <f>B194</f>
        <v>Other Countries with measures</v>
      </c>
      <c r="D195" t="s">
        <v>623</v>
      </c>
      <c r="E195" s="505">
        <f t="shared" si="50"/>
        <v>0</v>
      </c>
      <c r="F195" s="439">
        <f>'Other Measures|Autre Mesures'!E$65</f>
        <v>0</v>
      </c>
      <c r="G195" s="440">
        <f>'Other Measures|Autre Mesures'!F$65</f>
        <v>0</v>
      </c>
      <c r="H195" s="440">
        <f>'Other Measures|Autre Mesures'!G$65</f>
        <v>0</v>
      </c>
      <c r="I195" s="440">
        <f>'Other Measures|Autre Mesures'!H$65</f>
        <v>0</v>
      </c>
      <c r="J195" s="440">
        <f>'Other Measures|Autre Mesures'!I$65</f>
        <v>0</v>
      </c>
      <c r="K195" s="440">
        <f>'Other Measures|Autre Mesures'!J$65</f>
        <v>0</v>
      </c>
      <c r="L195" s="440">
        <f>'Other Measures|Autre Mesures'!K$65</f>
        <v>0</v>
      </c>
      <c r="M195" s="440">
        <f>'Other Measures|Autre Mesures'!L$65</f>
        <v>0</v>
      </c>
      <c r="N195" s="439">
        <f>'Other Measures|Autre Mesures'!E$66/1000</f>
        <v>0</v>
      </c>
      <c r="O195" s="440">
        <f>'Other Measures|Autre Mesures'!F$66/1000</f>
        <v>0</v>
      </c>
      <c r="P195" s="440">
        <f>'Other Measures|Autre Mesures'!G$66/1000</f>
        <v>0</v>
      </c>
      <c r="Q195" s="440">
        <f>'Other Measures|Autre Mesures'!H$66/1000</f>
        <v>0</v>
      </c>
      <c r="R195" s="440">
        <f>'Other Measures|Autre Mesures'!I$66/1000</f>
        <v>0</v>
      </c>
      <c r="S195" s="440">
        <f>'Other Measures|Autre Mesures'!J$66/1000</f>
        <v>0</v>
      </c>
      <c r="T195" s="440">
        <f>'Other Measures|Autre Mesures'!K$66/1000</f>
        <v>0</v>
      </c>
      <c r="U195" s="440">
        <f>'Other Measures|Autre Mesures'!L$66/1000</f>
        <v>0</v>
      </c>
      <c r="V195" s="490">
        <f t="shared" si="54"/>
        <v>0</v>
      </c>
      <c r="W195" s="491">
        <f t="shared" si="54"/>
        <v>0</v>
      </c>
      <c r="X195" s="491">
        <f t="shared" si="54"/>
        <v>0</v>
      </c>
      <c r="Y195" s="491">
        <f t="shared" si="54"/>
        <v>0</v>
      </c>
      <c r="Z195" s="491">
        <f t="shared" si="54"/>
        <v>0</v>
      </c>
      <c r="AA195" s="491">
        <f t="shared" si="54"/>
        <v>0</v>
      </c>
      <c r="AB195" s="491">
        <f t="shared" si="54"/>
        <v>0</v>
      </c>
      <c r="AC195" s="492">
        <f t="shared" si="54"/>
        <v>0</v>
      </c>
    </row>
    <row r="196" spans="1:29" x14ac:dyDescent="0.25">
      <c r="A196" s="493" t="str">
        <f t="shared" si="46"/>
        <v>Don't</v>
      </c>
      <c r="B196" s="461" t="str">
        <f>B195</f>
        <v>Other Countries with measures</v>
      </c>
      <c r="D196" t="s">
        <v>624</v>
      </c>
      <c r="E196" s="505">
        <f t="shared" si="50"/>
        <v>0</v>
      </c>
      <c r="F196" s="442">
        <f>'Other Measures|Autre Mesures'!E$69</f>
        <v>0</v>
      </c>
      <c r="G196" s="443">
        <f>'Other Measures|Autre Mesures'!F$69</f>
        <v>0</v>
      </c>
      <c r="H196" s="443">
        <f>'Other Measures|Autre Mesures'!G$69</f>
        <v>0</v>
      </c>
      <c r="I196" s="443">
        <f>'Other Measures|Autre Mesures'!H$69</f>
        <v>0</v>
      </c>
      <c r="J196" s="443">
        <f>'Other Measures|Autre Mesures'!I$69</f>
        <v>0</v>
      </c>
      <c r="K196" s="443">
        <f>'Other Measures|Autre Mesures'!J$69</f>
        <v>0</v>
      </c>
      <c r="L196" s="443">
        <f>'Other Measures|Autre Mesures'!K$69</f>
        <v>0</v>
      </c>
      <c r="M196" s="443">
        <f>'Other Measures|Autre Mesures'!L$69</f>
        <v>0</v>
      </c>
      <c r="N196" s="442">
        <f>'Other Measures|Autre Mesures'!E$70/1000</f>
        <v>0</v>
      </c>
      <c r="O196" s="443">
        <f>'Other Measures|Autre Mesures'!F$70/1000</f>
        <v>0</v>
      </c>
      <c r="P196" s="443">
        <f>'Other Measures|Autre Mesures'!G$70/1000</f>
        <v>0</v>
      </c>
      <c r="Q196" s="443">
        <f>'Other Measures|Autre Mesures'!H$70/1000</f>
        <v>0</v>
      </c>
      <c r="R196" s="443">
        <f>'Other Measures|Autre Mesures'!I$70/1000</f>
        <v>0</v>
      </c>
      <c r="S196" s="443">
        <f>'Other Measures|Autre Mesures'!J$70/1000</f>
        <v>0</v>
      </c>
      <c r="T196" s="443">
        <f>'Other Measures|Autre Mesures'!K$70/1000</f>
        <v>0</v>
      </c>
      <c r="U196" s="443">
        <f>'Other Measures|Autre Mesures'!L$70/1000</f>
        <v>0</v>
      </c>
      <c r="V196" s="490">
        <f t="shared" si="54"/>
        <v>0</v>
      </c>
      <c r="W196" s="491">
        <f t="shared" si="54"/>
        <v>0</v>
      </c>
      <c r="X196" s="491">
        <f t="shared" si="54"/>
        <v>0</v>
      </c>
      <c r="Y196" s="491">
        <f t="shared" si="54"/>
        <v>0</v>
      </c>
      <c r="Z196" s="491">
        <f t="shared" si="54"/>
        <v>0</v>
      </c>
      <c r="AA196" s="491">
        <f t="shared" si="54"/>
        <v>0</v>
      </c>
      <c r="AB196" s="491">
        <f t="shared" si="54"/>
        <v>0</v>
      </c>
      <c r="AC196" s="492">
        <f t="shared" si="54"/>
        <v>0</v>
      </c>
    </row>
    <row r="197" spans="1:29" ht="15.75" thickBot="1" x14ac:dyDescent="0.3">
      <c r="A197" s="507" t="str">
        <f t="shared" si="46"/>
        <v>Don't</v>
      </c>
      <c r="B197" s="463" t="str">
        <f>B196</f>
        <v>Other Countries with measures</v>
      </c>
      <c r="C197" s="464"/>
      <c r="D197" s="464" t="s">
        <v>625</v>
      </c>
      <c r="E197" s="508">
        <f>E192</f>
        <v>0</v>
      </c>
      <c r="F197" s="439">
        <f>'Other Measures|Autre Mesures'!E$73</f>
        <v>0</v>
      </c>
      <c r="G197" s="440">
        <f>'Other Measures|Autre Mesures'!F$73</f>
        <v>0</v>
      </c>
      <c r="H197" s="440">
        <f>'Other Measures|Autre Mesures'!G$73</f>
        <v>0</v>
      </c>
      <c r="I197" s="440">
        <f>'Other Measures|Autre Mesures'!H$73</f>
        <v>0</v>
      </c>
      <c r="J197" s="440">
        <f>'Other Measures|Autre Mesures'!I$73</f>
        <v>0</v>
      </c>
      <c r="K197" s="440">
        <f>'Other Measures|Autre Mesures'!J$73</f>
        <v>0</v>
      </c>
      <c r="L197" s="440">
        <f>'Other Measures|Autre Mesures'!K$73</f>
        <v>0</v>
      </c>
      <c r="M197" s="440">
        <f>'Other Measures|Autre Mesures'!L$73</f>
        <v>0</v>
      </c>
      <c r="N197" s="439">
        <f>'Other Measures|Autre Mesures'!E$74/1000</f>
        <v>0</v>
      </c>
      <c r="O197" s="440">
        <f>'Other Measures|Autre Mesures'!F$74/1000</f>
        <v>0</v>
      </c>
      <c r="P197" s="440">
        <f>'Other Measures|Autre Mesures'!G$74/1000</f>
        <v>0</v>
      </c>
      <c r="Q197" s="440">
        <f>'Other Measures|Autre Mesures'!H$74/1000</f>
        <v>0</v>
      </c>
      <c r="R197" s="440">
        <f>'Other Measures|Autre Mesures'!I$74/1000</f>
        <v>0</v>
      </c>
      <c r="S197" s="440">
        <f>'Other Measures|Autre Mesures'!J$74/1000</f>
        <v>0</v>
      </c>
      <c r="T197" s="440">
        <f>'Other Measures|Autre Mesures'!K$74/1000</f>
        <v>0</v>
      </c>
      <c r="U197" s="440">
        <f>'Other Measures|Autre Mesures'!L$74/1000</f>
        <v>0</v>
      </c>
      <c r="V197" s="509">
        <f t="shared" si="54"/>
        <v>0</v>
      </c>
      <c r="W197" s="510">
        <f t="shared" si="54"/>
        <v>0</v>
      </c>
      <c r="X197" s="510">
        <f t="shared" si="54"/>
        <v>0</v>
      </c>
      <c r="Y197" s="510">
        <f t="shared" si="54"/>
        <v>0</v>
      </c>
      <c r="Z197" s="510">
        <f t="shared" si="54"/>
        <v>0</v>
      </c>
      <c r="AA197" s="510">
        <f t="shared" si="54"/>
        <v>0</v>
      </c>
      <c r="AB197" s="510">
        <f t="shared" si="54"/>
        <v>0</v>
      </c>
      <c r="AC197" s="511">
        <f>(IF(ISERROR(U197/M197),0,U197/M197))*1000</f>
        <v>0</v>
      </c>
    </row>
    <row r="198" spans="1:29" x14ac:dyDescent="0.25">
      <c r="E198" s="466" t="s">
        <v>598</v>
      </c>
      <c r="F198" s="467">
        <f>SUM(F163:F197)</f>
        <v>0</v>
      </c>
      <c r="G198" s="467">
        <f t="shared" ref="G198:L198" si="55">SUM(G163:G197)</f>
        <v>0</v>
      </c>
      <c r="H198" s="467">
        <f t="shared" si="55"/>
        <v>0</v>
      </c>
      <c r="I198" s="467">
        <f t="shared" si="55"/>
        <v>0</v>
      </c>
      <c r="J198" s="467">
        <f t="shared" si="55"/>
        <v>0</v>
      </c>
      <c r="K198" s="467">
        <f t="shared" si="55"/>
        <v>0</v>
      </c>
      <c r="L198" s="467">
        <f t="shared" si="55"/>
        <v>0</v>
      </c>
      <c r="M198" s="467">
        <f>SUM(M163:M197)</f>
        <v>0</v>
      </c>
      <c r="N198" s="467">
        <f>SUM(N163:N197)</f>
        <v>0</v>
      </c>
      <c r="O198" s="467">
        <f t="shared" ref="O198:T198" si="56">SUM(O163:O197)</f>
        <v>0</v>
      </c>
      <c r="P198" s="467">
        <f t="shared" si="56"/>
        <v>0</v>
      </c>
      <c r="Q198" s="467">
        <f t="shared" si="56"/>
        <v>0</v>
      </c>
      <c r="R198" s="467">
        <f t="shared" si="56"/>
        <v>0</v>
      </c>
      <c r="S198" s="467">
        <f t="shared" si="56"/>
        <v>0</v>
      </c>
      <c r="T198" s="467">
        <f t="shared" si="56"/>
        <v>0</v>
      </c>
      <c r="U198" s="468">
        <f>SUM(U163:U197)</f>
        <v>0</v>
      </c>
    </row>
    <row r="199" spans="1:29" x14ac:dyDescent="0.25">
      <c r="E199" s="461"/>
      <c r="F199" s="469">
        <f>SUM('Begin:End2'!E$57,'Begin:End2'!E$61,'Begin:End2'!E$65,'Begin:End2'!E$69,'Begin:End2'!E$73)</f>
        <v>0</v>
      </c>
      <c r="G199" s="469">
        <f>SUM('Begin:End2'!F$57,'Begin:End2'!F$61,'Begin:End2'!F$65,'Begin:End2'!F$69,'Begin:End2'!F$73)</f>
        <v>0</v>
      </c>
      <c r="H199" s="469">
        <f>SUM('Begin:End2'!G$57,'Begin:End2'!G$61,'Begin:End2'!G$65,'Begin:End2'!G$69,'Begin:End2'!G$73)</f>
        <v>0</v>
      </c>
      <c r="I199" s="469">
        <f>SUM('Begin:End2'!H$57,'Begin:End2'!H$61,'Begin:End2'!H$65,'Begin:End2'!H$69,'Begin:End2'!H$73)</f>
        <v>0</v>
      </c>
      <c r="J199" s="469">
        <f>SUM('Begin:End2'!I$57,'Begin:End2'!I$61,'Begin:End2'!I$65,'Begin:End2'!I$69,'Begin:End2'!I$73)</f>
        <v>0</v>
      </c>
      <c r="K199" s="469">
        <f>SUM('Begin:End2'!J$57,'Begin:End2'!J$61,'Begin:End2'!J$65,'Begin:End2'!J$69,'Begin:End2'!J$73)</f>
        <v>0</v>
      </c>
      <c r="L199" s="469">
        <f>SUM('Begin:End2'!K$57,'Begin:End2'!K$61,'Begin:End2'!K$65,'Begin:End2'!K$69,'Begin:End2'!K$73)</f>
        <v>0</v>
      </c>
      <c r="M199" s="469">
        <f>SUM('Begin:End2'!L$57,'Begin:End2'!L$61,'Begin:End2'!L$65,'Begin:End2'!L$69,'Begin:End2'!L$73)</f>
        <v>0</v>
      </c>
      <c r="N199" s="469">
        <f>SUM('Begin:End2'!E$58,'Begin:End2'!E$62,'Begin:End2'!E$66,'Begin:End2'!E$70,'Begin:End2'!E$74)/1000</f>
        <v>0</v>
      </c>
      <c r="O199" s="469">
        <f>SUM('Begin:End2'!F$58,'Begin:End2'!F$62,'Begin:End2'!F$66,'Begin:End2'!F$70,'Begin:End2'!F$74)/1000</f>
        <v>0</v>
      </c>
      <c r="P199" s="469">
        <f>SUM('Begin:End2'!G$58,'Begin:End2'!G$62,'Begin:End2'!G$66,'Begin:End2'!G$70,'Begin:End2'!G$74)/1000</f>
        <v>0</v>
      </c>
      <c r="Q199" s="469">
        <f>SUM('Begin:End2'!H$58,'Begin:End2'!H$62,'Begin:End2'!H$66,'Begin:End2'!H$70,'Begin:End2'!H$74)/1000</f>
        <v>0</v>
      </c>
      <c r="R199" s="469">
        <f>SUM('Begin:End2'!I$58,'Begin:End2'!I$62,'Begin:End2'!I$66,'Begin:End2'!I$70,'Begin:End2'!I$74)/1000</f>
        <v>0</v>
      </c>
      <c r="S199" s="469">
        <f>SUM('Begin:End2'!J$58,'Begin:End2'!J$62,'Begin:End2'!J$66,'Begin:End2'!J$70,'Begin:End2'!J$74)/1000</f>
        <v>0</v>
      </c>
      <c r="T199" s="469">
        <f>SUM('Begin:End2'!K$58,'Begin:End2'!K$62,'Begin:End2'!K$66,'Begin:End2'!K$70,'Begin:End2'!K$74)/1000</f>
        <v>0</v>
      </c>
      <c r="U199" s="470">
        <f>SUM('Begin:End2'!L$58,'Begin:End2'!L$62,'Begin:End2'!L$66,'Begin:End2'!L$70,'Begin:End2'!L$74)/1000</f>
        <v>0</v>
      </c>
    </row>
    <row r="200" spans="1:29" ht="15.75" thickBot="1" x14ac:dyDescent="0.3">
      <c r="E200" s="463"/>
      <c r="F200" s="452" t="b">
        <f>F198=F199</f>
        <v>1</v>
      </c>
      <c r="G200" s="452" t="b">
        <f t="shared" ref="G200:U200" si="57">G198=G199</f>
        <v>1</v>
      </c>
      <c r="H200" s="452" t="b">
        <f t="shared" si="57"/>
        <v>1</v>
      </c>
      <c r="I200" s="452" t="b">
        <f t="shared" si="57"/>
        <v>1</v>
      </c>
      <c r="J200" s="452" t="b">
        <f t="shared" si="57"/>
        <v>1</v>
      </c>
      <c r="K200" s="452" t="b">
        <f t="shared" si="57"/>
        <v>1</v>
      </c>
      <c r="L200" s="452" t="b">
        <f t="shared" si="57"/>
        <v>1</v>
      </c>
      <c r="M200" s="452" t="b">
        <f t="shared" si="57"/>
        <v>1</v>
      </c>
      <c r="N200" s="452" t="b">
        <f t="shared" si="57"/>
        <v>1</v>
      </c>
      <c r="O200" s="452" t="b">
        <f t="shared" si="57"/>
        <v>1</v>
      </c>
      <c r="P200" s="452" t="b">
        <f t="shared" si="57"/>
        <v>1</v>
      </c>
      <c r="Q200" s="452" t="b">
        <f t="shared" si="57"/>
        <v>1</v>
      </c>
      <c r="R200" s="452" t="b">
        <f t="shared" si="57"/>
        <v>1</v>
      </c>
      <c r="S200" s="452" t="b">
        <f t="shared" si="57"/>
        <v>1</v>
      </c>
      <c r="T200" s="452" t="b">
        <f t="shared" si="57"/>
        <v>1</v>
      </c>
      <c r="U200" s="453" t="b">
        <f t="shared" si="57"/>
        <v>1</v>
      </c>
    </row>
  </sheetData>
  <sheetProtection algorithmName="SHA-512" hashValue="CtH8JNXxWGDb1jAUZ95D4j98iCRnXC53BZReyFvxJvPORRkepa6NhOO1LYKqfACpgPEHq2OCBpAmhNTXLJ/MPA==" saltValue="IW+VvTqqppE6nyZIkKPcGw==" spinCount="100000" sheet="1" objects="1" scenarios="1" selectLockedCells="1"/>
  <mergeCells count="6">
    <mergeCell ref="B161:E161"/>
    <mergeCell ref="B11:D11"/>
    <mergeCell ref="V11:AC11"/>
    <mergeCell ref="B12:E12"/>
    <mergeCell ref="B160:D160"/>
    <mergeCell ref="V160:AC160"/>
  </mergeCells>
  <conditionalFormatting sqref="A14:A153 A163:A197">
    <cfRule type="containsText" dxfId="10" priority="5" operator="containsText" text="Don't">
      <formula>NOT(ISERROR(SEARCH("Don't",A14)))</formula>
    </cfRule>
    <cfRule type="containsText" dxfId="9" priority="6" operator="containsText" text="Copy">
      <formula>NOT(ISERROR(SEARCH("Copy",A14)))</formula>
    </cfRule>
  </conditionalFormatting>
  <conditionalFormatting sqref="F10:J10">
    <cfRule type="containsText" dxfId="8" priority="1" operator="containsText" text="FALSE">
      <formula>NOT(ISERROR(SEARCH("FALSE",F10)))</formula>
    </cfRule>
    <cfRule type="containsText" dxfId="7" priority="2" operator="containsText" text="TRUE">
      <formula>NOT(ISERROR(SEARCH("TRUE",F10)))</formula>
    </cfRule>
  </conditionalFormatting>
  <conditionalFormatting sqref="F158:U158 F200:U200">
    <cfRule type="containsText" dxfId="6" priority="3" operator="containsText" text="FALSE">
      <formula>NOT(ISERROR(SEARCH("FALSE",F158)))</formula>
    </cfRule>
    <cfRule type="containsText" dxfId="5" priority="4" operator="containsText" text="TRUE">
      <formula>NOT(ISERROR(SEARCH("TRUE",F158)))</formula>
    </cfRule>
  </conditionalFormatting>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052579-0CA8-4700-AF22-34EE0F35E3F9}">
  <sheetPr>
    <tabColor rgb="FFFFC000"/>
  </sheetPr>
  <dimension ref="A1:D64"/>
  <sheetViews>
    <sheetView topLeftCell="A7" workbookViewId="0">
      <selection activeCell="G24" sqref="G24"/>
    </sheetView>
  </sheetViews>
  <sheetFormatPr defaultColWidth="9.140625" defaultRowHeight="12.75" x14ac:dyDescent="0.2"/>
  <cols>
    <col min="1" max="1" width="9.140625" style="513"/>
    <col min="2" max="2" width="11.5703125" style="513" bestFit="1" customWidth="1"/>
    <col min="3" max="3" width="14.28515625" style="513" customWidth="1"/>
    <col min="4" max="4" width="208.28515625" style="513" customWidth="1"/>
    <col min="5" max="16384" width="9.140625" style="513"/>
  </cols>
  <sheetData>
    <row r="1" spans="1:4" x14ac:dyDescent="0.2">
      <c r="A1" s="512" t="s">
        <v>626</v>
      </c>
      <c r="B1" s="512" t="s">
        <v>627</v>
      </c>
      <c r="C1" s="512" t="s">
        <v>628</v>
      </c>
      <c r="D1" s="512" t="s">
        <v>629</v>
      </c>
    </row>
    <row r="2" spans="1:4" s="516" customFormat="1" x14ac:dyDescent="0.2">
      <c r="A2" s="514">
        <f>Intro!$E$69</f>
        <v>0</v>
      </c>
      <c r="B2" s="515" t="s">
        <v>630</v>
      </c>
      <c r="C2" s="515"/>
      <c r="D2" s="515"/>
    </row>
    <row r="3" spans="1:4" x14ac:dyDescent="0.2">
      <c r="A3" s="514">
        <f>A2</f>
        <v>0</v>
      </c>
      <c r="B3" s="517"/>
      <c r="C3" s="513" t="s">
        <v>631</v>
      </c>
      <c r="D3" s="518">
        <f>Public!B28</f>
        <v>0</v>
      </c>
    </row>
    <row r="4" spans="1:4" x14ac:dyDescent="0.2">
      <c r="A4" s="514">
        <f t="shared" ref="A4:A64" si="0">A3</f>
        <v>0</v>
      </c>
      <c r="B4" s="517"/>
      <c r="C4" s="513" t="s">
        <v>632</v>
      </c>
      <c r="D4" s="518">
        <f>Public!B70</f>
        <v>0</v>
      </c>
    </row>
    <row r="5" spans="1:4" x14ac:dyDescent="0.2">
      <c r="A5" s="514">
        <f t="shared" si="0"/>
        <v>0</v>
      </c>
      <c r="B5" s="517"/>
      <c r="C5" s="513" t="s">
        <v>633</v>
      </c>
      <c r="D5" s="518">
        <f>Public!B86</f>
        <v>0</v>
      </c>
    </row>
    <row r="6" spans="1:4" x14ac:dyDescent="0.2">
      <c r="A6" s="514">
        <f t="shared" si="0"/>
        <v>0</v>
      </c>
      <c r="B6" s="517"/>
      <c r="C6" s="513" t="s">
        <v>634</v>
      </c>
      <c r="D6" s="518">
        <f>Public!B100</f>
        <v>0</v>
      </c>
    </row>
    <row r="7" spans="1:4" x14ac:dyDescent="0.2">
      <c r="A7" s="514">
        <f t="shared" si="0"/>
        <v>0</v>
      </c>
      <c r="B7" s="517"/>
      <c r="C7" s="513" t="s">
        <v>635</v>
      </c>
      <c r="D7" s="518">
        <f>Public!B115</f>
        <v>0</v>
      </c>
    </row>
    <row r="8" spans="1:4" x14ac:dyDescent="0.2">
      <c r="A8" s="514">
        <f t="shared" si="0"/>
        <v>0</v>
      </c>
      <c r="B8" s="517"/>
      <c r="C8" s="513" t="s">
        <v>636</v>
      </c>
      <c r="D8" s="518">
        <f>Public!B134</f>
        <v>0</v>
      </c>
    </row>
    <row r="9" spans="1:4" x14ac:dyDescent="0.2">
      <c r="A9" s="514">
        <f t="shared" si="0"/>
        <v>0</v>
      </c>
      <c r="B9" s="517"/>
      <c r="C9" s="513" t="s">
        <v>637</v>
      </c>
      <c r="D9" s="518">
        <f>Public!H128</f>
        <v>0</v>
      </c>
    </row>
    <row r="10" spans="1:4" x14ac:dyDescent="0.2">
      <c r="A10" s="514">
        <f t="shared" si="0"/>
        <v>0</v>
      </c>
      <c r="B10" s="517"/>
      <c r="C10" s="513" t="s">
        <v>638</v>
      </c>
      <c r="D10" s="518">
        <f>Public!H129</f>
        <v>0</v>
      </c>
    </row>
    <row r="11" spans="1:4" x14ac:dyDescent="0.2">
      <c r="A11" s="514">
        <f t="shared" si="0"/>
        <v>0</v>
      </c>
      <c r="B11" s="517"/>
      <c r="C11" s="513" t="s">
        <v>639</v>
      </c>
      <c r="D11" s="518">
        <f>Public!H130</f>
        <v>0</v>
      </c>
    </row>
    <row r="12" spans="1:4" x14ac:dyDescent="0.2">
      <c r="A12" s="514">
        <f t="shared" si="0"/>
        <v>0</v>
      </c>
      <c r="B12" s="517"/>
      <c r="C12" s="513" t="s">
        <v>640</v>
      </c>
      <c r="D12" s="518">
        <f>Public!D149</f>
        <v>0</v>
      </c>
    </row>
    <row r="13" spans="1:4" x14ac:dyDescent="0.2">
      <c r="A13" s="514">
        <f t="shared" si="0"/>
        <v>0</v>
      </c>
      <c r="B13" s="517"/>
      <c r="C13" s="513" t="s">
        <v>641</v>
      </c>
      <c r="D13" s="518">
        <f>Public!D154</f>
        <v>0</v>
      </c>
    </row>
    <row r="14" spans="1:4" x14ac:dyDescent="0.2">
      <c r="A14" s="514">
        <f t="shared" si="0"/>
        <v>0</v>
      </c>
      <c r="B14" s="517"/>
      <c r="C14" s="513" t="s">
        <v>642</v>
      </c>
      <c r="D14" s="518">
        <f>Public!D159</f>
        <v>0</v>
      </c>
    </row>
    <row r="15" spans="1:4" x14ac:dyDescent="0.2">
      <c r="A15" s="514">
        <f t="shared" si="0"/>
        <v>0</v>
      </c>
      <c r="B15" s="517"/>
      <c r="C15" s="513" t="s">
        <v>643</v>
      </c>
      <c r="D15" s="518">
        <f>Public!B170</f>
        <v>0</v>
      </c>
    </row>
    <row r="16" spans="1:4" x14ac:dyDescent="0.2">
      <c r="A16" s="514">
        <f t="shared" si="0"/>
        <v>0</v>
      </c>
      <c r="B16" s="517"/>
      <c r="C16" s="513" t="s">
        <v>644</v>
      </c>
      <c r="D16" s="518">
        <f>Public!B184</f>
        <v>0</v>
      </c>
    </row>
    <row r="17" spans="1:4" x14ac:dyDescent="0.2">
      <c r="A17" s="514">
        <f t="shared" si="0"/>
        <v>0</v>
      </c>
      <c r="B17" s="517"/>
      <c r="C17" s="513" t="s">
        <v>645</v>
      </c>
      <c r="D17" s="518">
        <f>Public!B197</f>
        <v>0</v>
      </c>
    </row>
    <row r="18" spans="1:4" x14ac:dyDescent="0.2">
      <c r="A18" s="514">
        <f t="shared" si="0"/>
        <v>0</v>
      </c>
      <c r="B18" s="517"/>
      <c r="C18" s="513" t="s">
        <v>646</v>
      </c>
      <c r="D18" s="519">
        <f>Public!E210</f>
        <v>0</v>
      </c>
    </row>
    <row r="19" spans="1:4" x14ac:dyDescent="0.2">
      <c r="A19" s="514">
        <f t="shared" si="0"/>
        <v>0</v>
      </c>
      <c r="B19" s="517"/>
      <c r="C19" s="513" t="s">
        <v>647</v>
      </c>
      <c r="D19" s="518">
        <f>Public!B212</f>
        <v>0</v>
      </c>
    </row>
    <row r="20" spans="1:4" x14ac:dyDescent="0.2">
      <c r="A20" s="514">
        <f t="shared" si="0"/>
        <v>0</v>
      </c>
      <c r="B20" s="517"/>
      <c r="C20" s="513" t="s">
        <v>648</v>
      </c>
      <c r="D20" s="518">
        <f>Public!B225</f>
        <v>0</v>
      </c>
    </row>
    <row r="21" spans="1:4" x14ac:dyDescent="0.2">
      <c r="A21" s="514">
        <f t="shared" si="0"/>
        <v>0</v>
      </c>
      <c r="B21" s="517"/>
      <c r="C21" s="513" t="s">
        <v>649</v>
      </c>
      <c r="D21" s="518">
        <f>Public!B238</f>
        <v>0</v>
      </c>
    </row>
    <row r="22" spans="1:4" x14ac:dyDescent="0.2">
      <c r="A22" s="514">
        <f t="shared" si="0"/>
        <v>0</v>
      </c>
      <c r="B22" s="517"/>
      <c r="C22" s="513" t="s">
        <v>650</v>
      </c>
      <c r="D22" s="518">
        <f>Public!B252</f>
        <v>0</v>
      </c>
    </row>
    <row r="23" spans="1:4" x14ac:dyDescent="0.2">
      <c r="A23" s="514">
        <f t="shared" si="0"/>
        <v>0</v>
      </c>
      <c r="B23" s="517"/>
      <c r="C23" s="513" t="s">
        <v>651</v>
      </c>
      <c r="D23" s="518">
        <f>Public!B267</f>
        <v>0</v>
      </c>
    </row>
    <row r="24" spans="1:4" x14ac:dyDescent="0.2">
      <c r="A24" s="514">
        <f t="shared" si="0"/>
        <v>0</v>
      </c>
      <c r="B24" s="517"/>
      <c r="C24" s="513" t="s">
        <v>652</v>
      </c>
      <c r="D24" s="518">
        <f>Public!B280</f>
        <v>0</v>
      </c>
    </row>
    <row r="25" spans="1:4" x14ac:dyDescent="0.2">
      <c r="A25" s="514">
        <f t="shared" si="0"/>
        <v>0</v>
      </c>
      <c r="B25" s="517"/>
      <c r="C25" s="513" t="s">
        <v>653</v>
      </c>
      <c r="D25" s="518">
        <f>Public!B294</f>
        <v>0</v>
      </c>
    </row>
    <row r="26" spans="1:4" x14ac:dyDescent="0.2">
      <c r="A26" s="514">
        <f t="shared" si="0"/>
        <v>0</v>
      </c>
      <c r="B26" s="517"/>
      <c r="C26" s="513" t="s">
        <v>654</v>
      </c>
      <c r="D26" s="518">
        <f>Public!B308</f>
        <v>0</v>
      </c>
    </row>
    <row r="27" spans="1:4" x14ac:dyDescent="0.2">
      <c r="A27" s="514">
        <f t="shared" si="0"/>
        <v>0</v>
      </c>
      <c r="B27" s="517"/>
      <c r="C27" s="513" t="s">
        <v>655</v>
      </c>
      <c r="D27" s="518">
        <f>Public!B327</f>
        <v>0</v>
      </c>
    </row>
    <row r="28" spans="1:4" x14ac:dyDescent="0.2">
      <c r="A28" s="514">
        <f t="shared" si="0"/>
        <v>0</v>
      </c>
      <c r="B28" s="517"/>
      <c r="C28" s="513" t="s">
        <v>656</v>
      </c>
      <c r="D28" s="518">
        <f>Public!H321</f>
        <v>0</v>
      </c>
    </row>
    <row r="29" spans="1:4" x14ac:dyDescent="0.2">
      <c r="A29" s="514">
        <f t="shared" si="0"/>
        <v>0</v>
      </c>
      <c r="B29" s="517"/>
      <c r="C29" s="513" t="s">
        <v>657</v>
      </c>
      <c r="D29" s="518">
        <f>Public!H322</f>
        <v>0</v>
      </c>
    </row>
    <row r="30" spans="1:4" x14ac:dyDescent="0.2">
      <c r="A30" s="514">
        <f t="shared" si="0"/>
        <v>0</v>
      </c>
      <c r="B30" s="517"/>
      <c r="C30" s="513" t="s">
        <v>658</v>
      </c>
      <c r="D30" s="518">
        <f>Public!H323</f>
        <v>0</v>
      </c>
    </row>
    <row r="31" spans="1:4" x14ac:dyDescent="0.2">
      <c r="A31" s="514">
        <f t="shared" si="0"/>
        <v>0</v>
      </c>
      <c r="B31" s="517"/>
      <c r="C31" s="513" t="s">
        <v>659</v>
      </c>
      <c r="D31" s="518">
        <f>Public!B340</f>
        <v>0</v>
      </c>
    </row>
    <row r="32" spans="1:4" x14ac:dyDescent="0.2">
      <c r="A32" s="514">
        <f t="shared" si="0"/>
        <v>0</v>
      </c>
      <c r="B32" s="517"/>
      <c r="C32" s="513" t="s">
        <v>660</v>
      </c>
      <c r="D32" s="518">
        <f>Public!B356</f>
        <v>0</v>
      </c>
    </row>
    <row r="33" spans="1:4" x14ac:dyDescent="0.2">
      <c r="A33" s="514">
        <f t="shared" si="0"/>
        <v>0</v>
      </c>
      <c r="B33" s="517"/>
      <c r="C33" s="513" t="s">
        <v>661</v>
      </c>
      <c r="D33" s="518">
        <f>Public!B370</f>
        <v>0</v>
      </c>
    </row>
    <row r="34" spans="1:4" x14ac:dyDescent="0.2">
      <c r="A34" s="514">
        <f>A33</f>
        <v>0</v>
      </c>
      <c r="B34" s="517"/>
      <c r="C34" s="513" t="s">
        <v>662</v>
      </c>
      <c r="D34" s="518">
        <f>Public!B384</f>
        <v>0</v>
      </c>
    </row>
    <row r="35" spans="1:4" x14ac:dyDescent="0.2">
      <c r="A35" s="514">
        <f>A34</f>
        <v>0</v>
      </c>
      <c r="B35" s="515" t="s">
        <v>663</v>
      </c>
      <c r="D35" s="518"/>
    </row>
    <row r="36" spans="1:4" x14ac:dyDescent="0.2">
      <c r="A36" s="514">
        <f t="shared" si="0"/>
        <v>0</v>
      </c>
      <c r="B36" s="513" t="s">
        <v>131</v>
      </c>
      <c r="C36" s="518">
        <f>AddPub!D13</f>
        <v>0</v>
      </c>
      <c r="D36" s="518">
        <f>AddPub!E13</f>
        <v>0</v>
      </c>
    </row>
    <row r="37" spans="1:4" x14ac:dyDescent="0.2">
      <c r="A37" s="514">
        <f t="shared" si="0"/>
        <v>0</v>
      </c>
      <c r="B37" s="513" t="s">
        <v>133</v>
      </c>
      <c r="C37" s="518">
        <f>AddPub!D23</f>
        <v>0</v>
      </c>
      <c r="D37" s="518">
        <f>AddPub!E23</f>
        <v>0</v>
      </c>
    </row>
    <row r="38" spans="1:4" x14ac:dyDescent="0.2">
      <c r="A38" s="514">
        <f t="shared" si="0"/>
        <v>0</v>
      </c>
      <c r="B38" s="513" t="s">
        <v>135</v>
      </c>
      <c r="C38" s="518">
        <f>AddPub!D33</f>
        <v>0</v>
      </c>
      <c r="D38" s="518">
        <f>AddPub!E33</f>
        <v>0</v>
      </c>
    </row>
    <row r="39" spans="1:4" x14ac:dyDescent="0.2">
      <c r="A39" s="514">
        <f t="shared" si="0"/>
        <v>0</v>
      </c>
      <c r="B39" s="513" t="s">
        <v>137</v>
      </c>
      <c r="C39" s="518">
        <f>AddPub!D43</f>
        <v>0</v>
      </c>
      <c r="D39" s="518">
        <f>AddPub!E43</f>
        <v>0</v>
      </c>
    </row>
    <row r="40" spans="1:4" x14ac:dyDescent="0.2">
      <c r="A40" s="514">
        <f t="shared" si="0"/>
        <v>0</v>
      </c>
      <c r="B40" s="513" t="s">
        <v>139</v>
      </c>
      <c r="C40" s="518">
        <f>AddPub!D53</f>
        <v>0</v>
      </c>
      <c r="D40" s="518">
        <f>AddPub!E53</f>
        <v>0</v>
      </c>
    </row>
    <row r="41" spans="1:4" x14ac:dyDescent="0.2">
      <c r="A41" s="514">
        <f t="shared" si="0"/>
        <v>0</v>
      </c>
      <c r="B41" s="515" t="s">
        <v>664</v>
      </c>
    </row>
    <row r="42" spans="1:4" x14ac:dyDescent="0.2">
      <c r="A42" s="514">
        <f t="shared" si="0"/>
        <v>0</v>
      </c>
      <c r="C42" s="513" t="s">
        <v>665</v>
      </c>
      <c r="D42" s="518">
        <f>Pro!B24</f>
        <v>0</v>
      </c>
    </row>
    <row r="43" spans="1:4" x14ac:dyDescent="0.2">
      <c r="A43" s="514">
        <f t="shared" si="0"/>
        <v>0</v>
      </c>
      <c r="C43" s="513" t="s">
        <v>631</v>
      </c>
      <c r="D43" s="518">
        <f>Pro!B40</f>
        <v>0</v>
      </c>
    </row>
    <row r="44" spans="1:4" x14ac:dyDescent="0.2">
      <c r="A44" s="514">
        <f t="shared" si="0"/>
        <v>0</v>
      </c>
      <c r="C44" s="513" t="s">
        <v>666</v>
      </c>
      <c r="D44" s="518">
        <f>Pro!B60</f>
        <v>0</v>
      </c>
    </row>
    <row r="45" spans="1:4" x14ac:dyDescent="0.2">
      <c r="A45" s="514">
        <f t="shared" si="0"/>
        <v>0</v>
      </c>
      <c r="C45" s="513" t="s">
        <v>667</v>
      </c>
      <c r="D45" s="518">
        <f>Pro!E56</f>
        <v>0</v>
      </c>
    </row>
    <row r="46" spans="1:4" x14ac:dyDescent="0.2">
      <c r="A46" s="514">
        <f t="shared" si="0"/>
        <v>0</v>
      </c>
      <c r="C46" s="513" t="s">
        <v>668</v>
      </c>
      <c r="D46" s="518">
        <f>Pro!F56</f>
        <v>0</v>
      </c>
    </row>
    <row r="47" spans="1:4" x14ac:dyDescent="0.2">
      <c r="A47" s="514">
        <f t="shared" si="0"/>
        <v>0</v>
      </c>
      <c r="C47" s="513" t="s">
        <v>669</v>
      </c>
      <c r="D47" s="518">
        <f>Pro!G56</f>
        <v>0</v>
      </c>
    </row>
    <row r="48" spans="1:4" x14ac:dyDescent="0.2">
      <c r="A48" s="514">
        <f t="shared" si="0"/>
        <v>0</v>
      </c>
      <c r="C48" s="513" t="s">
        <v>670</v>
      </c>
      <c r="D48" s="518">
        <f>Pro!H56</f>
        <v>0</v>
      </c>
    </row>
    <row r="49" spans="1:4" x14ac:dyDescent="0.2">
      <c r="A49" s="514">
        <f t="shared" si="0"/>
        <v>0</v>
      </c>
      <c r="C49" s="513" t="s">
        <v>671</v>
      </c>
      <c r="D49" s="518">
        <f>Pro!I56</f>
        <v>0</v>
      </c>
    </row>
    <row r="50" spans="1:4" x14ac:dyDescent="0.2">
      <c r="A50" s="514">
        <f>A49</f>
        <v>0</v>
      </c>
      <c r="C50" s="513" t="s">
        <v>632</v>
      </c>
      <c r="D50" s="518">
        <f>Pro!B74</f>
        <v>0</v>
      </c>
    </row>
    <row r="51" spans="1:4" x14ac:dyDescent="0.2">
      <c r="A51" s="514">
        <f t="shared" ref="A51" si="1">A50</f>
        <v>0</v>
      </c>
      <c r="C51" s="513" t="s">
        <v>633</v>
      </c>
      <c r="D51" s="518">
        <f>Pro!B87</f>
        <v>0</v>
      </c>
    </row>
    <row r="52" spans="1:4" x14ac:dyDescent="0.2">
      <c r="A52" s="514">
        <f>A51</f>
        <v>0</v>
      </c>
      <c r="C52" s="513" t="s">
        <v>672</v>
      </c>
      <c r="D52" s="518">
        <f>Pro!B132</f>
        <v>0</v>
      </c>
    </row>
    <row r="53" spans="1:4" x14ac:dyDescent="0.2">
      <c r="A53" s="514">
        <f t="shared" si="0"/>
        <v>0</v>
      </c>
      <c r="C53" s="513" t="s">
        <v>673</v>
      </c>
      <c r="D53" s="518">
        <f>Pro!B146</f>
        <v>0</v>
      </c>
    </row>
    <row r="54" spans="1:4" x14ac:dyDescent="0.2">
      <c r="A54" s="514">
        <f t="shared" si="0"/>
        <v>0</v>
      </c>
      <c r="B54" s="520" t="s">
        <v>674</v>
      </c>
      <c r="D54" s="518"/>
    </row>
    <row r="55" spans="1:4" x14ac:dyDescent="0.2">
      <c r="A55" s="514">
        <f t="shared" si="0"/>
        <v>0</v>
      </c>
      <c r="B55" s="520"/>
      <c r="C55" s="513" t="s">
        <v>675</v>
      </c>
      <c r="D55" s="518">
        <f>'Invent-Stock'!B49</f>
        <v>0</v>
      </c>
    </row>
    <row r="56" spans="1:4" x14ac:dyDescent="0.2">
      <c r="A56" s="514">
        <f t="shared" si="0"/>
        <v>0</v>
      </c>
      <c r="C56" s="513" t="s">
        <v>676</v>
      </c>
      <c r="D56" s="518">
        <f>'Invent-Stock'!B63</f>
        <v>0</v>
      </c>
    </row>
    <row r="57" spans="1:4" x14ac:dyDescent="0.2">
      <c r="A57" s="514">
        <f t="shared" si="0"/>
        <v>0</v>
      </c>
      <c r="C57" s="513" t="s">
        <v>632</v>
      </c>
      <c r="D57" s="518">
        <f>'Invent-Stock'!B77</f>
        <v>0</v>
      </c>
    </row>
    <row r="58" spans="1:4" x14ac:dyDescent="0.2">
      <c r="A58" s="514">
        <f t="shared" si="0"/>
        <v>0</v>
      </c>
      <c r="C58" s="513" t="s">
        <v>633</v>
      </c>
      <c r="D58" s="518">
        <f>'Invent-Stock'!B90</f>
        <v>0</v>
      </c>
    </row>
    <row r="59" spans="1:4" x14ac:dyDescent="0.2">
      <c r="A59" s="514">
        <f t="shared" si="0"/>
        <v>0</v>
      </c>
      <c r="B59" s="515" t="s">
        <v>677</v>
      </c>
    </row>
    <row r="60" spans="1:4" x14ac:dyDescent="0.2">
      <c r="A60" s="514">
        <f t="shared" si="0"/>
        <v>0</v>
      </c>
      <c r="B60" s="513" t="s">
        <v>131</v>
      </c>
      <c r="C60" s="518">
        <f>AddPro!D13</f>
        <v>0</v>
      </c>
      <c r="D60" s="518">
        <f>AddPro!E13</f>
        <v>0</v>
      </c>
    </row>
    <row r="61" spans="1:4" x14ac:dyDescent="0.2">
      <c r="A61" s="514">
        <f t="shared" si="0"/>
        <v>0</v>
      </c>
      <c r="B61" s="513" t="s">
        <v>133</v>
      </c>
      <c r="C61" s="518">
        <f>AddPro!D23</f>
        <v>0</v>
      </c>
      <c r="D61" s="518">
        <f>AddPro!E23</f>
        <v>0</v>
      </c>
    </row>
    <row r="62" spans="1:4" x14ac:dyDescent="0.2">
      <c r="A62" s="514">
        <f t="shared" si="0"/>
        <v>0</v>
      </c>
      <c r="B62" s="513" t="s">
        <v>135</v>
      </c>
      <c r="C62" s="518">
        <f>AddPro!D33</f>
        <v>0</v>
      </c>
      <c r="D62" s="518">
        <f>AddPro!E33</f>
        <v>0</v>
      </c>
    </row>
    <row r="63" spans="1:4" x14ac:dyDescent="0.2">
      <c r="A63" s="514">
        <f t="shared" si="0"/>
        <v>0</v>
      </c>
      <c r="B63" s="513" t="s">
        <v>137</v>
      </c>
      <c r="C63" s="518">
        <f>AddPro!D43</f>
        <v>0</v>
      </c>
      <c r="D63" s="518">
        <f>AddPro!E43</f>
        <v>0</v>
      </c>
    </row>
    <row r="64" spans="1:4" x14ac:dyDescent="0.2">
      <c r="A64" s="514">
        <f t="shared" si="0"/>
        <v>0</v>
      </c>
      <c r="B64" s="513" t="s">
        <v>139</v>
      </c>
      <c r="C64" s="518">
        <f>AddPro!D53</f>
        <v>0</v>
      </c>
      <c r="D64" s="518">
        <f>AddPro!E53</f>
        <v>0</v>
      </c>
    </row>
  </sheetData>
  <sheetProtection algorithmName="SHA-512" hashValue="78JNNVjM3Q7OBXrmRgtPM2i35VhxvLkuhabLnW5BL5mfpNigrhEbVvxI6zZ+oiY21FRDCoP2YgoMyEf8LYyUgQ==" saltValue="Nth8E+Ee02I4BitJsq2TDQ==" spinCount="100000" sheet="1" objects="1" scenarios="1" selectLockedCells="1"/>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1B9744-8ADA-41B5-B4B3-D6CAC53AB19E}">
  <sheetPr>
    <tabColor rgb="FF92D050"/>
    <pageSetUpPr fitToPage="1"/>
  </sheetPr>
  <dimension ref="A2:S243"/>
  <sheetViews>
    <sheetView showGridLines="0" zoomScaleNormal="100" zoomScaleSheetLayoutView="55" workbookViewId="0">
      <selection activeCell="B27" sqref="B27:K27"/>
    </sheetView>
  </sheetViews>
  <sheetFormatPr defaultColWidth="9.140625" defaultRowHeight="14.25" x14ac:dyDescent="0.25"/>
  <cols>
    <col min="1" max="1" width="1.85546875" style="282" customWidth="1"/>
    <col min="2" max="12" width="14.5703125" style="277" customWidth="1"/>
    <col min="13" max="13" width="6.140625" style="274" customWidth="1"/>
    <col min="14" max="14" width="9.140625" style="274" customWidth="1"/>
    <col min="15" max="15" width="10.85546875" style="274" hidden="1" customWidth="1"/>
    <col min="16" max="16" width="8.85546875" style="274" hidden="1" customWidth="1"/>
    <col min="17" max="17" width="9.140625" style="274" customWidth="1"/>
    <col min="18" max="16384" width="9.140625" style="274"/>
  </cols>
  <sheetData>
    <row r="2" spans="1:16" x14ac:dyDescent="0.25">
      <c r="B2" s="283"/>
      <c r="C2" s="283"/>
      <c r="D2" s="283"/>
      <c r="O2" s="284"/>
      <c r="P2" s="284"/>
    </row>
    <row r="3" spans="1:16" x14ac:dyDescent="0.25">
      <c r="B3" s="285"/>
      <c r="C3" s="285"/>
      <c r="D3" s="285"/>
      <c r="O3" s="286"/>
      <c r="P3" s="286"/>
    </row>
    <row r="4" spans="1:16" s="286" customFormat="1" x14ac:dyDescent="0.25">
      <c r="A4" s="279"/>
      <c r="B4" s="834"/>
      <c r="C4" s="834"/>
      <c r="D4" s="834"/>
      <c r="E4" s="834"/>
      <c r="F4" s="834"/>
      <c r="G4" s="834"/>
      <c r="H4" s="834"/>
      <c r="I4" s="834"/>
      <c r="J4" s="834"/>
      <c r="K4" s="834"/>
      <c r="L4" s="834"/>
      <c r="M4" s="287"/>
      <c r="N4" s="287"/>
      <c r="O4" s="288"/>
      <c r="P4" s="288"/>
    </row>
    <row r="5" spans="1:16" s="286" customFormat="1" x14ac:dyDescent="0.25">
      <c r="A5" s="279"/>
      <c r="B5" s="834"/>
      <c r="C5" s="834"/>
      <c r="D5" s="834"/>
      <c r="E5" s="834"/>
      <c r="F5" s="834"/>
      <c r="G5" s="834"/>
      <c r="H5" s="834"/>
      <c r="I5" s="834"/>
      <c r="J5" s="834"/>
      <c r="K5" s="834"/>
      <c r="L5" s="834"/>
      <c r="M5" s="287"/>
      <c r="N5" s="287"/>
      <c r="O5" s="288"/>
      <c r="P5" s="288"/>
    </row>
    <row r="6" spans="1:16" s="288" customFormat="1" x14ac:dyDescent="0.25">
      <c r="A6" s="279"/>
      <c r="B6" s="834"/>
      <c r="C6" s="834"/>
      <c r="D6" s="834"/>
      <c r="E6" s="834"/>
      <c r="F6" s="834"/>
      <c r="G6" s="834"/>
      <c r="H6" s="834"/>
      <c r="I6" s="834"/>
      <c r="J6" s="834"/>
      <c r="K6" s="834"/>
      <c r="L6" s="834"/>
      <c r="O6" s="289"/>
      <c r="P6" s="289"/>
    </row>
    <row r="7" spans="1:16" s="288" customFormat="1" x14ac:dyDescent="0.25">
      <c r="A7" s="279"/>
      <c r="B7" s="270"/>
      <c r="C7" s="270"/>
      <c r="D7" s="270"/>
      <c r="E7" s="270"/>
      <c r="F7" s="270"/>
      <c r="G7" s="270"/>
      <c r="H7" s="270"/>
      <c r="I7" s="270"/>
      <c r="J7" s="270"/>
      <c r="K7" s="270"/>
      <c r="L7" s="270"/>
      <c r="O7" s="290"/>
    </row>
    <row r="8" spans="1:16" s="288" customFormat="1" x14ac:dyDescent="0.25">
      <c r="A8" s="279"/>
      <c r="B8" s="851"/>
      <c r="C8" s="851"/>
      <c r="D8" s="851"/>
      <c r="E8" s="851"/>
      <c r="F8" s="851"/>
      <c r="G8" s="851"/>
      <c r="H8" s="851"/>
      <c r="I8" s="851"/>
      <c r="J8" s="851"/>
      <c r="K8" s="851"/>
      <c r="L8" s="851"/>
      <c r="O8" s="289"/>
      <c r="P8" s="289"/>
    </row>
    <row r="9" spans="1:16" s="288" customFormat="1" x14ac:dyDescent="0.25">
      <c r="A9" s="279"/>
      <c r="B9" s="851"/>
      <c r="C9" s="851"/>
      <c r="D9" s="851"/>
      <c r="E9" s="851"/>
      <c r="F9" s="851"/>
      <c r="G9" s="851"/>
      <c r="H9" s="851"/>
      <c r="I9" s="851"/>
      <c r="J9" s="851"/>
      <c r="K9" s="851"/>
      <c r="L9" s="851"/>
      <c r="O9" s="289"/>
    </row>
    <row r="10" spans="1:16" s="288" customFormat="1" x14ac:dyDescent="0.25">
      <c r="A10" s="279"/>
      <c r="B10" s="851"/>
      <c r="C10" s="851"/>
      <c r="D10" s="851"/>
      <c r="E10" s="851"/>
      <c r="F10" s="851"/>
      <c r="G10" s="851"/>
      <c r="H10" s="851"/>
      <c r="I10" s="851"/>
      <c r="J10" s="851"/>
      <c r="K10" s="851"/>
      <c r="L10" s="851"/>
      <c r="O10" s="289"/>
      <c r="P10" s="289"/>
    </row>
    <row r="11" spans="1:16" s="288" customFormat="1" ht="31.5" customHeight="1" x14ac:dyDescent="0.25">
      <c r="A11" s="279"/>
      <c r="B11" s="852"/>
      <c r="C11" s="852"/>
      <c r="D11" s="852"/>
      <c r="E11" s="852"/>
      <c r="F11" s="852"/>
      <c r="G11" s="852"/>
      <c r="H11" s="852"/>
      <c r="I11" s="852"/>
      <c r="J11" s="852"/>
      <c r="K11" s="852"/>
      <c r="L11" s="852"/>
      <c r="O11" s="289"/>
      <c r="P11" s="289"/>
    </row>
    <row r="12" spans="1:16" s="288" customFormat="1" x14ac:dyDescent="0.25">
      <c r="A12" s="279"/>
      <c r="B12" s="851"/>
      <c r="C12" s="851"/>
      <c r="D12" s="851"/>
      <c r="E12" s="851"/>
      <c r="F12" s="851"/>
      <c r="G12" s="851"/>
      <c r="H12" s="851"/>
      <c r="I12" s="851"/>
      <c r="J12" s="851"/>
      <c r="K12" s="851"/>
      <c r="L12" s="851"/>
      <c r="O12" s="289"/>
      <c r="P12" s="289"/>
    </row>
    <row r="13" spans="1:16" s="288" customFormat="1" x14ac:dyDescent="0.25">
      <c r="A13" s="279"/>
      <c r="B13" s="851"/>
      <c r="C13" s="851"/>
      <c r="D13" s="851"/>
      <c r="E13" s="851"/>
      <c r="F13" s="851"/>
      <c r="G13" s="851"/>
      <c r="H13" s="851"/>
      <c r="I13" s="851"/>
      <c r="J13" s="851"/>
      <c r="K13" s="851"/>
      <c r="L13" s="851"/>
      <c r="O13" s="289"/>
      <c r="P13" s="289"/>
    </row>
    <row r="14" spans="1:16" s="288" customFormat="1" x14ac:dyDescent="0.25">
      <c r="A14" s="279"/>
      <c r="B14" s="851"/>
      <c r="C14" s="851"/>
      <c r="D14" s="851"/>
      <c r="E14" s="851"/>
      <c r="F14" s="851"/>
      <c r="G14" s="851"/>
      <c r="H14" s="851"/>
      <c r="I14" s="851"/>
      <c r="J14" s="851"/>
      <c r="K14" s="851"/>
      <c r="L14" s="851"/>
      <c r="O14" s="289"/>
      <c r="P14" s="289"/>
    </row>
    <row r="15" spans="1:16" s="288" customFormat="1" x14ac:dyDescent="0.25">
      <c r="A15" s="279"/>
      <c r="B15" s="851"/>
      <c r="C15" s="851"/>
      <c r="D15" s="851"/>
      <c r="E15" s="851"/>
      <c r="F15" s="851"/>
      <c r="G15" s="851"/>
      <c r="H15" s="851"/>
      <c r="I15" s="851"/>
      <c r="J15" s="851"/>
      <c r="K15" s="851"/>
      <c r="L15" s="851"/>
      <c r="O15" s="289"/>
      <c r="P15" s="289"/>
    </row>
    <row r="16" spans="1:16" s="288" customFormat="1" x14ac:dyDescent="0.25">
      <c r="A16" s="279"/>
      <c r="B16" s="291"/>
      <c r="C16" s="291"/>
      <c r="D16" s="291"/>
      <c r="E16" s="270"/>
      <c r="F16" s="270"/>
      <c r="G16" s="270"/>
      <c r="H16" s="270"/>
      <c r="I16" s="270"/>
      <c r="J16" s="270"/>
      <c r="K16" s="270"/>
      <c r="L16" s="270"/>
      <c r="O16" s="289"/>
      <c r="P16" s="289"/>
    </row>
    <row r="17" spans="1:16" x14ac:dyDescent="0.25">
      <c r="B17" s="834"/>
      <c r="C17" s="834"/>
      <c r="D17" s="834"/>
      <c r="E17" s="834"/>
      <c r="F17" s="834"/>
      <c r="G17" s="834"/>
      <c r="H17" s="834"/>
      <c r="I17" s="834"/>
      <c r="J17" s="834"/>
      <c r="K17" s="834"/>
      <c r="L17" s="834"/>
      <c r="O17" s="292"/>
      <c r="P17" s="292"/>
    </row>
    <row r="18" spans="1:16" x14ac:dyDescent="0.25">
      <c r="B18" s="835"/>
      <c r="C18" s="835"/>
      <c r="D18" s="835"/>
      <c r="E18" s="835"/>
      <c r="F18" s="835"/>
      <c r="G18" s="835"/>
      <c r="H18" s="835"/>
      <c r="I18" s="835"/>
      <c r="J18" s="835"/>
      <c r="K18" s="835"/>
      <c r="L18" s="835"/>
    </row>
    <row r="19" spans="1:16" x14ac:dyDescent="0.25">
      <c r="B19" s="271"/>
      <c r="C19" s="271"/>
      <c r="D19" s="271"/>
      <c r="E19" s="272"/>
      <c r="F19" s="272"/>
      <c r="G19" s="272"/>
      <c r="H19" s="272"/>
      <c r="I19" s="272"/>
      <c r="J19" s="272"/>
      <c r="K19" s="272"/>
      <c r="L19" s="272"/>
    </row>
    <row r="20" spans="1:16" ht="66" customHeight="1" x14ac:dyDescent="0.25">
      <c r="B20" s="832"/>
      <c r="C20" s="832"/>
      <c r="D20" s="832"/>
      <c r="E20" s="832"/>
      <c r="F20" s="832"/>
      <c r="G20" s="850"/>
      <c r="H20" s="850"/>
      <c r="I20" s="850"/>
      <c r="J20" s="850"/>
      <c r="K20" s="850"/>
      <c r="L20" s="293"/>
    </row>
    <row r="21" spans="1:16" x14ac:dyDescent="0.25">
      <c r="B21" s="273"/>
      <c r="C21" s="273"/>
      <c r="D21" s="273"/>
      <c r="E21" s="273"/>
      <c r="F21" s="273"/>
      <c r="G21" s="272"/>
      <c r="H21" s="272"/>
      <c r="I21" s="272"/>
      <c r="J21" s="272"/>
      <c r="K21" s="272"/>
      <c r="L21" s="272"/>
    </row>
    <row r="22" spans="1:16" x14ac:dyDescent="0.25">
      <c r="B22" s="273"/>
      <c r="C22" s="273"/>
      <c r="D22" s="273"/>
      <c r="E22" s="273"/>
      <c r="F22" s="273"/>
      <c r="G22" s="294"/>
      <c r="H22" s="294"/>
      <c r="I22" s="294"/>
      <c r="J22" s="294"/>
      <c r="K22" s="294"/>
      <c r="L22" s="225"/>
      <c r="O22" s="275"/>
    </row>
    <row r="23" spans="1:16" s="284" customFormat="1" x14ac:dyDescent="0.25">
      <c r="A23" s="295"/>
      <c r="B23" s="835"/>
      <c r="C23" s="835"/>
      <c r="D23" s="835"/>
      <c r="E23" s="835"/>
      <c r="F23" s="835"/>
      <c r="G23" s="835"/>
      <c r="H23" s="835"/>
      <c r="I23" s="835"/>
      <c r="J23" s="835"/>
      <c r="K23" s="835"/>
      <c r="L23" s="225"/>
      <c r="O23" s="296"/>
    </row>
    <row r="24" spans="1:16" x14ac:dyDescent="0.25">
      <c r="B24" s="849"/>
      <c r="C24" s="849"/>
      <c r="D24" s="796"/>
      <c r="E24" s="796"/>
      <c r="F24" s="796"/>
      <c r="G24" s="297"/>
      <c r="H24" s="297"/>
      <c r="I24" s="297"/>
      <c r="J24" s="297"/>
      <c r="K24" s="298"/>
      <c r="L24" s="225"/>
    </row>
    <row r="25" spans="1:16" x14ac:dyDescent="0.25">
      <c r="B25" s="849"/>
      <c r="C25" s="849"/>
      <c r="D25" s="796"/>
      <c r="E25" s="796"/>
      <c r="F25" s="796"/>
      <c r="G25" s="297"/>
      <c r="H25" s="297"/>
      <c r="I25" s="297"/>
      <c r="J25" s="297"/>
      <c r="K25" s="298"/>
      <c r="L25" s="225"/>
    </row>
    <row r="26" spans="1:16" x14ac:dyDescent="0.25">
      <c r="B26" s="849"/>
      <c r="C26" s="849"/>
      <c r="D26" s="796"/>
      <c r="E26" s="796"/>
      <c r="F26" s="796"/>
      <c r="G26" s="299"/>
      <c r="H26" s="299"/>
      <c r="I26" s="299"/>
      <c r="J26" s="299"/>
      <c r="K26" s="299"/>
      <c r="L26" s="225"/>
    </row>
    <row r="27" spans="1:16" s="284" customFormat="1" x14ac:dyDescent="0.25">
      <c r="A27" s="295"/>
      <c r="B27" s="848"/>
      <c r="C27" s="848"/>
      <c r="D27" s="848"/>
      <c r="E27" s="848"/>
      <c r="F27" s="848"/>
      <c r="G27" s="848"/>
      <c r="H27" s="848"/>
      <c r="I27" s="848"/>
      <c r="J27" s="848"/>
      <c r="K27" s="848"/>
      <c r="L27" s="225"/>
      <c r="O27" s="296"/>
    </row>
    <row r="28" spans="1:16" s="284" customFormat="1" x14ac:dyDescent="0.25">
      <c r="A28" s="295"/>
      <c r="B28" s="848"/>
      <c r="C28" s="848"/>
      <c r="D28" s="848"/>
      <c r="E28" s="848"/>
      <c r="F28" s="848"/>
      <c r="G28" s="848"/>
      <c r="H28" s="848"/>
      <c r="I28" s="848"/>
      <c r="J28" s="848"/>
      <c r="K28" s="848"/>
      <c r="L28" s="225"/>
      <c r="O28" s="296"/>
    </row>
    <row r="29" spans="1:16" x14ac:dyDescent="0.25">
      <c r="B29" s="716"/>
      <c r="C29" s="716"/>
      <c r="D29" s="796"/>
      <c r="E29" s="796"/>
      <c r="F29" s="796"/>
      <c r="G29" s="297"/>
      <c r="H29" s="297"/>
      <c r="I29" s="297"/>
      <c r="J29" s="297"/>
      <c r="K29" s="298"/>
      <c r="L29" s="225"/>
    </row>
    <row r="30" spans="1:16" x14ac:dyDescent="0.25">
      <c r="B30" s="716"/>
      <c r="C30" s="716"/>
      <c r="D30" s="796"/>
      <c r="E30" s="796"/>
      <c r="F30" s="796"/>
      <c r="G30" s="297"/>
      <c r="H30" s="297"/>
      <c r="I30" s="297"/>
      <c r="J30" s="297"/>
      <c r="K30" s="298"/>
      <c r="L30" s="225"/>
    </row>
    <row r="31" spans="1:16" x14ac:dyDescent="0.25">
      <c r="B31" s="716"/>
      <c r="C31" s="716"/>
      <c r="D31" s="796"/>
      <c r="E31" s="796"/>
      <c r="F31" s="796"/>
      <c r="G31" s="299"/>
      <c r="H31" s="299"/>
      <c r="I31" s="299"/>
      <c r="J31" s="299"/>
      <c r="K31" s="299"/>
      <c r="L31" s="225"/>
    </row>
    <row r="32" spans="1:16" x14ac:dyDescent="0.25">
      <c r="B32" s="716"/>
      <c r="C32" s="716"/>
      <c r="D32" s="796"/>
      <c r="E32" s="796"/>
      <c r="F32" s="796"/>
      <c r="G32" s="297"/>
      <c r="H32" s="297"/>
      <c r="I32" s="297"/>
      <c r="J32" s="297"/>
      <c r="K32" s="298"/>
      <c r="L32" s="225"/>
    </row>
    <row r="33" spans="1:16" x14ac:dyDescent="0.25">
      <c r="B33" s="716"/>
      <c r="C33" s="716"/>
      <c r="D33" s="796"/>
      <c r="E33" s="796"/>
      <c r="F33" s="796"/>
      <c r="G33" s="297"/>
      <c r="H33" s="297"/>
      <c r="I33" s="297"/>
      <c r="J33" s="297"/>
      <c r="K33" s="298"/>
      <c r="L33" s="225"/>
    </row>
    <row r="34" spans="1:16" x14ac:dyDescent="0.25">
      <c r="B34" s="716"/>
      <c r="C34" s="716"/>
      <c r="D34" s="796"/>
      <c r="E34" s="796"/>
      <c r="F34" s="796"/>
      <c r="G34" s="299"/>
      <c r="H34" s="299"/>
      <c r="I34" s="299"/>
      <c r="J34" s="299"/>
      <c r="K34" s="299"/>
      <c r="L34" s="225"/>
    </row>
    <row r="35" spans="1:16" x14ac:dyDescent="0.25">
      <c r="B35" s="848"/>
      <c r="C35" s="848"/>
      <c r="D35" s="848"/>
      <c r="E35" s="848"/>
      <c r="F35" s="848"/>
      <c r="G35" s="848"/>
      <c r="H35" s="848"/>
      <c r="I35" s="848"/>
      <c r="J35" s="848"/>
      <c r="K35" s="848"/>
      <c r="L35" s="225"/>
      <c r="O35" s="296"/>
      <c r="P35" s="284"/>
    </row>
    <row r="36" spans="1:16" x14ac:dyDescent="0.25">
      <c r="B36" s="716"/>
      <c r="C36" s="716"/>
      <c r="D36" s="796"/>
      <c r="E36" s="796"/>
      <c r="F36" s="796"/>
      <c r="G36" s="297"/>
      <c r="H36" s="297"/>
      <c r="I36" s="297"/>
      <c r="J36" s="297"/>
      <c r="K36" s="298"/>
      <c r="L36" s="225"/>
    </row>
    <row r="37" spans="1:16" x14ac:dyDescent="0.25">
      <c r="B37" s="716"/>
      <c r="C37" s="716"/>
      <c r="D37" s="796"/>
      <c r="E37" s="796"/>
      <c r="F37" s="796"/>
      <c r="G37" s="297"/>
      <c r="H37" s="297"/>
      <c r="I37" s="297"/>
      <c r="J37" s="297"/>
      <c r="K37" s="298"/>
      <c r="L37" s="225"/>
    </row>
    <row r="38" spans="1:16" x14ac:dyDescent="0.25">
      <c r="B38" s="716"/>
      <c r="C38" s="716"/>
      <c r="D38" s="796"/>
      <c r="E38" s="796"/>
      <c r="F38" s="796"/>
      <c r="G38" s="299"/>
      <c r="H38" s="299"/>
      <c r="I38" s="299"/>
      <c r="J38" s="299"/>
      <c r="K38" s="299"/>
      <c r="L38" s="225"/>
    </row>
    <row r="39" spans="1:16" x14ac:dyDescent="0.25">
      <c r="B39" s="716"/>
      <c r="C39" s="716"/>
      <c r="D39" s="796"/>
      <c r="E39" s="796"/>
      <c r="F39" s="796"/>
      <c r="G39" s="297"/>
      <c r="H39" s="297"/>
      <c r="I39" s="297"/>
      <c r="J39" s="297"/>
      <c r="K39" s="298"/>
      <c r="L39" s="225"/>
    </row>
    <row r="40" spans="1:16" x14ac:dyDescent="0.25">
      <c r="B40" s="716"/>
      <c r="C40" s="716"/>
      <c r="D40" s="796"/>
      <c r="E40" s="796"/>
      <c r="F40" s="796"/>
      <c r="G40" s="297"/>
      <c r="H40" s="297"/>
      <c r="I40" s="297"/>
      <c r="J40" s="297"/>
      <c r="K40" s="298"/>
      <c r="L40" s="225"/>
    </row>
    <row r="41" spans="1:16" x14ac:dyDescent="0.25">
      <c r="B41" s="716"/>
      <c r="C41" s="716"/>
      <c r="D41" s="796"/>
      <c r="E41" s="796"/>
      <c r="F41" s="796"/>
      <c r="G41" s="299"/>
      <c r="H41" s="299"/>
      <c r="I41" s="299"/>
      <c r="J41" s="299"/>
      <c r="K41" s="299"/>
      <c r="L41" s="225"/>
    </row>
    <row r="42" spans="1:16" x14ac:dyDescent="0.25">
      <c r="B42" s="846"/>
      <c r="C42" s="846"/>
      <c r="D42" s="847"/>
      <c r="E42" s="847"/>
      <c r="F42" s="847"/>
      <c r="G42" s="300"/>
      <c r="H42" s="300"/>
      <c r="I42" s="300"/>
      <c r="J42" s="300"/>
      <c r="K42" s="300"/>
      <c r="L42" s="225"/>
    </row>
    <row r="43" spans="1:16" x14ac:dyDescent="0.25">
      <c r="B43" s="846"/>
      <c r="C43" s="846"/>
      <c r="D43" s="847"/>
      <c r="E43" s="847"/>
      <c r="F43" s="847"/>
      <c r="G43" s="300"/>
      <c r="H43" s="300"/>
      <c r="I43" s="300"/>
      <c r="J43" s="300"/>
      <c r="K43" s="300"/>
      <c r="L43" s="225"/>
    </row>
    <row r="44" spans="1:16" x14ac:dyDescent="0.25">
      <c r="B44" s="846"/>
      <c r="C44" s="846"/>
      <c r="D44" s="847"/>
      <c r="E44" s="847"/>
      <c r="F44" s="847"/>
      <c r="G44" s="299"/>
      <c r="H44" s="299"/>
      <c r="I44" s="299"/>
      <c r="J44" s="299"/>
      <c r="K44" s="299"/>
      <c r="L44" s="225"/>
    </row>
    <row r="46" spans="1:16" s="284" customFormat="1" x14ac:dyDescent="0.25">
      <c r="A46" s="282"/>
      <c r="B46" s="293"/>
      <c r="C46" s="293"/>
      <c r="D46" s="301"/>
      <c r="E46" s="301"/>
      <c r="F46" s="301"/>
      <c r="G46" s="301"/>
      <c r="H46" s="301"/>
      <c r="I46" s="301"/>
      <c r="J46" s="301"/>
      <c r="K46" s="301"/>
      <c r="L46" s="301"/>
      <c r="M46" s="302"/>
    </row>
    <row r="47" spans="1:16" x14ac:dyDescent="0.25">
      <c r="B47" s="834"/>
      <c r="C47" s="834"/>
      <c r="D47" s="834"/>
      <c r="E47" s="834"/>
      <c r="F47" s="834"/>
      <c r="G47" s="834"/>
      <c r="H47" s="834"/>
      <c r="I47" s="834"/>
      <c r="J47" s="834"/>
      <c r="K47" s="834"/>
      <c r="L47" s="834"/>
      <c r="O47" s="292"/>
      <c r="P47" s="292"/>
    </row>
    <row r="48" spans="1:16" s="284" customFormat="1" x14ac:dyDescent="0.25">
      <c r="A48" s="282"/>
      <c r="B48" s="835"/>
      <c r="C48" s="835"/>
      <c r="D48" s="835"/>
      <c r="E48" s="835"/>
      <c r="F48" s="835"/>
      <c r="G48" s="835"/>
      <c r="H48" s="835"/>
      <c r="I48" s="835"/>
      <c r="J48" s="835"/>
      <c r="K48" s="835"/>
      <c r="L48" s="835"/>
      <c r="M48" s="302"/>
      <c r="O48" s="274"/>
    </row>
    <row r="49" spans="2:15" x14ac:dyDescent="0.25">
      <c r="B49" s="271"/>
      <c r="C49" s="271"/>
      <c r="D49" s="271"/>
      <c r="E49" s="272"/>
      <c r="F49" s="272"/>
      <c r="G49" s="272"/>
      <c r="H49" s="272"/>
      <c r="I49" s="272"/>
      <c r="J49" s="272"/>
      <c r="K49" s="272"/>
      <c r="L49" s="272"/>
    </row>
    <row r="50" spans="2:15" x14ac:dyDescent="0.25">
      <c r="B50" s="721"/>
      <c r="C50" s="721"/>
      <c r="D50" s="721"/>
      <c r="E50" s="721"/>
      <c r="F50" s="721"/>
      <c r="G50" s="721"/>
      <c r="H50" s="721"/>
      <c r="I50" s="721"/>
      <c r="J50" s="721"/>
      <c r="K50" s="721"/>
      <c r="L50" s="721"/>
      <c r="O50" s="275"/>
    </row>
    <row r="51" spans="2:15" x14ac:dyDescent="0.25">
      <c r="B51" s="721"/>
      <c r="C51" s="721"/>
      <c r="D51" s="721"/>
      <c r="E51" s="721"/>
      <c r="F51" s="721"/>
      <c r="G51" s="721"/>
      <c r="H51" s="721"/>
      <c r="I51" s="721"/>
      <c r="J51" s="721"/>
      <c r="K51" s="721"/>
      <c r="L51" s="721"/>
      <c r="O51" s="275"/>
    </row>
    <row r="52" spans="2:15" x14ac:dyDescent="0.25">
      <c r="B52" s="267"/>
      <c r="C52" s="267"/>
      <c r="D52" s="271"/>
      <c r="E52" s="272"/>
      <c r="F52" s="272"/>
      <c r="G52" s="272"/>
      <c r="H52" s="272"/>
      <c r="I52" s="272"/>
      <c r="J52" s="272"/>
      <c r="K52" s="272"/>
      <c r="L52" s="272"/>
      <c r="O52" s="275"/>
    </row>
    <row r="53" spans="2:15" x14ac:dyDescent="0.25">
      <c r="B53" s="841"/>
      <c r="C53" s="841"/>
      <c r="D53" s="841"/>
      <c r="E53" s="303"/>
      <c r="F53" s="303"/>
      <c r="G53" s="303"/>
      <c r="H53" s="303"/>
      <c r="I53" s="303"/>
      <c r="J53" s="303"/>
      <c r="K53" s="303"/>
      <c r="L53" s="303"/>
      <c r="O53" s="275"/>
    </row>
    <row r="54" spans="2:15" x14ac:dyDescent="0.25">
      <c r="B54" s="845"/>
      <c r="C54" s="845"/>
      <c r="D54" s="845"/>
      <c r="E54" s="845"/>
      <c r="F54" s="845"/>
      <c r="G54" s="845"/>
      <c r="H54" s="845"/>
      <c r="I54" s="845"/>
      <c r="J54" s="845"/>
      <c r="K54" s="845"/>
      <c r="L54" s="845"/>
      <c r="O54" s="275"/>
    </row>
    <row r="55" spans="2:15" x14ac:dyDescent="0.25">
      <c r="B55" s="832"/>
      <c r="C55" s="832"/>
      <c r="D55" s="832"/>
      <c r="E55" s="304"/>
      <c r="F55" s="304"/>
      <c r="G55" s="304"/>
      <c r="H55" s="304"/>
      <c r="I55" s="304"/>
      <c r="J55" s="304"/>
      <c r="K55" s="304"/>
      <c r="L55" s="304"/>
    </row>
    <row r="56" spans="2:15" x14ac:dyDescent="0.25">
      <c r="B56" s="832"/>
      <c r="C56" s="832"/>
      <c r="D56" s="832"/>
      <c r="E56" s="304"/>
      <c r="F56" s="304"/>
      <c r="G56" s="304"/>
      <c r="H56" s="304"/>
      <c r="I56" s="304"/>
      <c r="J56" s="304"/>
      <c r="K56" s="304"/>
      <c r="L56" s="304"/>
    </row>
    <row r="57" spans="2:15" x14ac:dyDescent="0.25">
      <c r="B57" s="832"/>
      <c r="C57" s="832"/>
      <c r="D57" s="832"/>
      <c r="E57" s="305"/>
      <c r="F57" s="305"/>
      <c r="G57" s="305"/>
      <c r="H57" s="305"/>
      <c r="I57" s="305"/>
      <c r="J57" s="305"/>
      <c r="K57" s="305"/>
      <c r="L57" s="305"/>
    </row>
    <row r="58" spans="2:15" x14ac:dyDescent="0.25">
      <c r="B58" s="845"/>
      <c r="C58" s="845"/>
      <c r="D58" s="845"/>
      <c r="E58" s="845"/>
      <c r="F58" s="845"/>
      <c r="G58" s="845"/>
      <c r="H58" s="845"/>
      <c r="I58" s="845"/>
      <c r="J58" s="845"/>
      <c r="K58" s="845"/>
      <c r="L58" s="845"/>
    </row>
    <row r="59" spans="2:15" x14ac:dyDescent="0.25">
      <c r="B59" s="832"/>
      <c r="C59" s="832"/>
      <c r="D59" s="832"/>
      <c r="E59" s="304"/>
      <c r="F59" s="304"/>
      <c r="G59" s="304"/>
      <c r="H59" s="304"/>
      <c r="I59" s="304"/>
      <c r="J59" s="304"/>
      <c r="K59" s="304"/>
      <c r="L59" s="304"/>
    </row>
    <row r="60" spans="2:15" x14ac:dyDescent="0.25">
      <c r="B60" s="832"/>
      <c r="C60" s="832"/>
      <c r="D60" s="832"/>
      <c r="E60" s="304"/>
      <c r="F60" s="304"/>
      <c r="G60" s="304"/>
      <c r="H60" s="304"/>
      <c r="I60" s="304"/>
      <c r="J60" s="304"/>
      <c r="K60" s="304"/>
      <c r="L60" s="304"/>
    </row>
    <row r="61" spans="2:15" x14ac:dyDescent="0.25">
      <c r="B61" s="832"/>
      <c r="C61" s="832"/>
      <c r="D61" s="832"/>
      <c r="E61" s="305"/>
      <c r="F61" s="305"/>
      <c r="G61" s="305"/>
      <c r="H61" s="305"/>
      <c r="I61" s="305"/>
      <c r="J61" s="305"/>
      <c r="K61" s="305"/>
      <c r="L61" s="305"/>
    </row>
    <row r="62" spans="2:15" x14ac:dyDescent="0.25">
      <c r="B62" s="845"/>
      <c r="C62" s="845"/>
      <c r="D62" s="845"/>
      <c r="E62" s="845"/>
      <c r="F62" s="845"/>
      <c r="G62" s="845"/>
      <c r="H62" s="845"/>
      <c r="I62" s="845"/>
      <c r="J62" s="845"/>
      <c r="K62" s="845"/>
      <c r="L62" s="845"/>
    </row>
    <row r="63" spans="2:15" x14ac:dyDescent="0.25">
      <c r="B63" s="832"/>
      <c r="C63" s="832"/>
      <c r="D63" s="832"/>
      <c r="E63" s="304"/>
      <c r="F63" s="304"/>
      <c r="G63" s="304"/>
      <c r="H63" s="304"/>
      <c r="I63" s="304"/>
      <c r="J63" s="304"/>
      <c r="K63" s="304"/>
      <c r="L63" s="304"/>
    </row>
    <row r="64" spans="2:15" x14ac:dyDescent="0.25">
      <c r="B64" s="832"/>
      <c r="C64" s="832"/>
      <c r="D64" s="832"/>
      <c r="E64" s="304"/>
      <c r="F64" s="304"/>
      <c r="G64" s="304"/>
      <c r="H64" s="304"/>
      <c r="I64" s="304"/>
      <c r="J64" s="304"/>
      <c r="K64" s="304"/>
      <c r="L64" s="304"/>
    </row>
    <row r="65" spans="2:19" x14ac:dyDescent="0.25">
      <c r="B65" s="832"/>
      <c r="C65" s="832"/>
      <c r="D65" s="832"/>
      <c r="E65" s="305"/>
      <c r="F65" s="305"/>
      <c r="G65" s="305"/>
      <c r="H65" s="305"/>
      <c r="I65" s="305"/>
      <c r="J65" s="305"/>
      <c r="K65" s="305"/>
      <c r="L65" s="305"/>
    </row>
    <row r="66" spans="2:19" x14ac:dyDescent="0.25">
      <c r="B66" s="845"/>
      <c r="C66" s="845"/>
      <c r="D66" s="845"/>
      <c r="E66" s="845"/>
      <c r="F66" s="845"/>
      <c r="G66" s="845"/>
      <c r="H66" s="845"/>
      <c r="I66" s="845"/>
      <c r="J66" s="845"/>
      <c r="K66" s="845"/>
      <c r="L66" s="845"/>
    </row>
    <row r="67" spans="2:19" x14ac:dyDescent="0.25">
      <c r="B67" s="832"/>
      <c r="C67" s="832"/>
      <c r="D67" s="832"/>
      <c r="E67" s="304"/>
      <c r="F67" s="304"/>
      <c r="G67" s="304"/>
      <c r="H67" s="304"/>
      <c r="I67" s="304"/>
      <c r="J67" s="304"/>
      <c r="K67" s="304"/>
      <c r="L67" s="304"/>
    </row>
    <row r="68" spans="2:19" x14ac:dyDescent="0.25">
      <c r="B68" s="832"/>
      <c r="C68" s="832"/>
      <c r="D68" s="832"/>
      <c r="E68" s="304"/>
      <c r="F68" s="304"/>
      <c r="G68" s="304"/>
      <c r="H68" s="304"/>
      <c r="I68" s="304"/>
      <c r="J68" s="304"/>
      <c r="K68" s="304"/>
      <c r="L68" s="304"/>
    </row>
    <row r="69" spans="2:19" x14ac:dyDescent="0.25">
      <c r="B69" s="832"/>
      <c r="C69" s="832"/>
      <c r="D69" s="832"/>
      <c r="E69" s="305"/>
      <c r="F69" s="305"/>
      <c r="G69" s="305"/>
      <c r="H69" s="305"/>
      <c r="I69" s="305"/>
      <c r="J69" s="305"/>
      <c r="K69" s="305"/>
      <c r="L69" s="305"/>
    </row>
    <row r="70" spans="2:19" x14ac:dyDescent="0.25">
      <c r="B70" s="845"/>
      <c r="C70" s="845"/>
      <c r="D70" s="845"/>
      <c r="E70" s="845"/>
      <c r="F70" s="845"/>
      <c r="G70" s="845"/>
      <c r="H70" s="845"/>
      <c r="I70" s="845"/>
      <c r="J70" s="845"/>
      <c r="K70" s="845"/>
      <c r="L70" s="845"/>
    </row>
    <row r="71" spans="2:19" x14ac:dyDescent="0.25">
      <c r="B71" s="832"/>
      <c r="C71" s="832"/>
      <c r="D71" s="832"/>
      <c r="E71" s="304"/>
      <c r="F71" s="304"/>
      <c r="G71" s="304"/>
      <c r="H71" s="304"/>
      <c r="I71" s="304"/>
      <c r="J71" s="304"/>
      <c r="K71" s="304"/>
      <c r="L71" s="304"/>
    </row>
    <row r="72" spans="2:19" x14ac:dyDescent="0.25">
      <c r="B72" s="832"/>
      <c r="C72" s="832"/>
      <c r="D72" s="832"/>
      <c r="E72" s="304"/>
      <c r="F72" s="304"/>
      <c r="G72" s="304"/>
      <c r="H72" s="304"/>
      <c r="I72" s="304"/>
      <c r="J72" s="304"/>
      <c r="K72" s="304"/>
      <c r="L72" s="304"/>
    </row>
    <row r="73" spans="2:19" x14ac:dyDescent="0.25">
      <c r="B73" s="832"/>
      <c r="C73" s="832"/>
      <c r="D73" s="832"/>
      <c r="E73" s="305"/>
      <c r="F73" s="305"/>
      <c r="G73" s="305"/>
      <c r="H73" s="305"/>
      <c r="I73" s="305"/>
      <c r="J73" s="305"/>
      <c r="K73" s="305"/>
      <c r="L73" s="305"/>
    </row>
    <row r="74" spans="2:19" x14ac:dyDescent="0.25">
      <c r="B74" s="267"/>
      <c r="C74" s="267"/>
      <c r="D74" s="267"/>
      <c r="E74" s="29"/>
      <c r="F74" s="29"/>
      <c r="G74" s="29"/>
      <c r="H74" s="29"/>
      <c r="I74" s="29"/>
      <c r="J74" s="29"/>
      <c r="K74" s="29"/>
      <c r="L74" s="29"/>
    </row>
    <row r="75" spans="2:19" x14ac:dyDescent="0.25">
      <c r="B75" s="721"/>
      <c r="C75" s="721"/>
      <c r="D75" s="721"/>
      <c r="E75" s="721"/>
      <c r="F75" s="721"/>
      <c r="G75" s="721"/>
      <c r="H75" s="721"/>
      <c r="I75" s="721"/>
      <c r="J75" s="721"/>
      <c r="K75" s="721"/>
      <c r="L75" s="721"/>
      <c r="S75" s="225"/>
    </row>
    <row r="76" spans="2:19" x14ac:dyDescent="0.25">
      <c r="B76" s="721"/>
      <c r="C76" s="721"/>
      <c r="D76" s="721"/>
      <c r="E76" s="721"/>
      <c r="F76" s="721"/>
      <c r="G76" s="721"/>
      <c r="H76" s="721"/>
      <c r="I76" s="721"/>
      <c r="J76" s="721"/>
      <c r="K76" s="721"/>
      <c r="L76" s="721"/>
      <c r="S76" s="225"/>
    </row>
    <row r="77" spans="2:19" x14ac:dyDescent="0.25">
      <c r="B77" s="267"/>
      <c r="C77" s="267"/>
      <c r="D77" s="267"/>
      <c r="E77" s="29"/>
      <c r="F77" s="29"/>
      <c r="G77" s="29"/>
      <c r="H77" s="29"/>
      <c r="I77" s="29"/>
      <c r="J77" s="29"/>
      <c r="K77" s="29"/>
      <c r="L77" s="29"/>
      <c r="S77" s="225"/>
    </row>
    <row r="78" spans="2:19" ht="14.1" customHeight="1" x14ac:dyDescent="0.25">
      <c r="B78" s="840"/>
      <c r="C78" s="840"/>
      <c r="D78" s="840"/>
      <c r="E78" s="840"/>
      <c r="F78" s="840"/>
      <c r="G78" s="303"/>
      <c r="H78" s="303"/>
      <c r="I78" s="303"/>
      <c r="J78" s="303"/>
      <c r="K78" s="225"/>
      <c r="L78" s="225"/>
    </row>
    <row r="79" spans="2:19" ht="14.1" customHeight="1" x14ac:dyDescent="0.25">
      <c r="B79" s="839"/>
      <c r="C79" s="839"/>
      <c r="D79" s="839"/>
      <c r="E79" s="839"/>
      <c r="F79" s="839"/>
      <c r="G79" s="306"/>
      <c r="H79" s="306"/>
      <c r="I79" s="306"/>
      <c r="J79" s="306"/>
      <c r="K79" s="225"/>
      <c r="L79" s="225"/>
    </row>
    <row r="80" spans="2:19" ht="27.75" customHeight="1" x14ac:dyDescent="0.25">
      <c r="B80" s="844"/>
      <c r="C80" s="844"/>
      <c r="D80" s="844"/>
      <c r="E80" s="844"/>
      <c r="F80" s="844"/>
      <c r="G80" s="306"/>
      <c r="H80" s="306"/>
      <c r="I80" s="306"/>
      <c r="J80" s="306"/>
      <c r="K80" s="225"/>
      <c r="L80" s="225"/>
      <c r="O80" s="302"/>
    </row>
    <row r="81" spans="1:16" ht="14.1" customHeight="1" x14ac:dyDescent="0.25">
      <c r="B81" s="844"/>
      <c r="C81" s="844"/>
      <c r="D81" s="844"/>
      <c r="E81" s="844"/>
      <c r="F81" s="844"/>
      <c r="G81" s="306"/>
      <c r="H81" s="306"/>
      <c r="I81" s="306"/>
      <c r="J81" s="306"/>
      <c r="K81" s="225"/>
      <c r="L81" s="225"/>
    </row>
    <row r="82" spans="1:16" ht="14.1" customHeight="1" x14ac:dyDescent="0.25">
      <c r="B82" s="840"/>
      <c r="C82" s="840"/>
      <c r="D82" s="840"/>
      <c r="E82" s="840"/>
      <c r="F82" s="840"/>
      <c r="G82" s="303"/>
      <c r="H82" s="303"/>
      <c r="I82" s="303"/>
      <c r="J82" s="303"/>
      <c r="K82" s="225"/>
      <c r="L82" s="225"/>
    </row>
    <row r="83" spans="1:16" ht="14.1" customHeight="1" x14ac:dyDescent="0.25">
      <c r="B83" s="842"/>
      <c r="C83" s="842"/>
      <c r="D83" s="842"/>
      <c r="E83" s="842"/>
      <c r="F83" s="842"/>
      <c r="G83" s="306"/>
      <c r="H83" s="306"/>
      <c r="I83" s="306"/>
      <c r="J83" s="306"/>
      <c r="K83" s="225"/>
      <c r="L83" s="225"/>
    </row>
    <row r="84" spans="1:16" ht="14.1" customHeight="1" x14ac:dyDescent="0.25">
      <c r="B84" s="843"/>
      <c r="C84" s="843"/>
      <c r="D84" s="843"/>
      <c r="E84" s="843"/>
      <c r="F84" s="843"/>
      <c r="G84" s="306"/>
      <c r="H84" s="306"/>
      <c r="I84" s="306"/>
      <c r="J84" s="306"/>
      <c r="K84" s="225"/>
      <c r="L84" s="225"/>
      <c r="O84" s="302"/>
    </row>
    <row r="85" spans="1:16" ht="14.1" customHeight="1" x14ac:dyDescent="0.25">
      <c r="B85" s="843"/>
      <c r="C85" s="843"/>
      <c r="D85" s="843"/>
      <c r="E85" s="843"/>
      <c r="F85" s="843"/>
      <c r="G85" s="306"/>
      <c r="H85" s="306"/>
      <c r="I85" s="306"/>
      <c r="J85" s="306"/>
      <c r="K85" s="225"/>
      <c r="L85" s="225"/>
    </row>
    <row r="86" spans="1:16" x14ac:dyDescent="0.25">
      <c r="J86" s="225"/>
      <c r="K86" s="225"/>
      <c r="L86" s="225"/>
    </row>
    <row r="87" spans="1:16" s="284" customFormat="1" x14ac:dyDescent="0.25">
      <c r="A87" s="282"/>
      <c r="B87" s="293"/>
      <c r="C87" s="293"/>
      <c r="D87" s="301"/>
      <c r="E87" s="301"/>
      <c r="F87" s="301"/>
      <c r="G87" s="301"/>
      <c r="H87" s="301"/>
      <c r="I87" s="301"/>
      <c r="J87" s="301"/>
      <c r="K87" s="301"/>
      <c r="L87" s="301"/>
      <c r="M87" s="302"/>
    </row>
    <row r="88" spans="1:16" x14ac:dyDescent="0.25">
      <c r="B88" s="834"/>
      <c r="C88" s="834"/>
      <c r="D88" s="834"/>
      <c r="E88" s="834"/>
      <c r="F88" s="834"/>
      <c r="G88" s="834"/>
      <c r="H88" s="834"/>
      <c r="I88" s="834"/>
      <c r="J88" s="834"/>
      <c r="K88" s="834"/>
      <c r="L88" s="834"/>
      <c r="O88" s="292"/>
      <c r="P88" s="292"/>
    </row>
    <row r="89" spans="1:16" x14ac:dyDescent="0.25">
      <c r="B89" s="835"/>
      <c r="C89" s="835"/>
      <c r="D89" s="835"/>
      <c r="E89" s="835"/>
      <c r="F89" s="835"/>
      <c r="G89" s="835"/>
      <c r="H89" s="835"/>
      <c r="I89" s="835"/>
      <c r="J89" s="835"/>
      <c r="K89" s="835"/>
      <c r="L89" s="835"/>
    </row>
    <row r="90" spans="1:16" x14ac:dyDescent="0.25">
      <c r="B90" s="271"/>
      <c r="C90" s="271"/>
      <c r="D90" s="271"/>
      <c r="E90" s="272"/>
      <c r="F90" s="272"/>
      <c r="G90" s="272"/>
      <c r="H90" s="272"/>
      <c r="I90" s="272"/>
      <c r="J90" s="272"/>
      <c r="K90" s="272"/>
      <c r="L90" s="272"/>
    </row>
    <row r="91" spans="1:16" x14ac:dyDescent="0.25">
      <c r="B91" s="721"/>
      <c r="C91" s="721"/>
      <c r="D91" s="721"/>
      <c r="E91" s="721"/>
      <c r="F91" s="721"/>
      <c r="G91" s="721"/>
      <c r="H91" s="721"/>
      <c r="I91" s="721"/>
      <c r="J91" s="721"/>
      <c r="K91" s="721"/>
      <c r="L91" s="721"/>
      <c r="O91" s="275"/>
    </row>
    <row r="92" spans="1:16" x14ac:dyDescent="0.25">
      <c r="B92" s="267"/>
      <c r="C92" s="267"/>
      <c r="D92" s="271"/>
      <c r="E92" s="272"/>
      <c r="F92" s="272"/>
      <c r="G92" s="272"/>
      <c r="H92" s="272"/>
      <c r="I92" s="272"/>
      <c r="J92" s="272"/>
      <c r="K92" s="272"/>
      <c r="L92" s="272"/>
      <c r="O92" s="275"/>
    </row>
    <row r="93" spans="1:16" x14ac:dyDescent="0.25">
      <c r="B93" s="841"/>
      <c r="C93" s="841"/>
      <c r="D93" s="841"/>
      <c r="E93" s="303"/>
      <c r="F93" s="303"/>
      <c r="G93" s="303"/>
      <c r="H93" s="303"/>
      <c r="I93" s="303"/>
      <c r="J93" s="303"/>
      <c r="K93" s="303"/>
      <c r="L93" s="303"/>
      <c r="O93" s="275"/>
    </row>
    <row r="94" spans="1:16" x14ac:dyDescent="0.25">
      <c r="B94" s="840"/>
      <c r="C94" s="840"/>
      <c r="D94" s="840"/>
      <c r="E94" s="840"/>
      <c r="F94" s="840"/>
      <c r="G94" s="840"/>
      <c r="H94" s="840"/>
      <c r="I94" s="840"/>
      <c r="J94" s="840"/>
      <c r="K94" s="840"/>
      <c r="L94" s="840"/>
    </row>
    <row r="95" spans="1:16" x14ac:dyDescent="0.25">
      <c r="B95" s="840"/>
      <c r="C95" s="840"/>
      <c r="D95" s="840"/>
      <c r="E95" s="840"/>
      <c r="F95" s="840"/>
      <c r="G95" s="840"/>
      <c r="H95" s="840"/>
      <c r="I95" s="840"/>
      <c r="J95" s="840"/>
      <c r="K95" s="840"/>
      <c r="L95" s="840"/>
    </row>
    <row r="96" spans="1:16" x14ac:dyDescent="0.25">
      <c r="B96" s="832"/>
      <c r="C96" s="832"/>
      <c r="D96" s="832"/>
      <c r="E96" s="304"/>
      <c r="F96" s="304"/>
      <c r="G96" s="304"/>
      <c r="H96" s="304"/>
      <c r="I96" s="304"/>
      <c r="J96" s="304"/>
      <c r="K96" s="304"/>
      <c r="L96" s="304"/>
    </row>
    <row r="97" spans="2:12" x14ac:dyDescent="0.25">
      <c r="B97" s="832"/>
      <c r="C97" s="832"/>
      <c r="D97" s="832"/>
      <c r="E97" s="304"/>
      <c r="F97" s="304"/>
      <c r="G97" s="304"/>
      <c r="H97" s="304"/>
      <c r="I97" s="304"/>
      <c r="J97" s="304"/>
      <c r="K97" s="304"/>
      <c r="L97" s="304"/>
    </row>
    <row r="98" spans="2:12" x14ac:dyDescent="0.25">
      <c r="B98" s="832"/>
      <c r="C98" s="832"/>
      <c r="D98" s="832"/>
      <c r="E98" s="305"/>
      <c r="F98" s="305"/>
      <c r="G98" s="305"/>
      <c r="H98" s="305"/>
      <c r="I98" s="305"/>
      <c r="J98" s="305"/>
      <c r="K98" s="305"/>
      <c r="L98" s="305"/>
    </row>
    <row r="99" spans="2:12" x14ac:dyDescent="0.25">
      <c r="B99" s="840"/>
      <c r="C99" s="840"/>
      <c r="D99" s="840"/>
      <c r="E99" s="840"/>
      <c r="F99" s="840"/>
      <c r="G99" s="840"/>
      <c r="H99" s="840"/>
      <c r="I99" s="840"/>
      <c r="J99" s="840"/>
      <c r="K99" s="840"/>
      <c r="L99" s="840"/>
    </row>
    <row r="100" spans="2:12" x14ac:dyDescent="0.25">
      <c r="B100" s="840"/>
      <c r="C100" s="840"/>
      <c r="D100" s="840"/>
      <c r="E100" s="840"/>
      <c r="F100" s="840"/>
      <c r="G100" s="840"/>
      <c r="H100" s="840"/>
      <c r="I100" s="840"/>
      <c r="J100" s="840"/>
      <c r="K100" s="840"/>
      <c r="L100" s="840"/>
    </row>
    <row r="101" spans="2:12" x14ac:dyDescent="0.25">
      <c r="B101" s="832"/>
      <c r="C101" s="832"/>
      <c r="D101" s="832"/>
      <c r="E101" s="304"/>
      <c r="F101" s="304"/>
      <c r="G101" s="304"/>
      <c r="H101" s="304"/>
      <c r="I101" s="304"/>
      <c r="J101" s="304"/>
      <c r="K101" s="304"/>
      <c r="L101" s="304"/>
    </row>
    <row r="102" spans="2:12" x14ac:dyDescent="0.25">
      <c r="B102" s="832"/>
      <c r="C102" s="832"/>
      <c r="D102" s="832"/>
      <c r="E102" s="304"/>
      <c r="F102" s="304"/>
      <c r="G102" s="304"/>
      <c r="H102" s="304"/>
      <c r="I102" s="304"/>
      <c r="J102" s="304"/>
      <c r="K102" s="304"/>
      <c r="L102" s="304"/>
    </row>
    <row r="103" spans="2:12" x14ac:dyDescent="0.25">
      <c r="B103" s="832"/>
      <c r="C103" s="832"/>
      <c r="D103" s="832"/>
      <c r="E103" s="305"/>
      <c r="F103" s="305"/>
      <c r="G103" s="305"/>
      <c r="H103" s="305"/>
      <c r="I103" s="305"/>
      <c r="J103" s="305"/>
      <c r="K103" s="305"/>
      <c r="L103" s="305"/>
    </row>
    <row r="104" spans="2:12" x14ac:dyDescent="0.25">
      <c r="B104" s="840"/>
      <c r="C104" s="840"/>
      <c r="D104" s="840"/>
      <c r="E104" s="840"/>
      <c r="F104" s="840"/>
      <c r="G104" s="840"/>
      <c r="H104" s="840"/>
      <c r="I104" s="840"/>
      <c r="J104" s="840"/>
      <c r="K104" s="840"/>
      <c r="L104" s="840"/>
    </row>
    <row r="105" spans="2:12" x14ac:dyDescent="0.25">
      <c r="B105" s="840"/>
      <c r="C105" s="840"/>
      <c r="D105" s="840"/>
      <c r="E105" s="840"/>
      <c r="F105" s="840"/>
      <c r="G105" s="840"/>
      <c r="H105" s="840"/>
      <c r="I105" s="840"/>
      <c r="J105" s="840"/>
      <c r="K105" s="840"/>
      <c r="L105" s="840"/>
    </row>
    <row r="106" spans="2:12" x14ac:dyDescent="0.25">
      <c r="B106" s="832"/>
      <c r="C106" s="832"/>
      <c r="D106" s="832"/>
      <c r="E106" s="304"/>
      <c r="F106" s="304"/>
      <c r="G106" s="304"/>
      <c r="H106" s="304"/>
      <c r="I106" s="304"/>
      <c r="J106" s="304"/>
      <c r="K106" s="304"/>
      <c r="L106" s="304"/>
    </row>
    <row r="107" spans="2:12" x14ac:dyDescent="0.25">
      <c r="B107" s="832"/>
      <c r="C107" s="832"/>
      <c r="D107" s="832"/>
      <c r="E107" s="304"/>
      <c r="F107" s="304"/>
      <c r="G107" s="304"/>
      <c r="H107" s="304"/>
      <c r="I107" s="304"/>
      <c r="J107" s="304"/>
      <c r="K107" s="304"/>
      <c r="L107" s="304"/>
    </row>
    <row r="108" spans="2:12" x14ac:dyDescent="0.25">
      <c r="B108" s="832"/>
      <c r="C108" s="832"/>
      <c r="D108" s="832"/>
      <c r="E108" s="305"/>
      <c r="F108" s="305"/>
      <c r="G108" s="305"/>
      <c r="H108" s="305"/>
      <c r="I108" s="305"/>
      <c r="J108" s="305"/>
      <c r="K108" s="305"/>
      <c r="L108" s="305"/>
    </row>
    <row r="109" spans="2:12" x14ac:dyDescent="0.25">
      <c r="B109" s="840"/>
      <c r="C109" s="840"/>
      <c r="D109" s="840"/>
      <c r="E109" s="840"/>
      <c r="F109" s="840"/>
      <c r="G109" s="840"/>
      <c r="H109" s="840"/>
      <c r="I109" s="840"/>
      <c r="J109" s="840"/>
      <c r="K109" s="840"/>
      <c r="L109" s="840"/>
    </row>
    <row r="110" spans="2:12" x14ac:dyDescent="0.25">
      <c r="B110" s="840"/>
      <c r="C110" s="840"/>
      <c r="D110" s="840"/>
      <c r="E110" s="840"/>
      <c r="F110" s="840"/>
      <c r="G110" s="840"/>
      <c r="H110" s="840"/>
      <c r="I110" s="840"/>
      <c r="J110" s="840"/>
      <c r="K110" s="840"/>
      <c r="L110" s="840"/>
    </row>
    <row r="111" spans="2:12" x14ac:dyDescent="0.25">
      <c r="B111" s="832"/>
      <c r="C111" s="832"/>
      <c r="D111" s="832"/>
      <c r="E111" s="304"/>
      <c r="F111" s="304"/>
      <c r="G111" s="304"/>
      <c r="H111" s="304"/>
      <c r="I111" s="304"/>
      <c r="J111" s="304"/>
      <c r="K111" s="304"/>
      <c r="L111" s="304"/>
    </row>
    <row r="112" spans="2:12" x14ac:dyDescent="0.25">
      <c r="B112" s="832"/>
      <c r="C112" s="832"/>
      <c r="D112" s="832"/>
      <c r="E112" s="304"/>
      <c r="F112" s="304"/>
      <c r="G112" s="304"/>
      <c r="H112" s="304"/>
      <c r="I112" s="304"/>
      <c r="J112" s="304"/>
      <c r="K112" s="304"/>
      <c r="L112" s="304"/>
    </row>
    <row r="113" spans="2:12" x14ac:dyDescent="0.25">
      <c r="B113" s="832"/>
      <c r="C113" s="832"/>
      <c r="D113" s="832"/>
      <c r="E113" s="305"/>
      <c r="F113" s="305"/>
      <c r="G113" s="305"/>
      <c r="H113" s="305"/>
      <c r="I113" s="305"/>
      <c r="J113" s="305"/>
      <c r="K113" s="305"/>
      <c r="L113" s="305"/>
    </row>
    <row r="114" spans="2:12" x14ac:dyDescent="0.25">
      <c r="B114" s="840"/>
      <c r="C114" s="840"/>
      <c r="D114" s="840"/>
      <c r="E114" s="840"/>
      <c r="F114" s="840"/>
      <c r="G114" s="840"/>
      <c r="H114" s="840"/>
      <c r="I114" s="840"/>
      <c r="J114" s="840"/>
      <c r="K114" s="840"/>
      <c r="L114" s="840"/>
    </row>
    <row r="115" spans="2:12" x14ac:dyDescent="0.25">
      <c r="B115" s="840"/>
      <c r="C115" s="840"/>
      <c r="D115" s="840"/>
      <c r="E115" s="840"/>
      <c r="F115" s="840"/>
      <c r="G115" s="840"/>
      <c r="H115" s="840"/>
      <c r="I115" s="840"/>
      <c r="J115" s="840"/>
      <c r="K115" s="840"/>
      <c r="L115" s="840"/>
    </row>
    <row r="116" spans="2:12" x14ac:dyDescent="0.25">
      <c r="B116" s="832"/>
      <c r="C116" s="832"/>
      <c r="D116" s="832"/>
      <c r="E116" s="304"/>
      <c r="F116" s="304"/>
      <c r="G116" s="304"/>
      <c r="H116" s="304"/>
      <c r="I116" s="304"/>
      <c r="J116" s="304"/>
      <c r="K116" s="304"/>
      <c r="L116" s="304"/>
    </row>
    <row r="117" spans="2:12" x14ac:dyDescent="0.25">
      <c r="B117" s="832"/>
      <c r="C117" s="832"/>
      <c r="D117" s="832"/>
      <c r="E117" s="304"/>
      <c r="F117" s="304"/>
      <c r="G117" s="304"/>
      <c r="H117" s="304"/>
      <c r="I117" s="304"/>
      <c r="J117" s="304"/>
      <c r="K117" s="304"/>
      <c r="L117" s="304"/>
    </row>
    <row r="118" spans="2:12" x14ac:dyDescent="0.25">
      <c r="B118" s="832"/>
      <c r="C118" s="832"/>
      <c r="D118" s="832"/>
      <c r="E118" s="305"/>
      <c r="F118" s="305"/>
      <c r="G118" s="305"/>
      <c r="H118" s="305"/>
      <c r="I118" s="305"/>
      <c r="J118" s="305"/>
      <c r="K118" s="305"/>
      <c r="L118" s="305"/>
    </row>
    <row r="119" spans="2:12" x14ac:dyDescent="0.25">
      <c r="B119" s="840"/>
      <c r="C119" s="840"/>
      <c r="D119" s="840"/>
      <c r="E119" s="840"/>
      <c r="F119" s="840"/>
      <c r="G119" s="840"/>
      <c r="H119" s="840"/>
      <c r="I119" s="840"/>
      <c r="J119" s="840"/>
      <c r="K119" s="840"/>
      <c r="L119" s="840"/>
    </row>
    <row r="120" spans="2:12" x14ac:dyDescent="0.25">
      <c r="B120" s="840"/>
      <c r="C120" s="840"/>
      <c r="D120" s="840"/>
      <c r="E120" s="840"/>
      <c r="F120" s="840"/>
      <c r="G120" s="840"/>
      <c r="H120" s="840"/>
      <c r="I120" s="840"/>
      <c r="J120" s="840"/>
      <c r="K120" s="840"/>
      <c r="L120" s="840"/>
    </row>
    <row r="121" spans="2:12" x14ac:dyDescent="0.25">
      <c r="B121" s="832"/>
      <c r="C121" s="832"/>
      <c r="D121" s="832"/>
      <c r="E121" s="304"/>
      <c r="F121" s="304"/>
      <c r="G121" s="304"/>
      <c r="H121" s="304"/>
      <c r="I121" s="304"/>
      <c r="J121" s="304"/>
      <c r="K121" s="304"/>
      <c r="L121" s="304"/>
    </row>
    <row r="122" spans="2:12" x14ac:dyDescent="0.25">
      <c r="B122" s="832"/>
      <c r="C122" s="832"/>
      <c r="D122" s="832"/>
      <c r="E122" s="304"/>
      <c r="F122" s="304"/>
      <c r="G122" s="304"/>
      <c r="H122" s="304"/>
      <c r="I122" s="304"/>
      <c r="J122" s="304"/>
      <c r="K122" s="304"/>
      <c r="L122" s="304"/>
    </row>
    <row r="123" spans="2:12" x14ac:dyDescent="0.25">
      <c r="B123" s="832"/>
      <c r="C123" s="832"/>
      <c r="D123" s="832"/>
      <c r="E123" s="305"/>
      <c r="F123" s="305"/>
      <c r="G123" s="305"/>
      <c r="H123" s="305"/>
      <c r="I123" s="305"/>
      <c r="J123" s="305"/>
      <c r="K123" s="305"/>
      <c r="L123" s="305"/>
    </row>
    <row r="124" spans="2:12" x14ac:dyDescent="0.25">
      <c r="B124" s="840"/>
      <c r="C124" s="840"/>
      <c r="D124" s="840"/>
      <c r="E124" s="840"/>
      <c r="F124" s="840"/>
      <c r="G124" s="840"/>
      <c r="H124" s="840"/>
      <c r="I124" s="840"/>
      <c r="J124" s="840"/>
      <c r="K124" s="840"/>
      <c r="L124" s="840"/>
    </row>
    <row r="125" spans="2:12" x14ac:dyDescent="0.25">
      <c r="B125" s="840"/>
      <c r="C125" s="840"/>
      <c r="D125" s="840"/>
      <c r="E125" s="840"/>
      <c r="F125" s="840"/>
      <c r="G125" s="840"/>
      <c r="H125" s="840"/>
      <c r="I125" s="840"/>
      <c r="J125" s="840"/>
      <c r="K125" s="840"/>
      <c r="L125" s="840"/>
    </row>
    <row r="126" spans="2:12" x14ac:dyDescent="0.25">
      <c r="B126" s="832"/>
      <c r="C126" s="832"/>
      <c r="D126" s="832"/>
      <c r="E126" s="304"/>
      <c r="F126" s="304"/>
      <c r="G126" s="304"/>
      <c r="H126" s="304"/>
      <c r="I126" s="304"/>
      <c r="J126" s="304"/>
      <c r="K126" s="304"/>
      <c r="L126" s="304"/>
    </row>
    <row r="127" spans="2:12" x14ac:dyDescent="0.25">
      <c r="B127" s="832"/>
      <c r="C127" s="832"/>
      <c r="D127" s="832"/>
      <c r="E127" s="304"/>
      <c r="F127" s="304"/>
      <c r="G127" s="304"/>
      <c r="H127" s="304"/>
      <c r="I127" s="304"/>
      <c r="J127" s="304"/>
      <c r="K127" s="304"/>
      <c r="L127" s="304"/>
    </row>
    <row r="128" spans="2:12" x14ac:dyDescent="0.25">
      <c r="B128" s="832"/>
      <c r="C128" s="832"/>
      <c r="D128" s="832"/>
      <c r="E128" s="305"/>
      <c r="F128" s="305"/>
      <c r="G128" s="305"/>
      <c r="H128" s="305"/>
      <c r="I128" s="305"/>
      <c r="J128" s="305"/>
      <c r="K128" s="305"/>
      <c r="L128" s="305"/>
    </row>
    <row r="129" spans="2:19" hidden="1" x14ac:dyDescent="0.25">
      <c r="B129" s="840"/>
      <c r="C129" s="840"/>
      <c r="D129" s="840"/>
      <c r="E129" s="840"/>
      <c r="F129" s="840"/>
      <c r="G129" s="840"/>
      <c r="H129" s="840"/>
      <c r="I129" s="840"/>
      <c r="J129" s="840"/>
      <c r="K129" s="840"/>
      <c r="L129" s="840"/>
    </row>
    <row r="130" spans="2:19" hidden="1" x14ac:dyDescent="0.25">
      <c r="B130" s="840"/>
      <c r="C130" s="840"/>
      <c r="D130" s="840"/>
      <c r="E130" s="840"/>
      <c r="F130" s="840"/>
      <c r="G130" s="840"/>
      <c r="H130" s="840"/>
      <c r="I130" s="840"/>
      <c r="J130" s="840"/>
      <c r="K130" s="840"/>
      <c r="L130" s="840"/>
    </row>
    <row r="131" spans="2:19" hidden="1" x14ac:dyDescent="0.25">
      <c r="B131" s="832"/>
      <c r="C131" s="832"/>
      <c r="D131" s="832"/>
      <c r="E131" s="304"/>
      <c r="F131" s="304"/>
      <c r="G131" s="304"/>
      <c r="H131" s="304"/>
      <c r="I131" s="304"/>
      <c r="J131" s="304"/>
      <c r="K131" s="304"/>
      <c r="L131" s="304"/>
    </row>
    <row r="132" spans="2:19" hidden="1" x14ac:dyDescent="0.25">
      <c r="B132" s="832"/>
      <c r="C132" s="832"/>
      <c r="D132" s="832"/>
      <c r="E132" s="304"/>
      <c r="F132" s="304"/>
      <c r="G132" s="304"/>
      <c r="H132" s="304"/>
      <c r="I132" s="304"/>
      <c r="J132" s="304"/>
      <c r="K132" s="304"/>
      <c r="L132" s="304"/>
    </row>
    <row r="133" spans="2:19" hidden="1" x14ac:dyDescent="0.25">
      <c r="B133" s="832"/>
      <c r="C133" s="832"/>
      <c r="D133" s="832"/>
      <c r="E133" s="305"/>
      <c r="F133" s="305"/>
      <c r="G133" s="305"/>
      <c r="H133" s="305"/>
      <c r="I133" s="305"/>
      <c r="J133" s="305"/>
      <c r="K133" s="305"/>
      <c r="L133" s="305"/>
    </row>
    <row r="134" spans="2:19" x14ac:dyDescent="0.25">
      <c r="B134" s="267"/>
      <c r="C134" s="267"/>
      <c r="D134" s="267"/>
      <c r="E134" s="29"/>
      <c r="F134" s="29"/>
      <c r="G134" s="29"/>
      <c r="H134" s="29"/>
      <c r="I134" s="29"/>
      <c r="J134" s="29"/>
      <c r="K134" s="29"/>
      <c r="L134" s="29"/>
    </row>
    <row r="135" spans="2:19" x14ac:dyDescent="0.25">
      <c r="B135" s="721"/>
      <c r="C135" s="721"/>
      <c r="D135" s="721"/>
      <c r="E135" s="721"/>
      <c r="F135" s="721"/>
      <c r="G135" s="721"/>
      <c r="H135" s="721"/>
      <c r="I135" s="721"/>
      <c r="J135" s="721"/>
      <c r="K135" s="721"/>
      <c r="L135" s="721"/>
      <c r="S135" s="225"/>
    </row>
    <row r="136" spans="2:19" x14ac:dyDescent="0.25">
      <c r="B136" s="721"/>
      <c r="C136" s="721"/>
      <c r="D136" s="721"/>
      <c r="E136" s="721"/>
      <c r="F136" s="721"/>
      <c r="G136" s="721"/>
      <c r="H136" s="721"/>
      <c r="I136" s="721"/>
      <c r="J136" s="721"/>
      <c r="K136" s="721"/>
      <c r="L136" s="721"/>
      <c r="S136" s="225"/>
    </row>
    <row r="137" spans="2:19" x14ac:dyDescent="0.25">
      <c r="B137" s="267"/>
      <c r="C137" s="267"/>
      <c r="D137" s="267"/>
      <c r="E137" s="29"/>
      <c r="F137" s="29"/>
      <c r="G137" s="29"/>
      <c r="H137" s="29"/>
      <c r="I137" s="29"/>
      <c r="J137" s="29"/>
      <c r="K137" s="29"/>
      <c r="L137" s="29"/>
      <c r="S137" s="225"/>
    </row>
    <row r="138" spans="2:19" ht="14.1" customHeight="1" x14ac:dyDescent="0.25">
      <c r="B138" s="840"/>
      <c r="C138" s="840"/>
      <c r="D138" s="840"/>
      <c r="E138" s="840"/>
      <c r="F138" s="840"/>
      <c r="G138" s="303"/>
      <c r="H138" s="303"/>
      <c r="I138" s="303"/>
      <c r="J138" s="303"/>
      <c r="K138" s="225"/>
      <c r="L138" s="225"/>
    </row>
    <row r="139" spans="2:19" ht="14.1" customHeight="1" x14ac:dyDescent="0.25">
      <c r="B139" s="832"/>
      <c r="C139" s="832"/>
      <c r="D139" s="832"/>
      <c r="E139" s="832"/>
      <c r="F139" s="832"/>
      <c r="G139" s="306"/>
      <c r="H139" s="306"/>
      <c r="I139" s="306"/>
      <c r="J139" s="306"/>
      <c r="K139" s="225"/>
      <c r="L139" s="225"/>
    </row>
    <row r="140" spans="2:19" ht="14.1" customHeight="1" x14ac:dyDescent="0.25">
      <c r="B140" s="836"/>
      <c r="C140" s="836"/>
      <c r="D140" s="836"/>
      <c r="E140" s="836"/>
      <c r="F140" s="836"/>
      <c r="G140" s="306"/>
      <c r="H140" s="306"/>
      <c r="I140" s="306"/>
      <c r="J140" s="306"/>
      <c r="K140" s="225"/>
      <c r="L140" s="225"/>
    </row>
    <row r="141" spans="2:19" ht="14.1" customHeight="1" x14ac:dyDescent="0.25">
      <c r="B141" s="836"/>
      <c r="C141" s="836"/>
      <c r="D141" s="836"/>
      <c r="E141" s="836"/>
      <c r="F141" s="836"/>
      <c r="G141" s="306"/>
      <c r="H141" s="306"/>
      <c r="I141" s="306"/>
      <c r="J141" s="306"/>
      <c r="K141" s="225"/>
      <c r="L141" s="225"/>
    </row>
    <row r="142" spans="2:19" x14ac:dyDescent="0.25">
      <c r="B142" s="840"/>
      <c r="C142" s="840"/>
      <c r="D142" s="840"/>
      <c r="E142" s="840"/>
      <c r="F142" s="840"/>
      <c r="G142" s="303"/>
      <c r="H142" s="303"/>
      <c r="I142" s="303"/>
      <c r="J142" s="303"/>
      <c r="K142" s="225"/>
      <c r="L142" s="225"/>
    </row>
    <row r="143" spans="2:19" ht="14.1" customHeight="1" x14ac:dyDescent="0.25">
      <c r="B143" s="832"/>
      <c r="C143" s="832"/>
      <c r="D143" s="832"/>
      <c r="E143" s="832"/>
      <c r="F143" s="832"/>
      <c r="G143" s="306"/>
      <c r="H143" s="306"/>
      <c r="I143" s="306"/>
      <c r="J143" s="306"/>
      <c r="K143" s="225"/>
      <c r="L143" s="225"/>
    </row>
    <row r="144" spans="2:19" ht="14.1" customHeight="1" x14ac:dyDescent="0.25">
      <c r="B144" s="836"/>
      <c r="C144" s="836"/>
      <c r="D144" s="836"/>
      <c r="E144" s="836"/>
      <c r="F144" s="836"/>
      <c r="G144" s="306"/>
      <c r="H144" s="306"/>
      <c r="I144" s="306"/>
      <c r="J144" s="306"/>
      <c r="K144" s="225"/>
      <c r="L144" s="225"/>
    </row>
    <row r="145" spans="1:16" ht="14.1" customHeight="1" x14ac:dyDescent="0.25">
      <c r="B145" s="836"/>
      <c r="C145" s="836"/>
      <c r="D145" s="836"/>
      <c r="E145" s="836"/>
      <c r="F145" s="836"/>
      <c r="G145" s="306"/>
      <c r="H145" s="306"/>
      <c r="I145" s="306"/>
      <c r="J145" s="306"/>
      <c r="K145" s="225"/>
      <c r="L145" s="225"/>
    </row>
    <row r="147" spans="1:16" s="284" customFormat="1" x14ac:dyDescent="0.25">
      <c r="A147" s="282"/>
      <c r="B147" s="285"/>
      <c r="C147" s="285"/>
      <c r="D147" s="301"/>
      <c r="E147" s="301"/>
      <c r="F147" s="301"/>
      <c r="G147" s="301"/>
      <c r="H147" s="301"/>
      <c r="I147" s="301"/>
      <c r="J147" s="301"/>
      <c r="K147" s="301"/>
      <c r="L147" s="301"/>
      <c r="M147" s="302"/>
    </row>
    <row r="148" spans="1:16" x14ac:dyDescent="0.25">
      <c r="B148" s="834"/>
      <c r="C148" s="834"/>
      <c r="D148" s="834"/>
      <c r="E148" s="834"/>
      <c r="F148" s="834"/>
      <c r="G148" s="834"/>
      <c r="H148" s="834"/>
      <c r="I148" s="834"/>
      <c r="J148" s="834"/>
      <c r="K148" s="834"/>
      <c r="L148" s="834"/>
      <c r="O148" s="292"/>
      <c r="P148" s="292"/>
    </row>
    <row r="149" spans="1:16" x14ac:dyDescent="0.25">
      <c r="B149" s="835"/>
      <c r="C149" s="835"/>
      <c r="D149" s="835"/>
      <c r="E149" s="835"/>
      <c r="F149" s="835"/>
      <c r="G149" s="835"/>
      <c r="H149" s="835"/>
      <c r="I149" s="835"/>
      <c r="J149" s="835"/>
      <c r="K149" s="835"/>
      <c r="L149" s="835"/>
    </row>
    <row r="150" spans="1:16" x14ac:dyDescent="0.25">
      <c r="B150" s="271"/>
      <c r="C150" s="271"/>
      <c r="D150" s="271"/>
      <c r="E150" s="272"/>
      <c r="F150" s="272"/>
      <c r="G150" s="272"/>
      <c r="H150" s="272"/>
      <c r="I150" s="272"/>
      <c r="J150" s="272"/>
      <c r="K150" s="272"/>
      <c r="L150" s="272"/>
    </row>
    <row r="151" spans="1:16" x14ac:dyDescent="0.25">
      <c r="B151" s="721"/>
      <c r="C151" s="721"/>
      <c r="D151" s="721"/>
      <c r="E151" s="721"/>
      <c r="F151" s="721"/>
      <c r="G151" s="721"/>
      <c r="H151" s="721"/>
      <c r="I151" s="721"/>
      <c r="J151" s="721"/>
      <c r="K151" s="721"/>
      <c r="L151" s="721"/>
      <c r="O151" s="275"/>
    </row>
    <row r="152" spans="1:16" x14ac:dyDescent="0.25">
      <c r="B152" s="721"/>
      <c r="C152" s="721"/>
      <c r="D152" s="721"/>
      <c r="E152" s="721"/>
      <c r="F152" s="721"/>
      <c r="G152" s="721"/>
      <c r="H152" s="721"/>
      <c r="I152" s="721"/>
      <c r="J152" s="721"/>
      <c r="K152" s="721"/>
      <c r="L152" s="721"/>
      <c r="O152" s="275"/>
    </row>
    <row r="153" spans="1:16" x14ac:dyDescent="0.25">
      <c r="B153" s="267"/>
      <c r="C153" s="267"/>
      <c r="D153" s="271"/>
      <c r="E153" s="272"/>
      <c r="F153" s="272"/>
      <c r="G153" s="272"/>
      <c r="H153" s="272"/>
      <c r="I153" s="272"/>
      <c r="J153" s="272"/>
      <c r="K153" s="272"/>
      <c r="L153" s="272"/>
      <c r="O153" s="275"/>
    </row>
    <row r="154" spans="1:16" x14ac:dyDescent="0.25">
      <c r="B154" s="841"/>
      <c r="C154" s="841"/>
      <c r="D154" s="841"/>
      <c r="E154" s="303"/>
      <c r="F154" s="303"/>
      <c r="G154" s="303"/>
      <c r="H154" s="303"/>
      <c r="I154" s="303"/>
      <c r="J154" s="303"/>
      <c r="K154" s="303"/>
      <c r="L154" s="303"/>
      <c r="O154" s="275"/>
    </row>
    <row r="155" spans="1:16" x14ac:dyDescent="0.25">
      <c r="B155" s="840"/>
      <c r="C155" s="840"/>
      <c r="D155" s="840"/>
      <c r="E155" s="840"/>
      <c r="F155" s="840"/>
      <c r="G155" s="840"/>
      <c r="H155" s="840"/>
      <c r="I155" s="840"/>
      <c r="J155" s="840"/>
      <c r="K155" s="840"/>
      <c r="L155" s="840"/>
    </row>
    <row r="156" spans="1:16" x14ac:dyDescent="0.25">
      <c r="B156" s="840"/>
      <c r="C156" s="840"/>
      <c r="D156" s="840"/>
      <c r="E156" s="840"/>
      <c r="F156" s="840"/>
      <c r="G156" s="840"/>
      <c r="H156" s="840"/>
      <c r="I156" s="840"/>
      <c r="J156" s="840"/>
      <c r="K156" s="840"/>
      <c r="L156" s="840"/>
    </row>
    <row r="157" spans="1:16" x14ac:dyDescent="0.25">
      <c r="B157" s="832"/>
      <c r="C157" s="832"/>
      <c r="D157" s="832"/>
      <c r="E157" s="304"/>
      <c r="F157" s="304"/>
      <c r="G157" s="304"/>
      <c r="H157" s="304"/>
      <c r="I157" s="304"/>
      <c r="J157" s="304"/>
      <c r="K157" s="304"/>
      <c r="L157" s="304"/>
    </row>
    <row r="158" spans="1:16" x14ac:dyDescent="0.25">
      <c r="B158" s="832"/>
      <c r="C158" s="832"/>
      <c r="D158" s="832"/>
      <c r="E158" s="304"/>
      <c r="F158" s="304"/>
      <c r="G158" s="304"/>
      <c r="H158" s="304"/>
      <c r="I158" s="304"/>
      <c r="J158" s="304"/>
      <c r="K158" s="304"/>
      <c r="L158" s="304"/>
    </row>
    <row r="159" spans="1:16" x14ac:dyDescent="0.25">
      <c r="B159" s="832"/>
      <c r="C159" s="832"/>
      <c r="D159" s="832"/>
      <c r="E159" s="305"/>
      <c r="F159" s="305"/>
      <c r="G159" s="305"/>
      <c r="H159" s="305"/>
      <c r="I159" s="305"/>
      <c r="J159" s="305"/>
      <c r="K159" s="305"/>
      <c r="L159" s="305"/>
    </row>
    <row r="160" spans="1:16" x14ac:dyDescent="0.25">
      <c r="B160" s="840"/>
      <c r="C160" s="840"/>
      <c r="D160" s="840"/>
      <c r="E160" s="840"/>
      <c r="F160" s="840"/>
      <c r="G160" s="840"/>
      <c r="H160" s="840"/>
      <c r="I160" s="840"/>
      <c r="J160" s="840"/>
      <c r="K160" s="840"/>
      <c r="L160" s="840"/>
    </row>
    <row r="161" spans="2:12" x14ac:dyDescent="0.25">
      <c r="B161" s="840"/>
      <c r="C161" s="840"/>
      <c r="D161" s="840"/>
      <c r="E161" s="840"/>
      <c r="F161" s="840"/>
      <c r="G161" s="840"/>
      <c r="H161" s="840"/>
      <c r="I161" s="840"/>
      <c r="J161" s="840"/>
      <c r="K161" s="840"/>
      <c r="L161" s="840"/>
    </row>
    <row r="162" spans="2:12" x14ac:dyDescent="0.25">
      <c r="B162" s="832"/>
      <c r="C162" s="832"/>
      <c r="D162" s="832"/>
      <c r="E162" s="304"/>
      <c r="F162" s="304"/>
      <c r="G162" s="304"/>
      <c r="H162" s="304"/>
      <c r="I162" s="304"/>
      <c r="J162" s="304"/>
      <c r="K162" s="304"/>
      <c r="L162" s="304"/>
    </row>
    <row r="163" spans="2:12" x14ac:dyDescent="0.25">
      <c r="B163" s="832"/>
      <c r="C163" s="832"/>
      <c r="D163" s="832"/>
      <c r="E163" s="304"/>
      <c r="F163" s="304"/>
      <c r="G163" s="304"/>
      <c r="H163" s="304"/>
      <c r="I163" s="304"/>
      <c r="J163" s="304"/>
      <c r="K163" s="304"/>
      <c r="L163" s="304"/>
    </row>
    <row r="164" spans="2:12" x14ac:dyDescent="0.25">
      <c r="B164" s="832"/>
      <c r="C164" s="832"/>
      <c r="D164" s="832"/>
      <c r="E164" s="305"/>
      <c r="F164" s="305"/>
      <c r="G164" s="305"/>
      <c r="H164" s="305"/>
      <c r="I164" s="305"/>
      <c r="J164" s="305"/>
      <c r="K164" s="305"/>
      <c r="L164" s="305"/>
    </row>
    <row r="165" spans="2:12" x14ac:dyDescent="0.25">
      <c r="B165" s="840"/>
      <c r="C165" s="840"/>
      <c r="D165" s="840"/>
      <c r="E165" s="840"/>
      <c r="F165" s="840"/>
      <c r="G165" s="840"/>
      <c r="H165" s="840"/>
      <c r="I165" s="840"/>
      <c r="J165" s="840"/>
      <c r="K165" s="840"/>
      <c r="L165" s="840"/>
    </row>
    <row r="166" spans="2:12" x14ac:dyDescent="0.25">
      <c r="B166" s="840"/>
      <c r="C166" s="840"/>
      <c r="D166" s="840"/>
      <c r="E166" s="840"/>
      <c r="F166" s="840"/>
      <c r="G166" s="840"/>
      <c r="H166" s="840"/>
      <c r="I166" s="840"/>
      <c r="J166" s="840"/>
      <c r="K166" s="840"/>
      <c r="L166" s="840"/>
    </row>
    <row r="167" spans="2:12" x14ac:dyDescent="0.25">
      <c r="B167" s="832"/>
      <c r="C167" s="832"/>
      <c r="D167" s="832"/>
      <c r="E167" s="304"/>
      <c r="F167" s="304"/>
      <c r="G167" s="304"/>
      <c r="H167" s="304"/>
      <c r="I167" s="304"/>
      <c r="J167" s="304"/>
      <c r="K167" s="304"/>
      <c r="L167" s="304"/>
    </row>
    <row r="168" spans="2:12" x14ac:dyDescent="0.25">
      <c r="B168" s="832"/>
      <c r="C168" s="832"/>
      <c r="D168" s="832"/>
      <c r="E168" s="304"/>
      <c r="F168" s="304"/>
      <c r="G168" s="304"/>
      <c r="H168" s="304"/>
      <c r="I168" s="304"/>
      <c r="J168" s="304"/>
      <c r="K168" s="304"/>
      <c r="L168" s="304"/>
    </row>
    <row r="169" spans="2:12" x14ac:dyDescent="0.25">
      <c r="B169" s="832"/>
      <c r="C169" s="832"/>
      <c r="D169" s="832"/>
      <c r="E169" s="305"/>
      <c r="F169" s="305"/>
      <c r="G169" s="305"/>
      <c r="H169" s="305"/>
      <c r="I169" s="305"/>
      <c r="J169" s="305"/>
      <c r="K169" s="305"/>
      <c r="L169" s="305"/>
    </row>
    <row r="170" spans="2:12" x14ac:dyDescent="0.25">
      <c r="B170" s="840"/>
      <c r="C170" s="840"/>
      <c r="D170" s="840"/>
      <c r="E170" s="840"/>
      <c r="F170" s="840"/>
      <c r="G170" s="840"/>
      <c r="H170" s="840"/>
      <c r="I170" s="840"/>
      <c r="J170" s="840"/>
      <c r="K170" s="840"/>
      <c r="L170" s="840"/>
    </row>
    <row r="171" spans="2:12" x14ac:dyDescent="0.25">
      <c r="B171" s="840"/>
      <c r="C171" s="840"/>
      <c r="D171" s="840"/>
      <c r="E171" s="840"/>
      <c r="F171" s="840"/>
      <c r="G171" s="840"/>
      <c r="H171" s="840"/>
      <c r="I171" s="840"/>
      <c r="J171" s="840"/>
      <c r="K171" s="840"/>
      <c r="L171" s="840"/>
    </row>
    <row r="172" spans="2:12" x14ac:dyDescent="0.25">
      <c r="B172" s="832"/>
      <c r="C172" s="832"/>
      <c r="D172" s="832"/>
      <c r="E172" s="304"/>
      <c r="F172" s="304"/>
      <c r="G172" s="304"/>
      <c r="H172" s="304"/>
      <c r="I172" s="304"/>
      <c r="J172" s="304"/>
      <c r="K172" s="304"/>
      <c r="L172" s="304"/>
    </row>
    <row r="173" spans="2:12" x14ac:dyDescent="0.25">
      <c r="B173" s="832"/>
      <c r="C173" s="832"/>
      <c r="D173" s="832"/>
      <c r="E173" s="304"/>
      <c r="F173" s="304"/>
      <c r="G173" s="304"/>
      <c r="H173" s="304"/>
      <c r="I173" s="304"/>
      <c r="J173" s="304"/>
      <c r="K173" s="304"/>
      <c r="L173" s="304"/>
    </row>
    <row r="174" spans="2:12" x14ac:dyDescent="0.25">
      <c r="B174" s="832"/>
      <c r="C174" s="832"/>
      <c r="D174" s="832"/>
      <c r="E174" s="305"/>
      <c r="F174" s="305"/>
      <c r="G174" s="305"/>
      <c r="H174" s="305"/>
      <c r="I174" s="305"/>
      <c r="J174" s="305"/>
      <c r="K174" s="305"/>
      <c r="L174" s="305"/>
    </row>
    <row r="175" spans="2:12" x14ac:dyDescent="0.25">
      <c r="B175" s="840"/>
      <c r="C175" s="840"/>
      <c r="D175" s="840"/>
      <c r="E175" s="840"/>
      <c r="F175" s="840"/>
      <c r="G175" s="840"/>
      <c r="H175" s="840"/>
      <c r="I175" s="840"/>
      <c r="J175" s="840"/>
      <c r="K175" s="840"/>
      <c r="L175" s="840"/>
    </row>
    <row r="176" spans="2:12" x14ac:dyDescent="0.25">
      <c r="B176" s="840"/>
      <c r="C176" s="840"/>
      <c r="D176" s="840"/>
      <c r="E176" s="840"/>
      <c r="F176" s="840"/>
      <c r="G176" s="840"/>
      <c r="H176" s="840"/>
      <c r="I176" s="840"/>
      <c r="J176" s="840"/>
      <c r="K176" s="840"/>
      <c r="L176" s="840"/>
    </row>
    <row r="177" spans="2:19" x14ac:dyDescent="0.25">
      <c r="B177" s="832"/>
      <c r="C177" s="832"/>
      <c r="D177" s="832"/>
      <c r="E177" s="304"/>
      <c r="F177" s="304"/>
      <c r="G177" s="304"/>
      <c r="H177" s="304"/>
      <c r="I177" s="304"/>
      <c r="J177" s="304"/>
      <c r="K177" s="304"/>
      <c r="L177" s="304"/>
    </row>
    <row r="178" spans="2:19" x14ac:dyDescent="0.25">
      <c r="B178" s="832"/>
      <c r="C178" s="832"/>
      <c r="D178" s="832"/>
      <c r="E178" s="304"/>
      <c r="F178" s="304"/>
      <c r="G178" s="304"/>
      <c r="H178" s="304"/>
      <c r="I178" s="304"/>
      <c r="J178" s="304"/>
      <c r="K178" s="304"/>
      <c r="L178" s="304"/>
    </row>
    <row r="179" spans="2:19" x14ac:dyDescent="0.25">
      <c r="B179" s="832"/>
      <c r="C179" s="832"/>
      <c r="D179" s="832"/>
      <c r="E179" s="305"/>
      <c r="F179" s="305"/>
      <c r="G179" s="305"/>
      <c r="H179" s="305"/>
      <c r="I179" s="305"/>
      <c r="J179" s="305"/>
      <c r="K179" s="305"/>
      <c r="L179" s="305"/>
    </row>
    <row r="180" spans="2:19" x14ac:dyDescent="0.25">
      <c r="B180" s="840"/>
      <c r="C180" s="840"/>
      <c r="D180" s="840"/>
      <c r="E180" s="840"/>
      <c r="F180" s="840"/>
      <c r="G180" s="840"/>
      <c r="H180" s="840"/>
      <c r="I180" s="840"/>
      <c r="J180" s="840"/>
      <c r="K180" s="840"/>
      <c r="L180" s="840"/>
    </row>
    <row r="181" spans="2:19" x14ac:dyDescent="0.25">
      <c r="B181" s="840"/>
      <c r="C181" s="840"/>
      <c r="D181" s="840"/>
      <c r="E181" s="840"/>
      <c r="F181" s="840"/>
      <c r="G181" s="840"/>
      <c r="H181" s="840"/>
      <c r="I181" s="840"/>
      <c r="J181" s="840"/>
      <c r="K181" s="840"/>
      <c r="L181" s="840"/>
    </row>
    <row r="182" spans="2:19" x14ac:dyDescent="0.25">
      <c r="B182" s="832"/>
      <c r="C182" s="832"/>
      <c r="D182" s="832"/>
      <c r="E182" s="304"/>
      <c r="F182" s="304"/>
      <c r="G182" s="304"/>
      <c r="H182" s="304"/>
      <c r="I182" s="304"/>
      <c r="J182" s="304"/>
      <c r="K182" s="304"/>
      <c r="L182" s="304"/>
    </row>
    <row r="183" spans="2:19" x14ac:dyDescent="0.25">
      <c r="B183" s="832"/>
      <c r="C183" s="832"/>
      <c r="D183" s="832"/>
      <c r="E183" s="304"/>
      <c r="F183" s="304"/>
      <c r="G183" s="304"/>
      <c r="H183" s="304"/>
      <c r="I183" s="304"/>
      <c r="J183" s="304"/>
      <c r="K183" s="304"/>
      <c r="L183" s="304"/>
    </row>
    <row r="184" spans="2:19" x14ac:dyDescent="0.25">
      <c r="B184" s="832"/>
      <c r="C184" s="832"/>
      <c r="D184" s="832"/>
      <c r="E184" s="305"/>
      <c r="F184" s="305"/>
      <c r="G184" s="305"/>
      <c r="H184" s="305"/>
      <c r="I184" s="305"/>
      <c r="J184" s="305"/>
      <c r="K184" s="305"/>
      <c r="L184" s="305"/>
    </row>
    <row r="185" spans="2:19" x14ac:dyDescent="0.25">
      <c r="B185" s="840"/>
      <c r="C185" s="840"/>
      <c r="D185" s="840"/>
      <c r="E185" s="840"/>
      <c r="F185" s="840"/>
      <c r="G185" s="840"/>
      <c r="H185" s="840"/>
      <c r="I185" s="840"/>
      <c r="J185" s="840"/>
      <c r="K185" s="840"/>
      <c r="L185" s="840"/>
    </row>
    <row r="186" spans="2:19" x14ac:dyDescent="0.25">
      <c r="B186" s="840"/>
      <c r="C186" s="840"/>
      <c r="D186" s="840"/>
      <c r="E186" s="840"/>
      <c r="F186" s="840"/>
      <c r="G186" s="840"/>
      <c r="H186" s="840"/>
      <c r="I186" s="840"/>
      <c r="J186" s="840"/>
      <c r="K186" s="840"/>
      <c r="L186" s="840"/>
    </row>
    <row r="187" spans="2:19" x14ac:dyDescent="0.25">
      <c r="B187" s="832"/>
      <c r="C187" s="832"/>
      <c r="D187" s="832"/>
      <c r="E187" s="304"/>
      <c r="F187" s="304"/>
      <c r="G187" s="304"/>
      <c r="H187" s="304"/>
      <c r="I187" s="304"/>
      <c r="J187" s="304"/>
      <c r="K187" s="304"/>
      <c r="L187" s="304"/>
    </row>
    <row r="188" spans="2:19" x14ac:dyDescent="0.25">
      <c r="B188" s="832"/>
      <c r="C188" s="832"/>
      <c r="D188" s="832"/>
      <c r="E188" s="304"/>
      <c r="F188" s="304"/>
      <c r="G188" s="304"/>
      <c r="H188" s="304"/>
      <c r="I188" s="304"/>
      <c r="J188" s="304"/>
      <c r="K188" s="304"/>
      <c r="L188" s="304"/>
    </row>
    <row r="189" spans="2:19" x14ac:dyDescent="0.25">
      <c r="B189" s="832"/>
      <c r="C189" s="832"/>
      <c r="D189" s="832"/>
      <c r="E189" s="305"/>
      <c r="F189" s="305"/>
      <c r="G189" s="305"/>
      <c r="H189" s="305"/>
      <c r="I189" s="305"/>
      <c r="J189" s="305"/>
      <c r="K189" s="305"/>
      <c r="L189" s="305"/>
    </row>
    <row r="190" spans="2:19" x14ac:dyDescent="0.25">
      <c r="B190" s="267"/>
      <c r="C190" s="267"/>
      <c r="D190" s="267"/>
      <c r="E190" s="29"/>
      <c r="F190" s="29"/>
      <c r="G190" s="29"/>
      <c r="H190" s="29"/>
      <c r="I190" s="29"/>
      <c r="J190" s="29"/>
      <c r="K190" s="29"/>
      <c r="L190" s="29"/>
    </row>
    <row r="191" spans="2:19" x14ac:dyDescent="0.25">
      <c r="B191" s="716"/>
      <c r="C191" s="716"/>
      <c r="D191" s="716"/>
      <c r="E191" s="716"/>
      <c r="F191" s="716"/>
      <c r="G191" s="716"/>
      <c r="H191" s="716"/>
      <c r="I191" s="716"/>
      <c r="J191" s="716"/>
      <c r="K191" s="716"/>
      <c r="L191" s="716"/>
      <c r="S191" s="225"/>
    </row>
    <row r="192" spans="2:19" x14ac:dyDescent="0.25">
      <c r="B192" s="716"/>
      <c r="C192" s="716"/>
      <c r="D192" s="716"/>
      <c r="E192" s="716"/>
      <c r="F192" s="716"/>
      <c r="G192" s="716"/>
      <c r="H192" s="716"/>
      <c r="I192" s="716"/>
      <c r="J192" s="716"/>
      <c r="K192" s="716"/>
      <c r="L192" s="716"/>
      <c r="S192" s="225"/>
    </row>
    <row r="193" spans="1:19" x14ac:dyDescent="0.25">
      <c r="B193" s="267"/>
      <c r="C193" s="267"/>
      <c r="D193" s="267"/>
      <c r="E193" s="29"/>
      <c r="F193" s="29"/>
      <c r="G193" s="29"/>
      <c r="H193" s="29"/>
      <c r="I193" s="29"/>
      <c r="J193" s="29"/>
      <c r="K193" s="29"/>
      <c r="L193" s="29"/>
      <c r="S193" s="225"/>
    </row>
    <row r="194" spans="1:19" ht="14.1" customHeight="1" x14ac:dyDescent="0.25">
      <c r="B194" s="840"/>
      <c r="C194" s="840"/>
      <c r="D194" s="840"/>
      <c r="E194" s="840"/>
      <c r="F194" s="840"/>
      <c r="G194" s="303"/>
      <c r="H194" s="303"/>
      <c r="I194" s="303"/>
      <c r="J194" s="303"/>
      <c r="K194" s="225"/>
      <c r="L194" s="225"/>
      <c r="O194" s="275"/>
    </row>
    <row r="195" spans="1:19" ht="14.1" customHeight="1" x14ac:dyDescent="0.25">
      <c r="B195" s="839"/>
      <c r="C195" s="839"/>
      <c r="D195" s="839"/>
      <c r="E195" s="839"/>
      <c r="F195" s="839"/>
      <c r="G195" s="306"/>
      <c r="H195" s="306"/>
      <c r="I195" s="306"/>
      <c r="J195" s="306"/>
      <c r="K195" s="225"/>
      <c r="L195" s="225"/>
    </row>
    <row r="196" spans="1:19" ht="30" customHeight="1" x14ac:dyDescent="0.25">
      <c r="B196" s="836"/>
      <c r="C196" s="836"/>
      <c r="D196" s="836"/>
      <c r="E196" s="836"/>
      <c r="F196" s="836"/>
      <c r="G196" s="306"/>
      <c r="H196" s="306"/>
      <c r="I196" s="306"/>
      <c r="J196" s="306"/>
      <c r="K196" s="225"/>
      <c r="L196" s="225"/>
    </row>
    <row r="197" spans="1:19" ht="14.1" customHeight="1" x14ac:dyDescent="0.25">
      <c r="B197" s="836"/>
      <c r="C197" s="836"/>
      <c r="D197" s="836"/>
      <c r="E197" s="836"/>
      <c r="F197" s="836"/>
      <c r="G197" s="306"/>
      <c r="H197" s="306"/>
      <c r="I197" s="306"/>
      <c r="J197" s="306"/>
      <c r="K197" s="225"/>
      <c r="L197" s="225"/>
    </row>
    <row r="198" spans="1:19" x14ac:dyDescent="0.25">
      <c r="B198" s="840"/>
      <c r="C198" s="840"/>
      <c r="D198" s="840"/>
      <c r="E198" s="840"/>
      <c r="F198" s="840"/>
      <c r="G198" s="303"/>
      <c r="H198" s="303"/>
      <c r="I198" s="303"/>
      <c r="J198" s="303"/>
      <c r="K198" s="225"/>
      <c r="L198" s="225"/>
    </row>
    <row r="199" spans="1:19" ht="14.1" customHeight="1" x14ac:dyDescent="0.25">
      <c r="B199" s="839"/>
      <c r="C199" s="839"/>
      <c r="D199" s="839"/>
      <c r="E199" s="839"/>
      <c r="F199" s="839"/>
      <c r="G199" s="306"/>
      <c r="H199" s="306"/>
      <c r="I199" s="306"/>
      <c r="J199" s="306"/>
      <c r="K199" s="225"/>
      <c r="L199" s="225"/>
    </row>
    <row r="200" spans="1:19" ht="30" customHeight="1" x14ac:dyDescent="0.25">
      <c r="B200" s="836"/>
      <c r="C200" s="836"/>
      <c r="D200" s="836"/>
      <c r="E200" s="836"/>
      <c r="F200" s="836"/>
      <c r="G200" s="306"/>
      <c r="H200" s="306"/>
      <c r="I200" s="306"/>
      <c r="J200" s="306"/>
      <c r="K200" s="225"/>
      <c r="L200" s="225"/>
    </row>
    <row r="201" spans="1:19" ht="14.1" customHeight="1" x14ac:dyDescent="0.25">
      <c r="B201" s="836"/>
      <c r="C201" s="836"/>
      <c r="D201" s="836"/>
      <c r="E201" s="836"/>
      <c r="F201" s="836"/>
      <c r="G201" s="306"/>
      <c r="H201" s="306"/>
      <c r="I201" s="306"/>
      <c r="J201" s="306"/>
      <c r="K201" s="225"/>
      <c r="L201" s="225"/>
    </row>
    <row r="203" spans="1:19" s="280" customFormat="1" x14ac:dyDescent="0.25">
      <c r="A203" s="307"/>
      <c r="B203" s="279"/>
      <c r="C203" s="279"/>
      <c r="N203" s="308"/>
    </row>
    <row r="204" spans="1:19" x14ac:dyDescent="0.25">
      <c r="B204" s="834"/>
      <c r="C204" s="834"/>
      <c r="D204" s="834"/>
      <c r="E204" s="834"/>
      <c r="F204" s="834"/>
      <c r="G204" s="834"/>
      <c r="H204" s="834"/>
      <c r="I204" s="834"/>
      <c r="J204" s="834"/>
      <c r="K204" s="834"/>
      <c r="L204" s="834"/>
      <c r="O204" s="292"/>
      <c r="P204" s="292"/>
    </row>
    <row r="205" spans="1:19" s="284" customFormat="1" x14ac:dyDescent="0.25">
      <c r="A205" s="282"/>
      <c r="B205" s="835"/>
      <c r="C205" s="835"/>
      <c r="D205" s="835"/>
      <c r="E205" s="835"/>
      <c r="F205" s="835"/>
      <c r="G205" s="835"/>
      <c r="H205" s="835"/>
      <c r="I205" s="835"/>
      <c r="J205" s="835"/>
      <c r="K205" s="835"/>
      <c r="L205" s="835"/>
      <c r="M205" s="302"/>
      <c r="O205" s="274"/>
    </row>
    <row r="206" spans="1:19" x14ac:dyDescent="0.25">
      <c r="B206" s="271"/>
      <c r="C206" s="271"/>
      <c r="D206" s="271"/>
      <c r="E206" s="272"/>
      <c r="F206" s="272"/>
      <c r="G206" s="272"/>
      <c r="H206" s="272"/>
      <c r="I206" s="272"/>
      <c r="J206" s="272"/>
      <c r="K206" s="272"/>
      <c r="L206" s="272"/>
    </row>
    <row r="207" spans="1:19" x14ac:dyDescent="0.25">
      <c r="B207" s="721"/>
      <c r="C207" s="721"/>
      <c r="D207" s="721"/>
      <c r="E207" s="721"/>
      <c r="F207" s="721"/>
      <c r="G207" s="721"/>
      <c r="H207" s="721"/>
      <c r="I207" s="721"/>
      <c r="J207" s="721"/>
      <c r="K207" s="721"/>
      <c r="L207" s="721"/>
      <c r="O207" s="275"/>
    </row>
    <row r="208" spans="1:19" x14ac:dyDescent="0.25">
      <c r="B208" s="267"/>
      <c r="C208" s="267"/>
      <c r="D208" s="271"/>
      <c r="E208" s="272"/>
      <c r="F208" s="272"/>
      <c r="G208" s="272"/>
      <c r="H208" s="272"/>
      <c r="I208" s="272"/>
      <c r="J208" s="272"/>
      <c r="K208" s="272"/>
      <c r="L208" s="272"/>
      <c r="O208" s="275"/>
    </row>
    <row r="209" spans="1:19" ht="30" customHeight="1" x14ac:dyDescent="0.25">
      <c r="B209" s="274"/>
      <c r="C209" s="274"/>
      <c r="D209" s="271"/>
      <c r="E209" s="274"/>
      <c r="F209" s="837"/>
      <c r="G209" s="837"/>
      <c r="H209" s="225"/>
      <c r="I209" s="225"/>
      <c r="J209" s="225"/>
      <c r="K209" s="225"/>
      <c r="L209" s="225"/>
      <c r="O209" s="275"/>
      <c r="P209" s="275"/>
    </row>
    <row r="210" spans="1:19" x14ac:dyDescent="0.25">
      <c r="B210" s="716"/>
      <c r="C210" s="832"/>
      <c r="D210" s="832"/>
      <c r="E210" s="832"/>
      <c r="F210" s="838"/>
      <c r="G210" s="838"/>
      <c r="H210" s="225"/>
      <c r="I210" s="225"/>
      <c r="J210" s="225"/>
      <c r="K210" s="225"/>
      <c r="L210" s="225"/>
    </row>
    <row r="211" spans="1:19" x14ac:dyDescent="0.25">
      <c r="B211" s="716"/>
      <c r="C211" s="832"/>
      <c r="D211" s="832"/>
      <c r="E211" s="832"/>
      <c r="F211" s="838"/>
      <c r="G211" s="838"/>
      <c r="H211" s="225"/>
      <c r="I211" s="225"/>
      <c r="J211" s="225"/>
      <c r="K211" s="225"/>
      <c r="L211" s="225"/>
    </row>
    <row r="212" spans="1:19" x14ac:dyDescent="0.25">
      <c r="B212" s="716"/>
      <c r="C212" s="832"/>
      <c r="D212" s="832"/>
      <c r="E212" s="832"/>
      <c r="F212" s="833"/>
      <c r="G212" s="833"/>
      <c r="H212" s="225"/>
      <c r="I212" s="225"/>
      <c r="J212" s="225"/>
      <c r="K212" s="225"/>
      <c r="L212" s="225"/>
    </row>
    <row r="213" spans="1:19" x14ac:dyDescent="0.25">
      <c r="B213" s="267"/>
      <c r="C213" s="267"/>
      <c r="D213" s="267"/>
      <c r="E213" s="29"/>
      <c r="F213" s="29"/>
      <c r="G213" s="29"/>
      <c r="H213" s="29"/>
      <c r="I213" s="29"/>
      <c r="J213" s="29"/>
      <c r="K213" s="29"/>
      <c r="L213" s="29"/>
    </row>
    <row r="214" spans="1:19" s="280" customFormat="1" x14ac:dyDescent="0.25">
      <c r="A214" s="307"/>
      <c r="B214" s="279"/>
      <c r="C214" s="279"/>
      <c r="N214" s="308"/>
    </row>
    <row r="215" spans="1:19" x14ac:dyDescent="0.25">
      <c r="B215" s="834"/>
      <c r="C215" s="834"/>
      <c r="D215" s="834"/>
      <c r="E215" s="834"/>
      <c r="F215" s="834"/>
      <c r="G215" s="834"/>
      <c r="H215" s="834"/>
      <c r="I215" s="834"/>
      <c r="J215" s="834"/>
      <c r="K215" s="834"/>
      <c r="L215" s="834"/>
      <c r="O215" s="292"/>
      <c r="P215" s="292"/>
    </row>
    <row r="216" spans="1:19" s="284" customFormat="1" x14ac:dyDescent="0.25">
      <c r="A216" s="282"/>
      <c r="B216" s="835"/>
      <c r="C216" s="835"/>
      <c r="D216" s="835"/>
      <c r="E216" s="835"/>
      <c r="F216" s="835"/>
      <c r="G216" s="835"/>
      <c r="H216" s="835"/>
      <c r="I216" s="835"/>
      <c r="J216" s="835"/>
      <c r="K216" s="835"/>
      <c r="L216" s="835"/>
      <c r="M216" s="302"/>
      <c r="O216" s="274"/>
    </row>
    <row r="217" spans="1:19" x14ac:dyDescent="0.25">
      <c r="B217" s="271"/>
      <c r="C217" s="271"/>
      <c r="D217" s="271"/>
      <c r="E217" s="272"/>
      <c r="F217" s="272"/>
      <c r="G217" s="272"/>
      <c r="H217" s="272"/>
      <c r="I217" s="272"/>
      <c r="J217" s="272"/>
      <c r="K217" s="272"/>
      <c r="L217" s="272"/>
    </row>
    <row r="218" spans="1:19" x14ac:dyDescent="0.25">
      <c r="B218" s="721"/>
      <c r="C218" s="721"/>
      <c r="D218" s="721"/>
      <c r="E218" s="721"/>
      <c r="F218" s="721"/>
      <c r="G218" s="721"/>
      <c r="H218" s="721"/>
      <c r="I218" s="721"/>
      <c r="J218" s="721"/>
      <c r="K218" s="721"/>
      <c r="L218" s="721"/>
      <c r="O218" s="275"/>
    </row>
    <row r="219" spans="1:19" x14ac:dyDescent="0.25">
      <c r="B219" s="267"/>
      <c r="C219" s="267"/>
      <c r="D219" s="271"/>
      <c r="E219" s="272"/>
      <c r="F219" s="272"/>
      <c r="G219" s="272"/>
      <c r="H219" s="272"/>
      <c r="I219" s="272"/>
      <c r="J219" s="272"/>
      <c r="K219" s="272"/>
      <c r="L219" s="272"/>
      <c r="O219" s="275"/>
    </row>
    <row r="220" spans="1:19" x14ac:dyDescent="0.25">
      <c r="B220" s="267"/>
      <c r="C220" s="267"/>
      <c r="D220" s="271"/>
      <c r="E220" s="294"/>
      <c r="F220" s="294"/>
      <c r="G220" s="294"/>
      <c r="H220" s="294"/>
      <c r="I220" s="294"/>
      <c r="J220" s="294"/>
      <c r="K220" s="225"/>
      <c r="L220" s="272"/>
      <c r="O220" s="275"/>
    </row>
    <row r="221" spans="1:19" x14ac:dyDescent="0.25">
      <c r="B221" s="831"/>
      <c r="C221" s="831"/>
      <c r="D221" s="309"/>
      <c r="E221" s="310"/>
      <c r="F221" s="310"/>
      <c r="G221" s="310"/>
      <c r="H221" s="310"/>
      <c r="I221" s="310"/>
      <c r="J221" s="310"/>
      <c r="K221" s="225"/>
      <c r="L221" s="225"/>
    </row>
    <row r="222" spans="1:19" x14ac:dyDescent="0.25">
      <c r="B222" s="831"/>
      <c r="C222" s="831"/>
      <c r="D222" s="309"/>
      <c r="E222" s="310"/>
      <c r="F222" s="310"/>
      <c r="G222" s="310"/>
      <c r="H222" s="310"/>
      <c r="I222" s="310"/>
      <c r="J222" s="310"/>
      <c r="K222" s="225"/>
      <c r="L222" s="225"/>
    </row>
    <row r="223" spans="1:19" x14ac:dyDescent="0.25">
      <c r="B223" s="267"/>
      <c r="C223" s="267"/>
      <c r="D223" s="267"/>
      <c r="E223" s="29"/>
      <c r="F223" s="29"/>
      <c r="G223" s="29"/>
      <c r="H223" s="29"/>
      <c r="I223" s="29"/>
      <c r="J223" s="29"/>
      <c r="K223" s="29"/>
      <c r="L223" s="29"/>
    </row>
    <row r="224" spans="1:19" x14ac:dyDescent="0.25">
      <c r="B224" s="716"/>
      <c r="C224" s="716"/>
      <c r="D224" s="716"/>
      <c r="E224" s="716"/>
      <c r="F224" s="716"/>
      <c r="G224" s="716"/>
      <c r="H224" s="716"/>
      <c r="I224" s="716"/>
      <c r="J224" s="716"/>
      <c r="K224" s="716"/>
      <c r="L224" s="716"/>
      <c r="S224" s="225"/>
    </row>
    <row r="225" spans="1:19" x14ac:dyDescent="0.25">
      <c r="B225" s="716"/>
      <c r="C225" s="716"/>
      <c r="D225" s="716"/>
      <c r="E225" s="716"/>
      <c r="F225" s="716"/>
      <c r="G225" s="716"/>
      <c r="H225" s="716"/>
      <c r="I225" s="716"/>
      <c r="J225" s="716"/>
      <c r="K225" s="716"/>
      <c r="L225" s="716"/>
      <c r="S225" s="225"/>
    </row>
    <row r="226" spans="1:19" x14ac:dyDescent="0.25">
      <c r="B226" s="265"/>
      <c r="C226" s="265"/>
      <c r="D226" s="265"/>
      <c r="E226" s="265"/>
      <c r="F226" s="265"/>
      <c r="G226" s="265"/>
      <c r="H226" s="265"/>
      <c r="I226" s="265"/>
      <c r="J226" s="265"/>
      <c r="K226" s="265"/>
      <c r="L226" s="265"/>
      <c r="S226" s="225"/>
    </row>
    <row r="227" spans="1:19" x14ac:dyDescent="0.25">
      <c r="C227" s="275"/>
      <c r="D227" s="276"/>
      <c r="E227" s="274"/>
      <c r="F227" s="303"/>
      <c r="G227" s="303"/>
      <c r="I227" s="225"/>
      <c r="J227" s="225"/>
      <c r="K227" s="225"/>
      <c r="O227" s="275"/>
    </row>
    <row r="228" spans="1:19" ht="14.45" customHeight="1" x14ac:dyDescent="0.25">
      <c r="C228" s="278"/>
      <c r="D228" s="796"/>
      <c r="E228" s="796"/>
      <c r="F228" s="306"/>
      <c r="G228" s="306"/>
      <c r="I228" s="225"/>
      <c r="J228" s="225"/>
      <c r="K228" s="225"/>
    </row>
    <row r="229" spans="1:19" s="280" customFormat="1" x14ac:dyDescent="0.25">
      <c r="A229" s="307"/>
      <c r="B229" s="279"/>
      <c r="C229" s="279"/>
      <c r="N229" s="308"/>
    </row>
    <row r="230" spans="1:19" s="284" customFormat="1" x14ac:dyDescent="0.25">
      <c r="A230" s="282"/>
      <c r="B230" s="271"/>
      <c r="C230" s="271"/>
      <c r="D230" s="271"/>
      <c r="E230" s="272"/>
      <c r="F230" s="272"/>
      <c r="G230" s="272"/>
      <c r="H230" s="272"/>
      <c r="I230" s="272"/>
      <c r="J230" s="272"/>
      <c r="K230" s="272"/>
      <c r="L230" s="272"/>
      <c r="M230" s="302"/>
    </row>
    <row r="231" spans="1:19" s="225" customFormat="1" x14ac:dyDescent="0.25">
      <c r="A231" s="311"/>
      <c r="B231" s="281"/>
      <c r="C231" s="281"/>
      <c r="D231" s="281"/>
      <c r="E231" s="281"/>
      <c r="F231" s="281"/>
      <c r="G231" s="281"/>
      <c r="H231" s="281"/>
      <c r="I231" s="281"/>
      <c r="J231" s="281"/>
      <c r="K231" s="281"/>
      <c r="L231" s="281"/>
      <c r="O231" s="274"/>
      <c r="P231" s="274"/>
      <c r="Q231" s="274"/>
      <c r="R231" s="274"/>
    </row>
    <row r="232" spans="1:19" s="225" customFormat="1" x14ac:dyDescent="0.25">
      <c r="A232" s="311"/>
      <c r="B232" s="716"/>
      <c r="C232" s="716"/>
      <c r="D232" s="716"/>
      <c r="E232" s="716"/>
      <c r="F232" s="716"/>
      <c r="G232" s="716"/>
      <c r="H232" s="716"/>
      <c r="I232" s="716"/>
      <c r="J232" s="716"/>
      <c r="K232" s="716"/>
      <c r="L232" s="716"/>
      <c r="O232" s="274"/>
      <c r="P232" s="274"/>
      <c r="Q232" s="274"/>
      <c r="R232" s="274"/>
    </row>
    <row r="233" spans="1:19" s="225" customFormat="1" x14ac:dyDescent="0.25">
      <c r="A233" s="311"/>
      <c r="B233" s="716"/>
      <c r="C233" s="716"/>
      <c r="D233" s="716"/>
      <c r="E233" s="716"/>
      <c r="F233" s="716"/>
      <c r="G233" s="716"/>
      <c r="H233" s="716"/>
      <c r="I233" s="716"/>
      <c r="J233" s="716"/>
      <c r="K233" s="716"/>
      <c r="L233" s="716"/>
      <c r="O233" s="274"/>
      <c r="P233" s="274"/>
      <c r="Q233" s="274"/>
      <c r="R233" s="274"/>
    </row>
    <row r="234" spans="1:19" s="225" customFormat="1" x14ac:dyDescent="0.25">
      <c r="A234" s="311"/>
      <c r="B234" s="281"/>
      <c r="C234" s="281"/>
      <c r="D234" s="281"/>
      <c r="E234" s="281"/>
      <c r="F234" s="281"/>
      <c r="G234" s="281"/>
      <c r="H234" s="281"/>
      <c r="I234" s="281"/>
      <c r="J234" s="281"/>
      <c r="K234" s="281"/>
      <c r="L234" s="281"/>
      <c r="O234" s="274"/>
      <c r="P234" s="274"/>
      <c r="Q234" s="274"/>
      <c r="R234" s="274"/>
    </row>
    <row r="235" spans="1:19" s="284" customFormat="1" x14ac:dyDescent="0.25">
      <c r="A235" s="282"/>
      <c r="B235" s="830"/>
      <c r="C235" s="830"/>
      <c r="D235" s="830"/>
      <c r="E235" s="830"/>
      <c r="F235" s="830"/>
      <c r="G235" s="830"/>
      <c r="H235" s="830"/>
      <c r="I235" s="830"/>
      <c r="J235" s="830"/>
      <c r="K235" s="830"/>
      <c r="L235" s="830"/>
      <c r="M235" s="225"/>
    </row>
    <row r="236" spans="1:19" s="284" customFormat="1" x14ac:dyDescent="0.25">
      <c r="A236" s="282"/>
      <c r="B236" s="830"/>
      <c r="C236" s="830"/>
      <c r="D236" s="830"/>
      <c r="E236" s="830"/>
      <c r="F236" s="830"/>
      <c r="G236" s="830"/>
      <c r="H236" s="830"/>
      <c r="I236" s="830"/>
      <c r="J236" s="830"/>
      <c r="K236" s="830"/>
      <c r="L236" s="830"/>
      <c r="M236" s="225"/>
    </row>
    <row r="237" spans="1:19" s="284" customFormat="1" x14ac:dyDescent="0.25">
      <c r="A237" s="282"/>
      <c r="B237" s="830"/>
      <c r="C237" s="830"/>
      <c r="D237" s="830"/>
      <c r="E237" s="830"/>
      <c r="F237" s="830"/>
      <c r="G237" s="830"/>
      <c r="H237" s="830"/>
      <c r="I237" s="830"/>
      <c r="J237" s="830"/>
      <c r="K237" s="830"/>
      <c r="L237" s="830"/>
      <c r="M237" s="225"/>
    </row>
    <row r="238" spans="1:19" s="284" customFormat="1" x14ac:dyDescent="0.25">
      <c r="A238" s="282"/>
      <c r="B238" s="830"/>
      <c r="C238" s="830"/>
      <c r="D238" s="830"/>
      <c r="E238" s="830"/>
      <c r="F238" s="830"/>
      <c r="G238" s="830"/>
      <c r="H238" s="830"/>
      <c r="I238" s="830"/>
      <c r="J238" s="830"/>
      <c r="K238" s="830"/>
      <c r="L238" s="830"/>
      <c r="M238" s="225"/>
    </row>
    <row r="239" spans="1:19" s="284" customFormat="1" x14ac:dyDescent="0.25">
      <c r="A239" s="282"/>
      <c r="B239" s="830"/>
      <c r="C239" s="830"/>
      <c r="D239" s="830"/>
      <c r="E239" s="830"/>
      <c r="F239" s="830"/>
      <c r="G239" s="830"/>
      <c r="H239" s="830"/>
      <c r="I239" s="830"/>
      <c r="J239" s="830"/>
      <c r="K239" s="830"/>
      <c r="L239" s="830"/>
      <c r="M239" s="225"/>
    </row>
    <row r="240" spans="1:19" s="284" customFormat="1" x14ac:dyDescent="0.25">
      <c r="A240" s="282"/>
      <c r="B240" s="830"/>
      <c r="C240" s="830"/>
      <c r="D240" s="830"/>
      <c r="E240" s="830"/>
      <c r="F240" s="830"/>
      <c r="G240" s="830"/>
      <c r="H240" s="830"/>
      <c r="I240" s="830"/>
      <c r="J240" s="830"/>
      <c r="K240" s="830"/>
      <c r="L240" s="830"/>
      <c r="M240" s="225"/>
    </row>
    <row r="241" spans="1:18" s="284" customFormat="1" x14ac:dyDescent="0.25">
      <c r="A241" s="282"/>
      <c r="B241" s="830"/>
      <c r="C241" s="830"/>
      <c r="D241" s="830"/>
      <c r="E241" s="830"/>
      <c r="F241" s="830"/>
      <c r="G241" s="830"/>
      <c r="H241" s="830"/>
      <c r="I241" s="830"/>
      <c r="J241" s="830"/>
      <c r="K241" s="830"/>
      <c r="L241" s="830"/>
      <c r="M241" s="225"/>
    </row>
    <row r="242" spans="1:18" s="284" customFormat="1" x14ac:dyDescent="0.25">
      <c r="A242" s="282"/>
      <c r="B242" s="830"/>
      <c r="C242" s="830"/>
      <c r="D242" s="830"/>
      <c r="E242" s="830"/>
      <c r="F242" s="830"/>
      <c r="G242" s="830"/>
      <c r="H242" s="830"/>
      <c r="I242" s="830"/>
      <c r="J242" s="830"/>
      <c r="K242" s="830"/>
      <c r="L242" s="830"/>
      <c r="M242" s="225"/>
    </row>
    <row r="243" spans="1:18" s="225" customFormat="1" x14ac:dyDescent="0.25">
      <c r="A243" s="311"/>
      <c r="B243" s="281"/>
      <c r="C243" s="281"/>
      <c r="D243" s="281"/>
      <c r="E243" s="281"/>
      <c r="F243" s="281"/>
      <c r="G243" s="281"/>
      <c r="H243" s="281"/>
      <c r="I243" s="281"/>
      <c r="J243" s="281"/>
      <c r="K243" s="281"/>
      <c r="L243" s="281"/>
      <c r="O243" s="274"/>
      <c r="P243" s="274"/>
      <c r="Q243" s="274"/>
      <c r="R243" s="274"/>
    </row>
  </sheetData>
  <sheetProtection algorithmName="SHA-512" hashValue="rM6yYzT0cm8Bitw9aT09HdpZUKu0AXxcgoT6kJrZd9AV11brkDCwRNY+psivhARXeHIxPiR9m49+Ef71j5kIvA==" saltValue="vHmfpLDdrn03H+38lQD5mQ==" spinCount="100000" sheet="1" objects="1" scenarios="1" selectLockedCells="1"/>
  <mergeCells count="184">
    <mergeCell ref="B10:L10"/>
    <mergeCell ref="B11:L11"/>
    <mergeCell ref="B12:L12"/>
    <mergeCell ref="B13:L13"/>
    <mergeCell ref="B14:L14"/>
    <mergeCell ref="B15:L15"/>
    <mergeCell ref="B4:L4"/>
    <mergeCell ref="B5:L5"/>
    <mergeCell ref="B6:L6"/>
    <mergeCell ref="B8:L8"/>
    <mergeCell ref="B9:L9"/>
    <mergeCell ref="B23:K23"/>
    <mergeCell ref="B24:C26"/>
    <mergeCell ref="D24:F24"/>
    <mergeCell ref="D25:F25"/>
    <mergeCell ref="D26:F26"/>
    <mergeCell ref="B27:K27"/>
    <mergeCell ref="B17:L17"/>
    <mergeCell ref="B18:L18"/>
    <mergeCell ref="B20:F20"/>
    <mergeCell ref="G20:K20"/>
    <mergeCell ref="B28:K28"/>
    <mergeCell ref="B29:C31"/>
    <mergeCell ref="D29:F29"/>
    <mergeCell ref="D30:F30"/>
    <mergeCell ref="D31:F31"/>
    <mergeCell ref="B32:C34"/>
    <mergeCell ref="D32:F32"/>
    <mergeCell ref="D33:F33"/>
    <mergeCell ref="D34:F34"/>
    <mergeCell ref="B39:C41"/>
    <mergeCell ref="D39:F39"/>
    <mergeCell ref="D40:F40"/>
    <mergeCell ref="D41:F41"/>
    <mergeCell ref="B42:C44"/>
    <mergeCell ref="D42:F42"/>
    <mergeCell ref="D43:F43"/>
    <mergeCell ref="D44:F44"/>
    <mergeCell ref="B35:K35"/>
    <mergeCell ref="B36:C38"/>
    <mergeCell ref="D36:F36"/>
    <mergeCell ref="D37:F37"/>
    <mergeCell ref="D38:F38"/>
    <mergeCell ref="B55:D55"/>
    <mergeCell ref="B56:D56"/>
    <mergeCell ref="B57:D57"/>
    <mergeCell ref="B58:L58"/>
    <mergeCell ref="B59:D59"/>
    <mergeCell ref="B60:D60"/>
    <mergeCell ref="B47:L47"/>
    <mergeCell ref="B48:L48"/>
    <mergeCell ref="B50:L50"/>
    <mergeCell ref="B51:L51"/>
    <mergeCell ref="B53:D53"/>
    <mergeCell ref="B54:L54"/>
    <mergeCell ref="B67:D67"/>
    <mergeCell ref="B68:D68"/>
    <mergeCell ref="B69:D69"/>
    <mergeCell ref="B70:L70"/>
    <mergeCell ref="B71:D71"/>
    <mergeCell ref="B72:D72"/>
    <mergeCell ref="B61:D61"/>
    <mergeCell ref="B62:L62"/>
    <mergeCell ref="B63:D63"/>
    <mergeCell ref="B64:D64"/>
    <mergeCell ref="B65:D65"/>
    <mergeCell ref="B66:L66"/>
    <mergeCell ref="B82:F82"/>
    <mergeCell ref="B83:F83"/>
    <mergeCell ref="B84:F84"/>
    <mergeCell ref="B85:F85"/>
    <mergeCell ref="B88:L88"/>
    <mergeCell ref="B89:L89"/>
    <mergeCell ref="B73:D73"/>
    <mergeCell ref="B75:L76"/>
    <mergeCell ref="B78:F78"/>
    <mergeCell ref="B79:F79"/>
    <mergeCell ref="B80:F80"/>
    <mergeCell ref="B81:F81"/>
    <mergeCell ref="B99:L100"/>
    <mergeCell ref="B101:D101"/>
    <mergeCell ref="B102:D102"/>
    <mergeCell ref="B103:D103"/>
    <mergeCell ref="B104:L105"/>
    <mergeCell ref="B106:D106"/>
    <mergeCell ref="B91:L91"/>
    <mergeCell ref="B93:D93"/>
    <mergeCell ref="B94:L95"/>
    <mergeCell ref="B96:D96"/>
    <mergeCell ref="B97:D97"/>
    <mergeCell ref="B98:D98"/>
    <mergeCell ref="B114:L115"/>
    <mergeCell ref="B116:D116"/>
    <mergeCell ref="B117:D117"/>
    <mergeCell ref="B118:D118"/>
    <mergeCell ref="B119:L120"/>
    <mergeCell ref="B121:D121"/>
    <mergeCell ref="B107:D107"/>
    <mergeCell ref="B108:D108"/>
    <mergeCell ref="B109:L110"/>
    <mergeCell ref="B111:D111"/>
    <mergeCell ref="B112:D112"/>
    <mergeCell ref="B113:D113"/>
    <mergeCell ref="B129:L130"/>
    <mergeCell ref="B131:D131"/>
    <mergeCell ref="B132:D132"/>
    <mergeCell ref="B133:D133"/>
    <mergeCell ref="B135:L136"/>
    <mergeCell ref="B138:F138"/>
    <mergeCell ref="B122:D122"/>
    <mergeCell ref="B123:D123"/>
    <mergeCell ref="B124:L125"/>
    <mergeCell ref="B126:D126"/>
    <mergeCell ref="B127:D127"/>
    <mergeCell ref="B128:D128"/>
    <mergeCell ref="B145:F145"/>
    <mergeCell ref="B148:L148"/>
    <mergeCell ref="B149:L149"/>
    <mergeCell ref="B151:L151"/>
    <mergeCell ref="B152:L152"/>
    <mergeCell ref="B154:D154"/>
    <mergeCell ref="B139:F139"/>
    <mergeCell ref="B140:F140"/>
    <mergeCell ref="B141:F141"/>
    <mergeCell ref="B142:F142"/>
    <mergeCell ref="B143:F143"/>
    <mergeCell ref="B144:F144"/>
    <mergeCell ref="B163:D163"/>
    <mergeCell ref="B164:D164"/>
    <mergeCell ref="B165:L166"/>
    <mergeCell ref="B167:D167"/>
    <mergeCell ref="B168:D168"/>
    <mergeCell ref="B169:D169"/>
    <mergeCell ref="B155:L156"/>
    <mergeCell ref="B157:D157"/>
    <mergeCell ref="B158:D158"/>
    <mergeCell ref="B159:D159"/>
    <mergeCell ref="B160:L161"/>
    <mergeCell ref="B162:D162"/>
    <mergeCell ref="B178:D178"/>
    <mergeCell ref="B179:D179"/>
    <mergeCell ref="B180:L181"/>
    <mergeCell ref="B182:D182"/>
    <mergeCell ref="B183:D183"/>
    <mergeCell ref="B184:D184"/>
    <mergeCell ref="B170:L171"/>
    <mergeCell ref="B172:D172"/>
    <mergeCell ref="B173:D173"/>
    <mergeCell ref="B174:D174"/>
    <mergeCell ref="B175:L176"/>
    <mergeCell ref="B177:D177"/>
    <mergeCell ref="B195:F195"/>
    <mergeCell ref="B196:F196"/>
    <mergeCell ref="B197:F197"/>
    <mergeCell ref="B198:F198"/>
    <mergeCell ref="B199:F199"/>
    <mergeCell ref="B200:F200"/>
    <mergeCell ref="B185:L186"/>
    <mergeCell ref="B187:D187"/>
    <mergeCell ref="B188:D188"/>
    <mergeCell ref="B189:D189"/>
    <mergeCell ref="B191:L192"/>
    <mergeCell ref="B194:F194"/>
    <mergeCell ref="B201:F201"/>
    <mergeCell ref="B204:L204"/>
    <mergeCell ref="B205:L205"/>
    <mergeCell ref="B207:L207"/>
    <mergeCell ref="F209:G209"/>
    <mergeCell ref="B210:B212"/>
    <mergeCell ref="C210:E210"/>
    <mergeCell ref="F210:G210"/>
    <mergeCell ref="C211:E211"/>
    <mergeCell ref="F211:G211"/>
    <mergeCell ref="B235:L242"/>
    <mergeCell ref="B222:C222"/>
    <mergeCell ref="B224:L225"/>
    <mergeCell ref="D228:E228"/>
    <mergeCell ref="B232:L233"/>
    <mergeCell ref="C212:E212"/>
    <mergeCell ref="F212:G212"/>
    <mergeCell ref="B215:L215"/>
    <mergeCell ref="B216:L216"/>
    <mergeCell ref="B218:L218"/>
    <mergeCell ref="B221:C221"/>
  </mergeCells>
  <conditionalFormatting sqref="F228:G228">
    <cfRule type="cellIs" dxfId="4" priority="1" operator="equal">
      <formula>"Error"</formula>
    </cfRule>
  </conditionalFormatting>
  <conditionalFormatting sqref="G79:J81 G83:J85">
    <cfRule type="cellIs" dxfId="3" priority="10" operator="equal">
      <formula>"Error"</formula>
    </cfRule>
  </conditionalFormatting>
  <conditionalFormatting sqref="G139:J141 G143:J145">
    <cfRule type="cellIs" dxfId="2" priority="9" operator="equal">
      <formula>"Error"</formula>
    </cfRule>
  </conditionalFormatting>
  <conditionalFormatting sqref="G195:J197">
    <cfRule type="cellIs" dxfId="1" priority="4" operator="equal">
      <formula>"Error"</formula>
    </cfRule>
  </conditionalFormatting>
  <conditionalFormatting sqref="G199:J201">
    <cfRule type="cellIs" dxfId="0" priority="2" operator="equal">
      <formula>"Error"</formula>
    </cfRule>
  </conditionalFormatting>
  <dataValidations count="4">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0" xr:uid="{E28E5213-669C-47AE-861A-B667CF8EDEA9}">
      <formula1>1000</formula1>
    </dataValidation>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235:B237" xr:uid="{1501E8AF-9C18-4587-BEAB-C707145682DF}">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48 F212 E65:L65 E69:L69 E189:L189 E128:L128 E133:L133 E61:L61 E57:L57 E73:L73 E98:L98 E103:L103 E108:L108 E113:L113 E118:L118 E123:L123 G41:K44 E159:L159 E164:L164 E169:L169 E174:L174 E179:L179 E184:L184 G195:J197 G26:K26 G139:J141 G143:J145 G79:J81 G83:J85 G199:J201 G31:K31 G34:K34 G38:K38 F228:G228" xr:uid="{EEA3AFC2-7FEB-4F30-9D47-932B909D7302}">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B119:L120 E221:J222 F210:G211 E187:L188 E182:L183 E177:L178 E172:L173 E167:L168 E162:L163 E157:L158 E131:L132 E126:L127 E121:L122 E116:L117 E111:L112 E106:L107 E101:L102 E96:L97 E71:L72 E67:L68 E63:L64 E59:L60 E55:L56 G32:K33 G29:K30 G24:K25 G39:K40 G36:K37" xr:uid="{73088B05-F4DF-4B72-9EC8-D1663A58CBEB}">
      <formula1>0</formula1>
    </dataValidation>
  </dataValidations>
  <printOptions horizontalCentered="1"/>
  <pageMargins left="0.25" right="0.25" top="0.75" bottom="0.75" header="0.3" footer="0.3"/>
  <pageSetup scale="63" fitToHeight="0" orientation="portrait" r:id="rId1"/>
  <headerFooter>
    <oddFooter>&amp;L&amp;A</oddFooter>
  </headerFooter>
  <rowBreaks count="4" manualBreakCount="4">
    <brk id="45" min="1" max="11" man="1"/>
    <brk id="86" min="1" max="11" man="1"/>
    <brk id="146" min="1" max="11" man="1"/>
    <brk id="202" min="1" max="11"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7AF15-0317-49B6-8316-8062DFF2E0EC}">
  <sheetPr codeName="Sheet3">
    <tabColor rgb="FF00B0F0"/>
    <pageSetUpPr fitToPage="1"/>
  </sheetPr>
  <dimension ref="A1:R52"/>
  <sheetViews>
    <sheetView showGridLines="0" zoomScaleNormal="100" workbookViewId="0">
      <selection activeCell="O1" sqref="O1:P1048576"/>
    </sheetView>
  </sheetViews>
  <sheetFormatPr defaultColWidth="9.140625" defaultRowHeight="14.25" x14ac:dyDescent="0.25"/>
  <cols>
    <col min="1" max="1" width="1.85546875" style="8" customWidth="1"/>
    <col min="2" max="12" width="14.5703125" style="1" customWidth="1"/>
    <col min="13" max="13" width="6.140625" style="9" customWidth="1"/>
    <col min="14" max="14" width="9.140625" style="10" customWidth="1"/>
    <col min="15" max="16" width="30.5703125" style="10" hidden="1" customWidth="1"/>
    <col min="17" max="18" width="9.140625" style="10" customWidth="1"/>
    <col min="19" max="16384" width="9.140625" style="10"/>
  </cols>
  <sheetData>
    <row r="1" spans="1:16" x14ac:dyDescent="0.25">
      <c r="O1" s="10" t="s">
        <v>419</v>
      </c>
      <c r="P1" s="10" t="s">
        <v>419</v>
      </c>
    </row>
    <row r="2" spans="1:16" x14ac:dyDescent="0.25">
      <c r="B2" s="12" t="s">
        <v>66</v>
      </c>
      <c r="C2" s="12"/>
      <c r="D2" s="12"/>
      <c r="O2" s="161" t="s">
        <v>93</v>
      </c>
      <c r="P2" s="161" t="s">
        <v>109</v>
      </c>
    </row>
    <row r="3" spans="1:16" x14ac:dyDescent="0.25">
      <c r="B3" s="13"/>
      <c r="C3" s="13"/>
      <c r="D3" s="13"/>
      <c r="O3" s="2"/>
      <c r="P3" s="41"/>
    </row>
    <row r="4" spans="1:16" s="2" customFormat="1" x14ac:dyDescent="0.25">
      <c r="A4" s="4"/>
      <c r="B4" s="576" t="str">
        <f>IF(Intro!$G$20="English",O4,P4)</f>
        <v>IMPORTERS' QUESTIONNAIRE</v>
      </c>
      <c r="C4" s="577"/>
      <c r="D4" s="577"/>
      <c r="E4" s="577"/>
      <c r="F4" s="577"/>
      <c r="G4" s="577"/>
      <c r="H4" s="577"/>
      <c r="I4" s="577"/>
      <c r="J4" s="577"/>
      <c r="K4" s="577"/>
      <c r="L4" s="578"/>
      <c r="M4" s="5"/>
      <c r="N4" s="5"/>
      <c r="O4" s="19" t="s">
        <v>309</v>
      </c>
      <c r="P4" s="105" t="s">
        <v>310</v>
      </c>
    </row>
    <row r="5" spans="1:16" s="2" customFormat="1" x14ac:dyDescent="0.25">
      <c r="A5" s="4"/>
      <c r="B5" s="579" t="str">
        <f>Intro!B5</f>
        <v>NQ-2026-001</v>
      </c>
      <c r="C5" s="580"/>
      <c r="D5" s="580"/>
      <c r="E5" s="580"/>
      <c r="F5" s="580"/>
      <c r="G5" s="580"/>
      <c r="H5" s="580"/>
      <c r="I5" s="580"/>
      <c r="J5" s="580"/>
      <c r="K5" s="580"/>
      <c r="L5" s="581"/>
      <c r="M5" s="5"/>
      <c r="N5" s="5"/>
      <c r="O5" s="19"/>
      <c r="P5" s="9"/>
    </row>
    <row r="6" spans="1:16" s="6" customFormat="1" x14ac:dyDescent="0.25">
      <c r="A6" s="4"/>
      <c r="B6" s="582" t="str">
        <f>UPPER(IF(Intro!$G$20="English",Variables!B3,Variables!C3))</f>
        <v>OIL AND GAS WELL CASING</v>
      </c>
      <c r="C6" s="583"/>
      <c r="D6" s="583"/>
      <c r="E6" s="583"/>
      <c r="F6" s="583"/>
      <c r="G6" s="583"/>
      <c r="H6" s="583"/>
      <c r="I6" s="583"/>
      <c r="J6" s="583"/>
      <c r="K6" s="583"/>
      <c r="L6" s="584"/>
      <c r="M6" s="19"/>
      <c r="N6" s="19"/>
      <c r="O6" s="15"/>
      <c r="P6" s="27"/>
    </row>
    <row r="7" spans="1:16" s="6" customFormat="1" x14ac:dyDescent="0.25">
      <c r="A7" s="4"/>
      <c r="B7" s="14"/>
      <c r="C7" s="14"/>
      <c r="D7" s="14"/>
      <c r="E7" s="3"/>
      <c r="F7" s="3"/>
      <c r="G7" s="3"/>
      <c r="H7" s="3"/>
      <c r="I7" s="3"/>
      <c r="J7" s="3"/>
      <c r="K7" s="3"/>
      <c r="L7" s="3"/>
      <c r="O7" s="15"/>
      <c r="P7" s="27"/>
    </row>
    <row r="8" spans="1:16" s="2" customFormat="1" x14ac:dyDescent="0.25">
      <c r="A8" s="4"/>
      <c r="B8" s="552" t="str">
        <f>UPPER(IF(Intro!$G$20="English",O8,P8))</f>
        <v>QUESTIONNAIRE OUTLINE</v>
      </c>
      <c r="C8" s="553"/>
      <c r="D8" s="553" t="str">
        <f>UPPER(IF(Intro!$G$20="English",P8,Q8))</f>
        <v>APERÇU DU QUESTIONNAIRE</v>
      </c>
      <c r="E8" s="553" t="str">
        <f>UPPER(IF(Intro!$G$20="English",Q8,R8))</f>
        <v/>
      </c>
      <c r="F8" s="553" t="str">
        <f>UPPER(IF(Intro!$G$20="English",R8,S8))</f>
        <v/>
      </c>
      <c r="G8" s="553" t="str">
        <f>UPPER(IF(Intro!$G$20="English",S8,T8))</f>
        <v/>
      </c>
      <c r="H8" s="553" t="str">
        <f>UPPER(IF(Intro!$G$20="English",T8,U8))</f>
        <v/>
      </c>
      <c r="I8" s="553" t="str">
        <f>UPPER(IF(Intro!$G$20="English",U8,V8))</f>
        <v/>
      </c>
      <c r="J8" s="553" t="str">
        <f>UPPER(IF(Intro!$G$20="English",V8,W8))</f>
        <v/>
      </c>
      <c r="K8" s="553" t="str">
        <f>UPPER(IF(Intro!$G$20="English",W8,X8))</f>
        <v/>
      </c>
      <c r="L8" s="554" t="str">
        <f>UPPER(IF(Intro!$G$20="English",X8,Y8))</f>
        <v/>
      </c>
      <c r="M8" s="6"/>
      <c r="N8" s="5"/>
      <c r="O8" s="106" t="s">
        <v>311</v>
      </c>
      <c r="P8" s="106" t="s">
        <v>312</v>
      </c>
    </row>
    <row r="9" spans="1:16" x14ac:dyDescent="0.25">
      <c r="B9" s="16"/>
      <c r="C9" s="35"/>
      <c r="D9" s="35"/>
      <c r="E9" s="36"/>
      <c r="F9" s="36"/>
      <c r="G9" s="36"/>
      <c r="H9" s="36"/>
      <c r="I9" s="36"/>
      <c r="J9" s="36"/>
      <c r="K9" s="36"/>
      <c r="L9" s="17"/>
      <c r="M9" s="10"/>
    </row>
    <row r="10" spans="1:16" s="38" customFormat="1" x14ac:dyDescent="0.25">
      <c r="A10" s="49"/>
      <c r="B10" s="549" t="str">
        <f>IF(Intro!$G$20="English",O10,P10)</f>
        <v xml:space="preserve">This questionnaire is divided into two parts:
</v>
      </c>
      <c r="C10" s="550"/>
      <c r="D10" s="550"/>
      <c r="E10" s="550"/>
      <c r="F10" s="550"/>
      <c r="G10" s="550"/>
      <c r="H10" s="550"/>
      <c r="I10" s="550"/>
      <c r="J10" s="550"/>
      <c r="K10" s="550"/>
      <c r="L10" s="551"/>
      <c r="O10" s="10" t="s">
        <v>113</v>
      </c>
      <c r="P10" s="10" t="s">
        <v>114</v>
      </c>
    </row>
    <row r="11" spans="1:16" s="38" customFormat="1" x14ac:dyDescent="0.25">
      <c r="A11" s="49"/>
      <c r="B11" s="79"/>
      <c r="C11" s="80"/>
      <c r="D11" s="80"/>
      <c r="E11" s="80"/>
      <c r="F11" s="80"/>
      <c r="G11" s="80"/>
      <c r="H11" s="80"/>
      <c r="I11" s="80"/>
      <c r="J11" s="80"/>
      <c r="K11" s="80"/>
      <c r="L11" s="81"/>
      <c r="O11" s="10"/>
      <c r="P11" s="10"/>
    </row>
    <row r="12" spans="1:16" s="38" customFormat="1" x14ac:dyDescent="0.25">
      <c r="A12" s="49"/>
      <c r="B12" s="549" t="str">
        <f>IF(Intro!$G$20="English",O12,P12)</f>
        <v xml:space="preserve">PART I (Blue Tabs) - Information requested in this part is public. Requests to treat any of this information as confidential must be fully justified in writing and accompanied by a redacted version for the public record.
</v>
      </c>
      <c r="C12" s="550"/>
      <c r="D12" s="550"/>
      <c r="E12" s="550"/>
      <c r="F12" s="550"/>
      <c r="G12" s="550"/>
      <c r="H12" s="550"/>
      <c r="I12" s="550"/>
      <c r="J12" s="550"/>
      <c r="K12" s="550"/>
      <c r="L12" s="551"/>
      <c r="O12" s="10" t="s">
        <v>115</v>
      </c>
      <c r="P12" s="10" t="s">
        <v>116</v>
      </c>
    </row>
    <row r="13" spans="1:16" s="38" customFormat="1" x14ac:dyDescent="0.25">
      <c r="A13" s="49"/>
      <c r="B13" s="549"/>
      <c r="C13" s="550"/>
      <c r="D13" s="550"/>
      <c r="E13" s="550"/>
      <c r="F13" s="550"/>
      <c r="G13" s="550"/>
      <c r="H13" s="550"/>
      <c r="I13" s="550"/>
      <c r="J13" s="550"/>
      <c r="K13" s="550"/>
      <c r="L13" s="551"/>
      <c r="O13" s="10"/>
      <c r="P13" s="10"/>
    </row>
    <row r="14" spans="1:16" s="38" customFormat="1" x14ac:dyDescent="0.25">
      <c r="A14" s="49"/>
      <c r="B14" s="79"/>
      <c r="C14" s="80"/>
      <c r="D14" s="80"/>
      <c r="E14" s="80"/>
      <c r="F14" s="80"/>
      <c r="G14" s="80"/>
      <c r="H14" s="80"/>
      <c r="I14" s="80"/>
      <c r="J14" s="80"/>
      <c r="K14" s="80"/>
      <c r="L14" s="81"/>
      <c r="O14" s="10"/>
      <c r="P14" s="10"/>
    </row>
    <row r="15" spans="1:16" s="38" customFormat="1" x14ac:dyDescent="0.25">
      <c r="A15" s="49"/>
      <c r="B15" s="549" t="str">
        <f>IF(Intro!$G$20="English",O15,P15)</f>
        <v xml:space="preserve">PART II (Green Tabs) - Information requested in this part is considered to be confidential in nature and will be treated in accordance with sections 43 to 49 of the Canadian International Trade Tribunal Act, which require that it shall not be made public in such a manner as to be available for the use of any business competitor or rival of the reporting person, firm or corporation.
</v>
      </c>
      <c r="C15" s="550"/>
      <c r="D15" s="550"/>
      <c r="E15" s="550"/>
      <c r="F15" s="550"/>
      <c r="G15" s="550"/>
      <c r="H15" s="550"/>
      <c r="I15" s="550"/>
      <c r="J15" s="550"/>
      <c r="K15" s="550"/>
      <c r="L15" s="551"/>
      <c r="O15" s="10" t="s">
        <v>117</v>
      </c>
      <c r="P15" s="10" t="s">
        <v>118</v>
      </c>
    </row>
    <row r="16" spans="1:16" s="38" customFormat="1" x14ac:dyDescent="0.25">
      <c r="A16" s="49"/>
      <c r="B16" s="549"/>
      <c r="C16" s="550"/>
      <c r="D16" s="550"/>
      <c r="E16" s="550"/>
      <c r="F16" s="550"/>
      <c r="G16" s="550"/>
      <c r="H16" s="550"/>
      <c r="I16" s="550"/>
      <c r="J16" s="550"/>
      <c r="K16" s="550"/>
      <c r="L16" s="551"/>
      <c r="O16" s="10"/>
      <c r="P16" s="10"/>
    </row>
    <row r="17" spans="1:16" s="38" customFormat="1" x14ac:dyDescent="0.25">
      <c r="A17" s="49"/>
      <c r="B17" s="50"/>
      <c r="C17" s="51"/>
      <c r="D17" s="51"/>
      <c r="E17" s="51"/>
      <c r="F17" s="51"/>
      <c r="G17" s="51"/>
      <c r="H17" s="51"/>
      <c r="I17" s="51"/>
      <c r="J17" s="51"/>
      <c r="K17" s="51"/>
      <c r="L17" s="52"/>
      <c r="O17" s="10"/>
      <c r="P17" s="10"/>
    </row>
    <row r="18" spans="1:16" s="6" customFormat="1" x14ac:dyDescent="0.25">
      <c r="A18" s="4"/>
      <c r="B18" s="14"/>
      <c r="C18" s="14"/>
      <c r="D18" s="14"/>
      <c r="E18" s="3"/>
      <c r="F18" s="3"/>
      <c r="G18" s="3"/>
      <c r="H18" s="3"/>
      <c r="I18" s="3"/>
      <c r="J18" s="3"/>
      <c r="K18" s="3"/>
      <c r="L18" s="3"/>
      <c r="O18" s="15"/>
      <c r="P18" s="27"/>
    </row>
    <row r="19" spans="1:16" s="2" customFormat="1" x14ac:dyDescent="0.25">
      <c r="A19" s="4"/>
      <c r="B19" s="552" t="str">
        <f>UPPER(IF(Intro!$G$20="English",O19,P19))</f>
        <v>ADDITIONAL PRODUCT INFORMATION</v>
      </c>
      <c r="C19" s="553"/>
      <c r="D19" s="553" t="str">
        <f>UPPER(IF(Intro!$G$20="English",P19,Q19))</f>
        <v>RENSEIGNEMENTS ADDITIONNELS SUR LE PRODUIT</v>
      </c>
      <c r="E19" s="553" t="str">
        <f>UPPER(IF(Intro!$G$20="English",Q19,R19))</f>
        <v/>
      </c>
      <c r="F19" s="553" t="str">
        <f>UPPER(IF(Intro!$G$20="English",R19,S19))</f>
        <v/>
      </c>
      <c r="G19" s="553" t="str">
        <f>UPPER(IF(Intro!$G$20="English",S19,T19))</f>
        <v/>
      </c>
      <c r="H19" s="553" t="str">
        <f>UPPER(IF(Intro!$G$20="English",T19,U19))</f>
        <v/>
      </c>
      <c r="I19" s="553" t="str">
        <f>UPPER(IF(Intro!$G$20="English",U19,V19))</f>
        <v/>
      </c>
      <c r="J19" s="553" t="str">
        <f>UPPER(IF(Intro!$G$20="English",V19,W19))</f>
        <v/>
      </c>
      <c r="K19" s="553" t="str">
        <f>UPPER(IF(Intro!$G$20="English",W19,X19))</f>
        <v/>
      </c>
      <c r="L19" s="554" t="str">
        <f>UPPER(IF(Intro!$G$20="English",X19,Y19))</f>
        <v/>
      </c>
      <c r="M19" s="6"/>
      <c r="N19" s="5"/>
      <c r="O19" s="107" t="s">
        <v>313</v>
      </c>
      <c r="P19" s="107" t="s">
        <v>314</v>
      </c>
    </row>
    <row r="20" spans="1:16" x14ac:dyDescent="0.25">
      <c r="B20" s="16"/>
      <c r="C20" s="35"/>
      <c r="D20" s="35"/>
      <c r="E20" s="36"/>
      <c r="F20" s="36"/>
      <c r="G20" s="36"/>
      <c r="H20" s="36"/>
      <c r="I20" s="36"/>
      <c r="J20" s="36"/>
      <c r="K20" s="36"/>
      <c r="L20" s="17"/>
      <c r="M20" s="10"/>
    </row>
    <row r="21" spans="1:16" x14ac:dyDescent="0.25">
      <c r="B21" s="549" t="str">
        <f>IF(Intro!$G$20="English",O21,P21)</f>
        <v>The following goods are excluded:</v>
      </c>
      <c r="C21" s="550"/>
      <c r="D21" s="550"/>
      <c r="E21" s="550"/>
      <c r="F21" s="550"/>
      <c r="G21" s="550"/>
      <c r="H21" s="550"/>
      <c r="I21" s="550"/>
      <c r="J21" s="550"/>
      <c r="K21" s="550"/>
      <c r="L21" s="551"/>
      <c r="M21" s="10"/>
      <c r="O21" s="10" t="s">
        <v>513</v>
      </c>
      <c r="P21" s="10" t="s">
        <v>521</v>
      </c>
    </row>
    <row r="22" spans="1:16" ht="100.5" customHeight="1" x14ac:dyDescent="0.25">
      <c r="B22" s="549" t="str">
        <f>IF(Intro!$G$20="English",O22,P22)</f>
        <v>• drill pipe;
• pup joints;
• unattached couplings;
• coupling stock;
• insulated tubing and vacuum insulated tubing; and
• stainless steel casing containing 10.5 percent or more by weight of chromium.</v>
      </c>
      <c r="C22" s="550"/>
      <c r="D22" s="550"/>
      <c r="E22" s="550"/>
      <c r="F22" s="550"/>
      <c r="G22" s="550"/>
      <c r="H22" s="550"/>
      <c r="I22" s="550"/>
      <c r="J22" s="550"/>
      <c r="K22" s="550"/>
      <c r="L22" s="551"/>
      <c r="M22" s="10"/>
      <c r="O22" s="201" t="s">
        <v>488</v>
      </c>
      <c r="P22" s="201" t="s">
        <v>489</v>
      </c>
    </row>
    <row r="23" spans="1:16" x14ac:dyDescent="0.25">
      <c r="B23" s="549"/>
      <c r="C23" s="550"/>
      <c r="D23" s="550"/>
      <c r="E23" s="550"/>
      <c r="F23" s="550"/>
      <c r="G23" s="550"/>
      <c r="H23" s="550"/>
      <c r="I23" s="550"/>
      <c r="J23" s="550"/>
      <c r="K23" s="550"/>
      <c r="L23" s="551"/>
      <c r="M23" s="10"/>
    </row>
    <row r="24" spans="1:16" ht="330.75" customHeight="1" x14ac:dyDescent="0.25">
      <c r="B24" s="549" t="str">
        <f>IF(Intro!$G$20="English",O24,P24)</f>
        <v xml:space="preserve">For greater certainty, the product definition does not include oil and gas well tubing but it does include semi-finished casing, which is typically referred to as “green tubes” or occasionally “green pipes”. These green tubes, as they are most commonly referred to in the oil country tubular goods (OCTG) industry, are intermediate or in-process pipes which require additional processing, such as threading, heat treatment or testing, before they can be used as fully finished oil and gas OCTG in end-use applications. This product definition includes green tube casing (i.e. green tubes with the necessary characteristics and intended for finishing into casing) and does not include green tube tubing.
Drill pipe is excluded from the product definition for this investigation. Drill pipe consists of heavy (usually seamless) tubing with high-strength tool joints on either end that is manufactured to API specification 5DP or API specification 7-1 and is used for drilling oil and gas wells.
Pup joints are also excluded from the product definition for this investigation. These products are essentially short lengths of OCTG used for spacing in a drill string, and these are excluded where their length is twelve feet or below (with a three-inch tolerance), as defined in API 5CT.
Unattached couplings as well as coupling stock are also excluded from the product definition for this investigation. Couplings are used to connect two pipes together, allowing for the flow of hydrocarbons and other production fluids from the reservoir to the surface. Casing and tubing couplings come in various sizes, materials, and designs, and are made from coupling stock. Coupling stock is similar to other OCTG except that the pipe walls are thicker and the coupling stock pipe itself is used for further processing into couplings or other float equipment.
Insulated tubing and vacuum insulated tubing (IT/VIT) are also excluded from the product definition for this investigation. IT/VIT are a subset of OCTG that are used for thermal-enhanced oil recovery of extremely viscous crude oils. IT/VIT may also be described as insulated steam injected tubing and oil production tubing, including double-walled tubing, with or without insulation. These IT/VIT products are used in steam injection wells in Steam Assisted Gravity Drainage (SAGD) drilling applications deployed in oil sands assets and also in Cyclic Steam Stimulation (CSS) drilling applications deployed in heavy oil assets.
Finally, stainless steel OCTG is excluded from the product definition for this investigation.
</v>
      </c>
      <c r="C24" s="550"/>
      <c r="D24" s="550"/>
      <c r="E24" s="550"/>
      <c r="F24" s="550"/>
      <c r="G24" s="550"/>
      <c r="H24" s="550"/>
      <c r="I24" s="550"/>
      <c r="J24" s="550"/>
      <c r="K24" s="550"/>
      <c r="L24" s="551"/>
      <c r="M24" s="10"/>
      <c r="O24" s="201" t="s">
        <v>678</v>
      </c>
      <c r="P24" s="201" t="s">
        <v>679</v>
      </c>
    </row>
    <row r="25" spans="1:16" x14ac:dyDescent="0.25">
      <c r="B25" s="16"/>
      <c r="C25" s="35"/>
      <c r="D25" s="35"/>
      <c r="E25" s="36"/>
      <c r="F25" s="36"/>
      <c r="G25" s="36"/>
      <c r="H25" s="36"/>
      <c r="I25" s="36"/>
      <c r="J25" s="36"/>
      <c r="K25" s="36"/>
      <c r="L25" s="17"/>
      <c r="M25" s="10"/>
    </row>
    <row r="26" spans="1:16" ht="7.5" customHeight="1" x14ac:dyDescent="0.25">
      <c r="B26" s="549"/>
      <c r="C26" s="550"/>
      <c r="D26" s="550"/>
      <c r="E26" s="550"/>
      <c r="F26" s="550"/>
      <c r="G26" s="550"/>
      <c r="H26" s="550"/>
      <c r="I26" s="550"/>
      <c r="J26" s="550"/>
      <c r="K26" s="550"/>
      <c r="L26" s="551"/>
      <c r="M26" s="10"/>
    </row>
    <row r="27" spans="1:16" s="38" customFormat="1" ht="9.75" customHeight="1" x14ac:dyDescent="0.25">
      <c r="A27" s="49"/>
      <c r="B27" s="50"/>
      <c r="C27" s="51"/>
      <c r="D27" s="51"/>
      <c r="E27" s="51"/>
      <c r="F27" s="51"/>
      <c r="G27" s="51"/>
      <c r="H27" s="51"/>
      <c r="I27" s="51"/>
      <c r="J27" s="51"/>
      <c r="K27" s="51"/>
      <c r="L27" s="52"/>
      <c r="O27" s="10"/>
      <c r="P27" s="10"/>
    </row>
    <row r="28" spans="1:16" s="6" customFormat="1" x14ac:dyDescent="0.25">
      <c r="A28" s="4"/>
      <c r="B28" s="14"/>
      <c r="C28" s="14"/>
      <c r="D28" s="14"/>
      <c r="E28" s="3"/>
      <c r="F28" s="3"/>
      <c r="G28" s="3"/>
      <c r="H28" s="3"/>
      <c r="I28" s="3"/>
      <c r="J28" s="3"/>
      <c r="K28" s="3"/>
      <c r="L28" s="3"/>
      <c r="O28" s="15"/>
      <c r="P28" s="27"/>
    </row>
    <row r="29" spans="1:16" s="2" customFormat="1" x14ac:dyDescent="0.25">
      <c r="A29" s="4"/>
      <c r="B29" s="552" t="str">
        <f>UPPER(IF(Intro!$G$20="English",O29,P29))</f>
        <v>CUSTOMS TARIFF</v>
      </c>
      <c r="C29" s="553"/>
      <c r="D29" s="553" t="str">
        <f>UPPER(IF(Intro!$G$20="English",P29,Q29))</f>
        <v>TARIF DES DOUANES</v>
      </c>
      <c r="E29" s="553" t="str">
        <f>UPPER(IF(Intro!$G$20="English",Q29,R29))</f>
        <v/>
      </c>
      <c r="F29" s="553" t="str">
        <f>UPPER(IF(Intro!$G$20="English",R29,S29))</f>
        <v/>
      </c>
      <c r="G29" s="553" t="str">
        <f>UPPER(IF(Intro!$G$20="English",S29,T29))</f>
        <v/>
      </c>
      <c r="H29" s="553" t="str">
        <f>UPPER(IF(Intro!$G$20="English",T29,U29))</f>
        <v/>
      </c>
      <c r="I29" s="553" t="str">
        <f>UPPER(IF(Intro!$G$20="English",U29,V29))</f>
        <v/>
      </c>
      <c r="J29" s="553" t="str">
        <f>UPPER(IF(Intro!$G$20="English",V29,W29))</f>
        <v/>
      </c>
      <c r="K29" s="553" t="str">
        <f>UPPER(IF(Intro!$G$20="English",W29,X29))</f>
        <v/>
      </c>
      <c r="L29" s="554" t="str">
        <f>UPPER(IF(Intro!$G$20="English",X29,Y29))</f>
        <v/>
      </c>
      <c r="M29" s="6"/>
      <c r="N29" s="5"/>
      <c r="O29" s="19" t="s">
        <v>67</v>
      </c>
      <c r="P29" s="9" t="s">
        <v>68</v>
      </c>
    </row>
    <row r="30" spans="1:16" x14ac:dyDescent="0.25">
      <c r="B30" s="16"/>
      <c r="C30" s="35"/>
      <c r="D30" s="35"/>
      <c r="E30" s="36"/>
      <c r="F30" s="36"/>
      <c r="G30" s="36"/>
      <c r="H30" s="36"/>
      <c r="I30" s="36"/>
      <c r="J30" s="36"/>
      <c r="K30" s="36"/>
      <c r="L30" s="17"/>
      <c r="M30" s="10"/>
    </row>
    <row r="31" spans="1:16" s="38" customFormat="1" x14ac:dyDescent="0.25">
      <c r="A31" s="49"/>
      <c r="B31" s="537" t="str">
        <f>IF(Intro!$G$20="English",O31,P31)</f>
        <v>The goods are commonly classified in the Customs Tariff under the following Harmonized Commodity Description and Coding System (HS) number(s):</v>
      </c>
      <c r="C31" s="538"/>
      <c r="D31" s="538"/>
      <c r="E31" s="538"/>
      <c r="F31" s="538"/>
      <c r="G31" s="538"/>
      <c r="H31" s="538"/>
      <c r="I31" s="538"/>
      <c r="J31" s="538"/>
      <c r="K31" s="538"/>
      <c r="L31" s="539"/>
      <c r="O31" s="10" t="s">
        <v>348</v>
      </c>
      <c r="P31" s="10" t="s">
        <v>349</v>
      </c>
    </row>
    <row r="32" spans="1:16" x14ac:dyDescent="0.25">
      <c r="B32" s="112"/>
      <c r="C32" s="102"/>
      <c r="D32" s="104"/>
      <c r="E32" s="104"/>
      <c r="F32" s="104"/>
      <c r="G32" s="104"/>
      <c r="H32" s="104"/>
      <c r="I32" s="104"/>
      <c r="J32" s="104"/>
      <c r="K32" s="104"/>
      <c r="L32" s="103"/>
      <c r="M32" s="10"/>
    </row>
    <row r="33" spans="1:18" s="38" customFormat="1" ht="19.5" customHeight="1" x14ac:dyDescent="0.25">
      <c r="A33" s="49"/>
      <c r="B33" s="537"/>
      <c r="C33" s="538"/>
      <c r="D33" s="618" t="str">
        <f>Variables!B20</f>
        <v>7304.29.00.12, 7304.29.00.13, 7304.29.00.14, 7304.29.00.15, 7304.29.00.16, 7304.29.00.17, 7304.29.00.19, 7304.29.00.22, 7304.29.00.23, 7304.29.00.24, 7304.29.00.25, 7304.29.00.26, 7304.29.00.27, 7304.29.00.29, 7306.29.00.12, 7306.29.00.13, 7306.29.00.14, 7306.29.00.15, 7306.29.00.16, 7306.29.00.17, 7306.29.00.19, 7306.29.00.22, 7306.29.00.23, 7306.29.00.24, 7306.29.00.25, 7306.29.00.26, 7306.29.00.27, 7306.29.00.29</v>
      </c>
      <c r="E33" s="619"/>
      <c r="F33" s="619"/>
      <c r="G33" s="619"/>
      <c r="H33" s="619"/>
      <c r="I33" s="619"/>
      <c r="J33" s="620"/>
      <c r="K33" s="66"/>
      <c r="L33" s="67"/>
      <c r="O33" s="10" t="str">
        <f>"Prior to "&amp;Variables!B19&amp;":"</f>
        <v>Prior to Date of change:</v>
      </c>
      <c r="P33" s="10" t="str">
        <f>"Avant le "&amp;Variables!C19&amp;" :"</f>
        <v>Avant le Date of change :</v>
      </c>
    </row>
    <row r="34" spans="1:18" s="38" customFormat="1" x14ac:dyDescent="0.25">
      <c r="A34" s="49"/>
      <c r="B34" s="537"/>
      <c r="C34" s="538"/>
      <c r="D34" s="621"/>
      <c r="E34" s="622"/>
      <c r="F34" s="622"/>
      <c r="G34" s="622"/>
      <c r="H34" s="622"/>
      <c r="I34" s="622"/>
      <c r="J34" s="623"/>
      <c r="K34" s="116"/>
      <c r="L34" s="117"/>
      <c r="O34" s="10"/>
      <c r="P34" s="10"/>
    </row>
    <row r="35" spans="1:18" s="38" customFormat="1" ht="26.25" customHeight="1" x14ac:dyDescent="0.25">
      <c r="A35" s="49"/>
      <c r="B35" s="537"/>
      <c r="C35" s="538"/>
      <c r="D35" s="624"/>
      <c r="E35" s="625"/>
      <c r="F35" s="625"/>
      <c r="G35" s="625"/>
      <c r="H35" s="625"/>
      <c r="I35" s="625"/>
      <c r="J35" s="626"/>
      <c r="K35" s="116"/>
      <c r="L35" s="117"/>
      <c r="O35" s="10"/>
      <c r="P35" s="10"/>
    </row>
    <row r="36" spans="1:18" s="38" customFormat="1" x14ac:dyDescent="0.25">
      <c r="A36" s="49"/>
      <c r="B36" s="50"/>
      <c r="C36" s="51"/>
      <c r="D36" s="51"/>
      <c r="E36" s="51"/>
      <c r="F36" s="51"/>
      <c r="G36" s="51"/>
      <c r="H36" s="51"/>
      <c r="I36" s="51"/>
      <c r="J36" s="51"/>
      <c r="K36" s="51"/>
      <c r="L36" s="52"/>
      <c r="O36" s="10"/>
      <c r="P36" s="10"/>
    </row>
    <row r="37" spans="1:18" s="6" customFormat="1" x14ac:dyDescent="0.25">
      <c r="A37" s="4"/>
      <c r="B37" s="14"/>
      <c r="C37" s="14"/>
      <c r="D37" s="14"/>
      <c r="E37" s="3"/>
      <c r="F37" s="3"/>
      <c r="G37" s="3"/>
      <c r="H37" s="3"/>
      <c r="I37" s="3"/>
      <c r="J37" s="3"/>
      <c r="K37" s="3"/>
      <c r="L37" s="3"/>
      <c r="O37" s="15"/>
      <c r="P37" s="27"/>
    </row>
    <row r="38" spans="1:18" s="2" customFormat="1" x14ac:dyDescent="0.25">
      <c r="A38" s="4"/>
      <c r="B38" s="627" t="str">
        <f>UPPER(IF(Intro!$G$20="English",O38,P38))</f>
        <v>GLOSSARY</v>
      </c>
      <c r="C38" s="627"/>
      <c r="D38" s="627" t="s">
        <v>197</v>
      </c>
      <c r="E38" s="627" t="s">
        <v>198</v>
      </c>
      <c r="F38" s="627" t="s">
        <v>198</v>
      </c>
      <c r="G38" s="627" t="s">
        <v>198</v>
      </c>
      <c r="H38" s="627" t="s">
        <v>198</v>
      </c>
      <c r="I38" s="627" t="s">
        <v>198</v>
      </c>
      <c r="J38" s="627" t="s">
        <v>198</v>
      </c>
      <c r="K38" s="627" t="s">
        <v>198</v>
      </c>
      <c r="L38" s="627" t="s">
        <v>198</v>
      </c>
      <c r="M38" s="6"/>
      <c r="N38" s="5"/>
      <c r="O38" s="19" t="s">
        <v>315</v>
      </c>
      <c r="P38" s="19" t="s">
        <v>197</v>
      </c>
    </row>
    <row r="39" spans="1:18" s="2" customFormat="1" x14ac:dyDescent="0.25">
      <c r="A39" s="4"/>
      <c r="B39" s="645" t="str">
        <f>IF(Intro!$G$20="English",O39,P39)</f>
        <v>Delivery costs</v>
      </c>
      <c r="C39" s="646"/>
      <c r="D39" s="647" t="str">
        <f>IF(Intro!$G$20="English",O40,P40)</f>
        <v>The costs of freight, handling, and insurance to your Canadian warehouse and, where applicable, all import costs such as customs and other duties (including anti-dumping and countervailing duties), brokerage fees and surcharges.</v>
      </c>
      <c r="E39" s="647"/>
      <c r="F39" s="647"/>
      <c r="G39" s="647"/>
      <c r="H39" s="647"/>
      <c r="I39" s="647"/>
      <c r="J39" s="647"/>
      <c r="K39" s="647"/>
      <c r="L39" s="648"/>
      <c r="M39" s="6"/>
      <c r="N39" s="5"/>
      <c r="O39" s="10" t="s">
        <v>422</v>
      </c>
      <c r="P39" s="10" t="s">
        <v>423</v>
      </c>
    </row>
    <row r="40" spans="1:18" s="2" customFormat="1" x14ac:dyDescent="0.25">
      <c r="A40" s="4"/>
      <c r="B40" s="632"/>
      <c r="C40" s="633"/>
      <c r="D40" s="628"/>
      <c r="E40" s="628"/>
      <c r="F40" s="628"/>
      <c r="G40" s="628"/>
      <c r="H40" s="628"/>
      <c r="I40" s="628"/>
      <c r="J40" s="628"/>
      <c r="K40" s="628"/>
      <c r="L40" s="629"/>
      <c r="M40" s="6"/>
      <c r="N40" s="5"/>
      <c r="O40" s="10" t="s">
        <v>424</v>
      </c>
      <c r="P40" s="9" t="s">
        <v>425</v>
      </c>
    </row>
    <row r="41" spans="1:18" s="2" customFormat="1" x14ac:dyDescent="0.25">
      <c r="A41" s="4"/>
      <c r="B41" s="632"/>
      <c r="C41" s="633"/>
      <c r="D41" s="628"/>
      <c r="E41" s="628"/>
      <c r="F41" s="628"/>
      <c r="G41" s="628"/>
      <c r="H41" s="628"/>
      <c r="I41" s="628"/>
      <c r="J41" s="628"/>
      <c r="K41" s="628"/>
      <c r="L41" s="629"/>
      <c r="M41" s="6"/>
      <c r="N41" s="5"/>
      <c r="O41" s="107"/>
      <c r="P41" s="107"/>
    </row>
    <row r="42" spans="1:18" s="38" customFormat="1" x14ac:dyDescent="0.25">
      <c r="A42" s="49"/>
      <c r="B42" s="643" t="str">
        <f>IF(Intro!$G$20="English",O42,P42)</f>
        <v>Net delivered purchase value (laid-in cost)</v>
      </c>
      <c r="C42" s="644"/>
      <c r="D42" s="636" t="str">
        <f>IF(Intro!$G$20="English",O43,P43)</f>
        <v>The purchase value net of all cash, quantity or deferred discounts, allowances, taxes, rebates and incentives, whether or not shown on the invoice. However, it includes delivery costs (freight, handling, and insurance) to your Canadian warehouse and, where applicable, all import costs such as customs and other duties (including anti-dumping and countervailing duties), brokerage fees and surcharges.</v>
      </c>
      <c r="E42" s="636"/>
      <c r="F42" s="636"/>
      <c r="G42" s="636"/>
      <c r="H42" s="636"/>
      <c r="I42" s="636"/>
      <c r="J42" s="636"/>
      <c r="K42" s="636"/>
      <c r="L42" s="637"/>
      <c r="O42" s="10" t="s">
        <v>185</v>
      </c>
      <c r="P42" s="10" t="s">
        <v>388</v>
      </c>
    </row>
    <row r="43" spans="1:18" s="38" customFormat="1" x14ac:dyDescent="0.25">
      <c r="A43" s="49"/>
      <c r="B43" s="632"/>
      <c r="C43" s="633"/>
      <c r="D43" s="628"/>
      <c r="E43" s="628"/>
      <c r="F43" s="628"/>
      <c r="G43" s="628"/>
      <c r="H43" s="628"/>
      <c r="I43" s="628"/>
      <c r="J43" s="628"/>
      <c r="K43" s="628"/>
      <c r="L43" s="629"/>
      <c r="O43" s="15" t="s">
        <v>269</v>
      </c>
      <c r="P43" s="15" t="s">
        <v>270</v>
      </c>
      <c r="Q43" s="15"/>
      <c r="R43" s="15"/>
    </row>
    <row r="44" spans="1:18" s="38" customFormat="1" x14ac:dyDescent="0.25">
      <c r="A44" s="49"/>
      <c r="B44" s="632"/>
      <c r="C44" s="633"/>
      <c r="D44" s="628"/>
      <c r="E44" s="628"/>
      <c r="F44" s="628"/>
      <c r="G44" s="628"/>
      <c r="H44" s="628"/>
      <c r="I44" s="628"/>
      <c r="J44" s="628"/>
      <c r="K44" s="628"/>
      <c r="L44" s="629"/>
      <c r="O44" s="15"/>
      <c r="P44" s="15"/>
      <c r="Q44" s="15"/>
      <c r="R44" s="15"/>
    </row>
    <row r="45" spans="1:18" s="38" customFormat="1" x14ac:dyDescent="0.25">
      <c r="A45" s="49"/>
      <c r="B45" s="632"/>
      <c r="C45" s="633"/>
      <c r="D45" s="628"/>
      <c r="E45" s="628"/>
      <c r="F45" s="628"/>
      <c r="G45" s="628"/>
      <c r="H45" s="628"/>
      <c r="I45" s="628"/>
      <c r="J45" s="628"/>
      <c r="K45" s="628"/>
      <c r="L45" s="629"/>
      <c r="O45" s="10"/>
      <c r="P45" s="10"/>
      <c r="Q45" s="15"/>
      <c r="R45" s="15"/>
    </row>
    <row r="46" spans="1:18" s="38" customFormat="1" x14ac:dyDescent="0.25">
      <c r="A46" s="49"/>
      <c r="B46" s="632" t="str">
        <f>IF(Intro!$G$20="English",O46,P46)</f>
        <v>Net delivered selling value</v>
      </c>
      <c r="C46" s="633"/>
      <c r="D46" s="628" t="str">
        <f>IF(Intro!$G$20="English",O47,P47)</f>
        <v>The value of your sales net of all discounts (cash, quantity or deferred), allowances, taxes, rebates and incentives, whether or not shown on the invoice. It includes all delivery costs.</v>
      </c>
      <c r="E46" s="628"/>
      <c r="F46" s="628"/>
      <c r="G46" s="628"/>
      <c r="H46" s="628"/>
      <c r="I46" s="628"/>
      <c r="J46" s="628"/>
      <c r="K46" s="628"/>
      <c r="L46" s="629"/>
      <c r="O46" s="10" t="s">
        <v>183</v>
      </c>
      <c r="P46" s="10" t="s">
        <v>184</v>
      </c>
    </row>
    <row r="47" spans="1:18" x14ac:dyDescent="0.25">
      <c r="B47" s="632"/>
      <c r="C47" s="633"/>
      <c r="D47" s="628"/>
      <c r="E47" s="628"/>
      <c r="F47" s="628"/>
      <c r="G47" s="628"/>
      <c r="H47" s="628"/>
      <c r="I47" s="628"/>
      <c r="J47" s="628"/>
      <c r="K47" s="628"/>
      <c r="L47" s="629"/>
      <c r="O47" s="10" t="s">
        <v>426</v>
      </c>
      <c r="P47" s="9" t="s">
        <v>316</v>
      </c>
    </row>
    <row r="48" spans="1:18" x14ac:dyDescent="0.25">
      <c r="B48" s="634"/>
      <c r="C48" s="635"/>
      <c r="D48" s="630"/>
      <c r="E48" s="630"/>
      <c r="F48" s="630"/>
      <c r="G48" s="630"/>
      <c r="H48" s="630"/>
      <c r="I48" s="630"/>
      <c r="J48" s="630"/>
      <c r="K48" s="630"/>
      <c r="L48" s="631"/>
    </row>
    <row r="49" spans="1:18" s="38" customFormat="1" x14ac:dyDescent="0.25">
      <c r="A49" s="49"/>
      <c r="B49" s="632" t="str">
        <f>IF(Intro!$G$20="English",O49,P49)</f>
        <v>Related firms</v>
      </c>
      <c r="C49" s="633"/>
      <c r="D49" s="533" t="str">
        <f>IF(Intro!$G$20="English",O50,P50)</f>
        <v>Firms that are related to each other in any manner other than through an arm’s length (independent) customer/supplier relationship. For example, firms are associated or related if an officer or director of one firm is an officer or director of the other, if a firm directly or indirectly owns, holds or controls shares of the other firm.</v>
      </c>
      <c r="E49" s="533"/>
      <c r="F49" s="533"/>
      <c r="G49" s="533"/>
      <c r="H49" s="533"/>
      <c r="I49" s="533"/>
      <c r="J49" s="533"/>
      <c r="K49" s="533"/>
      <c r="L49" s="638"/>
      <c r="O49" s="10" t="s">
        <v>281</v>
      </c>
      <c r="P49" s="10" t="s">
        <v>282</v>
      </c>
    </row>
    <row r="50" spans="1:18" s="38" customFormat="1" x14ac:dyDescent="0.25">
      <c r="A50" s="49"/>
      <c r="B50" s="632"/>
      <c r="C50" s="633"/>
      <c r="D50" s="533"/>
      <c r="E50" s="533"/>
      <c r="F50" s="533"/>
      <c r="G50" s="533"/>
      <c r="H50" s="533"/>
      <c r="I50" s="533"/>
      <c r="J50" s="533"/>
      <c r="K50" s="533"/>
      <c r="L50" s="638"/>
      <c r="O50" s="10" t="s">
        <v>273</v>
      </c>
      <c r="P50" s="10" t="s">
        <v>274</v>
      </c>
      <c r="Q50" s="10"/>
      <c r="R50" s="10"/>
    </row>
    <row r="51" spans="1:18" s="38" customFormat="1" x14ac:dyDescent="0.25">
      <c r="A51" s="49"/>
      <c r="B51" s="632"/>
      <c r="C51" s="633"/>
      <c r="D51" s="533"/>
      <c r="E51" s="533"/>
      <c r="F51" s="533"/>
      <c r="G51" s="533"/>
      <c r="H51" s="533"/>
      <c r="I51" s="533"/>
      <c r="J51" s="533"/>
      <c r="K51" s="533"/>
      <c r="L51" s="638"/>
      <c r="O51" s="10"/>
      <c r="P51" s="10"/>
      <c r="Q51" s="10"/>
      <c r="R51" s="10"/>
    </row>
    <row r="52" spans="1:18" s="38" customFormat="1" x14ac:dyDescent="0.25">
      <c r="A52" s="49"/>
      <c r="B52" s="641"/>
      <c r="C52" s="642"/>
      <c r="D52" s="639"/>
      <c r="E52" s="639"/>
      <c r="F52" s="639"/>
      <c r="G52" s="639"/>
      <c r="H52" s="639"/>
      <c r="I52" s="639"/>
      <c r="J52" s="639"/>
      <c r="K52" s="639"/>
      <c r="L52" s="640"/>
      <c r="O52" s="10"/>
      <c r="P52" s="10"/>
      <c r="Q52" s="10"/>
      <c r="R52" s="10"/>
    </row>
  </sheetData>
  <sheetProtection algorithmName="SHA-512" hashValue="hQFonFQbQLaS8mDzlqHKprQ5b/6n9xGw1d8h7VEhMNuXaLWlnsAYBql5bNIWLwQFoHR7Q7TjrqSW+P+64VV4cg==" saltValue="rL2ZV3DkH2MQfKNn43S59Q==" spinCount="100000" sheet="1" objects="1" scenarios="1" selectLockedCells="1"/>
  <mergeCells count="26">
    <mergeCell ref="B38:L38"/>
    <mergeCell ref="D46:L48"/>
    <mergeCell ref="B46:C48"/>
    <mergeCell ref="D42:L45"/>
    <mergeCell ref="D49:L52"/>
    <mergeCell ref="B49:C52"/>
    <mergeCell ref="B42:C45"/>
    <mergeCell ref="B39:C41"/>
    <mergeCell ref="D39:L41"/>
    <mergeCell ref="B33:C35"/>
    <mergeCell ref="B19:L19"/>
    <mergeCell ref="B29:L29"/>
    <mergeCell ref="B12:L13"/>
    <mergeCell ref="B15:L16"/>
    <mergeCell ref="B31:L31"/>
    <mergeCell ref="D33:J35"/>
    <mergeCell ref="B21:L21"/>
    <mergeCell ref="B22:L22"/>
    <mergeCell ref="B23:L23"/>
    <mergeCell ref="B24:L24"/>
    <mergeCell ref="B26:L26"/>
    <mergeCell ref="B5:L5"/>
    <mergeCell ref="B4:L4"/>
    <mergeCell ref="B6:L6"/>
    <mergeCell ref="B8:L8"/>
    <mergeCell ref="B10:L10"/>
  </mergeCells>
  <printOptions horizontalCentered="1"/>
  <pageMargins left="0.25" right="0.25" top="0.75" bottom="0.75" header="0.3" footer="0.3"/>
  <pageSetup scale="63" fitToHeight="0" orientation="portrait" r:id="rId1"/>
  <headerFooter>
    <oddFooter>&amp;L&amp;A</oddFooter>
  </headerFooter>
  <rowBreaks count="1" manualBreakCount="1">
    <brk id="37" min="1" max="11"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97042-8826-4465-B516-7E367375E1BF}">
  <sheetPr codeName="Sheet4">
    <tabColor rgb="FF00B0F0"/>
    <pageSetUpPr fitToPage="1"/>
  </sheetPr>
  <dimension ref="A1:U392"/>
  <sheetViews>
    <sheetView showGridLines="0" zoomScaleNormal="100" zoomScaleSheetLayoutView="55" workbookViewId="0">
      <selection activeCell="B381" sqref="B381:L382"/>
    </sheetView>
  </sheetViews>
  <sheetFormatPr defaultColWidth="9.140625" defaultRowHeight="14.25" x14ac:dyDescent="0.25"/>
  <cols>
    <col min="1" max="1" width="1.85546875" style="8" customWidth="1"/>
    <col min="2" max="12" width="14.5703125" style="1" customWidth="1"/>
    <col min="13" max="13" width="6.140625" style="9" customWidth="1"/>
    <col min="14" max="14" width="9.140625" style="10" customWidth="1"/>
    <col min="15" max="15" width="36.42578125" style="10" hidden="1" customWidth="1"/>
    <col min="16" max="16" width="34.140625" style="10" hidden="1" customWidth="1"/>
    <col min="17" max="19" width="8.42578125" style="10" customWidth="1"/>
    <col min="20" max="16384" width="9.140625" style="10"/>
  </cols>
  <sheetData>
    <row r="1" spans="1:21" x14ac:dyDescent="0.25">
      <c r="O1" s="10" t="s">
        <v>419</v>
      </c>
      <c r="P1" s="10" t="s">
        <v>419</v>
      </c>
    </row>
    <row r="2" spans="1:21" x14ac:dyDescent="0.25">
      <c r="B2" s="12" t="s">
        <v>66</v>
      </c>
      <c r="C2" s="12"/>
      <c r="O2" s="161" t="s">
        <v>93</v>
      </c>
      <c r="P2" s="161" t="s">
        <v>109</v>
      </c>
    </row>
    <row r="3" spans="1:21" x14ac:dyDescent="0.25">
      <c r="B3" s="13"/>
      <c r="C3" s="13"/>
      <c r="O3" s="2"/>
      <c r="P3" s="2"/>
    </row>
    <row r="4" spans="1:21" s="2" customFormat="1" x14ac:dyDescent="0.25">
      <c r="A4" s="4"/>
      <c r="B4" s="543" t="str">
        <f>Info!B4</f>
        <v>IMPORTERS' QUESTIONNAIRE</v>
      </c>
      <c r="C4" s="544"/>
      <c r="D4" s="544"/>
      <c r="E4" s="544"/>
      <c r="F4" s="544"/>
      <c r="G4" s="544"/>
      <c r="H4" s="544"/>
      <c r="I4" s="544"/>
      <c r="J4" s="544"/>
      <c r="K4" s="544"/>
      <c r="L4" s="545"/>
      <c r="M4" s="5"/>
      <c r="N4" s="5"/>
      <c r="O4" s="19"/>
      <c r="P4" s="19"/>
    </row>
    <row r="5" spans="1:21" s="2" customFormat="1" x14ac:dyDescent="0.25">
      <c r="A5" s="4"/>
      <c r="B5" s="688" t="str">
        <f>Info!B5</f>
        <v>NQ-2026-001</v>
      </c>
      <c r="C5" s="689"/>
      <c r="D5" s="689"/>
      <c r="E5" s="689"/>
      <c r="F5" s="689"/>
      <c r="G5" s="689"/>
      <c r="H5" s="689"/>
      <c r="I5" s="689"/>
      <c r="J5" s="689"/>
      <c r="K5" s="689"/>
      <c r="L5" s="690"/>
      <c r="M5" s="5"/>
      <c r="N5" s="5"/>
      <c r="O5" s="19"/>
      <c r="P5" s="19"/>
    </row>
    <row r="6" spans="1:21" s="6" customFormat="1" x14ac:dyDescent="0.25">
      <c r="A6" s="4"/>
      <c r="B6" s="688" t="str">
        <f>Info!B6</f>
        <v>OIL AND GAS WELL CASING</v>
      </c>
      <c r="C6" s="689"/>
      <c r="D6" s="689"/>
      <c r="E6" s="689"/>
      <c r="F6" s="689"/>
      <c r="G6" s="689"/>
      <c r="H6" s="689"/>
      <c r="I6" s="689"/>
      <c r="J6" s="689"/>
      <c r="K6" s="689"/>
      <c r="L6" s="690"/>
      <c r="M6" s="19"/>
      <c r="N6" s="19"/>
      <c r="O6" s="15"/>
      <c r="P6" s="15"/>
    </row>
    <row r="7" spans="1:21" s="6" customFormat="1" x14ac:dyDescent="0.25">
      <c r="A7" s="4"/>
      <c r="B7" s="154"/>
      <c r="C7" s="155"/>
      <c r="D7" s="155"/>
      <c r="E7" s="155"/>
      <c r="F7" s="155"/>
      <c r="G7" s="155"/>
      <c r="H7" s="155"/>
      <c r="I7" s="155"/>
      <c r="J7" s="155"/>
      <c r="K7" s="155"/>
      <c r="L7" s="156"/>
      <c r="M7" s="19"/>
      <c r="N7" s="19"/>
      <c r="O7" s="20"/>
    </row>
    <row r="8" spans="1:21" s="6" customFormat="1" x14ac:dyDescent="0.25">
      <c r="A8" s="4"/>
      <c r="B8" s="691" t="str">
        <f>IF(Intro!$G$20="English",O8,P8)</f>
        <v>The following questions refer to the goods as defined in the product description on the Intro tab.</v>
      </c>
      <c r="C8" s="692"/>
      <c r="D8" s="692"/>
      <c r="E8" s="692"/>
      <c r="F8" s="692"/>
      <c r="G8" s="692"/>
      <c r="H8" s="692"/>
      <c r="I8" s="692"/>
      <c r="J8" s="692"/>
      <c r="K8" s="692"/>
      <c r="L8" s="693"/>
      <c r="M8" s="19"/>
      <c r="N8" s="19"/>
      <c r="O8" s="15" t="str">
        <f>"The following questions refer to the goods as defined in the product description on the Intro tab."</f>
        <v>The following questions refer to the goods as defined in the product description on the Intro tab.</v>
      </c>
      <c r="P8" s="15" t="str">
        <f>"Les marchandises dans les questions suivantes font référence aux marchandises comme définies dans la description du produit de l'onglet Intro."</f>
        <v>Les marchandises dans les questions suivantes font référence aux marchandises comme définies dans la description du produit de l'onglet Intro.</v>
      </c>
    </row>
    <row r="9" spans="1:21" s="6" customFormat="1" x14ac:dyDescent="0.25">
      <c r="A9" s="4"/>
      <c r="B9" s="691" t="str">
        <f>IF(Intro!$G$20="English",O9,P9)</f>
        <v xml:space="preserve">Product information and a glossary of terms can be found in the Info tab.
</v>
      </c>
      <c r="C9" s="692"/>
      <c r="D9" s="692"/>
      <c r="E9" s="692"/>
      <c r="F9" s="692"/>
      <c r="G9" s="692"/>
      <c r="H9" s="692"/>
      <c r="I9" s="692"/>
      <c r="J9" s="692"/>
      <c r="K9" s="692"/>
      <c r="L9" s="693"/>
      <c r="M9" s="19"/>
      <c r="N9" s="19"/>
      <c r="O9" s="15" t="s">
        <v>119</v>
      </c>
      <c r="P9" s="6" t="s">
        <v>120</v>
      </c>
    </row>
    <row r="10" spans="1:21" s="6" customFormat="1" x14ac:dyDescent="0.25">
      <c r="A10" s="4"/>
      <c r="B10" s="694" t="str">
        <f>IF(Intro!$G$20="English",O10,P10)</f>
        <v xml:space="preserve">Use the AddPub tab if more space is needed.
</v>
      </c>
      <c r="C10" s="695"/>
      <c r="D10" s="695"/>
      <c r="E10" s="695"/>
      <c r="F10" s="695"/>
      <c r="G10" s="695"/>
      <c r="H10" s="695"/>
      <c r="I10" s="695"/>
      <c r="J10" s="695"/>
      <c r="K10" s="695"/>
      <c r="L10" s="696"/>
      <c r="M10" s="19"/>
      <c r="N10" s="19"/>
      <c r="O10" s="15" t="s">
        <v>121</v>
      </c>
      <c r="P10" s="15" t="s">
        <v>122</v>
      </c>
    </row>
    <row r="11" spans="1:21" s="6" customFormat="1" x14ac:dyDescent="0.25">
      <c r="A11" s="4"/>
      <c r="B11" s="14"/>
      <c r="C11" s="14"/>
      <c r="D11" s="3"/>
      <c r="E11" s="3"/>
      <c r="F11" s="3"/>
      <c r="G11" s="3"/>
      <c r="H11" s="3"/>
      <c r="I11" s="3"/>
      <c r="J11" s="3"/>
      <c r="K11" s="3"/>
      <c r="L11" s="3"/>
      <c r="O11" s="15"/>
      <c r="P11" s="15"/>
    </row>
    <row r="12" spans="1:21" x14ac:dyDescent="0.25">
      <c r="B12" s="540" t="str">
        <f>IF(Intro!$G$20="English",O12,P12)</f>
        <v>GENERAL FIRM INFORMATION</v>
      </c>
      <c r="C12" s="541"/>
      <c r="D12" s="541"/>
      <c r="E12" s="541"/>
      <c r="F12" s="541"/>
      <c r="G12" s="541"/>
      <c r="H12" s="541"/>
      <c r="I12" s="541"/>
      <c r="J12" s="541"/>
      <c r="K12" s="541"/>
      <c r="L12" s="542"/>
      <c r="M12" s="38"/>
      <c r="O12" s="107" t="s">
        <v>317</v>
      </c>
      <c r="P12" s="107" t="s">
        <v>318</v>
      </c>
    </row>
    <row r="13" spans="1:21" x14ac:dyDescent="0.25">
      <c r="B13" s="672" t="s">
        <v>12</v>
      </c>
      <c r="C13" s="673"/>
      <c r="D13" s="673"/>
      <c r="E13" s="673"/>
      <c r="F13" s="673"/>
      <c r="G13" s="673"/>
      <c r="H13" s="673"/>
      <c r="I13" s="673"/>
      <c r="J13" s="673"/>
      <c r="K13" s="673"/>
      <c r="L13" s="674"/>
      <c r="M13" s="10"/>
    </row>
    <row r="14" spans="1:21" s="38" customFormat="1" x14ac:dyDescent="0.25">
      <c r="A14" s="49"/>
      <c r="B14" s="53"/>
      <c r="C14" s="144"/>
      <c r="D14" s="144"/>
      <c r="E14" s="144"/>
      <c r="F14" s="144"/>
      <c r="G14" s="144"/>
      <c r="H14" s="144"/>
      <c r="I14" s="144"/>
      <c r="J14" s="144"/>
      <c r="K14" s="144"/>
      <c r="L14" s="54"/>
      <c r="Q14" s="10"/>
      <c r="R14" s="10"/>
      <c r="S14" s="10"/>
      <c r="T14" s="10"/>
      <c r="U14" s="10"/>
    </row>
    <row r="15" spans="1:21" s="38" customFormat="1" x14ac:dyDescent="0.25">
      <c r="A15" s="49"/>
      <c r="B15" s="684" t="str">
        <f>IF(Intro!$G$20="English",O15,P15)</f>
        <v>Select your firm's primary activities with respect to the goods between January 1, 2023 and March 31,2026, 2026 (select only one response):</v>
      </c>
      <c r="C15" s="685"/>
      <c r="D15" s="685"/>
      <c r="E15" s="685"/>
      <c r="F15" s="685"/>
      <c r="G15" s="685"/>
      <c r="H15" s="685"/>
      <c r="I15" s="685"/>
      <c r="J15" s="685"/>
      <c r="K15" s="685"/>
      <c r="L15" s="586"/>
      <c r="O15" s="38" t="str">
        <f>"Select your firm's primary activities with respect to the goods between January 1, "&amp;Variables!B6&amp;" and "&amp;Variables!B7&amp;", "&amp;Variables!B8&amp;" (select only one response):"</f>
        <v>Select your firm's primary activities with respect to the goods between January 1, 2023 and March 31,2026, 2026 (select only one response):</v>
      </c>
      <c r="P15" s="38" t="str">
        <f>"Sélectionnez l'activité principale de votre entreprise concernant les marchandises entre le 1er janvier "&amp;Variables!C6&amp;" et le "&amp;Variables!C7&amp;" "&amp;Variables!C8&amp;" (sélectionnez une seule réponse) :"</f>
        <v>Sélectionnez l'activité principale de votre entreprise concernant les marchandises entre le 1er janvier 2023 et le 31 mars 2026 2026 (sélectionnez une seule réponse) :</v>
      </c>
      <c r="Q15" s="10"/>
      <c r="R15" s="10"/>
      <c r="S15" s="10"/>
      <c r="T15" s="10"/>
      <c r="U15" s="10"/>
    </row>
    <row r="16" spans="1:21" s="38" customFormat="1" ht="14.1" customHeight="1" x14ac:dyDescent="0.25">
      <c r="A16" s="49"/>
      <c r="B16" s="74"/>
      <c r="C16" s="201"/>
      <c r="D16" s="201"/>
      <c r="E16" s="201"/>
      <c r="F16" s="201"/>
      <c r="G16" s="201"/>
      <c r="H16" s="201"/>
      <c r="I16" s="201"/>
      <c r="J16" s="201"/>
      <c r="K16" s="201"/>
      <c r="L16" s="202"/>
      <c r="P16" s="206"/>
      <c r="R16" s="10"/>
      <c r="S16" s="10"/>
      <c r="T16" s="10"/>
      <c r="U16" s="10"/>
    </row>
    <row r="17" spans="1:21" s="38" customFormat="1" x14ac:dyDescent="0.25">
      <c r="A17" s="49"/>
      <c r="B17" s="686" t="str">
        <f>IF(Intro!$G$20="English",O17,P17)</f>
        <v>Your firm sold the goods, without modification, to members of the public (i.e. a retailer)?</v>
      </c>
      <c r="C17" s="687"/>
      <c r="D17" s="687"/>
      <c r="E17" s="687"/>
      <c r="F17" s="687"/>
      <c r="G17" s="687"/>
      <c r="H17" s="687"/>
      <c r="I17" s="687"/>
      <c r="J17" s="687"/>
      <c r="K17" s="312"/>
      <c r="L17" s="202"/>
      <c r="O17" s="206" t="s">
        <v>461</v>
      </c>
      <c r="P17" s="206" t="s">
        <v>464</v>
      </c>
      <c r="R17" s="10"/>
      <c r="S17" s="10"/>
      <c r="T17" s="10"/>
      <c r="U17" s="10"/>
    </row>
    <row r="18" spans="1:21" s="38" customFormat="1" x14ac:dyDescent="0.25">
      <c r="A18" s="49"/>
      <c r="B18" s="686" t="str">
        <f>IF(Intro!$G$20="English",O18,P18)</f>
        <v>Your firm sold the goods, without modification, to other businesses (i.e. a distributor of the goods)?</v>
      </c>
      <c r="C18" s="687"/>
      <c r="D18" s="687"/>
      <c r="E18" s="687"/>
      <c r="F18" s="687"/>
      <c r="G18" s="687"/>
      <c r="H18" s="687"/>
      <c r="I18" s="687"/>
      <c r="J18" s="687"/>
      <c r="K18" s="312"/>
      <c r="L18" s="202"/>
      <c r="O18" s="206" t="s">
        <v>462</v>
      </c>
      <c r="P18" s="206" t="s">
        <v>465</v>
      </c>
      <c r="R18" s="10"/>
      <c r="S18" s="10"/>
      <c r="T18" s="10"/>
      <c r="U18" s="10"/>
    </row>
    <row r="19" spans="1:21" ht="14.1" customHeight="1" x14ac:dyDescent="0.25">
      <c r="B19" s="651" t="str">
        <f>IF(Intro!$G$20="English",O19,P19)</f>
        <v>Your firm used the goods in the production of a different product which you then sold (i.e. an end user of the goods)?</v>
      </c>
      <c r="C19" s="652"/>
      <c r="D19" s="652"/>
      <c r="E19" s="652"/>
      <c r="F19" s="652"/>
      <c r="G19" s="652"/>
      <c r="H19" s="652"/>
      <c r="I19" s="652"/>
      <c r="J19" s="653"/>
      <c r="K19" s="588"/>
      <c r="L19" s="202"/>
      <c r="M19" s="10"/>
      <c r="O19" s="206" t="s">
        <v>466</v>
      </c>
      <c r="P19" s="206" t="s">
        <v>467</v>
      </c>
    </row>
    <row r="20" spans="1:21" ht="14.1" customHeight="1" x14ac:dyDescent="0.25">
      <c r="B20" s="654"/>
      <c r="C20" s="655"/>
      <c r="D20" s="655"/>
      <c r="E20" s="655"/>
      <c r="F20" s="655"/>
      <c r="G20" s="655"/>
      <c r="H20" s="655"/>
      <c r="I20" s="655"/>
      <c r="J20" s="656"/>
      <c r="K20" s="589"/>
      <c r="L20" s="205"/>
      <c r="M20" s="10"/>
      <c r="O20" s="206"/>
      <c r="P20" s="206"/>
    </row>
    <row r="21" spans="1:21" ht="14.1" customHeight="1" x14ac:dyDescent="0.25">
      <c r="B21" s="686" t="str">
        <f>IF(Intro!$G$20="English",O21,P21)</f>
        <v>Your firm used the goods for its own purposes and the goods were not sold in any capacity (i.e. an end user of the goods)?</v>
      </c>
      <c r="C21" s="687"/>
      <c r="D21" s="687"/>
      <c r="E21" s="687"/>
      <c r="F21" s="687"/>
      <c r="G21" s="687"/>
      <c r="H21" s="687"/>
      <c r="I21" s="687"/>
      <c r="J21" s="687"/>
      <c r="K21" s="588"/>
      <c r="L21" s="202"/>
      <c r="M21" s="10"/>
      <c r="O21" s="206" t="s">
        <v>463</v>
      </c>
      <c r="P21" s="206" t="s">
        <v>468</v>
      </c>
    </row>
    <row r="22" spans="1:21" ht="14.1" customHeight="1" x14ac:dyDescent="0.25">
      <c r="B22" s="686"/>
      <c r="C22" s="687"/>
      <c r="D22" s="687"/>
      <c r="E22" s="687"/>
      <c r="F22" s="687"/>
      <c r="G22" s="687"/>
      <c r="H22" s="687"/>
      <c r="I22" s="687"/>
      <c r="J22" s="687"/>
      <c r="K22" s="589"/>
      <c r="L22" s="202"/>
      <c r="M22" s="10"/>
      <c r="O22" s="206"/>
      <c r="P22" s="206"/>
    </row>
    <row r="23" spans="1:21" s="38" customFormat="1" x14ac:dyDescent="0.25">
      <c r="A23" s="49"/>
      <c r="B23" s="50"/>
      <c r="C23" s="51"/>
      <c r="D23" s="51"/>
      <c r="E23" s="51"/>
      <c r="F23" s="51"/>
      <c r="G23" s="51"/>
      <c r="H23" s="51"/>
      <c r="I23" s="51"/>
      <c r="J23" s="51"/>
      <c r="K23" s="51"/>
      <c r="L23" s="52"/>
      <c r="N23" s="10"/>
      <c r="O23" s="10"/>
      <c r="P23" s="10"/>
      <c r="T23" s="10"/>
      <c r="U23" s="10"/>
    </row>
    <row r="24" spans="1:21" x14ac:dyDescent="0.25">
      <c r="B24" s="667" t="s">
        <v>15</v>
      </c>
      <c r="C24" s="668"/>
      <c r="D24" s="668"/>
      <c r="E24" s="668"/>
      <c r="F24" s="668"/>
      <c r="G24" s="668"/>
      <c r="H24" s="668"/>
      <c r="I24" s="668"/>
      <c r="J24" s="668"/>
      <c r="K24" s="668"/>
      <c r="L24" s="669"/>
      <c r="M24" s="10"/>
      <c r="P24" s="38"/>
    </row>
    <row r="25" spans="1:21" x14ac:dyDescent="0.25">
      <c r="B25" s="16"/>
      <c r="C25" s="35"/>
      <c r="D25" s="36"/>
      <c r="E25" s="36"/>
      <c r="F25" s="36"/>
      <c r="G25" s="36"/>
      <c r="H25" s="36"/>
      <c r="I25" s="36"/>
      <c r="J25" s="36"/>
      <c r="K25" s="36"/>
      <c r="L25" s="17"/>
      <c r="M25" s="10"/>
    </row>
    <row r="26" spans="1:21" x14ac:dyDescent="0.25">
      <c r="B26" s="549" t="str">
        <f>IF(Intro!$G$20="English",O26,P26)</f>
        <v>Provide a brief history of your firm, with particular emphasis on activities regarding the goods.</v>
      </c>
      <c r="C26" s="550"/>
      <c r="D26" s="550"/>
      <c r="E26" s="550"/>
      <c r="F26" s="550"/>
      <c r="G26" s="550"/>
      <c r="H26" s="550"/>
      <c r="I26" s="550"/>
      <c r="J26" s="550"/>
      <c r="K26" s="550"/>
      <c r="L26" s="551"/>
      <c r="M26" s="10"/>
      <c r="O26" s="18" t="s">
        <v>74</v>
      </c>
      <c r="P26" s="10" t="s">
        <v>75</v>
      </c>
    </row>
    <row r="27" spans="1:21" s="38" customFormat="1" x14ac:dyDescent="0.25">
      <c r="A27" s="49"/>
      <c r="B27" s="53"/>
      <c r="C27" s="93"/>
      <c r="D27" s="93"/>
      <c r="E27" s="93"/>
      <c r="F27" s="93"/>
      <c r="G27" s="93"/>
      <c r="H27" s="93"/>
      <c r="I27" s="93"/>
      <c r="J27" s="93"/>
      <c r="K27" s="93"/>
      <c r="L27" s="54"/>
      <c r="O27" s="10"/>
      <c r="P27" s="10"/>
      <c r="Q27" s="10"/>
      <c r="R27" s="10"/>
      <c r="S27" s="10"/>
      <c r="T27" s="10"/>
      <c r="U27" s="10"/>
    </row>
    <row r="28" spans="1:21" s="11" customFormat="1" x14ac:dyDescent="0.25">
      <c r="A28" s="8"/>
      <c r="B28" s="675"/>
      <c r="C28" s="676"/>
      <c r="D28" s="676"/>
      <c r="E28" s="676"/>
      <c r="F28" s="676"/>
      <c r="G28" s="676"/>
      <c r="H28" s="676"/>
      <c r="I28" s="676"/>
      <c r="J28" s="676"/>
      <c r="K28" s="676"/>
      <c r="L28" s="677"/>
      <c r="M28" s="38"/>
      <c r="Q28" s="10"/>
    </row>
    <row r="29" spans="1:21" s="11" customFormat="1" x14ac:dyDescent="0.25">
      <c r="A29" s="8"/>
      <c r="B29" s="675"/>
      <c r="C29" s="676"/>
      <c r="D29" s="676"/>
      <c r="E29" s="676"/>
      <c r="F29" s="676"/>
      <c r="G29" s="676"/>
      <c r="H29" s="676"/>
      <c r="I29" s="676"/>
      <c r="J29" s="676"/>
      <c r="K29" s="676"/>
      <c r="L29" s="677"/>
      <c r="M29" s="38"/>
      <c r="Q29" s="10"/>
    </row>
    <row r="30" spans="1:21" s="11" customFormat="1" x14ac:dyDescent="0.25">
      <c r="A30" s="8"/>
      <c r="B30" s="675"/>
      <c r="C30" s="676"/>
      <c r="D30" s="676"/>
      <c r="E30" s="676"/>
      <c r="F30" s="676"/>
      <c r="G30" s="676"/>
      <c r="H30" s="676"/>
      <c r="I30" s="676"/>
      <c r="J30" s="676"/>
      <c r="K30" s="676"/>
      <c r="L30" s="677"/>
      <c r="M30" s="38"/>
      <c r="Q30" s="10"/>
    </row>
    <row r="31" spans="1:21" s="11" customFormat="1" x14ac:dyDescent="0.25">
      <c r="A31" s="8"/>
      <c r="B31" s="675"/>
      <c r="C31" s="676"/>
      <c r="D31" s="676"/>
      <c r="E31" s="676"/>
      <c r="F31" s="676"/>
      <c r="G31" s="676"/>
      <c r="H31" s="676"/>
      <c r="I31" s="676"/>
      <c r="J31" s="676"/>
      <c r="K31" s="676"/>
      <c r="L31" s="677"/>
      <c r="M31" s="38"/>
      <c r="Q31" s="10"/>
    </row>
    <row r="32" spans="1:21" s="11" customFormat="1" x14ac:dyDescent="0.25">
      <c r="A32" s="8"/>
      <c r="B32" s="675"/>
      <c r="C32" s="676"/>
      <c r="D32" s="676"/>
      <c r="E32" s="676"/>
      <c r="F32" s="676"/>
      <c r="G32" s="676"/>
      <c r="H32" s="676"/>
      <c r="I32" s="676"/>
      <c r="J32" s="676"/>
      <c r="K32" s="676"/>
      <c r="L32" s="677"/>
      <c r="M32" s="38"/>
      <c r="Q32" s="10"/>
    </row>
    <row r="33" spans="1:21" s="11" customFormat="1" x14ac:dyDescent="0.25">
      <c r="A33" s="8"/>
      <c r="B33" s="675"/>
      <c r="C33" s="676"/>
      <c r="D33" s="676"/>
      <c r="E33" s="676"/>
      <c r="F33" s="676"/>
      <c r="G33" s="676"/>
      <c r="H33" s="676"/>
      <c r="I33" s="676"/>
      <c r="J33" s="676"/>
      <c r="K33" s="676"/>
      <c r="L33" s="677"/>
      <c r="M33" s="38"/>
      <c r="Q33" s="10"/>
    </row>
    <row r="34" spans="1:21" s="11" customFormat="1" x14ac:dyDescent="0.25">
      <c r="A34" s="8"/>
      <c r="B34" s="675"/>
      <c r="C34" s="676"/>
      <c r="D34" s="676"/>
      <c r="E34" s="676"/>
      <c r="F34" s="676"/>
      <c r="G34" s="676"/>
      <c r="H34" s="676"/>
      <c r="I34" s="676"/>
      <c r="J34" s="676"/>
      <c r="K34" s="676"/>
      <c r="L34" s="677"/>
      <c r="M34" s="38"/>
      <c r="Q34" s="10"/>
    </row>
    <row r="35" spans="1:21" s="11" customFormat="1" x14ac:dyDescent="0.25">
      <c r="A35" s="8"/>
      <c r="B35" s="675"/>
      <c r="C35" s="676"/>
      <c r="D35" s="676"/>
      <c r="E35" s="676"/>
      <c r="F35" s="676"/>
      <c r="G35" s="676"/>
      <c r="H35" s="676"/>
      <c r="I35" s="676"/>
      <c r="J35" s="676"/>
      <c r="K35" s="676"/>
      <c r="L35" s="677"/>
      <c r="M35" s="38"/>
      <c r="Q35" s="10"/>
    </row>
    <row r="36" spans="1:21" s="38" customFormat="1" x14ac:dyDescent="0.25">
      <c r="A36" s="49"/>
      <c r="B36" s="50"/>
      <c r="C36" s="51"/>
      <c r="D36" s="51"/>
      <c r="E36" s="51"/>
      <c r="F36" s="51"/>
      <c r="G36" s="51"/>
      <c r="H36" s="51"/>
      <c r="I36" s="51"/>
      <c r="J36" s="51"/>
      <c r="K36" s="51"/>
      <c r="L36" s="52"/>
      <c r="O36" s="10"/>
      <c r="P36" s="10"/>
      <c r="Q36" s="10"/>
      <c r="R36" s="10"/>
      <c r="S36" s="10"/>
      <c r="T36" s="10"/>
      <c r="U36" s="10"/>
    </row>
    <row r="37" spans="1:21" s="11" customFormat="1" x14ac:dyDescent="0.25">
      <c r="A37" s="8"/>
      <c r="B37" s="667" t="s">
        <v>16</v>
      </c>
      <c r="C37" s="668"/>
      <c r="D37" s="668"/>
      <c r="E37" s="668"/>
      <c r="F37" s="668"/>
      <c r="G37" s="668"/>
      <c r="H37" s="668"/>
      <c r="I37" s="668"/>
      <c r="J37" s="668"/>
      <c r="K37" s="668"/>
      <c r="L37" s="669"/>
      <c r="M37" s="73"/>
    </row>
    <row r="38" spans="1:21" s="38" customFormat="1" x14ac:dyDescent="0.25">
      <c r="A38" s="49"/>
      <c r="B38" s="53"/>
      <c r="C38" s="93"/>
      <c r="D38" s="93"/>
      <c r="E38" s="93"/>
      <c r="F38" s="93"/>
      <c r="G38" s="93"/>
      <c r="H38" s="93"/>
      <c r="I38" s="93"/>
      <c r="J38" s="93"/>
      <c r="K38" s="93"/>
      <c r="L38" s="54"/>
      <c r="O38" s="10"/>
      <c r="P38" s="10"/>
      <c r="Q38" s="10"/>
      <c r="R38" s="10"/>
      <c r="S38" s="10"/>
      <c r="T38" s="10"/>
      <c r="U38" s="10"/>
    </row>
    <row r="39" spans="1:21" s="38" customFormat="1" x14ac:dyDescent="0.25">
      <c r="A39" s="49"/>
      <c r="B39" s="537" t="str">
        <f>IF(Intro!$G$20="English",O39,P39)</f>
        <v>List the names and addresses of any foreign or Canadian firms related to your firm (see definition in Info tab) that are involved in the production, export, import, sale, purchase of the goods or supply of direct materials used to produce the goods. For each firm, indicate the nature of your association and its role in the industry.</v>
      </c>
      <c r="C39" s="538"/>
      <c r="D39" s="538"/>
      <c r="E39" s="538"/>
      <c r="F39" s="538"/>
      <c r="G39" s="538"/>
      <c r="H39" s="538"/>
      <c r="I39" s="538"/>
      <c r="J39" s="538"/>
      <c r="K39" s="538"/>
      <c r="L39" s="539"/>
      <c r="O39" s="10" t="s">
        <v>279</v>
      </c>
      <c r="P39" s="10" t="s">
        <v>280</v>
      </c>
      <c r="Q39" s="10"/>
      <c r="R39" s="10"/>
      <c r="S39" s="10"/>
      <c r="T39" s="10"/>
      <c r="U39" s="10"/>
    </row>
    <row r="40" spans="1:21" s="38" customFormat="1" x14ac:dyDescent="0.25">
      <c r="A40" s="49"/>
      <c r="B40" s="537"/>
      <c r="C40" s="538"/>
      <c r="D40" s="538"/>
      <c r="E40" s="538"/>
      <c r="F40" s="538"/>
      <c r="G40" s="538"/>
      <c r="H40" s="538"/>
      <c r="I40" s="538"/>
      <c r="J40" s="538"/>
      <c r="K40" s="538"/>
      <c r="L40" s="539"/>
      <c r="O40" s="10"/>
      <c r="P40" s="10"/>
      <c r="Q40" s="10"/>
      <c r="R40" s="10"/>
      <c r="S40" s="10"/>
      <c r="T40" s="10"/>
      <c r="U40" s="10"/>
    </row>
    <row r="41" spans="1:21" s="38" customFormat="1" x14ac:dyDescent="0.25">
      <c r="A41" s="49"/>
      <c r="B41" s="537"/>
      <c r="C41" s="538"/>
      <c r="D41" s="538"/>
      <c r="E41" s="538"/>
      <c r="F41" s="538"/>
      <c r="G41" s="538"/>
      <c r="H41" s="538"/>
      <c r="I41" s="538"/>
      <c r="J41" s="538"/>
      <c r="K41" s="538"/>
      <c r="L41" s="539"/>
      <c r="O41" s="10"/>
      <c r="P41" s="10"/>
      <c r="Q41" s="10"/>
      <c r="R41" s="10"/>
      <c r="S41" s="10"/>
      <c r="T41" s="10"/>
      <c r="U41" s="10"/>
    </row>
    <row r="42" spans="1:21" s="38" customFormat="1" x14ac:dyDescent="0.25">
      <c r="A42" s="49"/>
      <c r="B42" s="53"/>
      <c r="C42" s="93"/>
      <c r="D42" s="93"/>
      <c r="E42" s="93"/>
      <c r="F42" s="93"/>
      <c r="G42" s="93"/>
      <c r="H42" s="93"/>
      <c r="I42" s="93"/>
      <c r="J42" s="93"/>
      <c r="K42" s="93"/>
      <c r="L42" s="54"/>
      <c r="O42" s="10"/>
      <c r="P42" s="10"/>
      <c r="Q42" s="10"/>
      <c r="R42" s="10"/>
      <c r="S42" s="10"/>
      <c r="T42" s="10"/>
      <c r="U42" s="10"/>
    </row>
    <row r="43" spans="1:21" x14ac:dyDescent="0.25">
      <c r="B43" s="697"/>
      <c r="C43" s="649" t="str">
        <f>IF(Intro!$G$20="English",O43,P43)</f>
        <v>Firm Name</v>
      </c>
      <c r="D43" s="649"/>
      <c r="E43" s="649" t="str">
        <f>IF(Intro!$G$20="English",O44,P44)</f>
        <v>Firm Address</v>
      </c>
      <c r="F43" s="649"/>
      <c r="G43" s="649" t="str">
        <f>IF(Intro!$G$20="English",O45,P45)</f>
        <v>Nature of association</v>
      </c>
      <c r="H43" s="649"/>
      <c r="I43" s="649"/>
      <c r="J43" s="649" t="str">
        <f>IF(Intro!$G$20="English",O46,P46)</f>
        <v>Role in the Industry</v>
      </c>
      <c r="K43" s="649"/>
      <c r="L43" s="650"/>
      <c r="M43" s="10"/>
      <c r="O43" s="10" t="s">
        <v>1</v>
      </c>
      <c r="P43" s="10" t="s">
        <v>13</v>
      </c>
    </row>
    <row r="44" spans="1:21" x14ac:dyDescent="0.25">
      <c r="B44" s="697"/>
      <c r="C44" s="649"/>
      <c r="D44" s="649"/>
      <c r="E44" s="649"/>
      <c r="F44" s="649"/>
      <c r="G44" s="649"/>
      <c r="H44" s="649"/>
      <c r="I44" s="649"/>
      <c r="J44" s="649"/>
      <c r="K44" s="649"/>
      <c r="L44" s="650"/>
      <c r="M44" s="10"/>
      <c r="O44" s="10" t="s">
        <v>2</v>
      </c>
      <c r="P44" s="10" t="s">
        <v>3</v>
      </c>
    </row>
    <row r="45" spans="1:21" x14ac:dyDescent="0.25">
      <c r="B45" s="671">
        <v>1</v>
      </c>
      <c r="C45" s="670"/>
      <c r="D45" s="528"/>
      <c r="E45" s="528"/>
      <c r="F45" s="528"/>
      <c r="G45" s="528"/>
      <c r="H45" s="528"/>
      <c r="I45" s="528"/>
      <c r="J45" s="528"/>
      <c r="K45" s="528"/>
      <c r="L45" s="529"/>
      <c r="M45" s="10"/>
      <c r="O45" s="10" t="s">
        <v>208</v>
      </c>
      <c r="P45" s="10" t="s">
        <v>247</v>
      </c>
    </row>
    <row r="46" spans="1:21" x14ac:dyDescent="0.25">
      <c r="B46" s="671"/>
      <c r="C46" s="670"/>
      <c r="D46" s="528"/>
      <c r="E46" s="530"/>
      <c r="F46" s="530"/>
      <c r="G46" s="530"/>
      <c r="H46" s="530"/>
      <c r="I46" s="530"/>
      <c r="J46" s="530"/>
      <c r="K46" s="530"/>
      <c r="L46" s="531"/>
      <c r="M46" s="10"/>
      <c r="O46" s="10" t="s">
        <v>14</v>
      </c>
      <c r="P46" s="10" t="s">
        <v>64</v>
      </c>
    </row>
    <row r="47" spans="1:21" x14ac:dyDescent="0.25">
      <c r="B47" s="671">
        <v>2</v>
      </c>
      <c r="C47" s="670"/>
      <c r="D47" s="528"/>
      <c r="E47" s="528"/>
      <c r="F47" s="528"/>
      <c r="G47" s="528"/>
      <c r="H47" s="528"/>
      <c r="I47" s="528"/>
      <c r="J47" s="528"/>
      <c r="K47" s="528"/>
      <c r="L47" s="529"/>
      <c r="M47" s="10"/>
    </row>
    <row r="48" spans="1:21" x14ac:dyDescent="0.25">
      <c r="B48" s="671"/>
      <c r="C48" s="670"/>
      <c r="D48" s="528"/>
      <c r="E48" s="530"/>
      <c r="F48" s="530"/>
      <c r="G48" s="530"/>
      <c r="H48" s="530"/>
      <c r="I48" s="530"/>
      <c r="J48" s="530"/>
      <c r="K48" s="530"/>
      <c r="L48" s="531"/>
      <c r="M48" s="10"/>
    </row>
    <row r="49" spans="2:13" x14ac:dyDescent="0.25">
      <c r="B49" s="671">
        <v>3</v>
      </c>
      <c r="C49" s="670"/>
      <c r="D49" s="528"/>
      <c r="E49" s="528"/>
      <c r="F49" s="528"/>
      <c r="G49" s="528"/>
      <c r="H49" s="528"/>
      <c r="I49" s="528"/>
      <c r="J49" s="528"/>
      <c r="K49" s="528"/>
      <c r="L49" s="529"/>
      <c r="M49" s="10"/>
    </row>
    <row r="50" spans="2:13" x14ac:dyDescent="0.25">
      <c r="B50" s="671"/>
      <c r="C50" s="670"/>
      <c r="D50" s="528"/>
      <c r="E50" s="530"/>
      <c r="F50" s="530"/>
      <c r="G50" s="530"/>
      <c r="H50" s="530"/>
      <c r="I50" s="530"/>
      <c r="J50" s="530"/>
      <c r="K50" s="530"/>
      <c r="L50" s="531"/>
      <c r="M50" s="10"/>
    </row>
    <row r="51" spans="2:13" x14ac:dyDescent="0.25">
      <c r="B51" s="671">
        <v>4</v>
      </c>
      <c r="C51" s="670"/>
      <c r="D51" s="528"/>
      <c r="E51" s="528"/>
      <c r="F51" s="528"/>
      <c r="G51" s="528"/>
      <c r="H51" s="528"/>
      <c r="I51" s="528"/>
      <c r="J51" s="528"/>
      <c r="K51" s="528"/>
      <c r="L51" s="529"/>
      <c r="M51" s="10"/>
    </row>
    <row r="52" spans="2:13" x14ac:dyDescent="0.25">
      <c r="B52" s="671"/>
      <c r="C52" s="670"/>
      <c r="D52" s="528"/>
      <c r="E52" s="530"/>
      <c r="F52" s="530"/>
      <c r="G52" s="530"/>
      <c r="H52" s="530"/>
      <c r="I52" s="530"/>
      <c r="J52" s="530"/>
      <c r="K52" s="530"/>
      <c r="L52" s="531"/>
      <c r="M52" s="10"/>
    </row>
    <row r="53" spans="2:13" x14ac:dyDescent="0.25">
      <c r="B53" s="671">
        <v>5</v>
      </c>
      <c r="C53" s="670"/>
      <c r="D53" s="528"/>
      <c r="E53" s="528"/>
      <c r="F53" s="528"/>
      <c r="G53" s="528"/>
      <c r="H53" s="528"/>
      <c r="I53" s="528"/>
      <c r="J53" s="528"/>
      <c r="K53" s="528"/>
      <c r="L53" s="529"/>
      <c r="M53" s="10"/>
    </row>
    <row r="54" spans="2:13" x14ac:dyDescent="0.25">
      <c r="B54" s="671"/>
      <c r="C54" s="670"/>
      <c r="D54" s="528"/>
      <c r="E54" s="530"/>
      <c r="F54" s="530"/>
      <c r="G54" s="530"/>
      <c r="H54" s="530"/>
      <c r="I54" s="530"/>
      <c r="J54" s="530"/>
      <c r="K54" s="530"/>
      <c r="L54" s="531"/>
      <c r="M54" s="10"/>
    </row>
    <row r="55" spans="2:13" x14ac:dyDescent="0.25">
      <c r="B55" s="671">
        <v>6</v>
      </c>
      <c r="C55" s="670"/>
      <c r="D55" s="528"/>
      <c r="E55" s="528"/>
      <c r="F55" s="528"/>
      <c r="G55" s="528"/>
      <c r="H55" s="528"/>
      <c r="I55" s="528"/>
      <c r="J55" s="528"/>
      <c r="K55" s="528"/>
      <c r="L55" s="529"/>
      <c r="M55" s="10"/>
    </row>
    <row r="56" spans="2:13" x14ac:dyDescent="0.25">
      <c r="B56" s="671"/>
      <c r="C56" s="670"/>
      <c r="D56" s="528"/>
      <c r="E56" s="530"/>
      <c r="F56" s="530"/>
      <c r="G56" s="530"/>
      <c r="H56" s="530"/>
      <c r="I56" s="530"/>
      <c r="J56" s="530"/>
      <c r="K56" s="530"/>
      <c r="L56" s="531"/>
      <c r="M56" s="10"/>
    </row>
    <row r="57" spans="2:13" x14ac:dyDescent="0.25">
      <c r="B57" s="671">
        <v>7</v>
      </c>
      <c r="C57" s="670"/>
      <c r="D57" s="528"/>
      <c r="E57" s="528"/>
      <c r="F57" s="528"/>
      <c r="G57" s="528"/>
      <c r="H57" s="528"/>
      <c r="I57" s="528"/>
      <c r="J57" s="528"/>
      <c r="K57" s="528"/>
      <c r="L57" s="529"/>
      <c r="M57" s="10"/>
    </row>
    <row r="58" spans="2:13" x14ac:dyDescent="0.25">
      <c r="B58" s="671"/>
      <c r="C58" s="670"/>
      <c r="D58" s="528"/>
      <c r="E58" s="530"/>
      <c r="F58" s="530"/>
      <c r="G58" s="530"/>
      <c r="H58" s="530"/>
      <c r="I58" s="530"/>
      <c r="J58" s="530"/>
      <c r="K58" s="530"/>
      <c r="L58" s="531"/>
      <c r="M58" s="10"/>
    </row>
    <row r="59" spans="2:13" x14ac:dyDescent="0.25">
      <c r="B59" s="671">
        <v>8</v>
      </c>
      <c r="C59" s="670"/>
      <c r="D59" s="528"/>
      <c r="E59" s="528"/>
      <c r="F59" s="528"/>
      <c r="G59" s="528"/>
      <c r="H59" s="528"/>
      <c r="I59" s="528"/>
      <c r="J59" s="528"/>
      <c r="K59" s="528"/>
      <c r="L59" s="529"/>
      <c r="M59" s="10"/>
    </row>
    <row r="60" spans="2:13" x14ac:dyDescent="0.25">
      <c r="B60" s="671"/>
      <c r="C60" s="670"/>
      <c r="D60" s="528"/>
      <c r="E60" s="530"/>
      <c r="F60" s="530"/>
      <c r="G60" s="530"/>
      <c r="H60" s="530"/>
      <c r="I60" s="530"/>
      <c r="J60" s="530"/>
      <c r="K60" s="530"/>
      <c r="L60" s="531"/>
      <c r="M60" s="10"/>
    </row>
    <row r="61" spans="2:13" x14ac:dyDescent="0.25">
      <c r="B61" s="671">
        <v>9</v>
      </c>
      <c r="C61" s="670"/>
      <c r="D61" s="528"/>
      <c r="E61" s="528"/>
      <c r="F61" s="528"/>
      <c r="G61" s="528"/>
      <c r="H61" s="528"/>
      <c r="I61" s="528"/>
      <c r="J61" s="528"/>
      <c r="K61" s="528"/>
      <c r="L61" s="529"/>
      <c r="M61" s="10"/>
    </row>
    <row r="62" spans="2:13" x14ac:dyDescent="0.25">
      <c r="B62" s="671"/>
      <c r="C62" s="670"/>
      <c r="D62" s="528"/>
      <c r="E62" s="530"/>
      <c r="F62" s="530"/>
      <c r="G62" s="530"/>
      <c r="H62" s="530"/>
      <c r="I62" s="530"/>
      <c r="J62" s="530"/>
      <c r="K62" s="530"/>
      <c r="L62" s="531"/>
      <c r="M62" s="10"/>
    </row>
    <row r="63" spans="2:13" x14ac:dyDescent="0.25">
      <c r="B63" s="671">
        <v>10</v>
      </c>
      <c r="C63" s="670"/>
      <c r="D63" s="528"/>
      <c r="E63" s="528"/>
      <c r="F63" s="528"/>
      <c r="G63" s="528"/>
      <c r="H63" s="528"/>
      <c r="I63" s="528"/>
      <c r="J63" s="528"/>
      <c r="K63" s="528"/>
      <c r="L63" s="529"/>
      <c r="M63" s="10"/>
    </row>
    <row r="64" spans="2:13" x14ac:dyDescent="0.25">
      <c r="B64" s="671"/>
      <c r="C64" s="670"/>
      <c r="D64" s="528"/>
      <c r="E64" s="530"/>
      <c r="F64" s="530"/>
      <c r="G64" s="530"/>
      <c r="H64" s="530"/>
      <c r="I64" s="530"/>
      <c r="J64" s="530"/>
      <c r="K64" s="530"/>
      <c r="L64" s="531"/>
      <c r="M64" s="10"/>
    </row>
    <row r="65" spans="1:21" s="38" customFormat="1" x14ac:dyDescent="0.25">
      <c r="A65" s="49"/>
      <c r="B65" s="50"/>
      <c r="C65" s="51"/>
      <c r="D65" s="51"/>
      <c r="E65" s="51"/>
      <c r="F65" s="51"/>
      <c r="G65" s="51"/>
      <c r="H65" s="51"/>
      <c r="I65" s="51"/>
      <c r="J65" s="51"/>
      <c r="K65" s="51"/>
      <c r="L65" s="52"/>
      <c r="O65" s="10"/>
      <c r="P65" s="10"/>
      <c r="Q65" s="10"/>
      <c r="R65" s="10"/>
      <c r="S65" s="10"/>
      <c r="T65" s="10"/>
      <c r="U65" s="10"/>
    </row>
    <row r="66" spans="1:21" s="11" customFormat="1" x14ac:dyDescent="0.25">
      <c r="A66" s="7"/>
      <c r="B66" s="667" t="s">
        <v>17</v>
      </c>
      <c r="C66" s="668"/>
      <c r="D66" s="668"/>
      <c r="E66" s="668"/>
      <c r="F66" s="668"/>
      <c r="G66" s="668"/>
      <c r="H66" s="668"/>
      <c r="I66" s="668"/>
      <c r="J66" s="668"/>
      <c r="K66" s="668"/>
      <c r="L66" s="669"/>
      <c r="M66" s="73"/>
    </row>
    <row r="67" spans="1:21" s="38" customFormat="1" x14ac:dyDescent="0.25">
      <c r="A67" s="49"/>
      <c r="B67" s="53"/>
      <c r="C67" s="93"/>
      <c r="D67" s="93"/>
      <c r="E67" s="93"/>
      <c r="F67" s="93"/>
      <c r="G67" s="93"/>
      <c r="H67" s="93"/>
      <c r="I67" s="93"/>
      <c r="J67" s="93"/>
      <c r="K67" s="93"/>
      <c r="L67" s="54"/>
      <c r="O67" s="10"/>
      <c r="P67" s="10"/>
      <c r="Q67" s="10"/>
      <c r="R67" s="10"/>
      <c r="S67" s="10"/>
      <c r="T67" s="10"/>
      <c r="U67" s="10"/>
    </row>
    <row r="68" spans="1:21" s="38" customFormat="1" x14ac:dyDescent="0.25">
      <c r="A68" s="49"/>
      <c r="B68" s="549" t="str">
        <f>IF(Intro!$G$20="English",O68,P68)</f>
        <v>Provide details of any change of majority ownership of your firm since January 1, 2023.</v>
      </c>
      <c r="C68" s="550"/>
      <c r="D68" s="550"/>
      <c r="E68" s="550"/>
      <c r="F68" s="550"/>
      <c r="G68" s="550"/>
      <c r="H68" s="550"/>
      <c r="I68" s="550"/>
      <c r="J68" s="550"/>
      <c r="K68" s="550"/>
      <c r="L68" s="551"/>
      <c r="O68" s="10" t="str">
        <f>"Provide details of any change of majority ownership of your firm since January 1, "&amp;Variables!B6&amp;"."</f>
        <v>Provide details of any change of majority ownership of your firm since January 1, 2023.</v>
      </c>
      <c r="P68" s="10" t="str">
        <f>"Fournissez des détails sur tout changement dans la propriété majoritaire de votre entreprise depuis le 1er janvier "&amp;Variables!B6&amp;"."</f>
        <v>Fournissez des détails sur tout changement dans la propriété majoritaire de votre entreprise depuis le 1er janvier 2023.</v>
      </c>
      <c r="Q68" s="10"/>
      <c r="R68" s="10"/>
      <c r="S68" s="10"/>
      <c r="T68" s="10"/>
      <c r="U68" s="10"/>
    </row>
    <row r="69" spans="1:21" s="38" customFormat="1" x14ac:dyDescent="0.25">
      <c r="A69" s="49"/>
      <c r="B69" s="53"/>
      <c r="C69" s="93"/>
      <c r="D69" s="93"/>
      <c r="E69" s="93"/>
      <c r="F69" s="93"/>
      <c r="G69" s="93"/>
      <c r="H69" s="93"/>
      <c r="I69" s="93"/>
      <c r="J69" s="93"/>
      <c r="K69" s="93"/>
      <c r="L69" s="54"/>
      <c r="O69" s="10"/>
      <c r="P69" s="10"/>
      <c r="Q69" s="10"/>
      <c r="R69" s="10"/>
      <c r="S69" s="10"/>
      <c r="T69" s="10"/>
      <c r="U69" s="10"/>
    </row>
    <row r="70" spans="1:21" s="11" customFormat="1" x14ac:dyDescent="0.25">
      <c r="A70" s="8"/>
      <c r="B70" s="675"/>
      <c r="C70" s="676"/>
      <c r="D70" s="676"/>
      <c r="E70" s="676"/>
      <c r="F70" s="676"/>
      <c r="G70" s="676"/>
      <c r="H70" s="676"/>
      <c r="I70" s="676"/>
      <c r="J70" s="676"/>
      <c r="K70" s="676"/>
      <c r="L70" s="677"/>
      <c r="M70" s="38"/>
      <c r="Q70" s="10"/>
    </row>
    <row r="71" spans="1:21" s="11" customFormat="1" x14ac:dyDescent="0.25">
      <c r="A71" s="8"/>
      <c r="B71" s="675"/>
      <c r="C71" s="676"/>
      <c r="D71" s="676"/>
      <c r="E71" s="676"/>
      <c r="F71" s="676"/>
      <c r="G71" s="676"/>
      <c r="H71" s="676"/>
      <c r="I71" s="676"/>
      <c r="J71" s="676"/>
      <c r="K71" s="676"/>
      <c r="L71" s="677"/>
      <c r="M71" s="38"/>
      <c r="Q71" s="10"/>
    </row>
    <row r="72" spans="1:21" s="11" customFormat="1" x14ac:dyDescent="0.25">
      <c r="A72" s="8"/>
      <c r="B72" s="675"/>
      <c r="C72" s="676"/>
      <c r="D72" s="676"/>
      <c r="E72" s="676"/>
      <c r="F72" s="676"/>
      <c r="G72" s="676"/>
      <c r="H72" s="676"/>
      <c r="I72" s="676"/>
      <c r="J72" s="676"/>
      <c r="K72" s="676"/>
      <c r="L72" s="677"/>
      <c r="M72" s="38"/>
      <c r="Q72" s="10"/>
    </row>
    <row r="73" spans="1:21" s="11" customFormat="1" x14ac:dyDescent="0.25">
      <c r="A73" s="8"/>
      <c r="B73" s="675"/>
      <c r="C73" s="676"/>
      <c r="D73" s="676"/>
      <c r="E73" s="676"/>
      <c r="F73" s="676"/>
      <c r="G73" s="676"/>
      <c r="H73" s="676"/>
      <c r="I73" s="676"/>
      <c r="J73" s="676"/>
      <c r="K73" s="676"/>
      <c r="L73" s="677"/>
      <c r="M73" s="38"/>
      <c r="Q73" s="10"/>
    </row>
    <row r="74" spans="1:21" s="11" customFormat="1" x14ac:dyDescent="0.25">
      <c r="A74" s="8"/>
      <c r="B74" s="675"/>
      <c r="C74" s="676"/>
      <c r="D74" s="676"/>
      <c r="E74" s="676"/>
      <c r="F74" s="676"/>
      <c r="G74" s="676"/>
      <c r="H74" s="676"/>
      <c r="I74" s="676"/>
      <c r="J74" s="676"/>
      <c r="K74" s="676"/>
      <c r="L74" s="677"/>
      <c r="M74" s="38"/>
      <c r="Q74" s="10"/>
    </row>
    <row r="75" spans="1:21" s="11" customFormat="1" x14ac:dyDescent="0.25">
      <c r="A75" s="8"/>
      <c r="B75" s="675"/>
      <c r="C75" s="676"/>
      <c r="D75" s="676"/>
      <c r="E75" s="676"/>
      <c r="F75" s="676"/>
      <c r="G75" s="676"/>
      <c r="H75" s="676"/>
      <c r="I75" s="676"/>
      <c r="J75" s="676"/>
      <c r="K75" s="676"/>
      <c r="L75" s="677"/>
      <c r="M75" s="38"/>
      <c r="Q75" s="10"/>
    </row>
    <row r="76" spans="1:21" s="11" customFormat="1" x14ac:dyDescent="0.25">
      <c r="A76" s="8"/>
      <c r="B76" s="675"/>
      <c r="C76" s="676"/>
      <c r="D76" s="676"/>
      <c r="E76" s="676"/>
      <c r="F76" s="676"/>
      <c r="G76" s="676"/>
      <c r="H76" s="676"/>
      <c r="I76" s="676"/>
      <c r="J76" s="676"/>
      <c r="K76" s="676"/>
      <c r="L76" s="677"/>
      <c r="M76" s="38"/>
      <c r="Q76" s="10"/>
    </row>
    <row r="77" spans="1:21" s="11" customFormat="1" x14ac:dyDescent="0.25">
      <c r="A77" s="8"/>
      <c r="B77" s="675"/>
      <c r="C77" s="676"/>
      <c r="D77" s="676"/>
      <c r="E77" s="676"/>
      <c r="F77" s="676"/>
      <c r="G77" s="676"/>
      <c r="H77" s="676"/>
      <c r="I77" s="676"/>
      <c r="J77" s="676"/>
      <c r="K77" s="676"/>
      <c r="L77" s="677"/>
      <c r="M77" s="38"/>
      <c r="Q77" s="10"/>
    </row>
    <row r="78" spans="1:21" s="38" customFormat="1" x14ac:dyDescent="0.25">
      <c r="A78" s="49"/>
      <c r="B78" s="50"/>
      <c r="C78" s="51"/>
      <c r="D78" s="51"/>
      <c r="E78" s="51"/>
      <c r="F78" s="51"/>
      <c r="G78" s="51"/>
      <c r="H78" s="51"/>
      <c r="I78" s="51"/>
      <c r="J78" s="51"/>
      <c r="K78" s="51"/>
      <c r="L78" s="52"/>
      <c r="O78" s="10"/>
      <c r="P78" s="10"/>
      <c r="Q78" s="10"/>
      <c r="R78" s="10"/>
      <c r="S78" s="10"/>
      <c r="T78" s="10"/>
      <c r="U78" s="10"/>
    </row>
    <row r="79" spans="1:21" s="6" customFormat="1" x14ac:dyDescent="0.25">
      <c r="A79" s="4"/>
      <c r="B79" s="14"/>
      <c r="C79" s="14"/>
      <c r="D79" s="3"/>
      <c r="E79" s="3"/>
      <c r="F79" s="3"/>
      <c r="G79" s="3"/>
      <c r="H79" s="3"/>
      <c r="I79" s="3"/>
      <c r="J79" s="3"/>
      <c r="K79" s="3"/>
      <c r="L79" s="3"/>
      <c r="O79" s="15"/>
      <c r="P79" s="15"/>
    </row>
    <row r="80" spans="1:21" x14ac:dyDescent="0.25">
      <c r="A80" s="7"/>
      <c r="B80" s="540" t="str">
        <f>IF(Intro!$G$20="English",O80,P80)</f>
        <v>PRODUCER INTERACTIONS</v>
      </c>
      <c r="C80" s="541"/>
      <c r="D80" s="541"/>
      <c r="E80" s="541"/>
      <c r="F80" s="541"/>
      <c r="G80" s="541"/>
      <c r="H80" s="541"/>
      <c r="I80" s="541"/>
      <c r="J80" s="541"/>
      <c r="K80" s="541"/>
      <c r="L80" s="542"/>
      <c r="M80" s="38"/>
      <c r="O80" s="105" t="s">
        <v>319</v>
      </c>
      <c r="P80" s="105" t="s">
        <v>320</v>
      </c>
    </row>
    <row r="81" spans="1:21" s="11" customFormat="1" x14ac:dyDescent="0.25">
      <c r="A81" s="8"/>
      <c r="B81" s="672" t="s">
        <v>18</v>
      </c>
      <c r="C81" s="673"/>
      <c r="D81" s="673"/>
      <c r="E81" s="673"/>
      <c r="F81" s="673"/>
      <c r="G81" s="673"/>
      <c r="H81" s="673"/>
      <c r="I81" s="673"/>
      <c r="J81" s="673"/>
      <c r="K81" s="673"/>
      <c r="L81" s="674"/>
      <c r="M81" s="73"/>
    </row>
    <row r="82" spans="1:21" s="38" customFormat="1" x14ac:dyDescent="0.25">
      <c r="A82" s="49"/>
      <c r="B82" s="53"/>
      <c r="C82" s="93"/>
      <c r="D82" s="93"/>
      <c r="E82" s="93"/>
      <c r="F82" s="93"/>
      <c r="G82" s="93"/>
      <c r="H82" s="93"/>
      <c r="I82" s="93"/>
      <c r="J82" s="93"/>
      <c r="K82" s="93"/>
      <c r="L82" s="54"/>
      <c r="O82" s="10"/>
      <c r="P82" s="10"/>
      <c r="Q82" s="10"/>
      <c r="R82" s="10"/>
      <c r="S82" s="10"/>
      <c r="T82" s="10"/>
      <c r="U82" s="10"/>
    </row>
    <row r="83" spans="1:21" s="38" customFormat="1" x14ac:dyDescent="0.25">
      <c r="A83" s="49"/>
      <c r="B83" s="549" t="str">
        <f>IF(Intro!$G$20="English",O83,P83)</f>
        <v>If your firm has purchased the goods manufactured by Canadian producers since January 1, 2023, provide the names of the Canadian producers, as well as the specifications of the goods purchased from the Canadian producers. If not, explain why.</v>
      </c>
      <c r="C83" s="550"/>
      <c r="D83" s="550"/>
      <c r="E83" s="550"/>
      <c r="F83" s="550"/>
      <c r="G83" s="550"/>
      <c r="H83" s="550"/>
      <c r="I83" s="550"/>
      <c r="J83" s="550"/>
      <c r="K83" s="550"/>
      <c r="L83" s="551"/>
      <c r="O83" s="10" t="str">
        <f>"If your firm has purchased the goods manufactured by Canadian producers since January 1, "&amp;Variables!B6&amp;", provide the names of the Canadian producers, as well as the specifications of the goods purchased from the Canadian producers. If not, explain why."</f>
        <v>If your firm has purchased the goods manufactured by Canadian producers since January 1, 2023, provide the names of the Canadian producers, as well as the specifications of the goods purchased from the Canadian producers. If not, explain why.</v>
      </c>
      <c r="P83" s="10" t="str">
        <f>"Si votre entreprise a acheté des marchandises fabriquées par des producteurs canadiens depuis le 1er janvier "&amp;Variables!B6&amp;", fournissez les noms des producteurs canadiens, ainsi que les spécifications des marchandises achetées auprès des producteurs canadiens. Si ce n'est pas le cas, expliquez pourquoi."</f>
        <v>Si votre entreprise a acheté des marchandises fabriquées par des producteurs canadiens depuis le 1er janvier 2023, fournissez les noms des producteurs canadiens, ainsi que les spécifications des marchandises achetées auprès des producteurs canadiens. Si ce n'est pas le cas, expliquez pourquoi.</v>
      </c>
      <c r="Q83" s="10"/>
      <c r="R83" s="10"/>
      <c r="S83" s="10"/>
      <c r="T83" s="10"/>
      <c r="U83" s="10"/>
    </row>
    <row r="84" spans="1:21" s="38" customFormat="1" x14ac:dyDescent="0.25">
      <c r="A84" s="49"/>
      <c r="B84" s="549"/>
      <c r="C84" s="550"/>
      <c r="D84" s="550"/>
      <c r="E84" s="550"/>
      <c r="F84" s="550"/>
      <c r="G84" s="550"/>
      <c r="H84" s="550"/>
      <c r="I84" s="550"/>
      <c r="J84" s="550"/>
      <c r="K84" s="550"/>
      <c r="L84" s="551"/>
      <c r="O84" s="10"/>
      <c r="P84" s="10"/>
      <c r="Q84" s="10"/>
      <c r="R84" s="10"/>
      <c r="S84" s="10"/>
      <c r="T84" s="10"/>
      <c r="U84" s="10"/>
    </row>
    <row r="85" spans="1:21" s="38" customFormat="1" x14ac:dyDescent="0.25">
      <c r="A85" s="49"/>
      <c r="B85" s="53"/>
      <c r="C85" s="93"/>
      <c r="D85" s="93"/>
      <c r="E85" s="93"/>
      <c r="F85" s="93"/>
      <c r="G85" s="93"/>
      <c r="H85" s="93"/>
      <c r="I85" s="93"/>
      <c r="J85" s="93"/>
      <c r="K85" s="93"/>
      <c r="L85" s="54"/>
      <c r="O85" s="10"/>
      <c r="P85" s="10"/>
      <c r="Q85" s="10"/>
      <c r="R85" s="10"/>
      <c r="S85" s="10"/>
      <c r="T85" s="10"/>
      <c r="U85" s="10"/>
    </row>
    <row r="86" spans="1:21" s="11" customFormat="1" x14ac:dyDescent="0.25">
      <c r="A86" s="8"/>
      <c r="B86" s="675"/>
      <c r="C86" s="676"/>
      <c r="D86" s="676"/>
      <c r="E86" s="676"/>
      <c r="F86" s="676"/>
      <c r="G86" s="676"/>
      <c r="H86" s="676"/>
      <c r="I86" s="676"/>
      <c r="J86" s="676"/>
      <c r="K86" s="676"/>
      <c r="L86" s="677"/>
      <c r="M86" s="38"/>
      <c r="Q86" s="10"/>
    </row>
    <row r="87" spans="1:21" s="11" customFormat="1" x14ac:dyDescent="0.25">
      <c r="A87" s="8"/>
      <c r="B87" s="675"/>
      <c r="C87" s="676"/>
      <c r="D87" s="676"/>
      <c r="E87" s="676"/>
      <c r="F87" s="676"/>
      <c r="G87" s="676"/>
      <c r="H87" s="676"/>
      <c r="I87" s="676"/>
      <c r="J87" s="676"/>
      <c r="K87" s="676"/>
      <c r="L87" s="677"/>
      <c r="M87" s="38"/>
      <c r="Q87" s="10"/>
    </row>
    <row r="88" spans="1:21" s="11" customFormat="1" x14ac:dyDescent="0.25">
      <c r="A88" s="8"/>
      <c r="B88" s="675"/>
      <c r="C88" s="676"/>
      <c r="D88" s="676"/>
      <c r="E88" s="676"/>
      <c r="F88" s="676"/>
      <c r="G88" s="676"/>
      <c r="H88" s="676"/>
      <c r="I88" s="676"/>
      <c r="J88" s="676"/>
      <c r="K88" s="676"/>
      <c r="L88" s="677"/>
      <c r="M88" s="38"/>
      <c r="Q88" s="10"/>
    </row>
    <row r="89" spans="1:21" s="11" customFormat="1" x14ac:dyDescent="0.25">
      <c r="A89" s="8"/>
      <c r="B89" s="675"/>
      <c r="C89" s="676"/>
      <c r="D89" s="676"/>
      <c r="E89" s="676"/>
      <c r="F89" s="676"/>
      <c r="G89" s="676"/>
      <c r="H89" s="676"/>
      <c r="I89" s="676"/>
      <c r="J89" s="676"/>
      <c r="K89" s="676"/>
      <c r="L89" s="677"/>
      <c r="M89" s="38"/>
      <c r="Q89" s="10"/>
    </row>
    <row r="90" spans="1:21" s="11" customFormat="1" x14ac:dyDescent="0.25">
      <c r="A90" s="8"/>
      <c r="B90" s="675"/>
      <c r="C90" s="676"/>
      <c r="D90" s="676"/>
      <c r="E90" s="676"/>
      <c r="F90" s="676"/>
      <c r="G90" s="676"/>
      <c r="H90" s="676"/>
      <c r="I90" s="676"/>
      <c r="J90" s="676"/>
      <c r="K90" s="676"/>
      <c r="L90" s="677"/>
      <c r="M90" s="38"/>
      <c r="Q90" s="10"/>
    </row>
    <row r="91" spans="1:21" s="11" customFormat="1" x14ac:dyDescent="0.25">
      <c r="A91" s="8"/>
      <c r="B91" s="675"/>
      <c r="C91" s="676"/>
      <c r="D91" s="676"/>
      <c r="E91" s="676"/>
      <c r="F91" s="676"/>
      <c r="G91" s="676"/>
      <c r="H91" s="676"/>
      <c r="I91" s="676"/>
      <c r="J91" s="676"/>
      <c r="K91" s="676"/>
      <c r="L91" s="677"/>
      <c r="M91" s="38"/>
      <c r="Q91" s="10"/>
    </row>
    <row r="92" spans="1:21" s="11" customFormat="1" x14ac:dyDescent="0.25">
      <c r="A92" s="8"/>
      <c r="B92" s="675"/>
      <c r="C92" s="676"/>
      <c r="D92" s="676"/>
      <c r="E92" s="676"/>
      <c r="F92" s="676"/>
      <c r="G92" s="676"/>
      <c r="H92" s="676"/>
      <c r="I92" s="676"/>
      <c r="J92" s="676"/>
      <c r="K92" s="676"/>
      <c r="L92" s="677"/>
      <c r="M92" s="38"/>
      <c r="Q92" s="10"/>
    </row>
    <row r="93" spans="1:21" s="11" customFormat="1" x14ac:dyDescent="0.25">
      <c r="A93" s="8"/>
      <c r="B93" s="675"/>
      <c r="C93" s="676"/>
      <c r="D93" s="676"/>
      <c r="E93" s="676"/>
      <c r="F93" s="676"/>
      <c r="G93" s="676"/>
      <c r="H93" s="676"/>
      <c r="I93" s="676"/>
      <c r="J93" s="676"/>
      <c r="K93" s="676"/>
      <c r="L93" s="677"/>
      <c r="M93" s="38"/>
      <c r="Q93" s="10"/>
    </row>
    <row r="94" spans="1:21" s="38" customFormat="1" x14ac:dyDescent="0.25">
      <c r="A94" s="49"/>
      <c r="B94" s="50"/>
      <c r="C94" s="51"/>
      <c r="D94" s="51"/>
      <c r="E94" s="51"/>
      <c r="F94" s="51"/>
      <c r="G94" s="51"/>
      <c r="H94" s="51"/>
      <c r="I94" s="51"/>
      <c r="J94" s="51"/>
      <c r="K94" s="51"/>
      <c r="L94" s="52"/>
      <c r="O94" s="10"/>
      <c r="P94" s="10"/>
      <c r="Q94" s="10"/>
      <c r="R94" s="10"/>
      <c r="S94" s="10"/>
      <c r="T94" s="10"/>
      <c r="U94" s="10"/>
    </row>
    <row r="95" spans="1:21" s="11" customFormat="1" x14ac:dyDescent="0.25">
      <c r="A95" s="8"/>
      <c r="B95" s="667" t="s">
        <v>19</v>
      </c>
      <c r="C95" s="668"/>
      <c r="D95" s="668"/>
      <c r="E95" s="668"/>
      <c r="F95" s="668"/>
      <c r="G95" s="668"/>
      <c r="H95" s="668"/>
      <c r="I95" s="668"/>
      <c r="J95" s="668"/>
      <c r="K95" s="668"/>
      <c r="L95" s="669"/>
      <c r="M95" s="73"/>
    </row>
    <row r="96" spans="1:21" s="38" customFormat="1" x14ac:dyDescent="0.25">
      <c r="A96" s="49"/>
      <c r="B96" s="53"/>
      <c r="C96" s="93"/>
      <c r="D96" s="93"/>
      <c r="E96" s="93"/>
      <c r="F96" s="93"/>
      <c r="G96" s="93"/>
      <c r="H96" s="93"/>
      <c r="I96" s="93"/>
      <c r="J96" s="93"/>
      <c r="K96" s="93"/>
      <c r="L96" s="54"/>
      <c r="O96" s="10"/>
      <c r="P96" s="10"/>
      <c r="Q96" s="10"/>
      <c r="R96" s="10"/>
      <c r="S96" s="10"/>
      <c r="T96" s="10"/>
      <c r="U96" s="10"/>
    </row>
    <row r="97" spans="1:21" s="38" customFormat="1" x14ac:dyDescent="0.25">
      <c r="A97" s="49"/>
      <c r="B97" s="549" t="str">
        <f>IF(Intro!$G$20="English",O97,P97)</f>
        <v>If your firm, as the importer of record, has sold imports of the goods to Canadian producers since January 1, 2023, provide details regarding the specifications of the goods and the countries of origin.</v>
      </c>
      <c r="C97" s="550"/>
      <c r="D97" s="550"/>
      <c r="E97" s="550"/>
      <c r="F97" s="550"/>
      <c r="G97" s="550"/>
      <c r="H97" s="550"/>
      <c r="I97" s="550"/>
      <c r="J97" s="550"/>
      <c r="K97" s="550"/>
      <c r="L97" s="551"/>
      <c r="O97" s="10" t="str">
        <f>"If your firm, as the importer of record, has sold imports of the goods to Canadian producers since January 1, "&amp;Variables!B6&amp;", provide details regarding the specifications of the goods and the countries of origin."</f>
        <v>If your firm, as the importer of record, has sold imports of the goods to Canadian producers since January 1, 2023, provide details regarding the specifications of the goods and the countries of origin.</v>
      </c>
      <c r="P97" s="10" t="str">
        <f>"Si votre entreprise, en tant qu'importateur officiel, a vendu des importations de marchandises à des producteurs canadiens depuis le 1er janvier "&amp;Variables!B6&amp;", fournissez des détails concernant les spécifications des marchandises et les pays d'origine."</f>
        <v>Si votre entreprise, en tant qu'importateur officiel, a vendu des importations de marchandises à des producteurs canadiens depuis le 1er janvier 2023, fournissez des détails concernant les spécifications des marchandises et les pays d'origine.</v>
      </c>
      <c r="Q97" s="10"/>
      <c r="R97" s="10"/>
      <c r="S97" s="10"/>
      <c r="T97" s="10"/>
      <c r="U97" s="10"/>
    </row>
    <row r="98" spans="1:21" s="38" customFormat="1" x14ac:dyDescent="0.25">
      <c r="A98" s="49"/>
      <c r="B98" s="549"/>
      <c r="C98" s="550"/>
      <c r="D98" s="550"/>
      <c r="E98" s="550"/>
      <c r="F98" s="550"/>
      <c r="G98" s="550"/>
      <c r="H98" s="550"/>
      <c r="I98" s="550"/>
      <c r="J98" s="550"/>
      <c r="K98" s="550"/>
      <c r="L98" s="551"/>
      <c r="O98" s="10"/>
      <c r="P98" s="10"/>
      <c r="Q98" s="10"/>
      <c r="R98" s="10"/>
      <c r="S98" s="10"/>
      <c r="T98" s="10"/>
      <c r="U98" s="10"/>
    </row>
    <row r="99" spans="1:21" s="38" customFormat="1" x14ac:dyDescent="0.25">
      <c r="A99" s="49"/>
      <c r="B99" s="53"/>
      <c r="C99" s="93"/>
      <c r="D99" s="93"/>
      <c r="E99" s="93"/>
      <c r="F99" s="93"/>
      <c r="G99" s="93"/>
      <c r="H99" s="93"/>
      <c r="I99" s="93"/>
      <c r="J99" s="93"/>
      <c r="K99" s="93"/>
      <c r="L99" s="54"/>
      <c r="O99" s="10"/>
      <c r="P99" s="10"/>
      <c r="Q99" s="10"/>
      <c r="R99" s="10"/>
      <c r="S99" s="10"/>
      <c r="T99" s="10"/>
      <c r="U99" s="10"/>
    </row>
    <row r="100" spans="1:21" s="11" customFormat="1" x14ac:dyDescent="0.25">
      <c r="A100" s="8"/>
      <c r="B100" s="675"/>
      <c r="C100" s="676"/>
      <c r="D100" s="676"/>
      <c r="E100" s="676"/>
      <c r="F100" s="676"/>
      <c r="G100" s="676"/>
      <c r="H100" s="676"/>
      <c r="I100" s="676"/>
      <c r="J100" s="676"/>
      <c r="K100" s="676"/>
      <c r="L100" s="677"/>
      <c r="M100" s="38"/>
      <c r="Q100" s="10"/>
    </row>
    <row r="101" spans="1:21" s="11" customFormat="1" x14ac:dyDescent="0.25">
      <c r="A101" s="8"/>
      <c r="B101" s="675"/>
      <c r="C101" s="676"/>
      <c r="D101" s="676"/>
      <c r="E101" s="676"/>
      <c r="F101" s="676"/>
      <c r="G101" s="676"/>
      <c r="H101" s="676"/>
      <c r="I101" s="676"/>
      <c r="J101" s="676"/>
      <c r="K101" s="676"/>
      <c r="L101" s="677"/>
      <c r="M101" s="38"/>
      <c r="Q101" s="10"/>
    </row>
    <row r="102" spans="1:21" s="11" customFormat="1" x14ac:dyDescent="0.25">
      <c r="A102" s="8"/>
      <c r="B102" s="675"/>
      <c r="C102" s="676"/>
      <c r="D102" s="676"/>
      <c r="E102" s="676"/>
      <c r="F102" s="676"/>
      <c r="G102" s="676"/>
      <c r="H102" s="676"/>
      <c r="I102" s="676"/>
      <c r="J102" s="676"/>
      <c r="K102" s="676"/>
      <c r="L102" s="677"/>
      <c r="M102" s="38"/>
      <c r="Q102" s="10"/>
    </row>
    <row r="103" spans="1:21" s="11" customFormat="1" x14ac:dyDescent="0.25">
      <c r="A103" s="8"/>
      <c r="B103" s="675"/>
      <c r="C103" s="676"/>
      <c r="D103" s="676"/>
      <c r="E103" s="676"/>
      <c r="F103" s="676"/>
      <c r="G103" s="676"/>
      <c r="H103" s="676"/>
      <c r="I103" s="676"/>
      <c r="J103" s="676"/>
      <c r="K103" s="676"/>
      <c r="L103" s="677"/>
      <c r="M103" s="38"/>
      <c r="Q103" s="10"/>
    </row>
    <row r="104" spans="1:21" s="11" customFormat="1" x14ac:dyDescent="0.25">
      <c r="A104" s="8"/>
      <c r="B104" s="675"/>
      <c r="C104" s="676"/>
      <c r="D104" s="676"/>
      <c r="E104" s="676"/>
      <c r="F104" s="676"/>
      <c r="G104" s="676"/>
      <c r="H104" s="676"/>
      <c r="I104" s="676"/>
      <c r="J104" s="676"/>
      <c r="K104" s="676"/>
      <c r="L104" s="677"/>
      <c r="M104" s="38"/>
      <c r="Q104" s="10"/>
    </row>
    <row r="105" spans="1:21" s="11" customFormat="1" x14ac:dyDescent="0.25">
      <c r="A105" s="8"/>
      <c r="B105" s="675"/>
      <c r="C105" s="676"/>
      <c r="D105" s="676"/>
      <c r="E105" s="676"/>
      <c r="F105" s="676"/>
      <c r="G105" s="676"/>
      <c r="H105" s="676"/>
      <c r="I105" s="676"/>
      <c r="J105" s="676"/>
      <c r="K105" s="676"/>
      <c r="L105" s="677"/>
      <c r="M105" s="38"/>
      <c r="Q105" s="10"/>
    </row>
    <row r="106" spans="1:21" s="11" customFormat="1" x14ac:dyDescent="0.25">
      <c r="A106" s="8"/>
      <c r="B106" s="675"/>
      <c r="C106" s="676"/>
      <c r="D106" s="676"/>
      <c r="E106" s="676"/>
      <c r="F106" s="676"/>
      <c r="G106" s="676"/>
      <c r="H106" s="676"/>
      <c r="I106" s="676"/>
      <c r="J106" s="676"/>
      <c r="K106" s="676"/>
      <c r="L106" s="677"/>
      <c r="M106" s="38"/>
      <c r="Q106" s="10"/>
    </row>
    <row r="107" spans="1:21" s="11" customFormat="1" x14ac:dyDescent="0.25">
      <c r="A107" s="8"/>
      <c r="B107" s="675"/>
      <c r="C107" s="676"/>
      <c r="D107" s="676"/>
      <c r="E107" s="676"/>
      <c r="F107" s="676"/>
      <c r="G107" s="676"/>
      <c r="H107" s="676"/>
      <c r="I107" s="676"/>
      <c r="J107" s="676"/>
      <c r="K107" s="676"/>
      <c r="L107" s="677"/>
      <c r="M107" s="38"/>
      <c r="Q107" s="10"/>
    </row>
    <row r="108" spans="1:21" s="38" customFormat="1" x14ac:dyDescent="0.25">
      <c r="A108" s="49"/>
      <c r="B108" s="50"/>
      <c r="C108" s="51"/>
      <c r="D108" s="51"/>
      <c r="E108" s="51"/>
      <c r="F108" s="51"/>
      <c r="G108" s="51"/>
      <c r="H108" s="51"/>
      <c r="I108" s="51"/>
      <c r="J108" s="51"/>
      <c r="K108" s="51"/>
      <c r="L108" s="52"/>
      <c r="O108" s="10"/>
      <c r="P108" s="10"/>
      <c r="Q108" s="10"/>
      <c r="R108" s="10"/>
      <c r="S108" s="10"/>
      <c r="T108" s="10"/>
      <c r="U108" s="10"/>
    </row>
    <row r="110" spans="1:21" x14ac:dyDescent="0.25">
      <c r="A110" s="7"/>
      <c r="B110" s="540" t="s">
        <v>321</v>
      </c>
      <c r="C110" s="541"/>
      <c r="D110" s="541"/>
      <c r="E110" s="541"/>
      <c r="F110" s="541"/>
      <c r="G110" s="541"/>
      <c r="H110" s="541"/>
      <c r="I110" s="541"/>
      <c r="J110" s="541"/>
      <c r="K110" s="541"/>
      <c r="L110" s="542"/>
      <c r="M110" s="38"/>
    </row>
    <row r="111" spans="1:21" s="11" customFormat="1" x14ac:dyDescent="0.25">
      <c r="A111" s="8"/>
      <c r="B111" s="667" t="s">
        <v>20</v>
      </c>
      <c r="C111" s="668"/>
      <c r="D111" s="668"/>
      <c r="E111" s="668"/>
      <c r="F111" s="668"/>
      <c r="G111" s="668"/>
      <c r="H111" s="668"/>
      <c r="I111" s="668"/>
      <c r="J111" s="668"/>
      <c r="K111" s="668"/>
      <c r="L111" s="669"/>
      <c r="M111" s="73"/>
    </row>
    <row r="112" spans="1:21" s="38" customFormat="1" x14ac:dyDescent="0.25">
      <c r="A112" s="49"/>
      <c r="B112" s="53"/>
      <c r="C112" s="93"/>
      <c r="D112" s="93"/>
      <c r="E112" s="93"/>
      <c r="F112" s="93"/>
      <c r="G112" s="93"/>
      <c r="H112" s="93"/>
      <c r="I112" s="93"/>
      <c r="J112" s="93"/>
      <c r="K112" s="93"/>
      <c r="L112" s="54"/>
      <c r="O112" s="10"/>
      <c r="P112" s="10"/>
      <c r="Q112" s="10"/>
      <c r="R112" s="10"/>
      <c r="S112" s="10"/>
      <c r="T112" s="10"/>
      <c r="U112" s="10"/>
    </row>
    <row r="113" spans="1:21" s="38" customFormat="1" x14ac:dyDescent="0.25">
      <c r="A113" s="49"/>
      <c r="B113" s="664" t="str">
        <f>IF(Intro!$G$20="English",O113,P113)</f>
        <v>Provide details if your firm changed the product mix of the goods it has imported since January 1, 2023.</v>
      </c>
      <c r="C113" s="665"/>
      <c r="D113" s="665"/>
      <c r="E113" s="665"/>
      <c r="F113" s="665"/>
      <c r="G113" s="665"/>
      <c r="H113" s="665"/>
      <c r="I113" s="665"/>
      <c r="J113" s="665"/>
      <c r="K113" s="665"/>
      <c r="L113" s="666"/>
      <c r="O113" s="10" t="str">
        <f>"Provide details if your firm changed the product mix of the goods it has imported since January 1, "&amp;Variables!B6&amp;"."</f>
        <v>Provide details if your firm changed the product mix of the goods it has imported since January 1, 2023.</v>
      </c>
      <c r="P113" s="10" t="str">
        <f>"Fournissez des détails si votre entreprise a modifié la gamme de marchandises qu'elle a importé depuis le 1er janvier "&amp;Variables!B6&amp;"."</f>
        <v>Fournissez des détails si votre entreprise a modifié la gamme de marchandises qu'elle a importé depuis le 1er janvier 2023.</v>
      </c>
      <c r="Q113" s="10"/>
      <c r="R113" s="10"/>
      <c r="S113" s="10"/>
      <c r="T113" s="10"/>
      <c r="U113" s="10"/>
    </row>
    <row r="114" spans="1:21" s="38" customFormat="1" x14ac:dyDescent="0.25">
      <c r="A114" s="49"/>
      <c r="B114" s="53"/>
      <c r="C114" s="93"/>
      <c r="D114" s="93"/>
      <c r="E114" s="93"/>
      <c r="F114" s="93"/>
      <c r="G114" s="93"/>
      <c r="H114" s="93"/>
      <c r="I114" s="93"/>
      <c r="J114" s="93"/>
      <c r="K114" s="93"/>
      <c r="L114" s="54"/>
      <c r="O114" s="10"/>
      <c r="P114" s="10"/>
      <c r="Q114" s="10"/>
      <c r="R114" s="10"/>
      <c r="S114" s="10"/>
      <c r="T114" s="10"/>
      <c r="U114" s="10"/>
    </row>
    <row r="115" spans="1:21" s="11" customFormat="1" x14ac:dyDescent="0.25">
      <c r="A115" s="8"/>
      <c r="B115" s="675"/>
      <c r="C115" s="676"/>
      <c r="D115" s="676"/>
      <c r="E115" s="676"/>
      <c r="F115" s="676"/>
      <c r="G115" s="676"/>
      <c r="H115" s="676"/>
      <c r="I115" s="676"/>
      <c r="J115" s="676"/>
      <c r="K115" s="676"/>
      <c r="L115" s="677"/>
      <c r="M115" s="38"/>
      <c r="Q115" s="10"/>
    </row>
    <row r="116" spans="1:21" s="11" customFormat="1" x14ac:dyDescent="0.25">
      <c r="A116" s="8"/>
      <c r="B116" s="675"/>
      <c r="C116" s="676"/>
      <c r="D116" s="676"/>
      <c r="E116" s="676"/>
      <c r="F116" s="676"/>
      <c r="G116" s="676"/>
      <c r="H116" s="676"/>
      <c r="I116" s="676"/>
      <c r="J116" s="676"/>
      <c r="K116" s="676"/>
      <c r="L116" s="677"/>
      <c r="M116" s="38"/>
      <c r="Q116" s="10"/>
    </row>
    <row r="117" spans="1:21" s="11" customFormat="1" x14ac:dyDescent="0.25">
      <c r="A117" s="8"/>
      <c r="B117" s="675"/>
      <c r="C117" s="676"/>
      <c r="D117" s="676"/>
      <c r="E117" s="676"/>
      <c r="F117" s="676"/>
      <c r="G117" s="676"/>
      <c r="H117" s="676"/>
      <c r="I117" s="676"/>
      <c r="J117" s="676"/>
      <c r="K117" s="676"/>
      <c r="L117" s="677"/>
      <c r="M117" s="38"/>
      <c r="Q117" s="10"/>
    </row>
    <row r="118" spans="1:21" s="11" customFormat="1" x14ac:dyDescent="0.25">
      <c r="A118" s="8"/>
      <c r="B118" s="675"/>
      <c r="C118" s="676"/>
      <c r="D118" s="676"/>
      <c r="E118" s="676"/>
      <c r="F118" s="676"/>
      <c r="G118" s="676"/>
      <c r="H118" s="676"/>
      <c r="I118" s="676"/>
      <c r="J118" s="676"/>
      <c r="K118" s="676"/>
      <c r="L118" s="677"/>
      <c r="M118" s="38"/>
      <c r="Q118" s="10"/>
    </row>
    <row r="119" spans="1:21" s="11" customFormat="1" x14ac:dyDescent="0.25">
      <c r="A119" s="8"/>
      <c r="B119" s="675"/>
      <c r="C119" s="676"/>
      <c r="D119" s="676"/>
      <c r="E119" s="676"/>
      <c r="F119" s="676"/>
      <c r="G119" s="676"/>
      <c r="H119" s="676"/>
      <c r="I119" s="676"/>
      <c r="J119" s="676"/>
      <c r="K119" s="676"/>
      <c r="L119" s="677"/>
      <c r="M119" s="38"/>
      <c r="Q119" s="10"/>
    </row>
    <row r="120" spans="1:21" s="11" customFormat="1" x14ac:dyDescent="0.25">
      <c r="A120" s="8"/>
      <c r="B120" s="675"/>
      <c r="C120" s="676"/>
      <c r="D120" s="676"/>
      <c r="E120" s="676"/>
      <c r="F120" s="676"/>
      <c r="G120" s="676"/>
      <c r="H120" s="676"/>
      <c r="I120" s="676"/>
      <c r="J120" s="676"/>
      <c r="K120" s="676"/>
      <c r="L120" s="677"/>
      <c r="M120" s="38"/>
      <c r="Q120" s="10"/>
    </row>
    <row r="121" spans="1:21" s="11" customFormat="1" x14ac:dyDescent="0.25">
      <c r="A121" s="8"/>
      <c r="B121" s="675"/>
      <c r="C121" s="676"/>
      <c r="D121" s="676"/>
      <c r="E121" s="676"/>
      <c r="F121" s="676"/>
      <c r="G121" s="676"/>
      <c r="H121" s="676"/>
      <c r="I121" s="676"/>
      <c r="J121" s="676"/>
      <c r="K121" s="676"/>
      <c r="L121" s="677"/>
      <c r="M121" s="38"/>
      <c r="Q121" s="10"/>
    </row>
    <row r="122" spans="1:21" s="11" customFormat="1" x14ac:dyDescent="0.25">
      <c r="A122" s="8"/>
      <c r="B122" s="675"/>
      <c r="C122" s="676"/>
      <c r="D122" s="676"/>
      <c r="E122" s="676"/>
      <c r="F122" s="676"/>
      <c r="G122" s="676"/>
      <c r="H122" s="676"/>
      <c r="I122" s="676"/>
      <c r="J122" s="676"/>
      <c r="K122" s="676"/>
      <c r="L122" s="677"/>
      <c r="M122" s="38"/>
      <c r="Q122" s="10"/>
    </row>
    <row r="123" spans="1:21" s="38" customFormat="1" x14ac:dyDescent="0.25">
      <c r="A123" s="49"/>
      <c r="B123" s="50"/>
      <c r="C123" s="51"/>
      <c r="D123" s="51"/>
      <c r="E123" s="51"/>
      <c r="F123" s="51"/>
      <c r="G123" s="51"/>
      <c r="H123" s="51"/>
      <c r="I123" s="51"/>
      <c r="J123" s="51"/>
      <c r="K123" s="51"/>
      <c r="L123" s="52"/>
      <c r="O123" s="10"/>
      <c r="P123" s="10"/>
      <c r="Q123" s="10"/>
      <c r="R123" s="10"/>
      <c r="S123" s="10"/>
      <c r="T123" s="10"/>
      <c r="U123" s="10"/>
    </row>
    <row r="124" spans="1:21" s="11" customFormat="1" x14ac:dyDescent="0.25">
      <c r="A124" s="7"/>
      <c r="B124" s="667" t="s">
        <v>21</v>
      </c>
      <c r="C124" s="668"/>
      <c r="D124" s="668"/>
      <c r="E124" s="668"/>
      <c r="F124" s="668"/>
      <c r="G124" s="668"/>
      <c r="H124" s="668"/>
      <c r="I124" s="668"/>
      <c r="J124" s="668"/>
      <c r="K124" s="668"/>
      <c r="L124" s="669"/>
      <c r="M124" s="73"/>
    </row>
    <row r="125" spans="1:21" s="38" customFormat="1" x14ac:dyDescent="0.25">
      <c r="A125" s="94"/>
      <c r="B125" s="53"/>
      <c r="C125" s="93"/>
      <c r="D125" s="93"/>
      <c r="E125" s="93"/>
      <c r="F125" s="93"/>
      <c r="G125" s="93"/>
      <c r="H125" s="93"/>
      <c r="I125" s="93"/>
      <c r="J125" s="93"/>
      <c r="K125" s="93"/>
      <c r="L125" s="54"/>
      <c r="O125" s="10"/>
      <c r="P125" s="10"/>
      <c r="Q125" s="10"/>
      <c r="R125" s="10"/>
      <c r="S125" s="10"/>
      <c r="T125" s="10"/>
      <c r="U125" s="10"/>
    </row>
    <row r="126" spans="1:21" s="38" customFormat="1" x14ac:dyDescent="0.25">
      <c r="A126" s="94"/>
      <c r="B126" s="664" t="str">
        <f>IF(Intro!$G$20="English",O126,P126)</f>
        <v>Describe how delivery of the goods purchased by your firm is paid for.</v>
      </c>
      <c r="C126" s="665"/>
      <c r="D126" s="665"/>
      <c r="E126" s="665"/>
      <c r="F126" s="665"/>
      <c r="G126" s="665"/>
      <c r="H126" s="665"/>
      <c r="I126" s="665"/>
      <c r="J126" s="665"/>
      <c r="K126" s="665"/>
      <c r="L126" s="666"/>
      <c r="O126" s="10" t="s">
        <v>157</v>
      </c>
      <c r="P126" s="10" t="s">
        <v>209</v>
      </c>
      <c r="Q126" s="10"/>
      <c r="R126" s="10"/>
      <c r="S126" s="10"/>
      <c r="T126" s="10"/>
      <c r="U126" s="10"/>
    </row>
    <row r="127" spans="1:21" s="38" customFormat="1" x14ac:dyDescent="0.25">
      <c r="A127" s="94"/>
      <c r="B127" s="53"/>
      <c r="C127" s="93"/>
      <c r="D127" s="93"/>
      <c r="E127" s="93"/>
      <c r="F127" s="93"/>
      <c r="G127" s="93"/>
      <c r="H127" s="203" t="str">
        <f>IF(Intro!$G$20="English",O127,P127)</f>
        <v>Select all that apply</v>
      </c>
      <c r="I127" s="93"/>
      <c r="J127" s="93"/>
      <c r="K127" s="93"/>
      <c r="L127" s="54"/>
      <c r="O127" s="10" t="s">
        <v>459</v>
      </c>
      <c r="P127" s="10" t="s">
        <v>460</v>
      </c>
      <c r="Q127" s="10"/>
      <c r="R127" s="10"/>
      <c r="S127" s="10"/>
      <c r="T127" s="10"/>
      <c r="U127" s="10"/>
    </row>
    <row r="128" spans="1:21" x14ac:dyDescent="0.25">
      <c r="A128" s="7"/>
      <c r="B128" s="681" t="str">
        <f>IF(Intro!$G$20="English",O128,P128)</f>
        <v xml:space="preserve">The exporter handles delivery, and the cost is built into the price. </v>
      </c>
      <c r="C128" s="682"/>
      <c r="D128" s="682"/>
      <c r="E128" s="682"/>
      <c r="F128" s="682"/>
      <c r="G128" s="683"/>
      <c r="H128" s="123"/>
      <c r="I128" s="93"/>
      <c r="J128" s="93"/>
      <c r="K128" s="93"/>
      <c r="L128" s="54"/>
      <c r="M128" s="10"/>
      <c r="O128" s="10" t="s">
        <v>390</v>
      </c>
      <c r="P128" s="153" t="s">
        <v>392</v>
      </c>
    </row>
    <row r="129" spans="1:21" x14ac:dyDescent="0.25">
      <c r="A129" s="7"/>
      <c r="B129" s="681" t="str">
        <f>IF(Intro!$G$20="English",O129,P129)</f>
        <v xml:space="preserve">The exporter handles delivery, but charges your firm separately for it. </v>
      </c>
      <c r="C129" s="682"/>
      <c r="D129" s="682"/>
      <c r="E129" s="682"/>
      <c r="F129" s="682"/>
      <c r="G129" s="683"/>
      <c r="H129" s="123"/>
      <c r="I129" s="93"/>
      <c r="J129" s="93"/>
      <c r="K129" s="93"/>
      <c r="L129" s="54"/>
      <c r="M129" s="10"/>
      <c r="O129" s="10" t="s">
        <v>391</v>
      </c>
      <c r="P129" s="153" t="s">
        <v>394</v>
      </c>
    </row>
    <row r="130" spans="1:21" x14ac:dyDescent="0.25">
      <c r="A130" s="7"/>
      <c r="B130" s="681" t="str">
        <f>IF(Intro!$G$20="English",O130,P130)</f>
        <v xml:space="preserve">Your firm arranges and pays for delivery directly. </v>
      </c>
      <c r="C130" s="682"/>
      <c r="D130" s="682"/>
      <c r="E130" s="682"/>
      <c r="F130" s="682"/>
      <c r="G130" s="683"/>
      <c r="H130" s="123"/>
      <c r="I130" s="93"/>
      <c r="J130" s="93"/>
      <c r="K130" s="93"/>
      <c r="L130" s="54"/>
      <c r="M130" s="10"/>
      <c r="O130" s="10" t="s">
        <v>418</v>
      </c>
      <c r="P130" s="153" t="s">
        <v>393</v>
      </c>
    </row>
    <row r="131" spans="1:21" s="38" customFormat="1" x14ac:dyDescent="0.25">
      <c r="A131" s="94"/>
      <c r="B131" s="53"/>
      <c r="C131" s="93"/>
      <c r="D131" s="93"/>
      <c r="E131" s="93"/>
      <c r="F131" s="93"/>
      <c r="G131" s="93"/>
      <c r="H131" s="93"/>
      <c r="I131" s="93"/>
      <c r="J131" s="93"/>
      <c r="K131" s="93"/>
      <c r="L131" s="54"/>
      <c r="O131" s="10"/>
      <c r="P131" s="10"/>
      <c r="Q131" s="10"/>
      <c r="R131" s="10"/>
      <c r="S131" s="10"/>
      <c r="T131" s="10"/>
      <c r="U131" s="10"/>
    </row>
    <row r="132" spans="1:21" s="38" customFormat="1" x14ac:dyDescent="0.25">
      <c r="A132" s="94"/>
      <c r="B132" s="664" t="str">
        <f>IF(Intro!$G$20="English",O132,P132)</f>
        <v>Provide details if delivery charges paid by your firm have changed since January 1, 2023.</v>
      </c>
      <c r="C132" s="665"/>
      <c r="D132" s="665"/>
      <c r="E132" s="665"/>
      <c r="F132" s="665"/>
      <c r="G132" s="665"/>
      <c r="H132" s="665"/>
      <c r="I132" s="665"/>
      <c r="J132" s="665"/>
      <c r="K132" s="665"/>
      <c r="L132" s="666"/>
      <c r="O132" s="10" t="str">
        <f>"Provide details if delivery charges paid by your firm have changed since January 1, "&amp;Variables!B6&amp;"."</f>
        <v>Provide details if delivery charges paid by your firm have changed since January 1, 2023.</v>
      </c>
      <c r="P132" s="10" t="str">
        <f>"Fournissez des détails si les frais de livraison payés par votre entreprise ont changé depuis le 1er janvier "&amp;Variables!B6&amp;"."</f>
        <v>Fournissez des détails si les frais de livraison payés par votre entreprise ont changé depuis le 1er janvier 2023.</v>
      </c>
      <c r="Q132" s="10"/>
      <c r="R132" s="10"/>
      <c r="S132" s="10"/>
      <c r="T132" s="10"/>
      <c r="U132" s="10"/>
    </row>
    <row r="133" spans="1:21" s="38" customFormat="1" x14ac:dyDescent="0.25">
      <c r="A133" s="94"/>
      <c r="B133" s="53"/>
      <c r="C133" s="93"/>
      <c r="D133" s="93"/>
      <c r="E133" s="93"/>
      <c r="F133" s="93"/>
      <c r="G133" s="93"/>
      <c r="H133" s="93"/>
      <c r="I133" s="93"/>
      <c r="J133" s="93"/>
      <c r="K133" s="93"/>
      <c r="L133" s="54"/>
      <c r="O133" s="10"/>
      <c r="P133" s="10"/>
      <c r="Q133" s="10"/>
      <c r="R133" s="10"/>
      <c r="S133" s="10"/>
      <c r="T133" s="10"/>
      <c r="U133" s="10"/>
    </row>
    <row r="134" spans="1:21" s="11" customFormat="1" x14ac:dyDescent="0.25">
      <c r="A134" s="8"/>
      <c r="B134" s="675"/>
      <c r="C134" s="676"/>
      <c r="D134" s="676"/>
      <c r="E134" s="676"/>
      <c r="F134" s="676"/>
      <c r="G134" s="676"/>
      <c r="H134" s="676"/>
      <c r="I134" s="676"/>
      <c r="J134" s="676"/>
      <c r="K134" s="676"/>
      <c r="L134" s="677"/>
      <c r="M134" s="38"/>
      <c r="Q134" s="10"/>
    </row>
    <row r="135" spans="1:21" s="11" customFormat="1" x14ac:dyDescent="0.25">
      <c r="A135" s="8"/>
      <c r="B135" s="675"/>
      <c r="C135" s="676"/>
      <c r="D135" s="676"/>
      <c r="E135" s="676"/>
      <c r="F135" s="676"/>
      <c r="G135" s="676"/>
      <c r="H135" s="676"/>
      <c r="I135" s="676"/>
      <c r="J135" s="676"/>
      <c r="K135" s="676"/>
      <c r="L135" s="677"/>
      <c r="M135" s="38"/>
      <c r="Q135" s="10"/>
    </row>
    <row r="136" spans="1:21" s="11" customFormat="1" x14ac:dyDescent="0.25">
      <c r="A136" s="8"/>
      <c r="B136" s="675"/>
      <c r="C136" s="676"/>
      <c r="D136" s="676"/>
      <c r="E136" s="676"/>
      <c r="F136" s="676"/>
      <c r="G136" s="676"/>
      <c r="H136" s="676"/>
      <c r="I136" s="676"/>
      <c r="J136" s="676"/>
      <c r="K136" s="676"/>
      <c r="L136" s="677"/>
      <c r="M136" s="38"/>
      <c r="Q136" s="10"/>
    </row>
    <row r="137" spans="1:21" s="11" customFormat="1" x14ac:dyDescent="0.25">
      <c r="A137" s="8"/>
      <c r="B137" s="675"/>
      <c r="C137" s="676"/>
      <c r="D137" s="676"/>
      <c r="E137" s="676"/>
      <c r="F137" s="676"/>
      <c r="G137" s="676"/>
      <c r="H137" s="676"/>
      <c r="I137" s="676"/>
      <c r="J137" s="676"/>
      <c r="K137" s="676"/>
      <c r="L137" s="677"/>
      <c r="M137" s="38"/>
      <c r="Q137" s="10"/>
    </row>
    <row r="138" spans="1:21" s="11" customFormat="1" x14ac:dyDescent="0.25">
      <c r="A138" s="8"/>
      <c r="B138" s="675"/>
      <c r="C138" s="676"/>
      <c r="D138" s="676"/>
      <c r="E138" s="676"/>
      <c r="F138" s="676"/>
      <c r="G138" s="676"/>
      <c r="H138" s="676"/>
      <c r="I138" s="676"/>
      <c r="J138" s="676"/>
      <c r="K138" s="676"/>
      <c r="L138" s="677"/>
      <c r="M138" s="38"/>
      <c r="Q138" s="10"/>
    </row>
    <row r="139" spans="1:21" s="11" customFormat="1" x14ac:dyDescent="0.25">
      <c r="A139" s="8"/>
      <c r="B139" s="675"/>
      <c r="C139" s="676"/>
      <c r="D139" s="676"/>
      <c r="E139" s="676"/>
      <c r="F139" s="676"/>
      <c r="G139" s="676"/>
      <c r="H139" s="676"/>
      <c r="I139" s="676"/>
      <c r="J139" s="676"/>
      <c r="K139" s="676"/>
      <c r="L139" s="677"/>
      <c r="M139" s="38"/>
      <c r="Q139" s="10"/>
    </row>
    <row r="140" spans="1:21" s="11" customFormat="1" x14ac:dyDescent="0.25">
      <c r="A140" s="8"/>
      <c r="B140" s="675"/>
      <c r="C140" s="676"/>
      <c r="D140" s="676"/>
      <c r="E140" s="676"/>
      <c r="F140" s="676"/>
      <c r="G140" s="676"/>
      <c r="H140" s="676"/>
      <c r="I140" s="676"/>
      <c r="J140" s="676"/>
      <c r="K140" s="676"/>
      <c r="L140" s="677"/>
      <c r="M140" s="38"/>
      <c r="Q140" s="10"/>
    </row>
    <row r="141" spans="1:21" s="11" customFormat="1" x14ac:dyDescent="0.25">
      <c r="A141" s="8"/>
      <c r="B141" s="675"/>
      <c r="C141" s="676"/>
      <c r="D141" s="676"/>
      <c r="E141" s="676"/>
      <c r="F141" s="676"/>
      <c r="G141" s="676"/>
      <c r="H141" s="676"/>
      <c r="I141" s="676"/>
      <c r="J141" s="676"/>
      <c r="K141" s="676"/>
      <c r="L141" s="677"/>
      <c r="M141" s="38"/>
      <c r="Q141" s="10"/>
    </row>
    <row r="142" spans="1:21" s="38" customFormat="1" x14ac:dyDescent="0.25">
      <c r="A142" s="94"/>
      <c r="B142" s="50"/>
      <c r="C142" s="51"/>
      <c r="D142" s="51"/>
      <c r="E142" s="51"/>
      <c r="F142" s="51"/>
      <c r="G142" s="51"/>
      <c r="H142" s="51"/>
      <c r="I142" s="51"/>
      <c r="J142" s="51"/>
      <c r="K142" s="51"/>
      <c r="L142" s="52"/>
      <c r="O142" s="10"/>
      <c r="P142" s="10"/>
      <c r="Q142" s="10"/>
      <c r="R142" s="10"/>
      <c r="S142" s="10"/>
      <c r="T142" s="10"/>
      <c r="U142" s="10"/>
    </row>
    <row r="144" spans="1:21" x14ac:dyDescent="0.25">
      <c r="B144" s="540" t="str">
        <f>IF(Intro!$G$20="English",O144,P144)</f>
        <v>MARKET CHARACTERISTICS OF THE GOODS</v>
      </c>
      <c r="C144" s="541"/>
      <c r="D144" s="541"/>
      <c r="E144" s="541"/>
      <c r="F144" s="541"/>
      <c r="G144" s="541"/>
      <c r="H144" s="541"/>
      <c r="I144" s="541"/>
      <c r="J144" s="541"/>
      <c r="K144" s="541"/>
      <c r="L144" s="542"/>
      <c r="M144" s="38"/>
      <c r="O144" s="105" t="s">
        <v>322</v>
      </c>
      <c r="P144" s="105" t="s">
        <v>323</v>
      </c>
    </row>
    <row r="145" spans="1:21" s="11" customFormat="1" x14ac:dyDescent="0.25">
      <c r="A145" s="8"/>
      <c r="B145" s="672" t="s">
        <v>22</v>
      </c>
      <c r="C145" s="673"/>
      <c r="D145" s="673"/>
      <c r="E145" s="673"/>
      <c r="F145" s="673"/>
      <c r="G145" s="673"/>
      <c r="H145" s="673"/>
      <c r="I145" s="673"/>
      <c r="J145" s="673"/>
      <c r="K145" s="673"/>
      <c r="L145" s="674"/>
      <c r="M145" s="73"/>
    </row>
    <row r="146" spans="1:21" s="38" customFormat="1" x14ac:dyDescent="0.25">
      <c r="A146" s="49"/>
      <c r="B146" s="53"/>
      <c r="C146" s="93"/>
      <c r="D146" s="93"/>
      <c r="E146" s="93"/>
      <c r="F146" s="93"/>
      <c r="G146" s="93"/>
      <c r="H146" s="93"/>
      <c r="I146" s="93"/>
      <c r="J146" s="93"/>
      <c r="K146" s="93"/>
      <c r="L146" s="54"/>
      <c r="O146" s="10"/>
      <c r="P146" s="10"/>
      <c r="Q146" s="10"/>
      <c r="R146" s="10"/>
      <c r="S146" s="10"/>
      <c r="T146" s="10"/>
      <c r="U146" s="10"/>
    </row>
    <row r="147" spans="1:21" s="38" customFormat="1" x14ac:dyDescent="0.25">
      <c r="A147" s="49"/>
      <c r="B147" s="664" t="str">
        <f>IF(Intro!$G$20="English",O147,P147)</f>
        <v>Indicate the primary industries of your customers of the goods.</v>
      </c>
      <c r="C147" s="665"/>
      <c r="D147" s="665"/>
      <c r="E147" s="665"/>
      <c r="F147" s="665"/>
      <c r="G147" s="665"/>
      <c r="H147" s="665"/>
      <c r="I147" s="665"/>
      <c r="J147" s="665"/>
      <c r="K147" s="665"/>
      <c r="L147" s="666"/>
      <c r="O147" s="10" t="s">
        <v>165</v>
      </c>
      <c r="P147" s="10" t="s">
        <v>406</v>
      </c>
      <c r="Q147" s="10"/>
      <c r="R147" s="10"/>
      <c r="S147" s="10"/>
      <c r="T147" s="10"/>
      <c r="U147" s="10"/>
    </row>
    <row r="148" spans="1:21" s="38" customFormat="1" x14ac:dyDescent="0.25">
      <c r="A148" s="49"/>
      <c r="B148" s="53"/>
      <c r="C148" s="93"/>
      <c r="D148" s="93"/>
      <c r="E148" s="93"/>
      <c r="F148" s="93"/>
      <c r="G148" s="93"/>
      <c r="H148" s="93"/>
      <c r="I148" s="93"/>
      <c r="J148" s="93"/>
      <c r="K148" s="93"/>
      <c r="L148" s="54"/>
      <c r="O148" s="10"/>
      <c r="P148" s="10"/>
      <c r="Q148" s="10"/>
      <c r="R148" s="10"/>
      <c r="S148" s="10"/>
      <c r="T148" s="10"/>
      <c r="U148" s="10"/>
    </row>
    <row r="149" spans="1:21" x14ac:dyDescent="0.25">
      <c r="B149" s="532" t="str">
        <f>IF(Intro!$G$20="English",O149,P149)</f>
        <v xml:space="preserve">Primary Industry 1 </v>
      </c>
      <c r="C149" s="533"/>
      <c r="D149" s="528"/>
      <c r="E149" s="528"/>
      <c r="F149" s="528"/>
      <c r="G149" s="528"/>
      <c r="H149" s="528"/>
      <c r="I149" s="528"/>
      <c r="J149" s="528"/>
      <c r="K149" s="528"/>
      <c r="L149" s="529"/>
      <c r="M149" s="10"/>
      <c r="O149" s="10" t="s">
        <v>159</v>
      </c>
      <c r="P149" s="10" t="s">
        <v>160</v>
      </c>
    </row>
    <row r="150" spans="1:21" x14ac:dyDescent="0.25">
      <c r="B150" s="532"/>
      <c r="C150" s="533"/>
      <c r="D150" s="528"/>
      <c r="E150" s="528"/>
      <c r="F150" s="528"/>
      <c r="G150" s="528"/>
      <c r="H150" s="528"/>
      <c r="I150" s="528"/>
      <c r="J150" s="528"/>
      <c r="K150" s="528"/>
      <c r="L150" s="529"/>
      <c r="M150" s="10"/>
    </row>
    <row r="151" spans="1:21" x14ac:dyDescent="0.25">
      <c r="B151" s="532"/>
      <c r="C151" s="533"/>
      <c r="D151" s="528"/>
      <c r="E151" s="528"/>
      <c r="F151" s="528"/>
      <c r="G151" s="528"/>
      <c r="H151" s="528"/>
      <c r="I151" s="528"/>
      <c r="J151" s="528"/>
      <c r="K151" s="528"/>
      <c r="L151" s="529"/>
      <c r="M151" s="10"/>
    </row>
    <row r="152" spans="1:21" x14ac:dyDescent="0.25">
      <c r="B152" s="532"/>
      <c r="C152" s="533"/>
      <c r="D152" s="528"/>
      <c r="E152" s="528"/>
      <c r="F152" s="528"/>
      <c r="G152" s="528"/>
      <c r="H152" s="528"/>
      <c r="I152" s="528"/>
      <c r="J152" s="528"/>
      <c r="K152" s="528"/>
      <c r="L152" s="529"/>
      <c r="M152" s="10"/>
    </row>
    <row r="153" spans="1:21" x14ac:dyDescent="0.25">
      <c r="B153" s="532"/>
      <c r="C153" s="533"/>
      <c r="D153" s="528"/>
      <c r="E153" s="528"/>
      <c r="F153" s="528"/>
      <c r="G153" s="528"/>
      <c r="H153" s="528"/>
      <c r="I153" s="528"/>
      <c r="J153" s="528"/>
      <c r="K153" s="528"/>
      <c r="L153" s="529"/>
      <c r="M153" s="10"/>
    </row>
    <row r="154" spans="1:21" x14ac:dyDescent="0.25">
      <c r="B154" s="532" t="str">
        <f>IF(Intro!$G$20="English",O154,P154)</f>
        <v>Primary Industry 2</v>
      </c>
      <c r="C154" s="533"/>
      <c r="D154" s="528"/>
      <c r="E154" s="528"/>
      <c r="F154" s="528"/>
      <c r="G154" s="528"/>
      <c r="H154" s="528"/>
      <c r="I154" s="528"/>
      <c r="J154" s="528"/>
      <c r="K154" s="528"/>
      <c r="L154" s="529"/>
      <c r="M154" s="10"/>
      <c r="O154" s="10" t="s">
        <v>161</v>
      </c>
      <c r="P154" s="10" t="s">
        <v>162</v>
      </c>
    </row>
    <row r="155" spans="1:21" x14ac:dyDescent="0.25">
      <c r="B155" s="532"/>
      <c r="C155" s="533"/>
      <c r="D155" s="528"/>
      <c r="E155" s="528"/>
      <c r="F155" s="528"/>
      <c r="G155" s="528"/>
      <c r="H155" s="528"/>
      <c r="I155" s="528"/>
      <c r="J155" s="528"/>
      <c r="K155" s="528"/>
      <c r="L155" s="529"/>
      <c r="M155" s="10"/>
    </row>
    <row r="156" spans="1:21" x14ac:dyDescent="0.25">
      <c r="B156" s="532"/>
      <c r="C156" s="533"/>
      <c r="D156" s="528"/>
      <c r="E156" s="528"/>
      <c r="F156" s="528"/>
      <c r="G156" s="528"/>
      <c r="H156" s="528"/>
      <c r="I156" s="528"/>
      <c r="J156" s="528"/>
      <c r="K156" s="528"/>
      <c r="L156" s="529"/>
      <c r="M156" s="10"/>
    </row>
    <row r="157" spans="1:21" x14ac:dyDescent="0.25">
      <c r="B157" s="532"/>
      <c r="C157" s="533"/>
      <c r="D157" s="528"/>
      <c r="E157" s="528"/>
      <c r="F157" s="528"/>
      <c r="G157" s="528"/>
      <c r="H157" s="528"/>
      <c r="I157" s="528"/>
      <c r="J157" s="528"/>
      <c r="K157" s="528"/>
      <c r="L157" s="529"/>
      <c r="M157" s="10"/>
    </row>
    <row r="158" spans="1:21" x14ac:dyDescent="0.25">
      <c r="B158" s="532"/>
      <c r="C158" s="533"/>
      <c r="D158" s="528"/>
      <c r="E158" s="528"/>
      <c r="F158" s="528"/>
      <c r="G158" s="528"/>
      <c r="H158" s="528"/>
      <c r="I158" s="528"/>
      <c r="J158" s="528"/>
      <c r="K158" s="528"/>
      <c r="L158" s="529"/>
      <c r="M158" s="10"/>
    </row>
    <row r="159" spans="1:21" x14ac:dyDescent="0.25">
      <c r="B159" s="532" t="str">
        <f>IF(Intro!$G$20="English",O159,P159)</f>
        <v>Primary Industry 3</v>
      </c>
      <c r="C159" s="533"/>
      <c r="D159" s="528"/>
      <c r="E159" s="528"/>
      <c r="F159" s="528"/>
      <c r="G159" s="528"/>
      <c r="H159" s="528"/>
      <c r="I159" s="528"/>
      <c r="J159" s="528"/>
      <c r="K159" s="528"/>
      <c r="L159" s="529"/>
      <c r="M159" s="10"/>
      <c r="O159" s="10" t="s">
        <v>163</v>
      </c>
      <c r="P159" s="10" t="s">
        <v>164</v>
      </c>
    </row>
    <row r="160" spans="1:21" x14ac:dyDescent="0.25">
      <c r="B160" s="532"/>
      <c r="C160" s="533"/>
      <c r="D160" s="528"/>
      <c r="E160" s="528"/>
      <c r="F160" s="528"/>
      <c r="G160" s="528"/>
      <c r="H160" s="528"/>
      <c r="I160" s="528"/>
      <c r="J160" s="528"/>
      <c r="K160" s="528"/>
      <c r="L160" s="529"/>
      <c r="M160" s="10"/>
    </row>
    <row r="161" spans="1:21" x14ac:dyDescent="0.25">
      <c r="B161" s="532"/>
      <c r="C161" s="533"/>
      <c r="D161" s="528"/>
      <c r="E161" s="528"/>
      <c r="F161" s="528"/>
      <c r="G161" s="528"/>
      <c r="H161" s="528"/>
      <c r="I161" s="528"/>
      <c r="J161" s="528"/>
      <c r="K161" s="528"/>
      <c r="L161" s="529"/>
      <c r="M161" s="10"/>
    </row>
    <row r="162" spans="1:21" x14ac:dyDescent="0.25">
      <c r="B162" s="532"/>
      <c r="C162" s="533"/>
      <c r="D162" s="528"/>
      <c r="E162" s="528"/>
      <c r="F162" s="528"/>
      <c r="G162" s="528"/>
      <c r="H162" s="528"/>
      <c r="I162" s="528"/>
      <c r="J162" s="528"/>
      <c r="K162" s="528"/>
      <c r="L162" s="529"/>
      <c r="M162" s="10"/>
    </row>
    <row r="163" spans="1:21" x14ac:dyDescent="0.25">
      <c r="B163" s="532"/>
      <c r="C163" s="533"/>
      <c r="D163" s="528"/>
      <c r="E163" s="528"/>
      <c r="F163" s="528"/>
      <c r="G163" s="528"/>
      <c r="H163" s="528"/>
      <c r="I163" s="528"/>
      <c r="J163" s="528"/>
      <c r="K163" s="528"/>
      <c r="L163" s="529"/>
      <c r="M163" s="10"/>
    </row>
    <row r="164" spans="1:21" s="38" customFormat="1" x14ac:dyDescent="0.25">
      <c r="A164" s="49"/>
      <c r="B164" s="50"/>
      <c r="C164" s="51"/>
      <c r="D164" s="51"/>
      <c r="E164" s="51"/>
      <c r="F164" s="51"/>
      <c r="G164" s="51"/>
      <c r="H164" s="51"/>
      <c r="I164" s="51"/>
      <c r="J164" s="51"/>
      <c r="K164" s="51"/>
      <c r="L164" s="52"/>
      <c r="O164" s="10"/>
      <c r="P164" s="10"/>
      <c r="Q164" s="10"/>
      <c r="R164" s="10"/>
      <c r="S164" s="10"/>
      <c r="T164" s="10"/>
      <c r="U164" s="10"/>
    </row>
    <row r="165" spans="1:21" s="11" customFormat="1" x14ac:dyDescent="0.25">
      <c r="A165" s="7"/>
      <c r="B165" s="667" t="s">
        <v>23</v>
      </c>
      <c r="C165" s="668"/>
      <c r="D165" s="668"/>
      <c r="E165" s="668"/>
      <c r="F165" s="668"/>
      <c r="G165" s="668"/>
      <c r="H165" s="668"/>
      <c r="I165" s="668"/>
      <c r="J165" s="668"/>
      <c r="K165" s="668"/>
      <c r="L165" s="669"/>
      <c r="M165" s="73"/>
    </row>
    <row r="166" spans="1:21" s="38" customFormat="1" x14ac:dyDescent="0.25">
      <c r="A166" s="94"/>
      <c r="B166" s="53"/>
      <c r="C166" s="93"/>
      <c r="D166" s="93"/>
      <c r="E166" s="93"/>
      <c r="F166" s="93"/>
      <c r="G166" s="93"/>
      <c r="H166" s="93"/>
      <c r="I166" s="93"/>
      <c r="J166" s="93"/>
      <c r="K166" s="93"/>
      <c r="L166" s="54"/>
      <c r="O166" s="10"/>
      <c r="P166" s="10"/>
      <c r="Q166" s="10"/>
      <c r="R166" s="10"/>
      <c r="S166" s="10"/>
      <c r="T166" s="10"/>
      <c r="U166" s="10"/>
    </row>
    <row r="167" spans="1:21" s="38" customFormat="1" x14ac:dyDescent="0.25">
      <c r="A167" s="49"/>
      <c r="B167" s="537" t="str">
        <f>IF(Intro!$G$20="English",O167,P167)</f>
        <v>Describe whether there is seasonality in the Canadian market for the goods. Describe any seasonal patterns in your firm's imports, inventory or sales of imports in Canada.</v>
      </c>
      <c r="C167" s="538"/>
      <c r="D167" s="538"/>
      <c r="E167" s="538"/>
      <c r="F167" s="538"/>
      <c r="G167" s="538"/>
      <c r="H167" s="538"/>
      <c r="I167" s="538"/>
      <c r="J167" s="538"/>
      <c r="K167" s="538"/>
      <c r="L167" s="539"/>
      <c r="O167" s="10" t="s">
        <v>186</v>
      </c>
      <c r="P167" s="10" t="s">
        <v>187</v>
      </c>
      <c r="Q167" s="10"/>
      <c r="R167" s="10"/>
      <c r="S167" s="10"/>
      <c r="T167" s="10"/>
      <c r="U167" s="10"/>
    </row>
    <row r="168" spans="1:21" s="38" customFormat="1" x14ac:dyDescent="0.25">
      <c r="A168" s="49"/>
      <c r="B168" s="537"/>
      <c r="C168" s="538"/>
      <c r="D168" s="538"/>
      <c r="E168" s="538"/>
      <c r="F168" s="538"/>
      <c r="G168" s="538"/>
      <c r="H168" s="538"/>
      <c r="I168" s="538"/>
      <c r="J168" s="538"/>
      <c r="K168" s="538"/>
      <c r="L168" s="539"/>
      <c r="O168" s="10"/>
      <c r="P168" s="10"/>
      <c r="Q168" s="10"/>
      <c r="R168" s="10"/>
      <c r="S168" s="10"/>
      <c r="T168" s="10"/>
      <c r="U168" s="10"/>
    </row>
    <row r="169" spans="1:21" s="38" customFormat="1" x14ac:dyDescent="0.25">
      <c r="A169" s="94"/>
      <c r="B169" s="53"/>
      <c r="C169" s="93"/>
      <c r="D169" s="93"/>
      <c r="E169" s="93"/>
      <c r="F169" s="93"/>
      <c r="G169" s="93"/>
      <c r="H169" s="93"/>
      <c r="I169" s="93"/>
      <c r="J169" s="93"/>
      <c r="K169" s="93"/>
      <c r="L169" s="54"/>
      <c r="O169" s="10"/>
      <c r="P169" s="10"/>
      <c r="Q169" s="10"/>
      <c r="R169" s="10"/>
      <c r="S169" s="10"/>
      <c r="T169" s="10"/>
      <c r="U169" s="10"/>
    </row>
    <row r="170" spans="1:21" s="11" customFormat="1" x14ac:dyDescent="0.25">
      <c r="A170" s="8"/>
      <c r="B170" s="675"/>
      <c r="C170" s="676"/>
      <c r="D170" s="676"/>
      <c r="E170" s="676"/>
      <c r="F170" s="676"/>
      <c r="G170" s="676"/>
      <c r="H170" s="676"/>
      <c r="I170" s="676"/>
      <c r="J170" s="676"/>
      <c r="K170" s="676"/>
      <c r="L170" s="677"/>
      <c r="M170" s="38"/>
      <c r="Q170" s="10"/>
    </row>
    <row r="171" spans="1:21" s="11" customFormat="1" x14ac:dyDescent="0.25">
      <c r="A171" s="8"/>
      <c r="B171" s="675"/>
      <c r="C171" s="676"/>
      <c r="D171" s="676"/>
      <c r="E171" s="676"/>
      <c r="F171" s="676"/>
      <c r="G171" s="676"/>
      <c r="H171" s="676"/>
      <c r="I171" s="676"/>
      <c r="J171" s="676"/>
      <c r="K171" s="676"/>
      <c r="L171" s="677"/>
      <c r="M171" s="38"/>
      <c r="Q171" s="10"/>
    </row>
    <row r="172" spans="1:21" s="11" customFormat="1" x14ac:dyDescent="0.25">
      <c r="A172" s="8"/>
      <c r="B172" s="675"/>
      <c r="C172" s="676"/>
      <c r="D172" s="676"/>
      <c r="E172" s="676"/>
      <c r="F172" s="676"/>
      <c r="G172" s="676"/>
      <c r="H172" s="676"/>
      <c r="I172" s="676"/>
      <c r="J172" s="676"/>
      <c r="K172" s="676"/>
      <c r="L172" s="677"/>
      <c r="M172" s="38"/>
      <c r="Q172" s="10"/>
    </row>
    <row r="173" spans="1:21" s="11" customFormat="1" x14ac:dyDescent="0.25">
      <c r="A173" s="8"/>
      <c r="B173" s="675"/>
      <c r="C173" s="676"/>
      <c r="D173" s="676"/>
      <c r="E173" s="676"/>
      <c r="F173" s="676"/>
      <c r="G173" s="676"/>
      <c r="H173" s="676"/>
      <c r="I173" s="676"/>
      <c r="J173" s="676"/>
      <c r="K173" s="676"/>
      <c r="L173" s="677"/>
      <c r="M173" s="38"/>
      <c r="Q173" s="10"/>
    </row>
    <row r="174" spans="1:21" s="11" customFormat="1" x14ac:dyDescent="0.25">
      <c r="A174" s="8"/>
      <c r="B174" s="675"/>
      <c r="C174" s="676"/>
      <c r="D174" s="676"/>
      <c r="E174" s="676"/>
      <c r="F174" s="676"/>
      <c r="G174" s="676"/>
      <c r="H174" s="676"/>
      <c r="I174" s="676"/>
      <c r="J174" s="676"/>
      <c r="K174" s="676"/>
      <c r="L174" s="677"/>
      <c r="M174" s="38"/>
      <c r="Q174" s="10"/>
    </row>
    <row r="175" spans="1:21" s="11" customFormat="1" x14ac:dyDescent="0.25">
      <c r="A175" s="8"/>
      <c r="B175" s="675"/>
      <c r="C175" s="676"/>
      <c r="D175" s="676"/>
      <c r="E175" s="676"/>
      <c r="F175" s="676"/>
      <c r="G175" s="676"/>
      <c r="H175" s="676"/>
      <c r="I175" s="676"/>
      <c r="J175" s="676"/>
      <c r="K175" s="676"/>
      <c r="L175" s="677"/>
      <c r="M175" s="38"/>
      <c r="Q175" s="10"/>
    </row>
    <row r="176" spans="1:21" s="11" customFormat="1" x14ac:dyDescent="0.25">
      <c r="A176" s="8"/>
      <c r="B176" s="675"/>
      <c r="C176" s="676"/>
      <c r="D176" s="676"/>
      <c r="E176" s="676"/>
      <c r="F176" s="676"/>
      <c r="G176" s="676"/>
      <c r="H176" s="676"/>
      <c r="I176" s="676"/>
      <c r="J176" s="676"/>
      <c r="K176" s="676"/>
      <c r="L176" s="677"/>
      <c r="M176" s="38"/>
      <c r="Q176" s="10"/>
    </row>
    <row r="177" spans="1:21" s="11" customFormat="1" x14ac:dyDescent="0.25">
      <c r="A177" s="8"/>
      <c r="B177" s="675"/>
      <c r="C177" s="676"/>
      <c r="D177" s="676"/>
      <c r="E177" s="676"/>
      <c r="F177" s="676"/>
      <c r="G177" s="676"/>
      <c r="H177" s="676"/>
      <c r="I177" s="676"/>
      <c r="J177" s="676"/>
      <c r="K177" s="676"/>
      <c r="L177" s="677"/>
      <c r="M177" s="38"/>
      <c r="Q177" s="10"/>
    </row>
    <row r="178" spans="1:21" s="38" customFormat="1" x14ac:dyDescent="0.25">
      <c r="A178" s="94"/>
      <c r="B178" s="50"/>
      <c r="C178" s="51"/>
      <c r="D178" s="51"/>
      <c r="E178" s="51"/>
      <c r="F178" s="51"/>
      <c r="G178" s="51"/>
      <c r="H178" s="51"/>
      <c r="I178" s="51"/>
      <c r="J178" s="51"/>
      <c r="K178" s="51"/>
      <c r="L178" s="52"/>
      <c r="O178" s="10"/>
      <c r="P178" s="10"/>
      <c r="Q178" s="10"/>
      <c r="R178" s="10"/>
      <c r="S178" s="10"/>
      <c r="T178" s="10"/>
      <c r="U178" s="10"/>
    </row>
    <row r="179" spans="1:21" s="11" customFormat="1" x14ac:dyDescent="0.25">
      <c r="A179" s="7"/>
      <c r="B179" s="667" t="s">
        <v>24</v>
      </c>
      <c r="C179" s="668"/>
      <c r="D179" s="668"/>
      <c r="E179" s="668"/>
      <c r="F179" s="668"/>
      <c r="G179" s="668"/>
      <c r="H179" s="668"/>
      <c r="I179" s="668"/>
      <c r="J179" s="668"/>
      <c r="K179" s="668"/>
      <c r="L179" s="669"/>
      <c r="M179" s="73"/>
    </row>
    <row r="180" spans="1:21" s="38" customFormat="1" x14ac:dyDescent="0.25">
      <c r="A180" s="94"/>
      <c r="B180" s="53"/>
      <c r="C180" s="93"/>
      <c r="D180" s="93"/>
      <c r="E180" s="93"/>
      <c r="F180" s="93"/>
      <c r="G180" s="93"/>
      <c r="H180" s="93"/>
      <c r="I180" s="93"/>
      <c r="J180" s="93"/>
      <c r="K180" s="93"/>
      <c r="L180" s="54"/>
      <c r="O180" s="10"/>
      <c r="P180" s="10"/>
      <c r="Q180" s="10"/>
      <c r="R180" s="10"/>
      <c r="S180" s="10"/>
      <c r="T180" s="10"/>
      <c r="U180" s="10"/>
    </row>
    <row r="181" spans="1:21" s="38" customFormat="1" x14ac:dyDescent="0.25">
      <c r="A181" s="94"/>
      <c r="B181" s="537" t="str">
        <f>IF(Intro!$G$20="English",O181,P181)</f>
        <v>What have been the principal factors affecting the demand for the goods since January 1, 2023 (e.g., user preferences, government policy, economic conditions, exchange rate)?</v>
      </c>
      <c r="C181" s="538"/>
      <c r="D181" s="538"/>
      <c r="E181" s="538"/>
      <c r="F181" s="538"/>
      <c r="G181" s="538"/>
      <c r="H181" s="538"/>
      <c r="I181" s="538"/>
      <c r="J181" s="538"/>
      <c r="K181" s="538"/>
      <c r="L181" s="539"/>
      <c r="O181" s="10" t="str">
        <f>"What have been the principal factors affecting the demand for the goods since January 1, "&amp;Variables!B6&amp;" (e.g., user preferences, government policy, economic conditions, exchange rate)?"</f>
        <v>What have been the principal factors affecting the demand for the goods since January 1, 2023 (e.g., user preferences, government policy, economic conditions, exchange rate)?</v>
      </c>
      <c r="P181" s="10" t="str">
        <f>"Quels ont été les principaux facteurs affectant la demande des marchandises depuis le 1er janvier "&amp;Variables!B6&amp;" (par exemple, les préférences des utilisateurs, la politique gouvernementale, les conditions économiques, le taux de change)?"</f>
        <v>Quels ont été les principaux facteurs affectant la demande des marchandises depuis le 1er janvier 2023 (par exemple, les préférences des utilisateurs, la politique gouvernementale, les conditions économiques, le taux de change)?</v>
      </c>
      <c r="Q181" s="10"/>
      <c r="R181" s="10"/>
      <c r="S181" s="10"/>
      <c r="T181" s="10"/>
      <c r="U181" s="10"/>
    </row>
    <row r="182" spans="1:21" s="38" customFormat="1" x14ac:dyDescent="0.25">
      <c r="A182" s="94"/>
      <c r="B182" s="537"/>
      <c r="C182" s="538"/>
      <c r="D182" s="538"/>
      <c r="E182" s="538"/>
      <c r="F182" s="538"/>
      <c r="G182" s="538"/>
      <c r="H182" s="538"/>
      <c r="I182" s="538"/>
      <c r="J182" s="538"/>
      <c r="K182" s="538"/>
      <c r="L182" s="539"/>
      <c r="O182" s="10"/>
      <c r="P182" s="10"/>
      <c r="Q182" s="10"/>
      <c r="R182" s="10"/>
      <c r="S182" s="10"/>
      <c r="T182" s="10"/>
      <c r="U182" s="10"/>
    </row>
    <row r="183" spans="1:21" s="38" customFormat="1" x14ac:dyDescent="0.25">
      <c r="A183" s="94"/>
      <c r="B183" s="53"/>
      <c r="C183" s="93"/>
      <c r="D183" s="93"/>
      <c r="E183" s="93"/>
      <c r="F183" s="93"/>
      <c r="G183" s="93"/>
      <c r="H183" s="93"/>
      <c r="I183" s="93"/>
      <c r="J183" s="93"/>
      <c r="K183" s="93"/>
      <c r="L183" s="54"/>
      <c r="O183" s="10"/>
      <c r="P183" s="10"/>
      <c r="Q183" s="10"/>
      <c r="R183" s="10"/>
      <c r="S183" s="10"/>
      <c r="T183" s="10"/>
      <c r="U183" s="10"/>
    </row>
    <row r="184" spans="1:21" s="11" customFormat="1" x14ac:dyDescent="0.25">
      <c r="A184" s="8"/>
      <c r="B184" s="675"/>
      <c r="C184" s="676"/>
      <c r="D184" s="676"/>
      <c r="E184" s="676"/>
      <c r="F184" s="676"/>
      <c r="G184" s="676"/>
      <c r="H184" s="676"/>
      <c r="I184" s="676"/>
      <c r="J184" s="676"/>
      <c r="K184" s="676"/>
      <c r="L184" s="677"/>
      <c r="M184" s="38"/>
      <c r="Q184" s="10"/>
    </row>
    <row r="185" spans="1:21" s="11" customFormat="1" x14ac:dyDescent="0.25">
      <c r="A185" s="8"/>
      <c r="B185" s="675"/>
      <c r="C185" s="676"/>
      <c r="D185" s="676"/>
      <c r="E185" s="676"/>
      <c r="F185" s="676"/>
      <c r="G185" s="676"/>
      <c r="H185" s="676"/>
      <c r="I185" s="676"/>
      <c r="J185" s="676"/>
      <c r="K185" s="676"/>
      <c r="L185" s="677"/>
      <c r="M185" s="38"/>
      <c r="Q185" s="10"/>
    </row>
    <row r="186" spans="1:21" s="11" customFormat="1" x14ac:dyDescent="0.25">
      <c r="A186" s="8"/>
      <c r="B186" s="675"/>
      <c r="C186" s="676"/>
      <c r="D186" s="676"/>
      <c r="E186" s="676"/>
      <c r="F186" s="676"/>
      <c r="G186" s="676"/>
      <c r="H186" s="676"/>
      <c r="I186" s="676"/>
      <c r="J186" s="676"/>
      <c r="K186" s="676"/>
      <c r="L186" s="677"/>
      <c r="M186" s="38"/>
      <c r="Q186" s="10"/>
    </row>
    <row r="187" spans="1:21" s="11" customFormat="1" x14ac:dyDescent="0.25">
      <c r="A187" s="8"/>
      <c r="B187" s="675"/>
      <c r="C187" s="676"/>
      <c r="D187" s="676"/>
      <c r="E187" s="676"/>
      <c r="F187" s="676"/>
      <c r="G187" s="676"/>
      <c r="H187" s="676"/>
      <c r="I187" s="676"/>
      <c r="J187" s="676"/>
      <c r="K187" s="676"/>
      <c r="L187" s="677"/>
      <c r="M187" s="38"/>
      <c r="Q187" s="10"/>
    </row>
    <row r="188" spans="1:21" s="11" customFormat="1" x14ac:dyDescent="0.25">
      <c r="A188" s="8"/>
      <c r="B188" s="675"/>
      <c r="C188" s="676"/>
      <c r="D188" s="676"/>
      <c r="E188" s="676"/>
      <c r="F188" s="676"/>
      <c r="G188" s="676"/>
      <c r="H188" s="676"/>
      <c r="I188" s="676"/>
      <c r="J188" s="676"/>
      <c r="K188" s="676"/>
      <c r="L188" s="677"/>
      <c r="M188" s="38"/>
      <c r="Q188" s="10"/>
    </row>
    <row r="189" spans="1:21" s="11" customFormat="1" x14ac:dyDescent="0.25">
      <c r="A189" s="8"/>
      <c r="B189" s="675"/>
      <c r="C189" s="676"/>
      <c r="D189" s="676"/>
      <c r="E189" s="676"/>
      <c r="F189" s="676"/>
      <c r="G189" s="676"/>
      <c r="H189" s="676"/>
      <c r="I189" s="676"/>
      <c r="J189" s="676"/>
      <c r="K189" s="676"/>
      <c r="L189" s="677"/>
      <c r="M189" s="38"/>
      <c r="Q189" s="10"/>
    </row>
    <row r="190" spans="1:21" s="11" customFormat="1" x14ac:dyDescent="0.25">
      <c r="A190" s="8"/>
      <c r="B190" s="675"/>
      <c r="C190" s="676"/>
      <c r="D190" s="676"/>
      <c r="E190" s="676"/>
      <c r="F190" s="676"/>
      <c r="G190" s="676"/>
      <c r="H190" s="676"/>
      <c r="I190" s="676"/>
      <c r="J190" s="676"/>
      <c r="K190" s="676"/>
      <c r="L190" s="677"/>
      <c r="M190" s="38"/>
      <c r="Q190" s="10"/>
    </row>
    <row r="191" spans="1:21" s="11" customFormat="1" x14ac:dyDescent="0.25">
      <c r="A191" s="8"/>
      <c r="B191" s="675"/>
      <c r="C191" s="676"/>
      <c r="D191" s="676"/>
      <c r="E191" s="676"/>
      <c r="F191" s="676"/>
      <c r="G191" s="676"/>
      <c r="H191" s="676"/>
      <c r="I191" s="676"/>
      <c r="J191" s="676"/>
      <c r="K191" s="676"/>
      <c r="L191" s="677"/>
      <c r="M191" s="38"/>
      <c r="Q191" s="10"/>
    </row>
    <row r="192" spans="1:21" s="38" customFormat="1" x14ac:dyDescent="0.25">
      <c r="A192" s="94"/>
      <c r="B192" s="50"/>
      <c r="C192" s="51"/>
      <c r="D192" s="51"/>
      <c r="E192" s="51"/>
      <c r="F192" s="51"/>
      <c r="G192" s="51"/>
      <c r="H192" s="51"/>
      <c r="I192" s="51"/>
      <c r="J192" s="51"/>
      <c r="K192" s="51"/>
      <c r="L192" s="52"/>
      <c r="O192" s="10"/>
      <c r="P192" s="10"/>
      <c r="Q192" s="10"/>
      <c r="R192" s="10"/>
      <c r="S192" s="10"/>
      <c r="T192" s="10"/>
      <c r="U192" s="10"/>
    </row>
    <row r="193" spans="1:21" s="11" customFormat="1" x14ac:dyDescent="0.25">
      <c r="A193" s="7"/>
      <c r="B193" s="667" t="s">
        <v>26</v>
      </c>
      <c r="C193" s="668"/>
      <c r="D193" s="668"/>
      <c r="E193" s="668"/>
      <c r="F193" s="668"/>
      <c r="G193" s="668"/>
      <c r="H193" s="668"/>
      <c r="I193" s="668"/>
      <c r="J193" s="668"/>
      <c r="K193" s="668"/>
      <c r="L193" s="669"/>
      <c r="M193" s="73"/>
    </row>
    <row r="194" spans="1:21" s="38" customFormat="1" x14ac:dyDescent="0.25">
      <c r="A194" s="94"/>
      <c r="B194" s="53"/>
      <c r="C194" s="93"/>
      <c r="D194" s="93"/>
      <c r="E194" s="93"/>
      <c r="F194" s="93"/>
      <c r="G194" s="93"/>
      <c r="H194" s="93"/>
      <c r="I194" s="93"/>
      <c r="J194" s="93"/>
      <c r="K194" s="93"/>
      <c r="L194" s="54"/>
      <c r="O194" s="10"/>
      <c r="P194" s="10"/>
      <c r="Q194" s="10"/>
      <c r="R194" s="10"/>
      <c r="S194" s="10"/>
      <c r="T194" s="10"/>
      <c r="U194" s="10"/>
    </row>
    <row r="195" spans="1:21" s="38" customFormat="1" x14ac:dyDescent="0.25">
      <c r="A195" s="94"/>
      <c r="B195" s="664" t="str">
        <f>IF(Intro!$G$20="English",O195,P195)</f>
        <v>Describe any changes in technology that have impacted the Canadian market for the goods since January 1, 2023.</v>
      </c>
      <c r="C195" s="665"/>
      <c r="D195" s="665"/>
      <c r="E195" s="665"/>
      <c r="F195" s="665"/>
      <c r="G195" s="665"/>
      <c r="H195" s="665"/>
      <c r="I195" s="665"/>
      <c r="J195" s="665"/>
      <c r="K195" s="665"/>
      <c r="L195" s="666"/>
      <c r="O195" s="10" t="str">
        <f>"Describe any changes in technology that have impacted the Canadian market for the goods since January 1, "&amp;Variables!B6&amp;"."</f>
        <v>Describe any changes in technology that have impacted the Canadian market for the goods since January 1, 2023.</v>
      </c>
      <c r="P195" s="10" t="str">
        <f>"Décrivez tout changement technologique qui a eu une incidence sur le marché canadien des marchandises depuis le 1er janvier "&amp;Variables!B6&amp;"."</f>
        <v>Décrivez tout changement technologique qui a eu une incidence sur le marché canadien des marchandises depuis le 1er janvier 2023.</v>
      </c>
      <c r="Q195" s="10"/>
      <c r="R195" s="10"/>
      <c r="S195" s="10"/>
      <c r="T195" s="10"/>
      <c r="U195" s="10"/>
    </row>
    <row r="196" spans="1:21" s="38" customFormat="1" x14ac:dyDescent="0.25">
      <c r="A196" s="94"/>
      <c r="B196" s="53"/>
      <c r="C196" s="93"/>
      <c r="D196" s="93"/>
      <c r="E196" s="93"/>
      <c r="F196" s="93"/>
      <c r="G196" s="93"/>
      <c r="H196" s="93"/>
      <c r="I196" s="93"/>
      <c r="J196" s="93"/>
      <c r="K196" s="93"/>
      <c r="L196" s="54"/>
      <c r="O196" s="10"/>
      <c r="P196" s="10"/>
      <c r="Q196" s="10"/>
      <c r="R196" s="10"/>
      <c r="S196" s="10"/>
      <c r="T196" s="10"/>
      <c r="U196" s="10"/>
    </row>
    <row r="197" spans="1:21" s="11" customFormat="1" x14ac:dyDescent="0.25">
      <c r="A197" s="8"/>
      <c r="B197" s="675"/>
      <c r="C197" s="676"/>
      <c r="D197" s="676"/>
      <c r="E197" s="676"/>
      <c r="F197" s="676"/>
      <c r="G197" s="676"/>
      <c r="H197" s="676"/>
      <c r="I197" s="676"/>
      <c r="J197" s="676"/>
      <c r="K197" s="676"/>
      <c r="L197" s="677"/>
      <c r="M197" s="38"/>
      <c r="Q197" s="10"/>
    </row>
    <row r="198" spans="1:21" s="11" customFormat="1" x14ac:dyDescent="0.25">
      <c r="A198" s="8"/>
      <c r="B198" s="675"/>
      <c r="C198" s="676"/>
      <c r="D198" s="676"/>
      <c r="E198" s="676"/>
      <c r="F198" s="676"/>
      <c r="G198" s="676"/>
      <c r="H198" s="676"/>
      <c r="I198" s="676"/>
      <c r="J198" s="676"/>
      <c r="K198" s="676"/>
      <c r="L198" s="677"/>
      <c r="M198" s="38"/>
      <c r="Q198" s="10"/>
    </row>
    <row r="199" spans="1:21" s="11" customFormat="1" x14ac:dyDescent="0.25">
      <c r="A199" s="8"/>
      <c r="B199" s="675"/>
      <c r="C199" s="676"/>
      <c r="D199" s="676"/>
      <c r="E199" s="676"/>
      <c r="F199" s="676"/>
      <c r="G199" s="676"/>
      <c r="H199" s="676"/>
      <c r="I199" s="676"/>
      <c r="J199" s="676"/>
      <c r="K199" s="676"/>
      <c r="L199" s="677"/>
      <c r="M199" s="38"/>
      <c r="Q199" s="10"/>
    </row>
    <row r="200" spans="1:21" s="11" customFormat="1" x14ac:dyDescent="0.25">
      <c r="A200" s="8"/>
      <c r="B200" s="675"/>
      <c r="C200" s="676"/>
      <c r="D200" s="676"/>
      <c r="E200" s="676"/>
      <c r="F200" s="676"/>
      <c r="G200" s="676"/>
      <c r="H200" s="676"/>
      <c r="I200" s="676"/>
      <c r="J200" s="676"/>
      <c r="K200" s="676"/>
      <c r="L200" s="677"/>
      <c r="M200" s="38"/>
      <c r="Q200" s="10"/>
    </row>
    <row r="201" spans="1:21" s="11" customFormat="1" x14ac:dyDescent="0.25">
      <c r="A201" s="8"/>
      <c r="B201" s="675"/>
      <c r="C201" s="676"/>
      <c r="D201" s="676"/>
      <c r="E201" s="676"/>
      <c r="F201" s="676"/>
      <c r="G201" s="676"/>
      <c r="H201" s="676"/>
      <c r="I201" s="676"/>
      <c r="J201" s="676"/>
      <c r="K201" s="676"/>
      <c r="L201" s="677"/>
      <c r="M201" s="38"/>
      <c r="Q201" s="10"/>
    </row>
    <row r="202" spans="1:21" s="11" customFormat="1" x14ac:dyDescent="0.25">
      <c r="A202" s="8"/>
      <c r="B202" s="675"/>
      <c r="C202" s="676"/>
      <c r="D202" s="676"/>
      <c r="E202" s="676"/>
      <c r="F202" s="676"/>
      <c r="G202" s="676"/>
      <c r="H202" s="676"/>
      <c r="I202" s="676"/>
      <c r="J202" s="676"/>
      <c r="K202" s="676"/>
      <c r="L202" s="677"/>
      <c r="M202" s="38"/>
      <c r="Q202" s="10"/>
    </row>
    <row r="203" spans="1:21" s="11" customFormat="1" x14ac:dyDescent="0.25">
      <c r="A203" s="8"/>
      <c r="B203" s="675"/>
      <c r="C203" s="676"/>
      <c r="D203" s="676"/>
      <c r="E203" s="676"/>
      <c r="F203" s="676"/>
      <c r="G203" s="676"/>
      <c r="H203" s="676"/>
      <c r="I203" s="676"/>
      <c r="J203" s="676"/>
      <c r="K203" s="676"/>
      <c r="L203" s="677"/>
      <c r="M203" s="38"/>
      <c r="Q203" s="10"/>
    </row>
    <row r="204" spans="1:21" s="11" customFormat="1" x14ac:dyDescent="0.25">
      <c r="A204" s="8"/>
      <c r="B204" s="675"/>
      <c r="C204" s="676"/>
      <c r="D204" s="676"/>
      <c r="E204" s="676"/>
      <c r="F204" s="676"/>
      <c r="G204" s="676"/>
      <c r="H204" s="676"/>
      <c r="I204" s="676"/>
      <c r="J204" s="676"/>
      <c r="K204" s="676"/>
      <c r="L204" s="677"/>
      <c r="M204" s="38"/>
      <c r="Q204" s="10"/>
    </row>
    <row r="205" spans="1:21" s="38" customFormat="1" x14ac:dyDescent="0.25">
      <c r="A205" s="94"/>
      <c r="B205" s="50"/>
      <c r="C205" s="51"/>
      <c r="D205" s="51"/>
      <c r="E205" s="51"/>
      <c r="F205" s="51"/>
      <c r="G205" s="51"/>
      <c r="H205" s="51"/>
      <c r="I205" s="51"/>
      <c r="J205" s="51"/>
      <c r="K205" s="51"/>
      <c r="L205" s="52"/>
      <c r="O205" s="10"/>
      <c r="P205" s="10"/>
      <c r="Q205" s="10"/>
      <c r="R205" s="10"/>
      <c r="S205" s="10"/>
      <c r="T205" s="10"/>
      <c r="U205" s="10"/>
    </row>
    <row r="206" spans="1:21" s="11" customFormat="1" x14ac:dyDescent="0.25">
      <c r="A206" s="7"/>
      <c r="B206" s="667" t="s">
        <v>44</v>
      </c>
      <c r="C206" s="668"/>
      <c r="D206" s="668"/>
      <c r="E206" s="668"/>
      <c r="F206" s="668"/>
      <c r="G206" s="668"/>
      <c r="H206" s="668"/>
      <c r="I206" s="668"/>
      <c r="J206" s="668"/>
      <c r="K206" s="668"/>
      <c r="L206" s="669"/>
      <c r="M206" s="73"/>
    </row>
    <row r="207" spans="1:21" s="38" customFormat="1" x14ac:dyDescent="0.25">
      <c r="A207" s="94"/>
      <c r="B207" s="53"/>
      <c r="C207" s="93"/>
      <c r="D207" s="93"/>
      <c r="E207" s="93"/>
      <c r="F207" s="93"/>
      <c r="G207" s="93"/>
      <c r="H207" s="93"/>
      <c r="I207" s="93"/>
      <c r="J207" s="93"/>
      <c r="K207" s="93"/>
      <c r="L207" s="54"/>
      <c r="O207" s="10"/>
      <c r="P207" s="10"/>
      <c r="Q207" s="10"/>
      <c r="R207" s="10"/>
      <c r="S207" s="10"/>
      <c r="T207" s="10"/>
      <c r="U207" s="10"/>
    </row>
    <row r="208" spans="1:21" s="38" customFormat="1" x14ac:dyDescent="0.25">
      <c r="A208" s="94"/>
      <c r="B208" s="537" t="str">
        <f>IF(Intro!$G$20="English",O208,P208)</f>
        <v>Explain circumstances where Canadian purchasers are willing to pay a price premium for the goods produced in Canada and what the amount of that premium would be.</v>
      </c>
      <c r="C208" s="538"/>
      <c r="D208" s="538"/>
      <c r="E208" s="538"/>
      <c r="F208" s="538"/>
      <c r="G208" s="538"/>
      <c r="H208" s="538"/>
      <c r="I208" s="538"/>
      <c r="J208" s="538"/>
      <c r="K208" s="538"/>
      <c r="L208" s="539"/>
      <c r="O208" s="10" t="s">
        <v>158</v>
      </c>
      <c r="P208" s="10" t="s">
        <v>211</v>
      </c>
      <c r="Q208" s="10"/>
      <c r="R208" s="10"/>
      <c r="S208" s="10"/>
      <c r="T208" s="10"/>
      <c r="U208" s="10"/>
    </row>
    <row r="209" spans="1:21" s="38" customFormat="1" x14ac:dyDescent="0.25">
      <c r="A209" s="94"/>
      <c r="B209" s="53"/>
      <c r="C209" s="93"/>
      <c r="D209" s="93"/>
      <c r="E209" s="93"/>
      <c r="F209" s="93"/>
      <c r="G209" s="93"/>
      <c r="H209" s="93"/>
      <c r="I209" s="93"/>
      <c r="J209" s="93"/>
      <c r="K209" s="93"/>
      <c r="L209" s="54"/>
      <c r="O209" s="10"/>
      <c r="P209" s="10"/>
      <c r="Q209" s="10"/>
      <c r="R209" s="10"/>
      <c r="S209" s="10"/>
      <c r="T209" s="10"/>
      <c r="U209" s="10"/>
    </row>
    <row r="210" spans="1:21" x14ac:dyDescent="0.25">
      <c r="A210" s="7"/>
      <c r="B210" s="532" t="str">
        <f>IF(Intro!$G$20="English",O210,P210)</f>
        <v>Price Premium</v>
      </c>
      <c r="C210" s="533"/>
      <c r="D210" s="124" t="s">
        <v>123</v>
      </c>
      <c r="E210" s="149"/>
      <c r="F210" s="93"/>
      <c r="G210" s="93"/>
      <c r="H210" s="93"/>
      <c r="I210" s="93"/>
      <c r="J210" s="93"/>
      <c r="K210" s="93"/>
      <c r="L210" s="54"/>
      <c r="M210" s="10"/>
      <c r="O210" s="10" t="s">
        <v>124</v>
      </c>
      <c r="P210" s="10" t="s">
        <v>125</v>
      </c>
    </row>
    <row r="211" spans="1:21" s="38" customFormat="1" x14ac:dyDescent="0.25">
      <c r="A211" s="94"/>
      <c r="B211" s="53"/>
      <c r="C211" s="93"/>
      <c r="D211" s="93"/>
      <c r="E211" s="93"/>
      <c r="F211" s="93"/>
      <c r="G211" s="93"/>
      <c r="H211" s="93"/>
      <c r="I211" s="93"/>
      <c r="J211" s="93"/>
      <c r="K211" s="93"/>
      <c r="L211" s="54"/>
      <c r="O211" s="10"/>
      <c r="P211" s="10"/>
      <c r="Q211" s="10"/>
      <c r="R211" s="10"/>
      <c r="S211" s="10"/>
      <c r="T211" s="10"/>
      <c r="U211" s="10"/>
    </row>
    <row r="212" spans="1:21" s="11" customFormat="1" x14ac:dyDescent="0.25">
      <c r="A212" s="8"/>
      <c r="B212" s="675"/>
      <c r="C212" s="676"/>
      <c r="D212" s="676"/>
      <c r="E212" s="676"/>
      <c r="F212" s="676"/>
      <c r="G212" s="676"/>
      <c r="H212" s="676"/>
      <c r="I212" s="676"/>
      <c r="J212" s="676"/>
      <c r="K212" s="676"/>
      <c r="L212" s="677"/>
      <c r="M212" s="38"/>
      <c r="Q212" s="10"/>
    </row>
    <row r="213" spans="1:21" s="11" customFormat="1" x14ac:dyDescent="0.25">
      <c r="A213" s="8"/>
      <c r="B213" s="675"/>
      <c r="C213" s="676"/>
      <c r="D213" s="676"/>
      <c r="E213" s="676"/>
      <c r="F213" s="676"/>
      <c r="G213" s="676"/>
      <c r="H213" s="676"/>
      <c r="I213" s="676"/>
      <c r="J213" s="676"/>
      <c r="K213" s="676"/>
      <c r="L213" s="677"/>
      <c r="M213" s="38"/>
      <c r="Q213" s="10"/>
    </row>
    <row r="214" spans="1:21" s="11" customFormat="1" x14ac:dyDescent="0.25">
      <c r="A214" s="8"/>
      <c r="B214" s="675"/>
      <c r="C214" s="676"/>
      <c r="D214" s="676"/>
      <c r="E214" s="676"/>
      <c r="F214" s="676"/>
      <c r="G214" s="676"/>
      <c r="H214" s="676"/>
      <c r="I214" s="676"/>
      <c r="J214" s="676"/>
      <c r="K214" s="676"/>
      <c r="L214" s="677"/>
      <c r="M214" s="38"/>
      <c r="Q214" s="10"/>
    </row>
    <row r="215" spans="1:21" s="11" customFormat="1" x14ac:dyDescent="0.25">
      <c r="A215" s="8"/>
      <c r="B215" s="675"/>
      <c r="C215" s="676"/>
      <c r="D215" s="676"/>
      <c r="E215" s="676"/>
      <c r="F215" s="676"/>
      <c r="G215" s="676"/>
      <c r="H215" s="676"/>
      <c r="I215" s="676"/>
      <c r="J215" s="676"/>
      <c r="K215" s="676"/>
      <c r="L215" s="677"/>
      <c r="M215" s="38"/>
      <c r="Q215" s="10"/>
    </row>
    <row r="216" spans="1:21" s="11" customFormat="1" x14ac:dyDescent="0.25">
      <c r="A216" s="8"/>
      <c r="B216" s="675"/>
      <c r="C216" s="676"/>
      <c r="D216" s="676"/>
      <c r="E216" s="676"/>
      <c r="F216" s="676"/>
      <c r="G216" s="676"/>
      <c r="H216" s="676"/>
      <c r="I216" s="676"/>
      <c r="J216" s="676"/>
      <c r="K216" s="676"/>
      <c r="L216" s="677"/>
      <c r="M216" s="38"/>
      <c r="Q216" s="10"/>
    </row>
    <row r="217" spans="1:21" s="11" customFormat="1" x14ac:dyDescent="0.25">
      <c r="A217" s="8"/>
      <c r="B217" s="675"/>
      <c r="C217" s="676"/>
      <c r="D217" s="676"/>
      <c r="E217" s="676"/>
      <c r="F217" s="676"/>
      <c r="G217" s="676"/>
      <c r="H217" s="676"/>
      <c r="I217" s="676"/>
      <c r="J217" s="676"/>
      <c r="K217" s="676"/>
      <c r="L217" s="677"/>
      <c r="M217" s="38"/>
      <c r="Q217" s="10"/>
    </row>
    <row r="218" spans="1:21" s="11" customFormat="1" x14ac:dyDescent="0.25">
      <c r="A218" s="8"/>
      <c r="B218" s="675"/>
      <c r="C218" s="676"/>
      <c r="D218" s="676"/>
      <c r="E218" s="676"/>
      <c r="F218" s="676"/>
      <c r="G218" s="676"/>
      <c r="H218" s="676"/>
      <c r="I218" s="676"/>
      <c r="J218" s="676"/>
      <c r="K218" s="676"/>
      <c r="L218" s="677"/>
      <c r="M218" s="38"/>
      <c r="Q218" s="10"/>
    </row>
    <row r="219" spans="1:21" s="11" customFormat="1" x14ac:dyDescent="0.25">
      <c r="A219" s="8"/>
      <c r="B219" s="675"/>
      <c r="C219" s="676"/>
      <c r="D219" s="676"/>
      <c r="E219" s="676"/>
      <c r="F219" s="676"/>
      <c r="G219" s="676"/>
      <c r="H219" s="676"/>
      <c r="I219" s="676"/>
      <c r="J219" s="676"/>
      <c r="K219" s="676"/>
      <c r="L219" s="677"/>
      <c r="M219" s="38"/>
      <c r="Q219" s="10"/>
    </row>
    <row r="220" spans="1:21" s="38" customFormat="1" x14ac:dyDescent="0.25">
      <c r="A220" s="94"/>
      <c r="B220" s="50"/>
      <c r="C220" s="51"/>
      <c r="D220" s="51"/>
      <c r="E220" s="51"/>
      <c r="F220" s="51"/>
      <c r="G220" s="51"/>
      <c r="H220" s="51"/>
      <c r="I220" s="51"/>
      <c r="J220" s="51"/>
      <c r="K220" s="51"/>
      <c r="L220" s="52"/>
      <c r="O220" s="10"/>
      <c r="P220" s="10"/>
      <c r="Q220" s="10"/>
      <c r="R220" s="10"/>
      <c r="S220" s="10"/>
      <c r="T220" s="10"/>
      <c r="U220" s="10"/>
    </row>
    <row r="221" spans="1:21" s="11" customFormat="1" x14ac:dyDescent="0.25">
      <c r="A221" s="7"/>
      <c r="B221" s="667" t="s">
        <v>56</v>
      </c>
      <c r="C221" s="668"/>
      <c r="D221" s="668"/>
      <c r="E221" s="668"/>
      <c r="F221" s="668"/>
      <c r="G221" s="668"/>
      <c r="H221" s="668"/>
      <c r="I221" s="668"/>
      <c r="J221" s="668"/>
      <c r="K221" s="668"/>
      <c r="L221" s="669"/>
      <c r="M221" s="73"/>
    </row>
    <row r="222" spans="1:21" s="38" customFormat="1" x14ac:dyDescent="0.25">
      <c r="A222" s="94"/>
      <c r="B222" s="53"/>
      <c r="C222" s="93"/>
      <c r="D222" s="93"/>
      <c r="E222" s="93"/>
      <c r="F222" s="93"/>
      <c r="G222" s="93"/>
      <c r="H222" s="93"/>
      <c r="I222" s="93"/>
      <c r="J222" s="93"/>
      <c r="K222" s="93"/>
      <c r="L222" s="54"/>
      <c r="O222" s="10"/>
      <c r="P222" s="10"/>
      <c r="Q222" s="10"/>
      <c r="R222" s="10"/>
      <c r="S222" s="10"/>
      <c r="T222" s="10"/>
      <c r="U222" s="10"/>
    </row>
    <row r="223" spans="1:21" s="38" customFormat="1" x14ac:dyDescent="0.25">
      <c r="A223" s="94"/>
      <c r="B223" s="664" t="str">
        <f>IF(Intro!$G$20="English",O223,P223)</f>
        <v>To what extent are the goods produced in Canada interchangeable with the imported goods from Austria?</v>
      </c>
      <c r="C223" s="665"/>
      <c r="D223" s="665"/>
      <c r="E223" s="665"/>
      <c r="F223" s="665"/>
      <c r="G223" s="665"/>
      <c r="H223" s="665"/>
      <c r="I223" s="665"/>
      <c r="J223" s="665"/>
      <c r="K223" s="665"/>
      <c r="L223" s="666"/>
      <c r="O223" s="10" t="str">
        <f>"To what extent are the goods produced in Canada interchangeable with the imported goods from "&amp;Variables!B5&amp;"?"</f>
        <v>To what extent are the goods produced in Canada interchangeable with the imported goods from Austria?</v>
      </c>
      <c r="P223" s="10" t="str">
        <f>"Dans quelle mesure les marchandises produites au Canada sont-elles interchangeables avec les marchandises importées "&amp;Variables!C5&amp;"?"</f>
        <v>Dans quelle mesure les marchandises produites au Canada sont-elles interchangeables avec les marchandises importées de l'Autriche?</v>
      </c>
      <c r="Q223" s="10"/>
      <c r="R223" s="10"/>
      <c r="S223" s="10"/>
      <c r="T223" s="10"/>
      <c r="U223" s="10"/>
    </row>
    <row r="224" spans="1:21" s="38" customFormat="1" x14ac:dyDescent="0.25">
      <c r="A224" s="94"/>
      <c r="B224" s="53"/>
      <c r="C224" s="93"/>
      <c r="D224" s="93"/>
      <c r="E224" s="93"/>
      <c r="F224" s="93"/>
      <c r="G224" s="93"/>
      <c r="H224" s="93"/>
      <c r="I224" s="93"/>
      <c r="J224" s="93"/>
      <c r="K224" s="93"/>
      <c r="L224" s="54"/>
      <c r="O224" s="10"/>
      <c r="P224" s="10"/>
      <c r="Q224" s="10"/>
      <c r="R224" s="10"/>
      <c r="S224" s="10"/>
      <c r="T224" s="10"/>
      <c r="U224" s="10"/>
    </row>
    <row r="225" spans="1:21" s="11" customFormat="1" x14ac:dyDescent="0.25">
      <c r="A225" s="8"/>
      <c r="B225" s="675"/>
      <c r="C225" s="676"/>
      <c r="D225" s="676"/>
      <c r="E225" s="676"/>
      <c r="F225" s="676"/>
      <c r="G225" s="676"/>
      <c r="H225" s="676"/>
      <c r="I225" s="676"/>
      <c r="J225" s="676"/>
      <c r="K225" s="676"/>
      <c r="L225" s="677"/>
      <c r="M225" s="38"/>
      <c r="Q225" s="10"/>
    </row>
    <row r="226" spans="1:21" s="11" customFormat="1" x14ac:dyDescent="0.25">
      <c r="A226" s="8"/>
      <c r="B226" s="675"/>
      <c r="C226" s="676"/>
      <c r="D226" s="676"/>
      <c r="E226" s="676"/>
      <c r="F226" s="676"/>
      <c r="G226" s="676"/>
      <c r="H226" s="676"/>
      <c r="I226" s="676"/>
      <c r="J226" s="676"/>
      <c r="K226" s="676"/>
      <c r="L226" s="677"/>
      <c r="M226" s="38"/>
      <c r="Q226" s="10"/>
    </row>
    <row r="227" spans="1:21" s="11" customFormat="1" x14ac:dyDescent="0.25">
      <c r="A227" s="8"/>
      <c r="B227" s="675"/>
      <c r="C227" s="676"/>
      <c r="D227" s="676"/>
      <c r="E227" s="676"/>
      <c r="F227" s="676"/>
      <c r="G227" s="676"/>
      <c r="H227" s="676"/>
      <c r="I227" s="676"/>
      <c r="J227" s="676"/>
      <c r="K227" s="676"/>
      <c r="L227" s="677"/>
      <c r="M227" s="38"/>
      <c r="Q227" s="10"/>
    </row>
    <row r="228" spans="1:21" s="11" customFormat="1" x14ac:dyDescent="0.25">
      <c r="A228" s="8"/>
      <c r="B228" s="675"/>
      <c r="C228" s="676"/>
      <c r="D228" s="676"/>
      <c r="E228" s="676"/>
      <c r="F228" s="676"/>
      <c r="G228" s="676"/>
      <c r="H228" s="676"/>
      <c r="I228" s="676"/>
      <c r="J228" s="676"/>
      <c r="K228" s="676"/>
      <c r="L228" s="677"/>
      <c r="M228" s="38"/>
      <c r="Q228" s="10"/>
    </row>
    <row r="229" spans="1:21" s="11" customFormat="1" x14ac:dyDescent="0.25">
      <c r="A229" s="8"/>
      <c r="B229" s="675"/>
      <c r="C229" s="676"/>
      <c r="D229" s="676"/>
      <c r="E229" s="676"/>
      <c r="F229" s="676"/>
      <c r="G229" s="676"/>
      <c r="H229" s="676"/>
      <c r="I229" s="676"/>
      <c r="J229" s="676"/>
      <c r="K229" s="676"/>
      <c r="L229" s="677"/>
      <c r="M229" s="38"/>
      <c r="Q229" s="10"/>
    </row>
    <row r="230" spans="1:21" s="11" customFormat="1" x14ac:dyDescent="0.25">
      <c r="A230" s="8"/>
      <c r="B230" s="675"/>
      <c r="C230" s="676"/>
      <c r="D230" s="676"/>
      <c r="E230" s="676"/>
      <c r="F230" s="676"/>
      <c r="G230" s="676"/>
      <c r="H230" s="676"/>
      <c r="I230" s="676"/>
      <c r="J230" s="676"/>
      <c r="K230" s="676"/>
      <c r="L230" s="677"/>
      <c r="M230" s="38"/>
      <c r="Q230" s="10"/>
    </row>
    <row r="231" spans="1:21" s="11" customFormat="1" x14ac:dyDescent="0.25">
      <c r="A231" s="8"/>
      <c r="B231" s="675"/>
      <c r="C231" s="676"/>
      <c r="D231" s="676"/>
      <c r="E231" s="676"/>
      <c r="F231" s="676"/>
      <c r="G231" s="676"/>
      <c r="H231" s="676"/>
      <c r="I231" s="676"/>
      <c r="J231" s="676"/>
      <c r="K231" s="676"/>
      <c r="L231" s="677"/>
      <c r="M231" s="38"/>
      <c r="Q231" s="10"/>
    </row>
    <row r="232" spans="1:21" s="11" customFormat="1" x14ac:dyDescent="0.25">
      <c r="A232" s="8"/>
      <c r="B232" s="675"/>
      <c r="C232" s="676"/>
      <c r="D232" s="676"/>
      <c r="E232" s="676"/>
      <c r="F232" s="676"/>
      <c r="G232" s="676"/>
      <c r="H232" s="676"/>
      <c r="I232" s="676"/>
      <c r="J232" s="676"/>
      <c r="K232" s="676"/>
      <c r="L232" s="677"/>
      <c r="M232" s="38"/>
      <c r="Q232" s="10"/>
    </row>
    <row r="233" spans="1:21" s="38" customFormat="1" x14ac:dyDescent="0.25">
      <c r="A233" s="94"/>
      <c r="B233" s="50"/>
      <c r="C233" s="51"/>
      <c r="D233" s="51"/>
      <c r="E233" s="51"/>
      <c r="F233" s="51"/>
      <c r="G233" s="51"/>
      <c r="H233" s="51"/>
      <c r="I233" s="51"/>
      <c r="J233" s="51"/>
      <c r="K233" s="51"/>
      <c r="L233" s="52"/>
      <c r="O233" s="10"/>
      <c r="P233" s="10"/>
      <c r="Q233" s="10"/>
      <c r="R233" s="10"/>
      <c r="S233" s="10"/>
      <c r="T233" s="10"/>
      <c r="U233" s="10"/>
    </row>
    <row r="234" spans="1:21" s="11" customFormat="1" x14ac:dyDescent="0.25">
      <c r="A234" s="7"/>
      <c r="B234" s="667" t="s">
        <v>57</v>
      </c>
      <c r="C234" s="668"/>
      <c r="D234" s="668"/>
      <c r="E234" s="668"/>
      <c r="F234" s="668"/>
      <c r="G234" s="668"/>
      <c r="H234" s="668"/>
      <c r="I234" s="668"/>
      <c r="J234" s="668"/>
      <c r="K234" s="668"/>
      <c r="L234" s="669"/>
      <c r="M234" s="73"/>
    </row>
    <row r="235" spans="1:21" s="38" customFormat="1" x14ac:dyDescent="0.25">
      <c r="A235" s="94"/>
      <c r="B235" s="53"/>
      <c r="C235" s="93"/>
      <c r="D235" s="93"/>
      <c r="E235" s="93"/>
      <c r="F235" s="93"/>
      <c r="G235" s="93"/>
      <c r="H235" s="93"/>
      <c r="I235" s="93"/>
      <c r="J235" s="93"/>
      <c r="K235" s="93"/>
      <c r="L235" s="54"/>
      <c r="O235" s="10"/>
      <c r="P235" s="10"/>
      <c r="Q235" s="10"/>
      <c r="R235" s="10"/>
      <c r="S235" s="10"/>
      <c r="T235" s="10"/>
      <c r="U235" s="10"/>
    </row>
    <row r="236" spans="1:21" s="38" customFormat="1" x14ac:dyDescent="0.25">
      <c r="A236" s="94"/>
      <c r="B236" s="664" t="str">
        <f>IF(Intro!$G$20="English",O236,P236)</f>
        <v>To what extent are the goods produced in Canada comparable in price with the imported goods from Austria?</v>
      </c>
      <c r="C236" s="665"/>
      <c r="D236" s="665"/>
      <c r="E236" s="665"/>
      <c r="F236" s="665"/>
      <c r="G236" s="665"/>
      <c r="H236" s="665"/>
      <c r="I236" s="665"/>
      <c r="J236" s="665"/>
      <c r="K236" s="665"/>
      <c r="L236" s="666"/>
      <c r="O236" s="10" t="str">
        <f>"To what extent are the goods produced in Canada comparable in price with the imported goods from "&amp;Variables!B5&amp;"?"</f>
        <v>To what extent are the goods produced in Canada comparable in price with the imported goods from Austria?</v>
      </c>
      <c r="P236" s="10" t="str">
        <f>"Dans quelle mesure les marchandises produites au Canada sont-elles comparables en prix aux marchandises importées "&amp;Variables!C5&amp;"?"</f>
        <v>Dans quelle mesure les marchandises produites au Canada sont-elles comparables en prix aux marchandises importées de l'Autriche?</v>
      </c>
      <c r="Q236" s="10"/>
      <c r="R236" s="10"/>
      <c r="S236" s="10"/>
      <c r="T236" s="10"/>
      <c r="U236" s="10"/>
    </row>
    <row r="237" spans="1:21" s="38" customFormat="1" x14ac:dyDescent="0.25">
      <c r="A237" s="94"/>
      <c r="B237" s="53"/>
      <c r="C237" s="93"/>
      <c r="D237" s="93"/>
      <c r="E237" s="93"/>
      <c r="F237" s="93"/>
      <c r="G237" s="93"/>
      <c r="H237" s="93"/>
      <c r="I237" s="93"/>
      <c r="J237" s="93"/>
      <c r="K237" s="93"/>
      <c r="L237" s="54"/>
      <c r="O237" s="10"/>
      <c r="P237" s="10"/>
      <c r="Q237" s="10"/>
      <c r="R237" s="10"/>
      <c r="S237" s="10"/>
      <c r="T237" s="10"/>
      <c r="U237" s="10"/>
    </row>
    <row r="238" spans="1:21" s="11" customFormat="1" x14ac:dyDescent="0.25">
      <c r="A238" s="8"/>
      <c r="B238" s="675"/>
      <c r="C238" s="676"/>
      <c r="D238" s="676"/>
      <c r="E238" s="676"/>
      <c r="F238" s="676"/>
      <c r="G238" s="676"/>
      <c r="H238" s="676"/>
      <c r="I238" s="676"/>
      <c r="J238" s="676"/>
      <c r="K238" s="676"/>
      <c r="L238" s="677"/>
      <c r="M238" s="38"/>
      <c r="Q238" s="10"/>
    </row>
    <row r="239" spans="1:21" s="11" customFormat="1" x14ac:dyDescent="0.25">
      <c r="A239" s="8"/>
      <c r="B239" s="675"/>
      <c r="C239" s="676"/>
      <c r="D239" s="676"/>
      <c r="E239" s="676"/>
      <c r="F239" s="676"/>
      <c r="G239" s="676"/>
      <c r="H239" s="676"/>
      <c r="I239" s="676"/>
      <c r="J239" s="676"/>
      <c r="K239" s="676"/>
      <c r="L239" s="677"/>
      <c r="M239" s="38"/>
      <c r="Q239" s="10"/>
    </row>
    <row r="240" spans="1:21" s="11" customFormat="1" x14ac:dyDescent="0.25">
      <c r="A240" s="8"/>
      <c r="B240" s="675"/>
      <c r="C240" s="676"/>
      <c r="D240" s="676"/>
      <c r="E240" s="676"/>
      <c r="F240" s="676"/>
      <c r="G240" s="676"/>
      <c r="H240" s="676"/>
      <c r="I240" s="676"/>
      <c r="J240" s="676"/>
      <c r="K240" s="676"/>
      <c r="L240" s="677"/>
      <c r="M240" s="38"/>
      <c r="Q240" s="10"/>
    </row>
    <row r="241" spans="1:21" s="11" customFormat="1" x14ac:dyDescent="0.25">
      <c r="A241" s="8"/>
      <c r="B241" s="675"/>
      <c r="C241" s="676"/>
      <c r="D241" s="676"/>
      <c r="E241" s="676"/>
      <c r="F241" s="676"/>
      <c r="G241" s="676"/>
      <c r="H241" s="676"/>
      <c r="I241" s="676"/>
      <c r="J241" s="676"/>
      <c r="K241" s="676"/>
      <c r="L241" s="677"/>
      <c r="M241" s="38"/>
      <c r="Q241" s="10"/>
    </row>
    <row r="242" spans="1:21" s="11" customFormat="1" x14ac:dyDescent="0.25">
      <c r="A242" s="8"/>
      <c r="B242" s="675"/>
      <c r="C242" s="676"/>
      <c r="D242" s="676"/>
      <c r="E242" s="676"/>
      <c r="F242" s="676"/>
      <c r="G242" s="676"/>
      <c r="H242" s="676"/>
      <c r="I242" s="676"/>
      <c r="J242" s="676"/>
      <c r="K242" s="676"/>
      <c r="L242" s="677"/>
      <c r="M242" s="38"/>
      <c r="Q242" s="10"/>
    </row>
    <row r="243" spans="1:21" s="11" customFormat="1" x14ac:dyDescent="0.25">
      <c r="A243" s="8"/>
      <c r="B243" s="675"/>
      <c r="C243" s="676"/>
      <c r="D243" s="676"/>
      <c r="E243" s="676"/>
      <c r="F243" s="676"/>
      <c r="G243" s="676"/>
      <c r="H243" s="676"/>
      <c r="I243" s="676"/>
      <c r="J243" s="676"/>
      <c r="K243" s="676"/>
      <c r="L243" s="677"/>
      <c r="M243" s="38"/>
      <c r="Q243" s="10"/>
    </row>
    <row r="244" spans="1:21" s="11" customFormat="1" x14ac:dyDescent="0.25">
      <c r="A244" s="8"/>
      <c r="B244" s="675"/>
      <c r="C244" s="676"/>
      <c r="D244" s="676"/>
      <c r="E244" s="676"/>
      <c r="F244" s="676"/>
      <c r="G244" s="676"/>
      <c r="H244" s="676"/>
      <c r="I244" s="676"/>
      <c r="J244" s="676"/>
      <c r="K244" s="676"/>
      <c r="L244" s="677"/>
      <c r="M244" s="38"/>
      <c r="Q244" s="10"/>
    </row>
    <row r="245" spans="1:21" s="11" customFormat="1" x14ac:dyDescent="0.25">
      <c r="A245" s="8"/>
      <c r="B245" s="675"/>
      <c r="C245" s="676"/>
      <c r="D245" s="676"/>
      <c r="E245" s="676"/>
      <c r="F245" s="676"/>
      <c r="G245" s="676"/>
      <c r="H245" s="676"/>
      <c r="I245" s="676"/>
      <c r="J245" s="676"/>
      <c r="K245" s="676"/>
      <c r="L245" s="677"/>
      <c r="M245" s="38"/>
      <c r="Q245" s="10"/>
    </row>
    <row r="246" spans="1:21" s="38" customFormat="1" x14ac:dyDescent="0.25">
      <c r="A246" s="94"/>
      <c r="B246" s="50"/>
      <c r="C246" s="51"/>
      <c r="D246" s="51"/>
      <c r="E246" s="51"/>
      <c r="F246" s="51"/>
      <c r="G246" s="51"/>
      <c r="H246" s="51"/>
      <c r="I246" s="51"/>
      <c r="J246" s="51"/>
      <c r="K246" s="51"/>
      <c r="L246" s="52"/>
      <c r="O246" s="10"/>
      <c r="P246" s="10"/>
      <c r="Q246" s="10"/>
      <c r="R246" s="10"/>
      <c r="S246" s="10"/>
      <c r="T246" s="10"/>
      <c r="U246" s="10"/>
    </row>
    <row r="247" spans="1:21" s="11" customFormat="1" x14ac:dyDescent="0.25">
      <c r="A247" s="7"/>
      <c r="B247" s="667" t="s">
        <v>55</v>
      </c>
      <c r="C247" s="668"/>
      <c r="D247" s="668"/>
      <c r="E247" s="668"/>
      <c r="F247" s="668"/>
      <c r="G247" s="668"/>
      <c r="H247" s="668"/>
      <c r="I247" s="668"/>
      <c r="J247" s="668"/>
      <c r="K247" s="668"/>
      <c r="L247" s="669"/>
      <c r="M247" s="73"/>
    </row>
    <row r="248" spans="1:21" s="38" customFormat="1" x14ac:dyDescent="0.25">
      <c r="A248" s="94"/>
      <c r="B248" s="53"/>
      <c r="C248" s="93"/>
      <c r="D248" s="93"/>
      <c r="E248" s="93"/>
      <c r="F248" s="93"/>
      <c r="G248" s="93"/>
      <c r="H248" s="93"/>
      <c r="I248" s="93"/>
      <c r="J248" s="93"/>
      <c r="K248" s="93"/>
      <c r="L248" s="54"/>
      <c r="O248" s="10"/>
      <c r="P248" s="10"/>
      <c r="Q248" s="10"/>
      <c r="R248" s="10"/>
      <c r="S248" s="10"/>
      <c r="T248" s="10"/>
      <c r="U248" s="10"/>
    </row>
    <row r="249" spans="1:21" s="38" customFormat="1" x14ac:dyDescent="0.25">
      <c r="A249" s="94"/>
      <c r="B249" s="549" t="str">
        <f>IF(Intro!$G$20="English",O249,P249)</f>
        <v>To what extent are the goods produced in Canada comparable in non-price factors (including product quality, lead and delivery times, reliability of supply, etc.) with the imported goods from Austria?</v>
      </c>
      <c r="C249" s="550"/>
      <c r="D249" s="550"/>
      <c r="E249" s="550"/>
      <c r="F249" s="550"/>
      <c r="G249" s="550"/>
      <c r="H249" s="550"/>
      <c r="I249" s="550"/>
      <c r="J249" s="550"/>
      <c r="K249" s="550"/>
      <c r="L249" s="551"/>
      <c r="O249" s="10" t="str">
        <f>"To what extent are the goods produced in Canada comparable in non-price factors (including product quality, lead and delivery times, reliability of supply, etc.) with the imported goods from "&amp;Variables!B5&amp;"?"</f>
        <v>To what extent are the goods produced in Canada comparable in non-price factors (including product quality, lead and delivery times, reliability of supply, etc.) with the imported goods from Austria?</v>
      </c>
      <c r="P249" s="10" t="str">
        <f>"Dans quelle mesure les marchandises produites au Canada sont-elles comparables en termes de facteurs autres que le prix (y compris la qualité du produit, les délais d'exécution et de livraison, la fiabilité de l'approvisionnement, etc.)"&amp;" avec les marchandises importées "&amp;Variables!C5&amp;"?"</f>
        <v>Dans quelle mesure les marchandises produites au Canada sont-elles comparables en termes de facteurs autres que le prix (y compris la qualité du produit, les délais d'exécution et de livraison, la fiabilité de l'approvisionnement, etc.) avec les marchandises importées de l'Autriche?</v>
      </c>
      <c r="Q249" s="10"/>
      <c r="R249" s="10"/>
      <c r="S249" s="10"/>
      <c r="T249" s="10"/>
      <c r="U249" s="10"/>
    </row>
    <row r="250" spans="1:21" s="38" customFormat="1" x14ac:dyDescent="0.25">
      <c r="A250" s="94"/>
      <c r="B250" s="549"/>
      <c r="C250" s="550"/>
      <c r="D250" s="550"/>
      <c r="E250" s="550"/>
      <c r="F250" s="550"/>
      <c r="G250" s="550"/>
      <c r="H250" s="550"/>
      <c r="I250" s="550"/>
      <c r="J250" s="550"/>
      <c r="K250" s="550"/>
      <c r="L250" s="551"/>
      <c r="O250" s="10"/>
      <c r="P250" s="10"/>
      <c r="Q250" s="10"/>
      <c r="R250" s="10"/>
      <c r="S250" s="10"/>
      <c r="T250" s="10"/>
      <c r="U250" s="10"/>
    </row>
    <row r="251" spans="1:21" s="38" customFormat="1" x14ac:dyDescent="0.25">
      <c r="A251" s="94"/>
      <c r="B251" s="53"/>
      <c r="C251" s="93"/>
      <c r="D251" s="93"/>
      <c r="E251" s="93"/>
      <c r="F251" s="93"/>
      <c r="G251" s="93"/>
      <c r="H251" s="93"/>
      <c r="I251" s="93"/>
      <c r="J251" s="93"/>
      <c r="K251" s="93"/>
      <c r="L251" s="54"/>
      <c r="O251" s="10"/>
      <c r="P251" s="10"/>
      <c r="Q251" s="10"/>
      <c r="R251" s="10"/>
      <c r="S251" s="10"/>
      <c r="T251" s="10"/>
      <c r="U251" s="10"/>
    </row>
    <row r="252" spans="1:21" s="11" customFormat="1" x14ac:dyDescent="0.25">
      <c r="A252" s="8"/>
      <c r="B252" s="675"/>
      <c r="C252" s="676"/>
      <c r="D252" s="676"/>
      <c r="E252" s="676"/>
      <c r="F252" s="676"/>
      <c r="G252" s="676"/>
      <c r="H252" s="676"/>
      <c r="I252" s="676"/>
      <c r="J252" s="676"/>
      <c r="K252" s="676"/>
      <c r="L252" s="677"/>
      <c r="M252" s="38"/>
      <c r="Q252" s="10"/>
    </row>
    <row r="253" spans="1:21" s="11" customFormat="1" x14ac:dyDescent="0.25">
      <c r="A253" s="8"/>
      <c r="B253" s="675"/>
      <c r="C253" s="676"/>
      <c r="D253" s="676"/>
      <c r="E253" s="676"/>
      <c r="F253" s="676"/>
      <c r="G253" s="676"/>
      <c r="H253" s="676"/>
      <c r="I253" s="676"/>
      <c r="J253" s="676"/>
      <c r="K253" s="676"/>
      <c r="L253" s="677"/>
      <c r="M253" s="38"/>
      <c r="Q253" s="10"/>
    </row>
    <row r="254" spans="1:21" s="11" customFormat="1" x14ac:dyDescent="0.25">
      <c r="A254" s="8"/>
      <c r="B254" s="675"/>
      <c r="C254" s="676"/>
      <c r="D254" s="676"/>
      <c r="E254" s="676"/>
      <c r="F254" s="676"/>
      <c r="G254" s="676"/>
      <c r="H254" s="676"/>
      <c r="I254" s="676"/>
      <c r="J254" s="676"/>
      <c r="K254" s="676"/>
      <c r="L254" s="677"/>
      <c r="M254" s="38"/>
      <c r="Q254" s="10"/>
    </row>
    <row r="255" spans="1:21" s="11" customFormat="1" x14ac:dyDescent="0.25">
      <c r="A255" s="8"/>
      <c r="B255" s="675"/>
      <c r="C255" s="676"/>
      <c r="D255" s="676"/>
      <c r="E255" s="676"/>
      <c r="F255" s="676"/>
      <c r="G255" s="676"/>
      <c r="H255" s="676"/>
      <c r="I255" s="676"/>
      <c r="J255" s="676"/>
      <c r="K255" s="676"/>
      <c r="L255" s="677"/>
      <c r="M255" s="38"/>
      <c r="Q255" s="10"/>
    </row>
    <row r="256" spans="1:21" s="11" customFormat="1" x14ac:dyDescent="0.25">
      <c r="A256" s="8"/>
      <c r="B256" s="675"/>
      <c r="C256" s="676"/>
      <c r="D256" s="676"/>
      <c r="E256" s="676"/>
      <c r="F256" s="676"/>
      <c r="G256" s="676"/>
      <c r="H256" s="676"/>
      <c r="I256" s="676"/>
      <c r="J256" s="676"/>
      <c r="K256" s="676"/>
      <c r="L256" s="677"/>
      <c r="M256" s="38"/>
      <c r="Q256" s="10"/>
    </row>
    <row r="257" spans="1:21" s="11" customFormat="1" x14ac:dyDescent="0.25">
      <c r="A257" s="8"/>
      <c r="B257" s="675"/>
      <c r="C257" s="676"/>
      <c r="D257" s="676"/>
      <c r="E257" s="676"/>
      <c r="F257" s="676"/>
      <c r="G257" s="676"/>
      <c r="H257" s="676"/>
      <c r="I257" s="676"/>
      <c r="J257" s="676"/>
      <c r="K257" s="676"/>
      <c r="L257" s="677"/>
      <c r="M257" s="38"/>
      <c r="Q257" s="10"/>
    </row>
    <row r="258" spans="1:21" s="11" customFormat="1" x14ac:dyDescent="0.25">
      <c r="A258" s="8"/>
      <c r="B258" s="675"/>
      <c r="C258" s="676"/>
      <c r="D258" s="676"/>
      <c r="E258" s="676"/>
      <c r="F258" s="676"/>
      <c r="G258" s="676"/>
      <c r="H258" s="676"/>
      <c r="I258" s="676"/>
      <c r="J258" s="676"/>
      <c r="K258" s="676"/>
      <c r="L258" s="677"/>
      <c r="M258" s="38"/>
      <c r="Q258" s="10"/>
    </row>
    <row r="259" spans="1:21" s="11" customFormat="1" x14ac:dyDescent="0.25">
      <c r="A259" s="8"/>
      <c r="B259" s="675"/>
      <c r="C259" s="676"/>
      <c r="D259" s="676"/>
      <c r="E259" s="676"/>
      <c r="F259" s="676"/>
      <c r="G259" s="676"/>
      <c r="H259" s="676"/>
      <c r="I259" s="676"/>
      <c r="J259" s="676"/>
      <c r="K259" s="676"/>
      <c r="L259" s="677"/>
      <c r="M259" s="38"/>
      <c r="Q259" s="10"/>
    </row>
    <row r="260" spans="1:21" s="38" customFormat="1" x14ac:dyDescent="0.25">
      <c r="A260" s="94"/>
      <c r="B260" s="50"/>
      <c r="C260" s="51"/>
      <c r="D260" s="51"/>
      <c r="E260" s="51"/>
      <c r="F260" s="51"/>
      <c r="G260" s="51"/>
      <c r="H260" s="51"/>
      <c r="I260" s="51"/>
      <c r="J260" s="51"/>
      <c r="K260" s="51"/>
      <c r="L260" s="52"/>
      <c r="O260" s="10"/>
      <c r="P260" s="10"/>
      <c r="Q260" s="10"/>
      <c r="R260" s="10"/>
      <c r="S260" s="10"/>
      <c r="T260" s="10"/>
      <c r="U260" s="10"/>
    </row>
    <row r="261" spans="1:21" x14ac:dyDescent="0.25">
      <c r="A261" s="7"/>
    </row>
    <row r="262" spans="1:21" x14ac:dyDescent="0.25">
      <c r="A262" s="7"/>
      <c r="B262" s="540" t="str">
        <f>IF(Intro!$G$20="English",O262,P262)</f>
        <v>SALES</v>
      </c>
      <c r="C262" s="541"/>
      <c r="D262" s="541"/>
      <c r="E262" s="541"/>
      <c r="F262" s="541"/>
      <c r="G262" s="541"/>
      <c r="H262" s="541"/>
      <c r="I262" s="541"/>
      <c r="J262" s="541"/>
      <c r="K262" s="541"/>
      <c r="L262" s="542"/>
      <c r="M262" s="38"/>
      <c r="O262" s="10" t="s">
        <v>324</v>
      </c>
      <c r="P262" s="10" t="s">
        <v>325</v>
      </c>
    </row>
    <row r="263" spans="1:21" s="11" customFormat="1" x14ac:dyDescent="0.25">
      <c r="A263" s="7"/>
      <c r="B263" s="672" t="s">
        <v>76</v>
      </c>
      <c r="C263" s="673"/>
      <c r="D263" s="673"/>
      <c r="E263" s="673"/>
      <c r="F263" s="673"/>
      <c r="G263" s="673"/>
      <c r="H263" s="673"/>
      <c r="I263" s="673"/>
      <c r="J263" s="673"/>
      <c r="K263" s="673"/>
      <c r="L263" s="674"/>
      <c r="M263" s="73"/>
    </row>
    <row r="264" spans="1:21" s="38" customFormat="1" x14ac:dyDescent="0.25">
      <c r="A264" s="94"/>
      <c r="B264" s="53"/>
      <c r="C264" s="93"/>
      <c r="D264" s="93"/>
      <c r="E264" s="93"/>
      <c r="F264" s="93"/>
      <c r="G264" s="93"/>
      <c r="H264" s="93"/>
      <c r="I264" s="93"/>
      <c r="J264" s="93"/>
      <c r="K264" s="93"/>
      <c r="L264" s="54"/>
      <c r="O264" s="10"/>
      <c r="P264" s="10"/>
      <c r="Q264" s="10"/>
      <c r="R264" s="10"/>
      <c r="S264" s="10"/>
      <c r="T264" s="10"/>
      <c r="U264" s="10"/>
    </row>
    <row r="265" spans="1:21" s="38" customFormat="1" x14ac:dyDescent="0.25">
      <c r="A265" s="94"/>
      <c r="B265" s="664" t="str">
        <f>IF(Intro!$G$20="English",O265,P265)</f>
        <v>Describe any changes in your firm's channels of distribution since January 1, 2023.</v>
      </c>
      <c r="C265" s="665"/>
      <c r="D265" s="665"/>
      <c r="E265" s="665"/>
      <c r="F265" s="665"/>
      <c r="G265" s="665"/>
      <c r="H265" s="665"/>
      <c r="I265" s="665"/>
      <c r="J265" s="665"/>
      <c r="K265" s="665"/>
      <c r="L265" s="666"/>
      <c r="O265" s="10" t="str">
        <f>"Describe any changes in your firm's channels of distribution since January 1, "&amp;Variables!B6&amp;"."</f>
        <v>Describe any changes in your firm's channels of distribution since January 1, 2023.</v>
      </c>
      <c r="P265" s="10" t="str">
        <f>"Décrivez tout changement dans les canaux de distribution de votre entreprise depuis le 1er janvier "&amp;Variables!B6&amp;"."</f>
        <v>Décrivez tout changement dans les canaux de distribution de votre entreprise depuis le 1er janvier 2023.</v>
      </c>
      <c r="Q265" s="10"/>
      <c r="R265" s="10"/>
      <c r="S265" s="10"/>
      <c r="T265" s="10"/>
      <c r="U265" s="10"/>
    </row>
    <row r="266" spans="1:21" s="38" customFormat="1" x14ac:dyDescent="0.25">
      <c r="A266" s="94"/>
      <c r="B266" s="53"/>
      <c r="C266" s="93"/>
      <c r="D266" s="93"/>
      <c r="E266" s="93"/>
      <c r="F266" s="93"/>
      <c r="G266" s="93"/>
      <c r="H266" s="93"/>
      <c r="I266" s="93"/>
      <c r="J266" s="93"/>
      <c r="K266" s="93"/>
      <c r="L266" s="54"/>
      <c r="O266" s="10"/>
      <c r="P266" s="10"/>
      <c r="Q266" s="10"/>
      <c r="R266" s="10"/>
      <c r="S266" s="10"/>
      <c r="T266" s="10"/>
      <c r="U266" s="10"/>
    </row>
    <row r="267" spans="1:21" s="11" customFormat="1" x14ac:dyDescent="0.25">
      <c r="A267" s="8"/>
      <c r="B267" s="675"/>
      <c r="C267" s="676"/>
      <c r="D267" s="676"/>
      <c r="E267" s="676"/>
      <c r="F267" s="676"/>
      <c r="G267" s="676"/>
      <c r="H267" s="676"/>
      <c r="I267" s="676"/>
      <c r="J267" s="676"/>
      <c r="K267" s="676"/>
      <c r="L267" s="677"/>
      <c r="M267" s="38"/>
      <c r="Q267" s="10"/>
    </row>
    <row r="268" spans="1:21" s="11" customFormat="1" x14ac:dyDescent="0.25">
      <c r="A268" s="8"/>
      <c r="B268" s="675"/>
      <c r="C268" s="676"/>
      <c r="D268" s="676"/>
      <c r="E268" s="676"/>
      <c r="F268" s="676"/>
      <c r="G268" s="676"/>
      <c r="H268" s="676"/>
      <c r="I268" s="676"/>
      <c r="J268" s="676"/>
      <c r="K268" s="676"/>
      <c r="L268" s="677"/>
      <c r="M268" s="38"/>
      <c r="Q268" s="10"/>
    </row>
    <row r="269" spans="1:21" s="11" customFormat="1" x14ac:dyDescent="0.25">
      <c r="A269" s="8"/>
      <c r="B269" s="675"/>
      <c r="C269" s="676"/>
      <c r="D269" s="676"/>
      <c r="E269" s="676"/>
      <c r="F269" s="676"/>
      <c r="G269" s="676"/>
      <c r="H269" s="676"/>
      <c r="I269" s="676"/>
      <c r="J269" s="676"/>
      <c r="K269" s="676"/>
      <c r="L269" s="677"/>
      <c r="M269" s="38"/>
      <c r="Q269" s="10"/>
    </row>
    <row r="270" spans="1:21" s="11" customFormat="1" x14ac:dyDescent="0.25">
      <c r="A270" s="8"/>
      <c r="B270" s="675"/>
      <c r="C270" s="676"/>
      <c r="D270" s="676"/>
      <c r="E270" s="676"/>
      <c r="F270" s="676"/>
      <c r="G270" s="676"/>
      <c r="H270" s="676"/>
      <c r="I270" s="676"/>
      <c r="J270" s="676"/>
      <c r="K270" s="676"/>
      <c r="L270" s="677"/>
      <c r="M270" s="38"/>
      <c r="Q270" s="10"/>
    </row>
    <row r="271" spans="1:21" s="11" customFormat="1" x14ac:dyDescent="0.25">
      <c r="A271" s="8"/>
      <c r="B271" s="675"/>
      <c r="C271" s="676"/>
      <c r="D271" s="676"/>
      <c r="E271" s="676"/>
      <c r="F271" s="676"/>
      <c r="G271" s="676"/>
      <c r="H271" s="676"/>
      <c r="I271" s="676"/>
      <c r="J271" s="676"/>
      <c r="K271" s="676"/>
      <c r="L271" s="677"/>
      <c r="M271" s="38"/>
      <c r="Q271" s="10"/>
    </row>
    <row r="272" spans="1:21" s="11" customFormat="1" x14ac:dyDescent="0.25">
      <c r="A272" s="8"/>
      <c r="B272" s="675"/>
      <c r="C272" s="676"/>
      <c r="D272" s="676"/>
      <c r="E272" s="676"/>
      <c r="F272" s="676"/>
      <c r="G272" s="676"/>
      <c r="H272" s="676"/>
      <c r="I272" s="676"/>
      <c r="J272" s="676"/>
      <c r="K272" s="676"/>
      <c r="L272" s="677"/>
      <c r="M272" s="38"/>
      <c r="Q272" s="10"/>
    </row>
    <row r="273" spans="1:21" s="11" customFormat="1" x14ac:dyDescent="0.25">
      <c r="A273" s="8"/>
      <c r="B273" s="675"/>
      <c r="C273" s="676"/>
      <c r="D273" s="676"/>
      <c r="E273" s="676"/>
      <c r="F273" s="676"/>
      <c r="G273" s="676"/>
      <c r="H273" s="676"/>
      <c r="I273" s="676"/>
      <c r="J273" s="676"/>
      <c r="K273" s="676"/>
      <c r="L273" s="677"/>
      <c r="M273" s="38"/>
      <c r="Q273" s="10"/>
    </row>
    <row r="274" spans="1:21" s="11" customFormat="1" x14ac:dyDescent="0.25">
      <c r="A274" s="8"/>
      <c r="B274" s="675"/>
      <c r="C274" s="676"/>
      <c r="D274" s="676"/>
      <c r="E274" s="676"/>
      <c r="F274" s="676"/>
      <c r="G274" s="676"/>
      <c r="H274" s="676"/>
      <c r="I274" s="676"/>
      <c r="J274" s="676"/>
      <c r="K274" s="676"/>
      <c r="L274" s="677"/>
      <c r="M274" s="38"/>
      <c r="Q274" s="10"/>
    </row>
    <row r="275" spans="1:21" s="38" customFormat="1" x14ac:dyDescent="0.25">
      <c r="A275" s="94"/>
      <c r="B275" s="50"/>
      <c r="C275" s="51"/>
      <c r="D275" s="51"/>
      <c r="E275" s="51"/>
      <c r="F275" s="51"/>
      <c r="G275" s="51"/>
      <c r="H275" s="51"/>
      <c r="I275" s="51"/>
      <c r="J275" s="51"/>
      <c r="K275" s="51"/>
      <c r="L275" s="52"/>
      <c r="O275" s="10"/>
      <c r="P275" s="10"/>
      <c r="Q275" s="10"/>
      <c r="R275" s="10"/>
      <c r="S275" s="10"/>
      <c r="T275" s="10"/>
      <c r="U275" s="10"/>
    </row>
    <row r="276" spans="1:21" s="11" customFormat="1" x14ac:dyDescent="0.25">
      <c r="A276" s="7"/>
      <c r="B276" s="667" t="s">
        <v>77</v>
      </c>
      <c r="C276" s="668"/>
      <c r="D276" s="668"/>
      <c r="E276" s="668"/>
      <c r="F276" s="668"/>
      <c r="G276" s="668"/>
      <c r="H276" s="668"/>
      <c r="I276" s="668"/>
      <c r="J276" s="668"/>
      <c r="K276" s="668"/>
      <c r="L276" s="669"/>
      <c r="M276" s="73"/>
    </row>
    <row r="277" spans="1:21" s="38" customFormat="1" x14ac:dyDescent="0.25">
      <c r="A277" s="94"/>
      <c r="B277" s="53"/>
      <c r="C277" s="93"/>
      <c r="D277" s="93"/>
      <c r="E277" s="93"/>
      <c r="F277" s="93"/>
      <c r="G277" s="93"/>
      <c r="H277" s="93"/>
      <c r="I277" s="93"/>
      <c r="J277" s="93"/>
      <c r="K277" s="93"/>
      <c r="L277" s="54"/>
      <c r="O277" s="10"/>
      <c r="P277" s="10"/>
      <c r="Q277" s="10"/>
      <c r="R277" s="10"/>
      <c r="S277" s="10"/>
      <c r="T277" s="10"/>
      <c r="U277" s="10"/>
    </row>
    <row r="278" spans="1:21" s="38" customFormat="1" x14ac:dyDescent="0.25">
      <c r="A278" s="94"/>
      <c r="B278" s="537" t="str">
        <f>IF(Intro!$G$20="English",O278,P278)</f>
        <v>How does your firm promote sales of the goods in the Canadian market? Have these methods changed since January 1, 2023?</v>
      </c>
      <c r="C278" s="538"/>
      <c r="D278" s="538"/>
      <c r="E278" s="538"/>
      <c r="F278" s="538"/>
      <c r="G278" s="538"/>
      <c r="H278" s="538"/>
      <c r="I278" s="538"/>
      <c r="J278" s="538"/>
      <c r="K278" s="538"/>
      <c r="L278" s="539"/>
      <c r="O278" s="10" t="str">
        <f>"How does your firm promote sales of the goods in the Canadian market? Have these methods changed since January 1, "&amp;Variables!B6&amp;"?"</f>
        <v>How does your firm promote sales of the goods in the Canadian market? Have these methods changed since January 1, 2023?</v>
      </c>
      <c r="P278" s="10" t="str">
        <f>"Comment votre entreprise favorise-t-elle les ventes des marchandises sur le marché canadien? Vos méthodes ont-elles changées depuis le 1er janvier "&amp;Variables!B6&amp;"?"</f>
        <v>Comment votre entreprise favorise-t-elle les ventes des marchandises sur le marché canadien? Vos méthodes ont-elles changées depuis le 1er janvier 2023?</v>
      </c>
      <c r="Q278" s="10"/>
      <c r="R278" s="10"/>
      <c r="S278" s="10"/>
      <c r="T278" s="10"/>
      <c r="U278" s="10"/>
    </row>
    <row r="279" spans="1:21" s="38" customFormat="1" x14ac:dyDescent="0.25">
      <c r="A279" s="94"/>
      <c r="B279" s="53"/>
      <c r="C279" s="93"/>
      <c r="D279" s="93"/>
      <c r="E279" s="93"/>
      <c r="F279" s="93"/>
      <c r="G279" s="93"/>
      <c r="H279" s="93"/>
      <c r="I279" s="93"/>
      <c r="J279" s="93"/>
      <c r="K279" s="93"/>
      <c r="L279" s="54"/>
      <c r="O279" s="10"/>
      <c r="P279" s="10"/>
      <c r="Q279" s="10"/>
      <c r="R279" s="10"/>
      <c r="S279" s="10"/>
      <c r="T279" s="10"/>
      <c r="U279" s="10"/>
    </row>
    <row r="280" spans="1:21" s="11" customFormat="1" x14ac:dyDescent="0.25">
      <c r="A280" s="8"/>
      <c r="B280" s="675"/>
      <c r="C280" s="676"/>
      <c r="D280" s="676"/>
      <c r="E280" s="676"/>
      <c r="F280" s="676"/>
      <c r="G280" s="676"/>
      <c r="H280" s="676"/>
      <c r="I280" s="676"/>
      <c r="J280" s="676"/>
      <c r="K280" s="676"/>
      <c r="L280" s="677"/>
      <c r="M280" s="38"/>
      <c r="Q280" s="10"/>
    </row>
    <row r="281" spans="1:21" s="11" customFormat="1" x14ac:dyDescent="0.25">
      <c r="A281" s="8"/>
      <c r="B281" s="675"/>
      <c r="C281" s="676"/>
      <c r="D281" s="676"/>
      <c r="E281" s="676"/>
      <c r="F281" s="676"/>
      <c r="G281" s="676"/>
      <c r="H281" s="676"/>
      <c r="I281" s="676"/>
      <c r="J281" s="676"/>
      <c r="K281" s="676"/>
      <c r="L281" s="677"/>
      <c r="M281" s="38"/>
      <c r="Q281" s="10"/>
    </row>
    <row r="282" spans="1:21" s="11" customFormat="1" x14ac:dyDescent="0.25">
      <c r="A282" s="8"/>
      <c r="B282" s="675"/>
      <c r="C282" s="676"/>
      <c r="D282" s="676"/>
      <c r="E282" s="676"/>
      <c r="F282" s="676"/>
      <c r="G282" s="676"/>
      <c r="H282" s="676"/>
      <c r="I282" s="676"/>
      <c r="J282" s="676"/>
      <c r="K282" s="676"/>
      <c r="L282" s="677"/>
      <c r="M282" s="38"/>
      <c r="Q282" s="10"/>
    </row>
    <row r="283" spans="1:21" s="11" customFormat="1" x14ac:dyDescent="0.25">
      <c r="A283" s="8"/>
      <c r="B283" s="675"/>
      <c r="C283" s="676"/>
      <c r="D283" s="676"/>
      <c r="E283" s="676"/>
      <c r="F283" s="676"/>
      <c r="G283" s="676"/>
      <c r="H283" s="676"/>
      <c r="I283" s="676"/>
      <c r="J283" s="676"/>
      <c r="K283" s="676"/>
      <c r="L283" s="677"/>
      <c r="M283" s="38"/>
      <c r="Q283" s="10"/>
    </row>
    <row r="284" spans="1:21" s="11" customFormat="1" x14ac:dyDescent="0.25">
      <c r="A284" s="8"/>
      <c r="B284" s="675"/>
      <c r="C284" s="676"/>
      <c r="D284" s="676"/>
      <c r="E284" s="676"/>
      <c r="F284" s="676"/>
      <c r="G284" s="676"/>
      <c r="H284" s="676"/>
      <c r="I284" s="676"/>
      <c r="J284" s="676"/>
      <c r="K284" s="676"/>
      <c r="L284" s="677"/>
      <c r="M284" s="38"/>
      <c r="Q284" s="10"/>
    </row>
    <row r="285" spans="1:21" s="11" customFormat="1" x14ac:dyDescent="0.25">
      <c r="A285" s="8"/>
      <c r="B285" s="675"/>
      <c r="C285" s="676"/>
      <c r="D285" s="676"/>
      <c r="E285" s="676"/>
      <c r="F285" s="676"/>
      <c r="G285" s="676"/>
      <c r="H285" s="676"/>
      <c r="I285" s="676"/>
      <c r="J285" s="676"/>
      <c r="K285" s="676"/>
      <c r="L285" s="677"/>
      <c r="M285" s="38"/>
      <c r="Q285" s="10"/>
    </row>
    <row r="286" spans="1:21" s="11" customFormat="1" x14ac:dyDescent="0.25">
      <c r="A286" s="8"/>
      <c r="B286" s="675"/>
      <c r="C286" s="676"/>
      <c r="D286" s="676"/>
      <c r="E286" s="676"/>
      <c r="F286" s="676"/>
      <c r="G286" s="676"/>
      <c r="H286" s="676"/>
      <c r="I286" s="676"/>
      <c r="J286" s="676"/>
      <c r="K286" s="676"/>
      <c r="L286" s="677"/>
      <c r="M286" s="38"/>
      <c r="Q286" s="10"/>
    </row>
    <row r="287" spans="1:21" s="11" customFormat="1" x14ac:dyDescent="0.25">
      <c r="A287" s="8"/>
      <c r="B287" s="675"/>
      <c r="C287" s="676"/>
      <c r="D287" s="676"/>
      <c r="E287" s="676"/>
      <c r="F287" s="676"/>
      <c r="G287" s="676"/>
      <c r="H287" s="676"/>
      <c r="I287" s="676"/>
      <c r="J287" s="676"/>
      <c r="K287" s="676"/>
      <c r="L287" s="677"/>
      <c r="M287" s="38"/>
      <c r="Q287" s="10"/>
    </row>
    <row r="288" spans="1:21" s="38" customFormat="1" x14ac:dyDescent="0.25">
      <c r="A288" s="94"/>
      <c r="B288" s="50"/>
      <c r="C288" s="51"/>
      <c r="D288" s="51"/>
      <c r="E288" s="51"/>
      <c r="F288" s="51"/>
      <c r="G288" s="51"/>
      <c r="H288" s="51"/>
      <c r="I288" s="51"/>
      <c r="J288" s="51"/>
      <c r="K288" s="51"/>
      <c r="L288" s="52"/>
      <c r="O288" s="10"/>
      <c r="P288" s="10"/>
      <c r="Q288" s="10"/>
      <c r="R288" s="10"/>
      <c r="S288" s="10"/>
      <c r="T288" s="10"/>
      <c r="U288" s="10"/>
    </row>
    <row r="289" spans="1:21" s="11" customFormat="1" x14ac:dyDescent="0.25">
      <c r="A289" s="7"/>
      <c r="B289" s="667" t="s">
        <v>65</v>
      </c>
      <c r="C289" s="668"/>
      <c r="D289" s="668"/>
      <c r="E289" s="668"/>
      <c r="F289" s="668"/>
      <c r="G289" s="668"/>
      <c r="H289" s="668"/>
      <c r="I289" s="668"/>
      <c r="J289" s="668"/>
      <c r="K289" s="668"/>
      <c r="L289" s="669"/>
      <c r="M289" s="73"/>
    </row>
    <row r="290" spans="1:21" s="38" customFormat="1" x14ac:dyDescent="0.25">
      <c r="A290" s="94"/>
      <c r="B290" s="53"/>
      <c r="C290" s="93"/>
      <c r="D290" s="93"/>
      <c r="E290" s="93"/>
      <c r="F290" s="93"/>
      <c r="G290" s="93"/>
      <c r="H290" s="93"/>
      <c r="I290" s="93"/>
      <c r="J290" s="93"/>
      <c r="K290" s="93"/>
      <c r="L290" s="54"/>
      <c r="O290" s="10"/>
      <c r="P290" s="10"/>
      <c r="Q290" s="10"/>
      <c r="R290" s="10"/>
      <c r="S290" s="10"/>
      <c r="T290" s="10"/>
      <c r="U290" s="10"/>
    </row>
    <row r="291" spans="1:21" s="38" customFormat="1" x14ac:dyDescent="0.25">
      <c r="A291" s="94"/>
      <c r="B291" s="537" t="str">
        <f>IF(Intro!$G$20="English",O291,P291)</f>
        <v>How does your firm price the goods in the Canadian market? Explain any firm-specific terms used. Explain whether these general pricing practices have changed since January 1, 2023.</v>
      </c>
      <c r="C291" s="538"/>
      <c r="D291" s="538"/>
      <c r="E291" s="538"/>
      <c r="F291" s="538"/>
      <c r="G291" s="538"/>
      <c r="H291" s="538"/>
      <c r="I291" s="538"/>
      <c r="J291" s="538"/>
      <c r="K291" s="538"/>
      <c r="L291" s="539"/>
      <c r="O291" s="10" t="str">
        <f>"How does your firm price the goods in the Canadian market? Explain any firm-specific terms used. Explain whether these general pricing practices have changed since January 1, "&amp;Variables!B6&amp;"."</f>
        <v>How does your firm price the goods in the Canadian market? Explain any firm-specific terms used. Explain whether these general pricing practices have changed since January 1, 2023.</v>
      </c>
      <c r="P291" s="10" t="str">
        <f>"Comment votre entreprise fixe-t-elle le prix des marchandises sur le marché canadien? Expliquez en détail les termes spécifiques à votre entreprise. Indiquez si ces pratiques générales de fixation des prix ont changé depuis le 1er janvier "&amp;Variables!B6&amp;"."</f>
        <v>Comment votre entreprise fixe-t-elle le prix des marchandises sur le marché canadien? Expliquez en détail les termes spécifiques à votre entreprise. Indiquez si ces pratiques générales de fixation des prix ont changé depuis le 1er janvier 2023.</v>
      </c>
      <c r="Q291" s="10"/>
      <c r="R291" s="10"/>
      <c r="S291" s="10"/>
      <c r="T291" s="10"/>
      <c r="U291" s="10"/>
    </row>
    <row r="292" spans="1:21" s="38" customFormat="1" x14ac:dyDescent="0.25">
      <c r="A292" s="94"/>
      <c r="B292" s="537"/>
      <c r="C292" s="538"/>
      <c r="D292" s="538"/>
      <c r="E292" s="538"/>
      <c r="F292" s="538"/>
      <c r="G292" s="538"/>
      <c r="H292" s="538"/>
      <c r="I292" s="538"/>
      <c r="J292" s="538"/>
      <c r="K292" s="538"/>
      <c r="L292" s="539"/>
      <c r="O292" s="10"/>
      <c r="P292" s="10"/>
      <c r="Q292" s="10"/>
      <c r="R292" s="10"/>
      <c r="S292" s="10"/>
      <c r="T292" s="10"/>
      <c r="U292" s="10"/>
    </row>
    <row r="293" spans="1:21" s="38" customFormat="1" x14ac:dyDescent="0.25">
      <c r="A293" s="94"/>
      <c r="B293" s="53"/>
      <c r="C293" s="93"/>
      <c r="D293" s="93"/>
      <c r="E293" s="93"/>
      <c r="F293" s="93"/>
      <c r="G293" s="93"/>
      <c r="H293" s="93"/>
      <c r="I293" s="93"/>
      <c r="J293" s="93"/>
      <c r="K293" s="93"/>
      <c r="L293" s="54"/>
      <c r="O293" s="10"/>
      <c r="P293" s="10"/>
      <c r="Q293" s="10"/>
      <c r="R293" s="10"/>
      <c r="S293" s="10"/>
      <c r="T293" s="10"/>
      <c r="U293" s="10"/>
    </row>
    <row r="294" spans="1:21" s="11" customFormat="1" x14ac:dyDescent="0.25">
      <c r="A294" s="8"/>
      <c r="B294" s="675"/>
      <c r="C294" s="676"/>
      <c r="D294" s="676"/>
      <c r="E294" s="676"/>
      <c r="F294" s="676"/>
      <c r="G294" s="676"/>
      <c r="H294" s="676"/>
      <c r="I294" s="676"/>
      <c r="J294" s="676"/>
      <c r="K294" s="676"/>
      <c r="L294" s="677"/>
      <c r="M294" s="38"/>
      <c r="Q294" s="10"/>
    </row>
    <row r="295" spans="1:21" s="11" customFormat="1" x14ac:dyDescent="0.25">
      <c r="A295" s="8"/>
      <c r="B295" s="675"/>
      <c r="C295" s="676"/>
      <c r="D295" s="676"/>
      <c r="E295" s="676"/>
      <c r="F295" s="676"/>
      <c r="G295" s="676"/>
      <c r="H295" s="676"/>
      <c r="I295" s="676"/>
      <c r="J295" s="676"/>
      <c r="K295" s="676"/>
      <c r="L295" s="677"/>
      <c r="M295" s="38"/>
      <c r="Q295" s="10"/>
    </row>
    <row r="296" spans="1:21" s="11" customFormat="1" x14ac:dyDescent="0.25">
      <c r="A296" s="8"/>
      <c r="B296" s="675"/>
      <c r="C296" s="676"/>
      <c r="D296" s="676"/>
      <c r="E296" s="676"/>
      <c r="F296" s="676"/>
      <c r="G296" s="676"/>
      <c r="H296" s="676"/>
      <c r="I296" s="676"/>
      <c r="J296" s="676"/>
      <c r="K296" s="676"/>
      <c r="L296" s="677"/>
      <c r="M296" s="38"/>
      <c r="Q296" s="10"/>
    </row>
    <row r="297" spans="1:21" s="11" customFormat="1" x14ac:dyDescent="0.25">
      <c r="A297" s="8"/>
      <c r="B297" s="675"/>
      <c r="C297" s="676"/>
      <c r="D297" s="676"/>
      <c r="E297" s="676"/>
      <c r="F297" s="676"/>
      <c r="G297" s="676"/>
      <c r="H297" s="676"/>
      <c r="I297" s="676"/>
      <c r="J297" s="676"/>
      <c r="K297" s="676"/>
      <c r="L297" s="677"/>
      <c r="M297" s="38"/>
      <c r="Q297" s="10"/>
    </row>
    <row r="298" spans="1:21" s="11" customFormat="1" x14ac:dyDescent="0.25">
      <c r="A298" s="8"/>
      <c r="B298" s="675"/>
      <c r="C298" s="676"/>
      <c r="D298" s="676"/>
      <c r="E298" s="676"/>
      <c r="F298" s="676"/>
      <c r="G298" s="676"/>
      <c r="H298" s="676"/>
      <c r="I298" s="676"/>
      <c r="J298" s="676"/>
      <c r="K298" s="676"/>
      <c r="L298" s="677"/>
      <c r="M298" s="38"/>
      <c r="Q298" s="10"/>
    </row>
    <row r="299" spans="1:21" s="11" customFormat="1" x14ac:dyDescent="0.25">
      <c r="A299" s="8"/>
      <c r="B299" s="675"/>
      <c r="C299" s="676"/>
      <c r="D299" s="676"/>
      <c r="E299" s="676"/>
      <c r="F299" s="676"/>
      <c r="G299" s="676"/>
      <c r="H299" s="676"/>
      <c r="I299" s="676"/>
      <c r="J299" s="676"/>
      <c r="K299" s="676"/>
      <c r="L299" s="677"/>
      <c r="M299" s="38"/>
      <c r="Q299" s="10"/>
    </row>
    <row r="300" spans="1:21" s="11" customFormat="1" x14ac:dyDescent="0.25">
      <c r="A300" s="8"/>
      <c r="B300" s="675"/>
      <c r="C300" s="676"/>
      <c r="D300" s="676"/>
      <c r="E300" s="676"/>
      <c r="F300" s="676"/>
      <c r="G300" s="676"/>
      <c r="H300" s="676"/>
      <c r="I300" s="676"/>
      <c r="J300" s="676"/>
      <c r="K300" s="676"/>
      <c r="L300" s="677"/>
      <c r="M300" s="38"/>
      <c r="Q300" s="10"/>
    </row>
    <row r="301" spans="1:21" s="11" customFormat="1" x14ac:dyDescent="0.25">
      <c r="A301" s="8"/>
      <c r="B301" s="675"/>
      <c r="C301" s="676"/>
      <c r="D301" s="676"/>
      <c r="E301" s="676"/>
      <c r="F301" s="676"/>
      <c r="G301" s="676"/>
      <c r="H301" s="676"/>
      <c r="I301" s="676"/>
      <c r="J301" s="676"/>
      <c r="K301" s="676"/>
      <c r="L301" s="677"/>
      <c r="M301" s="38"/>
      <c r="Q301" s="10"/>
    </row>
    <row r="302" spans="1:21" s="38" customFormat="1" x14ac:dyDescent="0.25">
      <c r="A302" s="94"/>
      <c r="B302" s="50"/>
      <c r="C302" s="51"/>
      <c r="D302" s="51"/>
      <c r="E302" s="51"/>
      <c r="F302" s="51"/>
      <c r="G302" s="51"/>
      <c r="H302" s="51"/>
      <c r="I302" s="51"/>
      <c r="J302" s="51"/>
      <c r="K302" s="51"/>
      <c r="L302" s="52"/>
      <c r="O302" s="10"/>
      <c r="P302" s="10"/>
      <c r="Q302" s="10"/>
      <c r="R302" s="10"/>
      <c r="S302" s="10"/>
      <c r="T302" s="10"/>
      <c r="U302" s="10"/>
    </row>
    <row r="303" spans="1:21" s="11" customFormat="1" x14ac:dyDescent="0.25">
      <c r="A303" s="7"/>
      <c r="B303" s="667" t="s">
        <v>78</v>
      </c>
      <c r="C303" s="668"/>
      <c r="D303" s="668"/>
      <c r="E303" s="668"/>
      <c r="F303" s="668"/>
      <c r="G303" s="668"/>
      <c r="H303" s="668"/>
      <c r="I303" s="668"/>
      <c r="J303" s="668"/>
      <c r="K303" s="668"/>
      <c r="L303" s="669"/>
      <c r="M303" s="73"/>
    </row>
    <row r="304" spans="1:21" s="38" customFormat="1" x14ac:dyDescent="0.25">
      <c r="A304" s="94"/>
      <c r="B304" s="53"/>
      <c r="C304" s="93"/>
      <c r="D304" s="93"/>
      <c r="E304" s="93"/>
      <c r="F304" s="93"/>
      <c r="G304" s="93"/>
      <c r="H304" s="93"/>
      <c r="I304" s="93"/>
      <c r="J304" s="93"/>
      <c r="K304" s="93"/>
      <c r="L304" s="54"/>
      <c r="O304" s="10"/>
      <c r="P304" s="10"/>
      <c r="Q304" s="10"/>
      <c r="R304" s="10"/>
      <c r="S304" s="10"/>
      <c r="T304" s="10"/>
      <c r="U304" s="10"/>
    </row>
    <row r="305" spans="1:21" s="38" customFormat="1" x14ac:dyDescent="0.25">
      <c r="A305" s="94"/>
      <c r="B305" s="537" t="str">
        <f>IF(Intro!$G$20="English",O305,P305)</f>
        <v>Provide details of any factors other than material costs (for example, exchange rate fluctuations) that have affected the prices of the goods in the Canadian market since January 1, 2023.</v>
      </c>
      <c r="C305" s="538"/>
      <c r="D305" s="538"/>
      <c r="E305" s="538"/>
      <c r="F305" s="538"/>
      <c r="G305" s="538"/>
      <c r="H305" s="538"/>
      <c r="I305" s="538"/>
      <c r="J305" s="538"/>
      <c r="K305" s="538"/>
      <c r="L305" s="539"/>
      <c r="O305" s="10" t="str">
        <f>"Provide details of any factors other than material costs (for example, exchange rate fluctuations) that have affected the prices of the goods in the Canadian market since January 1, "&amp;Variables!B6&amp;"."</f>
        <v>Provide details of any factors other than material costs (for example, exchange rate fluctuations) that have affected the prices of the goods in the Canadian market since January 1, 2023.</v>
      </c>
      <c r="P305" s="10" t="str">
        <f>"Fournissez des détails sur tous les facteurs autres que les coûts des matériaux (par exemple, les fluctuations du taux de change) qui ont affecté les prix des marchandises sur le marché canadien depuis le 1er janvier "&amp;Variables!B6&amp;"."</f>
        <v>Fournissez des détails sur tous les facteurs autres que les coûts des matériaux (par exemple, les fluctuations du taux de change) qui ont affecté les prix des marchandises sur le marché canadien depuis le 1er janvier 2023.</v>
      </c>
      <c r="Q305" s="10"/>
      <c r="R305" s="10"/>
      <c r="S305" s="10"/>
      <c r="T305" s="10"/>
      <c r="U305" s="10"/>
    </row>
    <row r="306" spans="1:21" s="38" customFormat="1" x14ac:dyDescent="0.25">
      <c r="A306" s="94"/>
      <c r="B306" s="537"/>
      <c r="C306" s="538"/>
      <c r="D306" s="538"/>
      <c r="E306" s="538"/>
      <c r="F306" s="538"/>
      <c r="G306" s="538"/>
      <c r="H306" s="538"/>
      <c r="I306" s="538"/>
      <c r="J306" s="538"/>
      <c r="K306" s="538"/>
      <c r="L306" s="539"/>
      <c r="O306" s="10"/>
      <c r="P306" s="10"/>
      <c r="Q306" s="10"/>
      <c r="R306" s="10"/>
      <c r="S306" s="10"/>
      <c r="T306" s="10"/>
      <c r="U306" s="10"/>
    </row>
    <row r="307" spans="1:21" s="38" customFormat="1" x14ac:dyDescent="0.25">
      <c r="A307" s="94"/>
      <c r="B307" s="53"/>
      <c r="C307" s="93"/>
      <c r="D307" s="93"/>
      <c r="E307" s="93"/>
      <c r="F307" s="93"/>
      <c r="G307" s="93"/>
      <c r="H307" s="93"/>
      <c r="I307" s="93"/>
      <c r="J307" s="93"/>
      <c r="K307" s="93"/>
      <c r="L307" s="54"/>
      <c r="O307" s="10"/>
      <c r="P307" s="10"/>
      <c r="Q307" s="10"/>
      <c r="R307" s="10"/>
      <c r="S307" s="10"/>
      <c r="T307" s="10"/>
      <c r="U307" s="10"/>
    </row>
    <row r="308" spans="1:21" s="11" customFormat="1" x14ac:dyDescent="0.25">
      <c r="A308" s="8"/>
      <c r="B308" s="675"/>
      <c r="C308" s="676"/>
      <c r="D308" s="676"/>
      <c r="E308" s="676"/>
      <c r="F308" s="676"/>
      <c r="G308" s="676"/>
      <c r="H308" s="676"/>
      <c r="I308" s="676"/>
      <c r="J308" s="676"/>
      <c r="K308" s="676"/>
      <c r="L308" s="677"/>
      <c r="M308" s="38"/>
      <c r="Q308" s="10"/>
    </row>
    <row r="309" spans="1:21" s="11" customFormat="1" x14ac:dyDescent="0.25">
      <c r="A309" s="8"/>
      <c r="B309" s="675"/>
      <c r="C309" s="676"/>
      <c r="D309" s="676"/>
      <c r="E309" s="676"/>
      <c r="F309" s="676"/>
      <c r="G309" s="676"/>
      <c r="H309" s="676"/>
      <c r="I309" s="676"/>
      <c r="J309" s="676"/>
      <c r="K309" s="676"/>
      <c r="L309" s="677"/>
      <c r="M309" s="38"/>
      <c r="Q309" s="10"/>
    </row>
    <row r="310" spans="1:21" s="11" customFormat="1" x14ac:dyDescent="0.25">
      <c r="A310" s="8"/>
      <c r="B310" s="675"/>
      <c r="C310" s="676"/>
      <c r="D310" s="676"/>
      <c r="E310" s="676"/>
      <c r="F310" s="676"/>
      <c r="G310" s="676"/>
      <c r="H310" s="676"/>
      <c r="I310" s="676"/>
      <c r="J310" s="676"/>
      <c r="K310" s="676"/>
      <c r="L310" s="677"/>
      <c r="M310" s="38"/>
      <c r="Q310" s="10"/>
    </row>
    <row r="311" spans="1:21" s="11" customFormat="1" x14ac:dyDescent="0.25">
      <c r="A311" s="8"/>
      <c r="B311" s="675"/>
      <c r="C311" s="676"/>
      <c r="D311" s="676"/>
      <c r="E311" s="676"/>
      <c r="F311" s="676"/>
      <c r="G311" s="676"/>
      <c r="H311" s="676"/>
      <c r="I311" s="676"/>
      <c r="J311" s="676"/>
      <c r="K311" s="676"/>
      <c r="L311" s="677"/>
      <c r="M311" s="38"/>
      <c r="Q311" s="10"/>
    </row>
    <row r="312" spans="1:21" s="11" customFormat="1" x14ac:dyDescent="0.25">
      <c r="A312" s="8"/>
      <c r="B312" s="675"/>
      <c r="C312" s="676"/>
      <c r="D312" s="676"/>
      <c r="E312" s="676"/>
      <c r="F312" s="676"/>
      <c r="G312" s="676"/>
      <c r="H312" s="676"/>
      <c r="I312" s="676"/>
      <c r="J312" s="676"/>
      <c r="K312" s="676"/>
      <c r="L312" s="677"/>
      <c r="M312" s="38"/>
      <c r="Q312" s="10"/>
    </row>
    <row r="313" spans="1:21" s="11" customFormat="1" x14ac:dyDescent="0.25">
      <c r="A313" s="8"/>
      <c r="B313" s="675"/>
      <c r="C313" s="676"/>
      <c r="D313" s="676"/>
      <c r="E313" s="676"/>
      <c r="F313" s="676"/>
      <c r="G313" s="676"/>
      <c r="H313" s="676"/>
      <c r="I313" s="676"/>
      <c r="J313" s="676"/>
      <c r="K313" s="676"/>
      <c r="L313" s="677"/>
      <c r="M313" s="38"/>
      <c r="Q313" s="10"/>
    </row>
    <row r="314" spans="1:21" s="11" customFormat="1" x14ac:dyDescent="0.25">
      <c r="A314" s="8"/>
      <c r="B314" s="675"/>
      <c r="C314" s="676"/>
      <c r="D314" s="676"/>
      <c r="E314" s="676"/>
      <c r="F314" s="676"/>
      <c r="G314" s="676"/>
      <c r="H314" s="676"/>
      <c r="I314" s="676"/>
      <c r="J314" s="676"/>
      <c r="K314" s="676"/>
      <c r="L314" s="677"/>
      <c r="M314" s="38"/>
      <c r="Q314" s="10"/>
    </row>
    <row r="315" spans="1:21" s="11" customFormat="1" x14ac:dyDescent="0.25">
      <c r="A315" s="8"/>
      <c r="B315" s="675"/>
      <c r="C315" s="676"/>
      <c r="D315" s="676"/>
      <c r="E315" s="676"/>
      <c r="F315" s="676"/>
      <c r="G315" s="676"/>
      <c r="H315" s="676"/>
      <c r="I315" s="676"/>
      <c r="J315" s="676"/>
      <c r="K315" s="676"/>
      <c r="L315" s="677"/>
      <c r="M315" s="38"/>
      <c r="Q315" s="10"/>
    </row>
    <row r="316" spans="1:21" s="38" customFormat="1" x14ac:dyDescent="0.25">
      <c r="A316" s="94"/>
      <c r="B316" s="50"/>
      <c r="C316" s="51"/>
      <c r="D316" s="51"/>
      <c r="E316" s="51"/>
      <c r="F316" s="51"/>
      <c r="G316" s="51"/>
      <c r="H316" s="51"/>
      <c r="I316" s="51"/>
      <c r="J316" s="51"/>
      <c r="K316" s="51"/>
      <c r="L316" s="52"/>
      <c r="O316" s="10"/>
      <c r="P316" s="10"/>
      <c r="Q316" s="10"/>
      <c r="R316" s="10"/>
      <c r="S316" s="10"/>
      <c r="T316" s="10"/>
      <c r="U316" s="10"/>
    </row>
    <row r="317" spans="1:21" s="11" customFormat="1" x14ac:dyDescent="0.25">
      <c r="A317" s="7"/>
      <c r="B317" s="667" t="s">
        <v>79</v>
      </c>
      <c r="C317" s="668"/>
      <c r="D317" s="668"/>
      <c r="E317" s="668"/>
      <c r="F317" s="668"/>
      <c r="G317" s="668"/>
      <c r="H317" s="668"/>
      <c r="I317" s="668"/>
      <c r="J317" s="668"/>
      <c r="K317" s="668"/>
      <c r="L317" s="669"/>
      <c r="M317" s="73"/>
    </row>
    <row r="318" spans="1:21" s="38" customFormat="1" x14ac:dyDescent="0.25">
      <c r="A318" s="94"/>
      <c r="B318" s="53"/>
      <c r="C318" s="93"/>
      <c r="D318" s="93"/>
      <c r="E318" s="93"/>
      <c r="F318" s="93"/>
      <c r="G318" s="93"/>
      <c r="H318" s="93"/>
      <c r="I318" s="93"/>
      <c r="J318" s="93"/>
      <c r="K318" s="93"/>
      <c r="L318" s="54"/>
      <c r="O318" s="10"/>
      <c r="P318" s="10"/>
      <c r="Q318" s="10"/>
      <c r="R318" s="10"/>
      <c r="S318" s="10"/>
      <c r="T318" s="10"/>
      <c r="U318" s="10"/>
    </row>
    <row r="319" spans="1:21" s="38" customFormat="1" x14ac:dyDescent="0.25">
      <c r="A319" s="94"/>
      <c r="B319" s="664" t="str">
        <f>IF(Intro!$G$20="English",O319,P319)</f>
        <v>Describe how delivery of the goods sold by your firm is paid for.</v>
      </c>
      <c r="C319" s="665"/>
      <c r="D319" s="665"/>
      <c r="E319" s="665"/>
      <c r="F319" s="665"/>
      <c r="G319" s="665"/>
      <c r="H319" s="665"/>
      <c r="I319" s="665"/>
      <c r="J319" s="665"/>
      <c r="K319" s="665"/>
      <c r="L319" s="666"/>
      <c r="O319" s="10" t="s">
        <v>128</v>
      </c>
      <c r="P319" s="10" t="s">
        <v>210</v>
      </c>
      <c r="Q319" s="10"/>
      <c r="R319" s="10"/>
      <c r="S319" s="10"/>
      <c r="T319" s="10"/>
      <c r="U319" s="10"/>
    </row>
    <row r="320" spans="1:21" s="38" customFormat="1" x14ac:dyDescent="0.25">
      <c r="A320" s="94"/>
      <c r="B320" s="53"/>
      <c r="C320" s="93"/>
      <c r="D320" s="93"/>
      <c r="E320" s="93"/>
      <c r="F320" s="93"/>
      <c r="G320" s="93"/>
      <c r="H320" s="203" t="str">
        <f>IF(Intro!$G$20="English",O320,P320)</f>
        <v>Select all that apply</v>
      </c>
      <c r="I320" s="93"/>
      <c r="J320" s="93"/>
      <c r="K320" s="93"/>
      <c r="L320" s="54"/>
      <c r="O320" s="10" t="s">
        <v>459</v>
      </c>
      <c r="P320" s="10" t="s">
        <v>460</v>
      </c>
      <c r="Q320" s="10"/>
      <c r="R320" s="10"/>
      <c r="S320" s="10"/>
      <c r="T320" s="10"/>
      <c r="U320" s="10"/>
    </row>
    <row r="321" spans="1:21" ht="14.25" customHeight="1" x14ac:dyDescent="0.25">
      <c r="A321" s="7"/>
      <c r="B321" s="657" t="str">
        <f>IF(Intro!$G$20="English",O321,P321)</f>
        <v xml:space="preserve">Your firm handles delivery, and the cost is built into the price. </v>
      </c>
      <c r="C321" s="658"/>
      <c r="D321" s="658"/>
      <c r="E321" s="658"/>
      <c r="F321" s="658"/>
      <c r="G321" s="659"/>
      <c r="H321" s="163"/>
      <c r="I321" s="93"/>
      <c r="J321" s="93"/>
      <c r="K321" s="93"/>
      <c r="L321" s="54"/>
      <c r="M321" s="10"/>
      <c r="O321" s="6" t="s">
        <v>451</v>
      </c>
      <c r="P321" s="6" t="s">
        <v>454</v>
      </c>
    </row>
    <row r="322" spans="1:21" ht="14.25" customHeight="1" x14ac:dyDescent="0.25">
      <c r="A322" s="7"/>
      <c r="B322" s="657" t="str">
        <f>IF(Intro!$G$20="English",O322,P322)</f>
        <v xml:space="preserve">Your firm handles delivery, but charges the purchaser separately for it. </v>
      </c>
      <c r="C322" s="658"/>
      <c r="D322" s="658"/>
      <c r="E322" s="658"/>
      <c r="F322" s="658"/>
      <c r="G322" s="659"/>
      <c r="H322" s="163"/>
      <c r="I322" s="93"/>
      <c r="J322" s="93"/>
      <c r="K322" s="93"/>
      <c r="L322" s="54"/>
      <c r="M322" s="10"/>
      <c r="O322" s="6" t="s">
        <v>452</v>
      </c>
      <c r="P322" s="6" t="s">
        <v>455</v>
      </c>
    </row>
    <row r="323" spans="1:21" ht="14.25" customHeight="1" x14ac:dyDescent="0.25">
      <c r="A323" s="7"/>
      <c r="B323" s="657" t="str">
        <f>IF(Intro!$G$20="English",O323,P323)</f>
        <v xml:space="preserve">The purchaser arranges and pays for delivery directly. </v>
      </c>
      <c r="C323" s="658"/>
      <c r="D323" s="658"/>
      <c r="E323" s="658"/>
      <c r="F323" s="658"/>
      <c r="G323" s="659"/>
      <c r="H323" s="163"/>
      <c r="I323" s="93"/>
      <c r="J323" s="93"/>
      <c r="K323" s="93"/>
      <c r="L323" s="54"/>
      <c r="M323" s="10"/>
      <c r="O323" s="6" t="s">
        <v>453</v>
      </c>
      <c r="P323" s="6" t="s">
        <v>456</v>
      </c>
    </row>
    <row r="324" spans="1:21" s="38" customFormat="1" x14ac:dyDescent="0.25">
      <c r="A324" s="94"/>
      <c r="B324" s="53"/>
      <c r="C324" s="93"/>
      <c r="D324" s="93"/>
      <c r="E324" s="93"/>
      <c r="F324" s="93"/>
      <c r="G324" s="93"/>
      <c r="H324" s="93"/>
      <c r="I324" s="93"/>
      <c r="J324" s="93"/>
      <c r="K324" s="93"/>
      <c r="L324" s="54"/>
      <c r="O324" s="10"/>
      <c r="P324" s="10"/>
      <c r="Q324" s="10"/>
      <c r="R324" s="10"/>
      <c r="S324" s="10"/>
      <c r="T324" s="10"/>
      <c r="U324" s="10"/>
    </row>
    <row r="325" spans="1:21" s="38" customFormat="1" x14ac:dyDescent="0.25">
      <c r="A325" s="94"/>
      <c r="B325" s="664" t="str">
        <f>IF(Intro!$G$20="English",O325,P325)</f>
        <v>Explain if the method of paying for delivery of the goods sold by your firm has changed since January 1, 2023.</v>
      </c>
      <c r="C325" s="665"/>
      <c r="D325" s="665"/>
      <c r="E325" s="665"/>
      <c r="F325" s="665"/>
      <c r="G325" s="665"/>
      <c r="H325" s="665"/>
      <c r="I325" s="665"/>
      <c r="J325" s="665"/>
      <c r="K325" s="665"/>
      <c r="L325" s="666"/>
      <c r="O325" s="10" t="str">
        <f>"Explain if the method of paying for delivery of the goods sold by your firm has changed since January 1, "&amp;Variables!B6&amp;"."</f>
        <v>Explain if the method of paying for delivery of the goods sold by your firm has changed since January 1, 2023.</v>
      </c>
      <c r="P325" s="10" t="str">
        <f>"Expliquez si le mode de paiement de la livraison des marchandises vendues par votre entreprise a changé depuis le 1er janvier "&amp;Variables!B6&amp;"."</f>
        <v>Expliquez si le mode de paiement de la livraison des marchandises vendues par votre entreprise a changé depuis le 1er janvier 2023.</v>
      </c>
      <c r="Q325" s="10"/>
      <c r="R325" s="10"/>
      <c r="S325" s="10"/>
      <c r="T325" s="10"/>
      <c r="U325" s="10"/>
    </row>
    <row r="326" spans="1:21" s="38" customFormat="1" x14ac:dyDescent="0.25">
      <c r="A326" s="94"/>
      <c r="B326" s="53"/>
      <c r="C326" s="93"/>
      <c r="D326" s="93"/>
      <c r="E326" s="93"/>
      <c r="F326" s="93"/>
      <c r="G326" s="93"/>
      <c r="H326" s="93"/>
      <c r="I326" s="93"/>
      <c r="J326" s="93"/>
      <c r="K326" s="93"/>
      <c r="L326" s="54"/>
      <c r="O326" s="10"/>
      <c r="P326" s="10"/>
      <c r="Q326" s="10"/>
      <c r="R326" s="10"/>
      <c r="S326" s="10"/>
      <c r="T326" s="10"/>
      <c r="U326" s="10"/>
    </row>
    <row r="327" spans="1:21" s="11" customFormat="1" x14ac:dyDescent="0.25">
      <c r="A327" s="8"/>
      <c r="B327" s="675"/>
      <c r="C327" s="676"/>
      <c r="D327" s="676"/>
      <c r="E327" s="676"/>
      <c r="F327" s="676"/>
      <c r="G327" s="676"/>
      <c r="H327" s="676"/>
      <c r="I327" s="676"/>
      <c r="J327" s="676"/>
      <c r="K327" s="676"/>
      <c r="L327" s="677"/>
      <c r="M327" s="38"/>
      <c r="Q327" s="10"/>
    </row>
    <row r="328" spans="1:21" s="11" customFormat="1" x14ac:dyDescent="0.25">
      <c r="A328" s="8"/>
      <c r="B328" s="675"/>
      <c r="C328" s="676"/>
      <c r="D328" s="676"/>
      <c r="E328" s="676"/>
      <c r="F328" s="676"/>
      <c r="G328" s="676"/>
      <c r="H328" s="676"/>
      <c r="I328" s="676"/>
      <c r="J328" s="676"/>
      <c r="K328" s="676"/>
      <c r="L328" s="677"/>
      <c r="M328" s="38"/>
      <c r="Q328" s="10"/>
    </row>
    <row r="329" spans="1:21" s="11" customFormat="1" x14ac:dyDescent="0.25">
      <c r="A329" s="8"/>
      <c r="B329" s="675"/>
      <c r="C329" s="676"/>
      <c r="D329" s="676"/>
      <c r="E329" s="676"/>
      <c r="F329" s="676"/>
      <c r="G329" s="676"/>
      <c r="H329" s="676"/>
      <c r="I329" s="676"/>
      <c r="J329" s="676"/>
      <c r="K329" s="676"/>
      <c r="L329" s="677"/>
      <c r="M329" s="38"/>
      <c r="Q329" s="10"/>
    </row>
    <row r="330" spans="1:21" s="11" customFormat="1" x14ac:dyDescent="0.25">
      <c r="A330" s="8"/>
      <c r="B330" s="675"/>
      <c r="C330" s="676"/>
      <c r="D330" s="676"/>
      <c r="E330" s="676"/>
      <c r="F330" s="676"/>
      <c r="G330" s="676"/>
      <c r="H330" s="676"/>
      <c r="I330" s="676"/>
      <c r="J330" s="676"/>
      <c r="K330" s="676"/>
      <c r="L330" s="677"/>
      <c r="M330" s="38"/>
      <c r="Q330" s="10"/>
    </row>
    <row r="331" spans="1:21" s="11" customFormat="1" x14ac:dyDescent="0.25">
      <c r="A331" s="8"/>
      <c r="B331" s="675"/>
      <c r="C331" s="676"/>
      <c r="D331" s="676"/>
      <c r="E331" s="676"/>
      <c r="F331" s="676"/>
      <c r="G331" s="676"/>
      <c r="H331" s="676"/>
      <c r="I331" s="676"/>
      <c r="J331" s="676"/>
      <c r="K331" s="676"/>
      <c r="L331" s="677"/>
      <c r="M331" s="38"/>
      <c r="Q331" s="10"/>
    </row>
    <row r="332" spans="1:21" s="11" customFormat="1" x14ac:dyDescent="0.25">
      <c r="A332" s="8"/>
      <c r="B332" s="675"/>
      <c r="C332" s="676"/>
      <c r="D332" s="676"/>
      <c r="E332" s="676"/>
      <c r="F332" s="676"/>
      <c r="G332" s="676"/>
      <c r="H332" s="676"/>
      <c r="I332" s="676"/>
      <c r="J332" s="676"/>
      <c r="K332" s="676"/>
      <c r="L332" s="677"/>
      <c r="M332" s="38"/>
      <c r="Q332" s="10"/>
    </row>
    <row r="333" spans="1:21" s="11" customFormat="1" x14ac:dyDescent="0.25">
      <c r="A333" s="8"/>
      <c r="B333" s="675"/>
      <c r="C333" s="676"/>
      <c r="D333" s="676"/>
      <c r="E333" s="676"/>
      <c r="F333" s="676"/>
      <c r="G333" s="676"/>
      <c r="H333" s="676"/>
      <c r="I333" s="676"/>
      <c r="J333" s="676"/>
      <c r="K333" s="676"/>
      <c r="L333" s="677"/>
      <c r="M333" s="38"/>
      <c r="Q333" s="10"/>
    </row>
    <row r="334" spans="1:21" s="11" customFormat="1" x14ac:dyDescent="0.25">
      <c r="A334" s="8"/>
      <c r="B334" s="675"/>
      <c r="C334" s="676"/>
      <c r="D334" s="676"/>
      <c r="E334" s="676"/>
      <c r="F334" s="676"/>
      <c r="G334" s="676"/>
      <c r="H334" s="676"/>
      <c r="I334" s="676"/>
      <c r="J334" s="676"/>
      <c r="K334" s="676"/>
      <c r="L334" s="677"/>
      <c r="M334" s="38"/>
      <c r="Q334" s="10"/>
    </row>
    <row r="335" spans="1:21" s="38" customFormat="1" x14ac:dyDescent="0.25">
      <c r="A335" s="94"/>
      <c r="B335" s="50"/>
      <c r="C335" s="51"/>
      <c r="D335" s="51"/>
      <c r="E335" s="51"/>
      <c r="F335" s="51"/>
      <c r="G335" s="51"/>
      <c r="H335" s="51"/>
      <c r="I335" s="51"/>
      <c r="J335" s="51"/>
      <c r="K335" s="51"/>
      <c r="L335" s="52"/>
      <c r="O335" s="10"/>
      <c r="P335" s="10"/>
      <c r="Q335" s="10"/>
      <c r="R335" s="10"/>
      <c r="S335" s="10"/>
      <c r="T335" s="10"/>
      <c r="U335" s="10"/>
    </row>
    <row r="336" spans="1:21" s="11" customFormat="1" x14ac:dyDescent="0.25">
      <c r="A336" s="7"/>
      <c r="B336" s="667" t="s">
        <v>80</v>
      </c>
      <c r="C336" s="668"/>
      <c r="D336" s="668"/>
      <c r="E336" s="668"/>
      <c r="F336" s="668"/>
      <c r="G336" s="668"/>
      <c r="H336" s="668"/>
      <c r="I336" s="668"/>
      <c r="J336" s="668"/>
      <c r="K336" s="668"/>
      <c r="L336" s="669"/>
      <c r="M336" s="73"/>
    </row>
    <row r="337" spans="1:21" s="38" customFormat="1" x14ac:dyDescent="0.25">
      <c r="A337" s="94"/>
      <c r="B337" s="53"/>
      <c r="C337" s="93"/>
      <c r="D337" s="93"/>
      <c r="E337" s="93"/>
      <c r="F337" s="93"/>
      <c r="G337" s="93"/>
      <c r="H337" s="93"/>
      <c r="I337" s="93"/>
      <c r="J337" s="93"/>
      <c r="K337" s="93"/>
      <c r="L337" s="54"/>
      <c r="O337" s="10"/>
      <c r="P337" s="10"/>
      <c r="Q337" s="10"/>
      <c r="R337" s="10"/>
      <c r="S337" s="10"/>
      <c r="T337" s="10"/>
      <c r="U337" s="10"/>
    </row>
    <row r="338" spans="1:21" s="38" customFormat="1" x14ac:dyDescent="0.25">
      <c r="A338" s="94"/>
      <c r="B338" s="664" t="str">
        <f>IF(Intro!$G$20="English",O338,P338)</f>
        <v>Explain if demand for the goods or sales of the goods has changed since January 1, 2023.</v>
      </c>
      <c r="C338" s="665"/>
      <c r="D338" s="665"/>
      <c r="E338" s="665"/>
      <c r="F338" s="665"/>
      <c r="G338" s="665"/>
      <c r="H338" s="665"/>
      <c r="I338" s="665"/>
      <c r="J338" s="665"/>
      <c r="K338" s="665"/>
      <c r="L338" s="666"/>
      <c r="O338" s="10" t="str">
        <f>"Explain if demand for the goods or sales of the goods has changed since January 1, "&amp;Variables!B6&amp;"."</f>
        <v>Explain if demand for the goods or sales of the goods has changed since January 1, 2023.</v>
      </c>
      <c r="P338" s="10" t="str">
        <f>"Expliquez si la demande pour les marchandises ou les ventes de marchandises ont changé depuis le 1er janvier "&amp;Variables!B6&amp;"."</f>
        <v>Expliquez si la demande pour les marchandises ou les ventes de marchandises ont changé depuis le 1er janvier 2023.</v>
      </c>
      <c r="Q338" s="10"/>
      <c r="R338" s="10"/>
      <c r="S338" s="10"/>
      <c r="T338" s="10"/>
      <c r="U338" s="10"/>
    </row>
    <row r="339" spans="1:21" s="38" customFormat="1" x14ac:dyDescent="0.25">
      <c r="A339" s="94"/>
      <c r="B339" s="53"/>
      <c r="C339" s="93"/>
      <c r="D339" s="93"/>
      <c r="E339" s="93"/>
      <c r="F339" s="93"/>
      <c r="G339" s="93"/>
      <c r="H339" s="93"/>
      <c r="I339" s="93"/>
      <c r="J339" s="93"/>
      <c r="K339" s="93"/>
      <c r="L339" s="54"/>
      <c r="O339" s="10"/>
      <c r="P339" s="10"/>
      <c r="Q339" s="10"/>
      <c r="R339" s="10"/>
      <c r="S339" s="10"/>
      <c r="T339" s="10"/>
      <c r="U339" s="10"/>
    </row>
    <row r="340" spans="1:21" s="11" customFormat="1" x14ac:dyDescent="0.25">
      <c r="A340" s="8"/>
      <c r="B340" s="675"/>
      <c r="C340" s="676"/>
      <c r="D340" s="676"/>
      <c r="E340" s="676"/>
      <c r="F340" s="676"/>
      <c r="G340" s="676"/>
      <c r="H340" s="676"/>
      <c r="I340" s="676"/>
      <c r="J340" s="676"/>
      <c r="K340" s="676"/>
      <c r="L340" s="677"/>
      <c r="M340" s="38"/>
      <c r="Q340" s="10"/>
    </row>
    <row r="341" spans="1:21" s="11" customFormat="1" x14ac:dyDescent="0.25">
      <c r="A341" s="8"/>
      <c r="B341" s="675"/>
      <c r="C341" s="676"/>
      <c r="D341" s="676"/>
      <c r="E341" s="676"/>
      <c r="F341" s="676"/>
      <c r="G341" s="676"/>
      <c r="H341" s="676"/>
      <c r="I341" s="676"/>
      <c r="J341" s="676"/>
      <c r="K341" s="676"/>
      <c r="L341" s="677"/>
      <c r="M341" s="38"/>
      <c r="Q341" s="10"/>
    </row>
    <row r="342" spans="1:21" s="11" customFormat="1" x14ac:dyDescent="0.25">
      <c r="A342" s="8"/>
      <c r="B342" s="675"/>
      <c r="C342" s="676"/>
      <c r="D342" s="676"/>
      <c r="E342" s="676"/>
      <c r="F342" s="676"/>
      <c r="G342" s="676"/>
      <c r="H342" s="676"/>
      <c r="I342" s="676"/>
      <c r="J342" s="676"/>
      <c r="K342" s="676"/>
      <c r="L342" s="677"/>
      <c r="M342" s="38"/>
      <c r="Q342" s="10"/>
    </row>
    <row r="343" spans="1:21" s="11" customFormat="1" x14ac:dyDescent="0.25">
      <c r="A343" s="8"/>
      <c r="B343" s="675"/>
      <c r="C343" s="676"/>
      <c r="D343" s="676"/>
      <c r="E343" s="676"/>
      <c r="F343" s="676"/>
      <c r="G343" s="676"/>
      <c r="H343" s="676"/>
      <c r="I343" s="676"/>
      <c r="J343" s="676"/>
      <c r="K343" s="676"/>
      <c r="L343" s="677"/>
      <c r="M343" s="38"/>
      <c r="Q343" s="10"/>
    </row>
    <row r="344" spans="1:21" s="11" customFormat="1" x14ac:dyDescent="0.25">
      <c r="A344" s="8"/>
      <c r="B344" s="675"/>
      <c r="C344" s="676"/>
      <c r="D344" s="676"/>
      <c r="E344" s="676"/>
      <c r="F344" s="676"/>
      <c r="G344" s="676"/>
      <c r="H344" s="676"/>
      <c r="I344" s="676"/>
      <c r="J344" s="676"/>
      <c r="K344" s="676"/>
      <c r="L344" s="677"/>
      <c r="M344" s="38"/>
      <c r="Q344" s="10"/>
    </row>
    <row r="345" spans="1:21" s="11" customFormat="1" x14ac:dyDescent="0.25">
      <c r="A345" s="8"/>
      <c r="B345" s="675"/>
      <c r="C345" s="676"/>
      <c r="D345" s="676"/>
      <c r="E345" s="676"/>
      <c r="F345" s="676"/>
      <c r="G345" s="676"/>
      <c r="H345" s="676"/>
      <c r="I345" s="676"/>
      <c r="J345" s="676"/>
      <c r="K345" s="676"/>
      <c r="L345" s="677"/>
      <c r="M345" s="38"/>
      <c r="Q345" s="10"/>
    </row>
    <row r="346" spans="1:21" s="11" customFormat="1" x14ac:dyDescent="0.25">
      <c r="A346" s="8"/>
      <c r="B346" s="675"/>
      <c r="C346" s="676"/>
      <c r="D346" s="676"/>
      <c r="E346" s="676"/>
      <c r="F346" s="676"/>
      <c r="G346" s="676"/>
      <c r="H346" s="676"/>
      <c r="I346" s="676"/>
      <c r="J346" s="676"/>
      <c r="K346" s="676"/>
      <c r="L346" s="677"/>
      <c r="M346" s="38"/>
      <c r="Q346" s="10"/>
    </row>
    <row r="347" spans="1:21" s="11" customFormat="1" x14ac:dyDescent="0.25">
      <c r="A347" s="8"/>
      <c r="B347" s="675"/>
      <c r="C347" s="676"/>
      <c r="D347" s="676"/>
      <c r="E347" s="676"/>
      <c r="F347" s="676"/>
      <c r="G347" s="676"/>
      <c r="H347" s="676"/>
      <c r="I347" s="676"/>
      <c r="J347" s="676"/>
      <c r="K347" s="676"/>
      <c r="L347" s="677"/>
      <c r="M347" s="38"/>
      <c r="Q347" s="10"/>
    </row>
    <row r="348" spans="1:21" s="38" customFormat="1" x14ac:dyDescent="0.25">
      <c r="A348" s="94"/>
      <c r="B348" s="50"/>
      <c r="C348" s="51"/>
      <c r="D348" s="51"/>
      <c r="E348" s="51"/>
      <c r="F348" s="51"/>
      <c r="G348" s="51"/>
      <c r="H348" s="51"/>
      <c r="I348" s="51"/>
      <c r="J348" s="51"/>
      <c r="K348" s="51"/>
      <c r="L348" s="52"/>
      <c r="O348" s="10"/>
      <c r="P348" s="10"/>
      <c r="Q348" s="10"/>
      <c r="R348" s="10"/>
      <c r="S348" s="10"/>
      <c r="T348" s="10"/>
      <c r="U348" s="10"/>
    </row>
    <row r="349" spans="1:21" x14ac:dyDescent="0.25">
      <c r="A349" s="7"/>
    </row>
    <row r="350" spans="1:21" x14ac:dyDescent="0.25">
      <c r="A350" s="7"/>
      <c r="B350" s="540" t="str">
        <f>IF(Intro!$G$20="English",O350,P350)</f>
        <v>MARKETS</v>
      </c>
      <c r="C350" s="541"/>
      <c r="D350" s="541"/>
      <c r="E350" s="541"/>
      <c r="F350" s="541"/>
      <c r="G350" s="541"/>
      <c r="H350" s="541"/>
      <c r="I350" s="541"/>
      <c r="J350" s="541"/>
      <c r="K350" s="541"/>
      <c r="L350" s="542"/>
      <c r="M350" s="38"/>
      <c r="O350" s="105" t="s">
        <v>326</v>
      </c>
      <c r="P350" s="105" t="s">
        <v>327</v>
      </c>
    </row>
    <row r="351" spans="1:21" x14ac:dyDescent="0.25">
      <c r="A351" s="7"/>
      <c r="B351" s="672" t="s">
        <v>81</v>
      </c>
      <c r="C351" s="673"/>
      <c r="D351" s="673"/>
      <c r="E351" s="673"/>
      <c r="F351" s="673"/>
      <c r="G351" s="673"/>
      <c r="H351" s="673"/>
      <c r="I351" s="673"/>
      <c r="J351" s="673"/>
      <c r="K351" s="673"/>
      <c r="L351" s="674"/>
      <c r="M351" s="10"/>
    </row>
    <row r="352" spans="1:21" x14ac:dyDescent="0.25">
      <c r="A352" s="7"/>
      <c r="B352" s="16"/>
      <c r="C352" s="35"/>
      <c r="D352" s="36"/>
      <c r="E352" s="36"/>
      <c r="F352" s="36"/>
      <c r="G352" s="36"/>
      <c r="H352" s="36"/>
      <c r="I352" s="36"/>
      <c r="J352" s="36"/>
      <c r="K352" s="36"/>
      <c r="L352" s="17"/>
      <c r="M352" s="10"/>
    </row>
    <row r="353" spans="1:21" x14ac:dyDescent="0.25">
      <c r="A353" s="7"/>
      <c r="B353" s="537" t="str">
        <f>IF(Intro!$G$20="English",O353,P353)</f>
        <v>Describe the markets for the goods in Canada and globally since January 1, 2023. Factors to consider in your response include, but are not limited to, demand, sales, prices, capacity utilization and import volumes of the goods.</v>
      </c>
      <c r="C353" s="538"/>
      <c r="D353" s="538"/>
      <c r="E353" s="538"/>
      <c r="F353" s="538"/>
      <c r="G353" s="538"/>
      <c r="H353" s="538"/>
      <c r="I353" s="538"/>
      <c r="J353" s="538"/>
      <c r="K353" s="538"/>
      <c r="L353" s="539"/>
      <c r="M353" s="10"/>
      <c r="O353" s="18" t="str">
        <f>"Describe the markets for the goods in Canada and globally since January 1, "&amp;Variables!B6&amp;". Factors to consider in your response include, but are not limited to, demand, sales, prices, capacity utilization and import volumes of the goods."</f>
        <v>Describe the markets for the goods in Canada and globally since January 1, 2023. Factors to consider in your response include, but are not limited to, demand, sales, prices, capacity utilization and import volumes of the goods.</v>
      </c>
      <c r="P353" s="10" t="str">
        <f>"Décrivez les marchés des marchandises au Canada et dans le monde depuis le 1er janvier "&amp;Variables!B6&amp;". Les facteurs à prendre en compte dans votre réponse comprennent, sans s'y limiter, la demande, les ventes, les prix, l'utilisation de la capacité et les volumes d'importations des marchandises."</f>
        <v>Décrivez les marchés des marchandises au Canada et dans le monde depuis le 1er janvier 2023. Les facteurs à prendre en compte dans votre réponse comprennent, sans s'y limiter, la demande, les ventes, les prix, l'utilisation de la capacité et les volumes d'importations des marchandises.</v>
      </c>
    </row>
    <row r="354" spans="1:21" x14ac:dyDescent="0.25">
      <c r="A354" s="7"/>
      <c r="B354" s="537"/>
      <c r="C354" s="538"/>
      <c r="D354" s="538"/>
      <c r="E354" s="538"/>
      <c r="F354" s="538"/>
      <c r="G354" s="538"/>
      <c r="H354" s="538"/>
      <c r="I354" s="538"/>
      <c r="J354" s="538"/>
      <c r="K354" s="538"/>
      <c r="L354" s="539"/>
      <c r="M354" s="10"/>
      <c r="O354" s="18"/>
    </row>
    <row r="355" spans="1:21" s="38" customFormat="1" x14ac:dyDescent="0.25">
      <c r="A355" s="94"/>
      <c r="B355" s="53"/>
      <c r="C355" s="93"/>
      <c r="D355" s="93"/>
      <c r="E355" s="93"/>
      <c r="F355" s="93"/>
      <c r="G355" s="93"/>
      <c r="H355" s="93"/>
      <c r="I355" s="93"/>
      <c r="J355" s="93"/>
      <c r="K355" s="93"/>
      <c r="L355" s="54"/>
      <c r="O355" s="10"/>
      <c r="P355" s="10"/>
      <c r="Q355" s="10"/>
      <c r="R355" s="10"/>
      <c r="S355" s="10"/>
      <c r="T355" s="10"/>
      <c r="U355" s="10"/>
    </row>
    <row r="356" spans="1:21" s="11" customFormat="1" x14ac:dyDescent="0.25">
      <c r="A356" s="8"/>
      <c r="B356" s="675"/>
      <c r="C356" s="676"/>
      <c r="D356" s="676"/>
      <c r="E356" s="676"/>
      <c r="F356" s="676"/>
      <c r="G356" s="676"/>
      <c r="H356" s="676"/>
      <c r="I356" s="676"/>
      <c r="J356" s="676"/>
      <c r="K356" s="676"/>
      <c r="L356" s="677"/>
      <c r="M356" s="38"/>
      <c r="Q356" s="10"/>
    </row>
    <row r="357" spans="1:21" s="11" customFormat="1" x14ac:dyDescent="0.25">
      <c r="A357" s="8"/>
      <c r="B357" s="675"/>
      <c r="C357" s="676"/>
      <c r="D357" s="676"/>
      <c r="E357" s="676"/>
      <c r="F357" s="676"/>
      <c r="G357" s="676"/>
      <c r="H357" s="676"/>
      <c r="I357" s="676"/>
      <c r="J357" s="676"/>
      <c r="K357" s="676"/>
      <c r="L357" s="677"/>
      <c r="M357" s="38"/>
      <c r="Q357" s="10"/>
    </row>
    <row r="358" spans="1:21" s="11" customFormat="1" x14ac:dyDescent="0.25">
      <c r="A358" s="8"/>
      <c r="B358" s="675"/>
      <c r="C358" s="676"/>
      <c r="D358" s="676"/>
      <c r="E358" s="676"/>
      <c r="F358" s="676"/>
      <c r="G358" s="676"/>
      <c r="H358" s="676"/>
      <c r="I358" s="676"/>
      <c r="J358" s="676"/>
      <c r="K358" s="676"/>
      <c r="L358" s="677"/>
      <c r="M358" s="38"/>
      <c r="Q358" s="10"/>
    </row>
    <row r="359" spans="1:21" s="11" customFormat="1" x14ac:dyDescent="0.25">
      <c r="A359" s="8"/>
      <c r="B359" s="675"/>
      <c r="C359" s="676"/>
      <c r="D359" s="676"/>
      <c r="E359" s="676"/>
      <c r="F359" s="676"/>
      <c r="G359" s="676"/>
      <c r="H359" s="676"/>
      <c r="I359" s="676"/>
      <c r="J359" s="676"/>
      <c r="K359" s="676"/>
      <c r="L359" s="677"/>
      <c r="M359" s="38"/>
      <c r="Q359" s="10"/>
    </row>
    <row r="360" spans="1:21" s="11" customFormat="1" x14ac:dyDescent="0.25">
      <c r="A360" s="8"/>
      <c r="B360" s="675"/>
      <c r="C360" s="676"/>
      <c r="D360" s="676"/>
      <c r="E360" s="676"/>
      <c r="F360" s="676"/>
      <c r="G360" s="676"/>
      <c r="H360" s="676"/>
      <c r="I360" s="676"/>
      <c r="J360" s="676"/>
      <c r="K360" s="676"/>
      <c r="L360" s="677"/>
      <c r="M360" s="38"/>
      <c r="Q360" s="10"/>
    </row>
    <row r="361" spans="1:21" s="11" customFormat="1" x14ac:dyDescent="0.25">
      <c r="A361" s="8"/>
      <c r="B361" s="675"/>
      <c r="C361" s="676"/>
      <c r="D361" s="676"/>
      <c r="E361" s="676"/>
      <c r="F361" s="676"/>
      <c r="G361" s="676"/>
      <c r="H361" s="676"/>
      <c r="I361" s="676"/>
      <c r="J361" s="676"/>
      <c r="K361" s="676"/>
      <c r="L361" s="677"/>
      <c r="M361" s="38"/>
      <c r="Q361" s="10"/>
    </row>
    <row r="362" spans="1:21" s="11" customFormat="1" x14ac:dyDescent="0.25">
      <c r="A362" s="8"/>
      <c r="B362" s="675"/>
      <c r="C362" s="676"/>
      <c r="D362" s="676"/>
      <c r="E362" s="676"/>
      <c r="F362" s="676"/>
      <c r="G362" s="676"/>
      <c r="H362" s="676"/>
      <c r="I362" s="676"/>
      <c r="J362" s="676"/>
      <c r="K362" s="676"/>
      <c r="L362" s="677"/>
      <c r="M362" s="38"/>
      <c r="Q362" s="10"/>
    </row>
    <row r="363" spans="1:21" s="11" customFormat="1" x14ac:dyDescent="0.25">
      <c r="A363" s="8"/>
      <c r="B363" s="675"/>
      <c r="C363" s="676"/>
      <c r="D363" s="676"/>
      <c r="E363" s="676"/>
      <c r="F363" s="676"/>
      <c r="G363" s="676"/>
      <c r="H363" s="676"/>
      <c r="I363" s="676"/>
      <c r="J363" s="676"/>
      <c r="K363" s="676"/>
      <c r="L363" s="677"/>
      <c r="M363" s="38"/>
      <c r="Q363" s="10"/>
    </row>
    <row r="364" spans="1:21" s="38" customFormat="1" x14ac:dyDescent="0.25">
      <c r="A364" s="94"/>
      <c r="B364" s="50"/>
      <c r="C364" s="51"/>
      <c r="D364" s="51"/>
      <c r="E364" s="51"/>
      <c r="F364" s="51"/>
      <c r="G364" s="51"/>
      <c r="H364" s="51"/>
      <c r="I364" s="51"/>
      <c r="J364" s="51"/>
      <c r="K364" s="51"/>
      <c r="L364" s="52"/>
      <c r="O364" s="10"/>
      <c r="P364" s="10"/>
      <c r="Q364" s="10"/>
      <c r="R364" s="10"/>
      <c r="S364" s="10"/>
      <c r="T364" s="10"/>
      <c r="U364" s="10"/>
    </row>
    <row r="365" spans="1:21" x14ac:dyDescent="0.25">
      <c r="A365" s="7"/>
      <c r="B365" s="667" t="s">
        <v>82</v>
      </c>
      <c r="C365" s="668"/>
      <c r="D365" s="668"/>
      <c r="E365" s="668"/>
      <c r="F365" s="668"/>
      <c r="G365" s="668"/>
      <c r="H365" s="668"/>
      <c r="I365" s="668"/>
      <c r="J365" s="668"/>
      <c r="K365" s="668"/>
      <c r="L365" s="669"/>
      <c r="M365" s="10"/>
    </row>
    <row r="366" spans="1:21" x14ac:dyDescent="0.25">
      <c r="A366" s="7"/>
      <c r="B366" s="16"/>
      <c r="C366" s="35"/>
      <c r="D366" s="36"/>
      <c r="E366" s="36"/>
      <c r="F366" s="36"/>
      <c r="G366" s="36"/>
      <c r="H366" s="36"/>
      <c r="I366" s="36"/>
      <c r="J366" s="36"/>
      <c r="K366" s="36"/>
      <c r="L366" s="17"/>
      <c r="M366" s="10"/>
    </row>
    <row r="367" spans="1:21" x14ac:dyDescent="0.25">
      <c r="A367" s="7"/>
      <c r="B367" s="537" t="str">
        <f>IF(Intro!$G$20="English",O367,P367)</f>
        <v>Explain any changes you expect to see in the Canadian market and in other markets globally for the goods over the next two years with respect to demand, prices, import volumes or any other factor.</v>
      </c>
      <c r="C367" s="538"/>
      <c r="D367" s="538"/>
      <c r="E367" s="538"/>
      <c r="F367" s="538"/>
      <c r="G367" s="538"/>
      <c r="H367" s="538"/>
      <c r="I367" s="538"/>
      <c r="J367" s="538"/>
      <c r="K367" s="538"/>
      <c r="L367" s="539"/>
      <c r="M367" s="10"/>
      <c r="O367" s="18" t="s">
        <v>239</v>
      </c>
      <c r="P367" s="10" t="s">
        <v>188</v>
      </c>
    </row>
    <row r="368" spans="1:21" x14ac:dyDescent="0.25">
      <c r="A368" s="7"/>
      <c r="B368" s="537"/>
      <c r="C368" s="538"/>
      <c r="D368" s="538"/>
      <c r="E368" s="538"/>
      <c r="F368" s="538"/>
      <c r="G368" s="538"/>
      <c r="H368" s="538"/>
      <c r="I368" s="538"/>
      <c r="J368" s="538"/>
      <c r="K368" s="538"/>
      <c r="L368" s="539"/>
      <c r="M368" s="10"/>
      <c r="O368" s="18"/>
    </row>
    <row r="369" spans="1:21" s="38" customFormat="1" x14ac:dyDescent="0.25">
      <c r="A369" s="94"/>
      <c r="B369" s="53"/>
      <c r="C369" s="93"/>
      <c r="D369" s="93"/>
      <c r="E369" s="93"/>
      <c r="F369" s="93"/>
      <c r="G369" s="93"/>
      <c r="H369" s="93"/>
      <c r="I369" s="93"/>
      <c r="J369" s="93"/>
      <c r="K369" s="93"/>
      <c r="L369" s="54"/>
      <c r="O369" s="10"/>
      <c r="P369" s="10"/>
      <c r="Q369" s="10"/>
      <c r="R369" s="10"/>
      <c r="S369" s="10"/>
      <c r="T369" s="10"/>
      <c r="U369" s="10"/>
    </row>
    <row r="370" spans="1:21" s="11" customFormat="1" x14ac:dyDescent="0.25">
      <c r="A370" s="8"/>
      <c r="B370" s="675"/>
      <c r="C370" s="676"/>
      <c r="D370" s="676"/>
      <c r="E370" s="676"/>
      <c r="F370" s="676"/>
      <c r="G370" s="676"/>
      <c r="H370" s="676"/>
      <c r="I370" s="676"/>
      <c r="J370" s="676"/>
      <c r="K370" s="676"/>
      <c r="L370" s="677"/>
      <c r="M370" s="38"/>
      <c r="Q370" s="10"/>
    </row>
    <row r="371" spans="1:21" s="11" customFormat="1" x14ac:dyDescent="0.25">
      <c r="A371" s="8"/>
      <c r="B371" s="675"/>
      <c r="C371" s="676"/>
      <c r="D371" s="676"/>
      <c r="E371" s="676"/>
      <c r="F371" s="676"/>
      <c r="G371" s="676"/>
      <c r="H371" s="676"/>
      <c r="I371" s="676"/>
      <c r="J371" s="676"/>
      <c r="K371" s="676"/>
      <c r="L371" s="677"/>
      <c r="M371" s="38"/>
      <c r="Q371" s="10"/>
    </row>
    <row r="372" spans="1:21" s="11" customFormat="1" x14ac:dyDescent="0.25">
      <c r="A372" s="8"/>
      <c r="B372" s="675"/>
      <c r="C372" s="676"/>
      <c r="D372" s="676"/>
      <c r="E372" s="676"/>
      <c r="F372" s="676"/>
      <c r="G372" s="676"/>
      <c r="H372" s="676"/>
      <c r="I372" s="676"/>
      <c r="J372" s="676"/>
      <c r="K372" s="676"/>
      <c r="L372" s="677"/>
      <c r="M372" s="38"/>
      <c r="Q372" s="10"/>
    </row>
    <row r="373" spans="1:21" s="11" customFormat="1" x14ac:dyDescent="0.25">
      <c r="A373" s="8"/>
      <c r="B373" s="675"/>
      <c r="C373" s="676"/>
      <c r="D373" s="676"/>
      <c r="E373" s="676"/>
      <c r="F373" s="676"/>
      <c r="G373" s="676"/>
      <c r="H373" s="676"/>
      <c r="I373" s="676"/>
      <c r="J373" s="676"/>
      <c r="K373" s="676"/>
      <c r="L373" s="677"/>
      <c r="M373" s="38"/>
      <c r="Q373" s="10"/>
    </row>
    <row r="374" spans="1:21" s="11" customFormat="1" x14ac:dyDescent="0.25">
      <c r="A374" s="8"/>
      <c r="B374" s="675"/>
      <c r="C374" s="676"/>
      <c r="D374" s="676"/>
      <c r="E374" s="676"/>
      <c r="F374" s="676"/>
      <c r="G374" s="676"/>
      <c r="H374" s="676"/>
      <c r="I374" s="676"/>
      <c r="J374" s="676"/>
      <c r="K374" s="676"/>
      <c r="L374" s="677"/>
      <c r="M374" s="38"/>
      <c r="Q374" s="10"/>
    </row>
    <row r="375" spans="1:21" s="11" customFormat="1" x14ac:dyDescent="0.25">
      <c r="A375" s="8"/>
      <c r="B375" s="675"/>
      <c r="C375" s="676"/>
      <c r="D375" s="676"/>
      <c r="E375" s="676"/>
      <c r="F375" s="676"/>
      <c r="G375" s="676"/>
      <c r="H375" s="676"/>
      <c r="I375" s="676"/>
      <c r="J375" s="676"/>
      <c r="K375" s="676"/>
      <c r="L375" s="677"/>
      <c r="M375" s="38"/>
      <c r="Q375" s="10"/>
    </row>
    <row r="376" spans="1:21" s="11" customFormat="1" x14ac:dyDescent="0.25">
      <c r="A376" s="8"/>
      <c r="B376" s="675"/>
      <c r="C376" s="676"/>
      <c r="D376" s="676"/>
      <c r="E376" s="676"/>
      <c r="F376" s="676"/>
      <c r="G376" s="676"/>
      <c r="H376" s="676"/>
      <c r="I376" s="676"/>
      <c r="J376" s="676"/>
      <c r="K376" s="676"/>
      <c r="L376" s="677"/>
      <c r="M376" s="38"/>
      <c r="Q376" s="10"/>
    </row>
    <row r="377" spans="1:21" s="11" customFormat="1" x14ac:dyDescent="0.25">
      <c r="A377" s="8"/>
      <c r="B377" s="675"/>
      <c r="C377" s="676"/>
      <c r="D377" s="676"/>
      <c r="E377" s="676"/>
      <c r="F377" s="676"/>
      <c r="G377" s="676"/>
      <c r="H377" s="676"/>
      <c r="I377" s="676"/>
      <c r="J377" s="676"/>
      <c r="K377" s="676"/>
      <c r="L377" s="677"/>
      <c r="M377" s="38"/>
      <c r="Q377" s="10"/>
    </row>
    <row r="378" spans="1:21" s="38" customFormat="1" x14ac:dyDescent="0.25">
      <c r="A378" s="94"/>
      <c r="B378" s="50"/>
      <c r="C378" s="51"/>
      <c r="D378" s="51"/>
      <c r="E378" s="51"/>
      <c r="F378" s="51"/>
      <c r="G378" s="51"/>
      <c r="H378" s="51"/>
      <c r="I378" s="51"/>
      <c r="J378" s="51"/>
      <c r="K378" s="51"/>
      <c r="L378" s="52"/>
      <c r="O378" s="10"/>
      <c r="P378" s="10"/>
      <c r="Q378" s="10"/>
      <c r="R378" s="10"/>
      <c r="S378" s="10"/>
      <c r="T378" s="10"/>
      <c r="U378" s="10"/>
    </row>
    <row r="379" spans="1:21" x14ac:dyDescent="0.25">
      <c r="B379" s="660" t="s">
        <v>83</v>
      </c>
      <c r="C379" s="661"/>
      <c r="D379" s="661"/>
      <c r="E379" s="661"/>
      <c r="F379" s="662"/>
      <c r="G379" s="662"/>
      <c r="H379" s="662"/>
      <c r="I379" s="662"/>
      <c r="J379" s="662"/>
      <c r="K379" s="662"/>
      <c r="L379" s="663"/>
    </row>
    <row r="380" spans="1:21" x14ac:dyDescent="0.25">
      <c r="B380" s="56"/>
      <c r="C380" s="57"/>
      <c r="D380" s="57"/>
      <c r="E380" s="57"/>
      <c r="F380" s="40"/>
      <c r="G380" s="40"/>
      <c r="H380" s="40"/>
      <c r="I380" s="40"/>
      <c r="J380" s="40"/>
      <c r="K380" s="40"/>
      <c r="L380" s="58"/>
    </row>
    <row r="381" spans="1:21" x14ac:dyDescent="0.25">
      <c r="B381" s="537" t="str">
        <f>IF(Intro!$G$20="English",O381,P381)</f>
        <v>Explain any impacts on these outlooks should there be a finding of injury or threat of injury. Provide documents, or the names of documents, such as studies or articles in trade journals, that support your firm's statement.</v>
      </c>
      <c r="C381" s="538"/>
      <c r="D381" s="538"/>
      <c r="E381" s="538"/>
      <c r="F381" s="538"/>
      <c r="G381" s="538"/>
      <c r="H381" s="538"/>
      <c r="I381" s="538"/>
      <c r="J381" s="538"/>
      <c r="K381" s="538"/>
      <c r="L381" s="539"/>
      <c r="O381" s="55" t="s">
        <v>364</v>
      </c>
      <c r="P381" s="15" t="s">
        <v>365</v>
      </c>
      <c r="Q381" s="15"/>
    </row>
    <row r="382" spans="1:21" x14ac:dyDescent="0.25">
      <c r="B382" s="537"/>
      <c r="C382" s="538"/>
      <c r="D382" s="538"/>
      <c r="E382" s="538"/>
      <c r="F382" s="538"/>
      <c r="G382" s="538"/>
      <c r="H382" s="538"/>
      <c r="I382" s="538"/>
      <c r="J382" s="538"/>
      <c r="K382" s="538"/>
      <c r="L382" s="539"/>
      <c r="O382" s="55"/>
      <c r="P382" s="118"/>
      <c r="Q382" s="118"/>
    </row>
    <row r="383" spans="1:21" x14ac:dyDescent="0.25">
      <c r="B383" s="65"/>
      <c r="C383" s="68"/>
      <c r="D383" s="68"/>
      <c r="E383" s="68"/>
      <c r="F383" s="68"/>
      <c r="G383" s="68"/>
      <c r="H383" s="68"/>
      <c r="I383" s="68"/>
      <c r="J383" s="68"/>
      <c r="K383" s="68"/>
      <c r="L383" s="67"/>
      <c r="O383" s="59"/>
      <c r="P383" s="59"/>
      <c r="Q383" s="60"/>
    </row>
    <row r="384" spans="1:21" s="11" customFormat="1" x14ac:dyDescent="0.25">
      <c r="A384" s="8"/>
      <c r="B384" s="675"/>
      <c r="C384" s="676"/>
      <c r="D384" s="676"/>
      <c r="E384" s="676"/>
      <c r="F384" s="676"/>
      <c r="G384" s="676"/>
      <c r="H384" s="676"/>
      <c r="I384" s="676"/>
      <c r="J384" s="676"/>
      <c r="K384" s="676"/>
      <c r="L384" s="677"/>
      <c r="M384" s="38"/>
      <c r="Q384" s="10"/>
    </row>
    <row r="385" spans="1:17" s="11" customFormat="1" x14ac:dyDescent="0.25">
      <c r="A385" s="8"/>
      <c r="B385" s="675"/>
      <c r="C385" s="676"/>
      <c r="D385" s="676"/>
      <c r="E385" s="676"/>
      <c r="F385" s="676"/>
      <c r="G385" s="676"/>
      <c r="H385" s="676"/>
      <c r="I385" s="676"/>
      <c r="J385" s="676"/>
      <c r="K385" s="676"/>
      <c r="L385" s="677"/>
      <c r="M385" s="38"/>
      <c r="Q385" s="10"/>
    </row>
    <row r="386" spans="1:17" s="11" customFormat="1" x14ac:dyDescent="0.25">
      <c r="A386" s="8"/>
      <c r="B386" s="675"/>
      <c r="C386" s="676"/>
      <c r="D386" s="676"/>
      <c r="E386" s="676"/>
      <c r="F386" s="676"/>
      <c r="G386" s="676"/>
      <c r="H386" s="676"/>
      <c r="I386" s="676"/>
      <c r="J386" s="676"/>
      <c r="K386" s="676"/>
      <c r="L386" s="677"/>
      <c r="M386" s="38"/>
      <c r="Q386" s="10"/>
    </row>
    <row r="387" spans="1:17" s="11" customFormat="1" x14ac:dyDescent="0.25">
      <c r="A387" s="8"/>
      <c r="B387" s="675"/>
      <c r="C387" s="676"/>
      <c r="D387" s="676"/>
      <c r="E387" s="676"/>
      <c r="F387" s="676"/>
      <c r="G387" s="676"/>
      <c r="H387" s="676"/>
      <c r="I387" s="676"/>
      <c r="J387" s="676"/>
      <c r="K387" s="676"/>
      <c r="L387" s="677"/>
      <c r="M387" s="38"/>
      <c r="Q387" s="10"/>
    </row>
    <row r="388" spans="1:17" s="11" customFormat="1" x14ac:dyDescent="0.25">
      <c r="A388" s="8"/>
      <c r="B388" s="675"/>
      <c r="C388" s="676"/>
      <c r="D388" s="676"/>
      <c r="E388" s="676"/>
      <c r="F388" s="676"/>
      <c r="G388" s="676"/>
      <c r="H388" s="676"/>
      <c r="I388" s="676"/>
      <c r="J388" s="676"/>
      <c r="K388" s="676"/>
      <c r="L388" s="677"/>
      <c r="M388" s="38"/>
      <c r="Q388" s="10"/>
    </row>
    <row r="389" spans="1:17" s="11" customFormat="1" x14ac:dyDescent="0.25">
      <c r="A389" s="8"/>
      <c r="B389" s="675"/>
      <c r="C389" s="676"/>
      <c r="D389" s="676"/>
      <c r="E389" s="676"/>
      <c r="F389" s="676"/>
      <c r="G389" s="676"/>
      <c r="H389" s="676"/>
      <c r="I389" s="676"/>
      <c r="J389" s="676"/>
      <c r="K389" s="676"/>
      <c r="L389" s="677"/>
      <c r="M389" s="38"/>
      <c r="Q389" s="10"/>
    </row>
    <row r="390" spans="1:17" s="11" customFormat="1" x14ac:dyDescent="0.25">
      <c r="A390" s="8"/>
      <c r="B390" s="675"/>
      <c r="C390" s="676"/>
      <c r="D390" s="676"/>
      <c r="E390" s="676"/>
      <c r="F390" s="676"/>
      <c r="G390" s="676"/>
      <c r="H390" s="676"/>
      <c r="I390" s="676"/>
      <c r="J390" s="676"/>
      <c r="K390" s="676"/>
      <c r="L390" s="677"/>
      <c r="M390" s="38"/>
      <c r="Q390" s="10"/>
    </row>
    <row r="391" spans="1:17" s="11" customFormat="1" x14ac:dyDescent="0.25">
      <c r="A391" s="8"/>
      <c r="B391" s="675"/>
      <c r="C391" s="676"/>
      <c r="D391" s="676"/>
      <c r="E391" s="676"/>
      <c r="F391" s="676"/>
      <c r="G391" s="676"/>
      <c r="H391" s="676"/>
      <c r="I391" s="676"/>
      <c r="J391" s="676"/>
      <c r="K391" s="676"/>
      <c r="L391" s="677"/>
      <c r="M391" s="38"/>
      <c r="Q391" s="10"/>
    </row>
    <row r="392" spans="1:17" x14ac:dyDescent="0.25">
      <c r="B392" s="678"/>
      <c r="C392" s="679"/>
      <c r="D392" s="679"/>
      <c r="E392" s="679"/>
      <c r="F392" s="679"/>
      <c r="G392" s="679"/>
      <c r="H392" s="679"/>
      <c r="I392" s="679"/>
      <c r="J392" s="679"/>
      <c r="K392" s="679"/>
      <c r="L392" s="680"/>
    </row>
  </sheetData>
  <sheetProtection algorithmName="SHA-512" hashValue="FAt5uIL7FMgE0sKap9E2NzEbMQmUOU+QZOLOhu1Cpwvh4hY6sOAjDs2F8QujRQB7OMqAIGihk5CE//dHkhfDCA==" saltValue="d7Inu5o2AM+pDta21fQHQw==" spinCount="100000" sheet="1" objects="1" scenarios="1" selectLockedCells="1"/>
  <mergeCells count="161">
    <mergeCell ref="B17:J17"/>
    <mergeCell ref="B18:J18"/>
    <mergeCell ref="B21:J22"/>
    <mergeCell ref="K21:K22"/>
    <mergeCell ref="B4:L4"/>
    <mergeCell ref="B5:L5"/>
    <mergeCell ref="B6:L6"/>
    <mergeCell ref="B147:L147"/>
    <mergeCell ref="B68:L68"/>
    <mergeCell ref="B8:L8"/>
    <mergeCell ref="B9:L9"/>
    <mergeCell ref="B10:L10"/>
    <mergeCell ref="B26:L26"/>
    <mergeCell ref="B12:L12"/>
    <mergeCell ref="B28:L35"/>
    <mergeCell ref="B126:L126"/>
    <mergeCell ref="B132:L132"/>
    <mergeCell ref="B97:L98"/>
    <mergeCell ref="B53:B54"/>
    <mergeCell ref="B43:B44"/>
    <mergeCell ref="B49:B50"/>
    <mergeCell ref="B80:L80"/>
    <mergeCell ref="B144:L144"/>
    <mergeCell ref="C57:D58"/>
    <mergeCell ref="J63:L64"/>
    <mergeCell ref="B45:B46"/>
    <mergeCell ref="C45:D46"/>
    <mergeCell ref="E45:F46"/>
    <mergeCell ref="C49:D50"/>
    <mergeCell ref="E49:F50"/>
    <mergeCell ref="B15:L15"/>
    <mergeCell ref="B370:L377"/>
    <mergeCell ref="B367:L368"/>
    <mergeCell ref="B340:L347"/>
    <mergeCell ref="B249:L250"/>
    <mergeCell ref="B278:L278"/>
    <mergeCell ref="B291:L292"/>
    <mergeCell ref="B305:L306"/>
    <mergeCell ref="B265:L265"/>
    <mergeCell ref="B319:L319"/>
    <mergeCell ref="B353:L354"/>
    <mergeCell ref="B325:L325"/>
    <mergeCell ref="B263:L263"/>
    <mergeCell ref="B336:L336"/>
    <mergeCell ref="B351:L351"/>
    <mergeCell ref="B262:L262"/>
    <mergeCell ref="B350:L350"/>
    <mergeCell ref="B338:L338"/>
    <mergeCell ref="D159:L163"/>
    <mergeCell ref="B167:L168"/>
    <mergeCell ref="B181:L182"/>
    <mergeCell ref="B208:L208"/>
    <mergeCell ref="B276:L276"/>
    <mergeCell ref="B289:L289"/>
    <mergeCell ref="B303:L303"/>
    <mergeCell ref="B317:L317"/>
    <mergeCell ref="B234:L234"/>
    <mergeCell ref="B247:L247"/>
    <mergeCell ref="B170:L177"/>
    <mergeCell ref="B223:L223"/>
    <mergeCell ref="B236:L236"/>
    <mergeCell ref="B210:C210"/>
    <mergeCell ref="B159:C163"/>
    <mergeCell ref="B184:L191"/>
    <mergeCell ref="B197:L204"/>
    <mergeCell ref="B100:L107"/>
    <mergeCell ref="B115:L122"/>
    <mergeCell ref="B134:L141"/>
    <mergeCell ref="B83:L84"/>
    <mergeCell ref="B113:L113"/>
    <mergeCell ref="B381:L382"/>
    <mergeCell ref="B392:L392"/>
    <mergeCell ref="B212:L219"/>
    <mergeCell ref="B225:L232"/>
    <mergeCell ref="B238:L245"/>
    <mergeCell ref="B252:L259"/>
    <mergeCell ref="B267:L274"/>
    <mergeCell ref="B280:L287"/>
    <mergeCell ref="B221:L221"/>
    <mergeCell ref="B129:G129"/>
    <mergeCell ref="B128:G128"/>
    <mergeCell ref="B130:G130"/>
    <mergeCell ref="B356:L363"/>
    <mergeCell ref="B294:L301"/>
    <mergeCell ref="B308:L315"/>
    <mergeCell ref="B327:L334"/>
    <mergeCell ref="B322:G322"/>
    <mergeCell ref="B323:G323"/>
    <mergeCell ref="B365:L365"/>
    <mergeCell ref="E57:F58"/>
    <mergeCell ref="G57:I58"/>
    <mergeCell ref="J57:L58"/>
    <mergeCell ref="B59:B60"/>
    <mergeCell ref="C59:D60"/>
    <mergeCell ref="E59:F60"/>
    <mergeCell ref="B384:L391"/>
    <mergeCell ref="B61:B62"/>
    <mergeCell ref="C61:D62"/>
    <mergeCell ref="E61:F62"/>
    <mergeCell ref="G61:I62"/>
    <mergeCell ref="J61:L62"/>
    <mergeCell ref="B63:B64"/>
    <mergeCell ref="C63:D64"/>
    <mergeCell ref="E63:F64"/>
    <mergeCell ref="B165:L165"/>
    <mergeCell ref="B193:L193"/>
    <mergeCell ref="B179:L179"/>
    <mergeCell ref="B57:B58"/>
    <mergeCell ref="B110:L110"/>
    <mergeCell ref="G63:I64"/>
    <mergeCell ref="B149:C153"/>
    <mergeCell ref="B70:L77"/>
    <mergeCell ref="B86:L93"/>
    <mergeCell ref="B13:L13"/>
    <mergeCell ref="B24:L24"/>
    <mergeCell ref="B37:L37"/>
    <mergeCell ref="B66:L66"/>
    <mergeCell ref="B81:L81"/>
    <mergeCell ref="B95:L95"/>
    <mergeCell ref="B111:L111"/>
    <mergeCell ref="B124:L124"/>
    <mergeCell ref="B145:L145"/>
    <mergeCell ref="G59:I60"/>
    <mergeCell ref="J59:L60"/>
    <mergeCell ref="C43:D44"/>
    <mergeCell ref="E43:F44"/>
    <mergeCell ref="G43:I44"/>
    <mergeCell ref="B51:B52"/>
    <mergeCell ref="C51:D52"/>
    <mergeCell ref="E51:F52"/>
    <mergeCell ref="G51:I52"/>
    <mergeCell ref="J51:L52"/>
    <mergeCell ref="G45:I46"/>
    <mergeCell ref="G49:I50"/>
    <mergeCell ref="J49:L50"/>
    <mergeCell ref="B47:B48"/>
    <mergeCell ref="C47:D48"/>
    <mergeCell ref="J45:L46"/>
    <mergeCell ref="J43:L44"/>
    <mergeCell ref="B39:L41"/>
    <mergeCell ref="B19:J20"/>
    <mergeCell ref="K19:K20"/>
    <mergeCell ref="B321:G321"/>
    <mergeCell ref="B379:L379"/>
    <mergeCell ref="B195:L195"/>
    <mergeCell ref="B206:L206"/>
    <mergeCell ref="E47:F48"/>
    <mergeCell ref="G47:I48"/>
    <mergeCell ref="J47:L48"/>
    <mergeCell ref="C53:D54"/>
    <mergeCell ref="E53:F54"/>
    <mergeCell ref="G53:I54"/>
    <mergeCell ref="J53:L54"/>
    <mergeCell ref="B55:B56"/>
    <mergeCell ref="C55:D56"/>
    <mergeCell ref="E55:F56"/>
    <mergeCell ref="G55:I56"/>
    <mergeCell ref="J55:L56"/>
    <mergeCell ref="D149:L153"/>
    <mergeCell ref="B154:C158"/>
    <mergeCell ref="D154:L158"/>
  </mergeCells>
  <dataValidations xWindow="207" yWindow="552" count="3">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172:B173 B384 B28 B70:B72 B103:B104 B100 B115 B134 B170 B184 B197 B212 B225 B238 B252 B267 B280 B294 B308 B327 B340 B356 B370 B186:B187 B199:B200 B214:B215 B227:B228 B241:B242 B255:B256 B270:B271 B283:B284 B297:B298 B310:B311 B330:B331 B343:B344 B359:B360 B373:B374 B387:B388 B117:B118 B137:B138 B86:B88" xr:uid="{0155555F-4732-48E6-8926-69F0399FC606}">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E210" xr:uid="{6FC76BB9-7D2B-4EF9-A9AF-552B723B2C27}">
      <formula1>0</formula1>
    </dataValidation>
    <dataValidation type="list" allowBlank="1" showInputMessage="1" showErrorMessage="1" sqref="H321:H323 H128:H130 K17:K22" xr:uid="{BD7DB883-1F69-448C-8E07-37F45C721AFD}">
      <formula1>"X"</formula1>
    </dataValidation>
  </dataValidations>
  <printOptions horizontalCentered="1"/>
  <pageMargins left="0.25" right="0.25" top="0.75" bottom="0.75" header="0.3" footer="0.3"/>
  <pageSetup scale="63" fitToHeight="0" orientation="portrait" r:id="rId1"/>
  <headerFooter>
    <oddFooter>&amp;L&amp;A</oddFooter>
  </headerFooter>
  <rowBreaks count="6" manualBreakCount="6">
    <brk id="65" min="1" max="11" man="1"/>
    <brk id="122" min="1" max="11" man="1"/>
    <brk id="178" min="1" max="11" man="1"/>
    <brk id="233" min="1" max="11" man="1"/>
    <brk id="288" min="1" max="11" man="1"/>
    <brk id="335" min="1" max="11"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5D09D1-0CAF-47FB-921F-31179EA96436}">
  <sheetPr codeName="Sheet5">
    <tabColor rgb="FF00B0F0"/>
    <pageSetUpPr fitToPage="1"/>
  </sheetPr>
  <dimension ref="A1:P63"/>
  <sheetViews>
    <sheetView showGridLines="0" zoomScaleNormal="100" workbookViewId="0">
      <selection activeCell="O1" sqref="O1:P1048576"/>
    </sheetView>
  </sheetViews>
  <sheetFormatPr defaultColWidth="9.140625" defaultRowHeight="14.25" x14ac:dyDescent="0.25"/>
  <cols>
    <col min="1" max="1" width="1.85546875" style="8" customWidth="1"/>
    <col min="2" max="2" width="12.140625" style="1" customWidth="1"/>
    <col min="3" max="3" width="5.85546875" style="1" customWidth="1"/>
    <col min="4" max="4" width="18.5703125" style="1" customWidth="1"/>
    <col min="5" max="12" width="15.42578125" style="1" customWidth="1"/>
    <col min="13" max="13" width="6.140625" style="9" customWidth="1"/>
    <col min="14" max="14" width="9.140625" style="10" customWidth="1"/>
    <col min="15" max="15" width="37.140625" style="10" hidden="1" customWidth="1"/>
    <col min="16" max="16" width="25.5703125" style="10" hidden="1" customWidth="1"/>
    <col min="17" max="17" width="9.140625" style="10" customWidth="1"/>
    <col min="18" max="16384" width="9.140625" style="10"/>
  </cols>
  <sheetData>
    <row r="1" spans="1:16" x14ac:dyDescent="0.25">
      <c r="O1" s="10" t="s">
        <v>419</v>
      </c>
      <c r="P1" s="10" t="s">
        <v>419</v>
      </c>
    </row>
    <row r="2" spans="1:16" x14ac:dyDescent="0.25">
      <c r="B2" s="12" t="s">
        <v>66</v>
      </c>
      <c r="C2" s="12"/>
      <c r="O2" s="161" t="s">
        <v>93</v>
      </c>
      <c r="P2" s="161" t="s">
        <v>109</v>
      </c>
    </row>
    <row r="3" spans="1:16" x14ac:dyDescent="0.25">
      <c r="B3" s="13"/>
      <c r="C3" s="13"/>
      <c r="O3" s="2"/>
      <c r="P3" s="2"/>
    </row>
    <row r="4" spans="1:16" s="2" customFormat="1" x14ac:dyDescent="0.25">
      <c r="A4" s="4"/>
      <c r="B4" s="543" t="str">
        <f>Info!B4</f>
        <v>IMPORTERS' QUESTIONNAIRE</v>
      </c>
      <c r="C4" s="544"/>
      <c r="D4" s="544"/>
      <c r="E4" s="544"/>
      <c r="F4" s="544"/>
      <c r="G4" s="544"/>
      <c r="H4" s="544"/>
      <c r="I4" s="544"/>
      <c r="J4" s="544"/>
      <c r="K4" s="544"/>
      <c r="L4" s="545"/>
      <c r="M4" s="25"/>
      <c r="N4" s="25"/>
      <c r="O4" s="19"/>
      <c r="P4" s="19"/>
    </row>
    <row r="5" spans="1:16" s="2" customFormat="1" x14ac:dyDescent="0.25">
      <c r="A5" s="4"/>
      <c r="B5" s="688" t="str">
        <f>Info!B5</f>
        <v>NQ-2026-001</v>
      </c>
      <c r="C5" s="689"/>
      <c r="D5" s="689"/>
      <c r="E5" s="689"/>
      <c r="F5" s="689"/>
      <c r="G5" s="689"/>
      <c r="H5" s="689"/>
      <c r="I5" s="689"/>
      <c r="J5" s="689"/>
      <c r="K5" s="689"/>
      <c r="L5" s="690"/>
      <c r="M5" s="25"/>
      <c r="N5" s="25"/>
      <c r="O5" s="19"/>
      <c r="P5" s="19"/>
    </row>
    <row r="6" spans="1:16" s="6" customFormat="1" x14ac:dyDescent="0.25">
      <c r="A6" s="4"/>
      <c r="B6" s="708" t="str">
        <f>Info!B6</f>
        <v>OIL AND GAS WELL CASING</v>
      </c>
      <c r="C6" s="709"/>
      <c r="D6" s="709"/>
      <c r="E6" s="709"/>
      <c r="F6" s="709"/>
      <c r="G6" s="709"/>
      <c r="H6" s="709"/>
      <c r="I6" s="709"/>
      <c r="J6" s="709"/>
      <c r="K6" s="709"/>
      <c r="L6" s="710"/>
      <c r="M6" s="19"/>
      <c r="N6" s="19"/>
      <c r="O6" s="15"/>
      <c r="P6" s="15"/>
    </row>
    <row r="7" spans="1:16" s="6" customFormat="1" x14ac:dyDescent="0.25">
      <c r="A7" s="4"/>
      <c r="B7" s="14"/>
      <c r="C7" s="14"/>
      <c r="D7" s="3"/>
      <c r="E7" s="3"/>
      <c r="F7" s="3"/>
      <c r="G7" s="3"/>
      <c r="H7" s="3"/>
      <c r="I7" s="3"/>
      <c r="J7" s="3"/>
      <c r="K7" s="3"/>
      <c r="L7" s="3"/>
      <c r="O7" s="15"/>
      <c r="P7" s="15"/>
    </row>
    <row r="8" spans="1:16" x14ac:dyDescent="0.25">
      <c r="B8" s="540" t="str">
        <f>UPPER(IF(Intro!$G$20="English",O8,P8))</f>
        <v>PUBLIC COMMENTS</v>
      </c>
      <c r="C8" s="541"/>
      <c r="D8" s="541"/>
      <c r="E8" s="541"/>
      <c r="F8" s="541"/>
      <c r="G8" s="541"/>
      <c r="H8" s="541"/>
      <c r="I8" s="541"/>
      <c r="J8" s="541"/>
      <c r="K8" s="541"/>
      <c r="L8" s="542"/>
      <c r="M8" s="10"/>
      <c r="O8" s="10" t="s">
        <v>33</v>
      </c>
      <c r="P8" s="10" t="s">
        <v>84</v>
      </c>
    </row>
    <row r="9" spans="1:16" x14ac:dyDescent="0.25">
      <c r="B9" s="16"/>
      <c r="C9" s="35"/>
      <c r="D9" s="36"/>
      <c r="E9" s="36"/>
      <c r="F9" s="36"/>
      <c r="G9" s="36"/>
      <c r="H9" s="36"/>
      <c r="I9" s="36"/>
      <c r="J9" s="36"/>
      <c r="K9" s="36"/>
      <c r="L9" s="17"/>
      <c r="M9" s="10"/>
    </row>
    <row r="10" spans="1:16" x14ac:dyDescent="0.25">
      <c r="B10" s="549" t="str">
        <f>IF(Intro!$G$20="English",O10,P10)</f>
        <v>Should your firm wish to add any comments related to its responses, submit them here. Be sure to indicate the applicable question number.</v>
      </c>
      <c r="C10" s="550"/>
      <c r="D10" s="550"/>
      <c r="E10" s="550"/>
      <c r="F10" s="550"/>
      <c r="G10" s="550"/>
      <c r="H10" s="550"/>
      <c r="I10" s="550"/>
      <c r="J10" s="550"/>
      <c r="K10" s="550"/>
      <c r="L10" s="551"/>
      <c r="M10" s="10"/>
      <c r="O10" s="18" t="s">
        <v>233</v>
      </c>
      <c r="P10" s="10" t="s">
        <v>212</v>
      </c>
    </row>
    <row r="11" spans="1:16" x14ac:dyDescent="0.25">
      <c r="B11" s="61"/>
      <c r="C11" s="35"/>
      <c r="D11" s="36"/>
      <c r="E11" s="36"/>
      <c r="F11" s="36"/>
      <c r="G11" s="36"/>
      <c r="H11" s="36"/>
      <c r="I11" s="36"/>
      <c r="J11" s="36"/>
      <c r="K11" s="36"/>
      <c r="L11" s="17"/>
      <c r="M11" s="10"/>
      <c r="O11" s="47" t="s">
        <v>409</v>
      </c>
      <c r="P11" s="47" t="s">
        <v>410</v>
      </c>
    </row>
    <row r="12" spans="1:16" x14ac:dyDescent="0.25">
      <c r="B12" s="61"/>
      <c r="C12" s="35"/>
      <c r="D12" s="125" t="str">
        <f>IF(Intro!$G$20="English",O11,P11)</f>
        <v>Tab and Question</v>
      </c>
      <c r="E12" s="711" t="str">
        <f>IF(Intro!$G$20="English",O12,P12)</f>
        <v>Comments</v>
      </c>
      <c r="F12" s="711"/>
      <c r="G12" s="711"/>
      <c r="H12" s="711"/>
      <c r="I12" s="711"/>
      <c r="J12" s="711"/>
      <c r="K12" s="711"/>
      <c r="L12" s="712"/>
      <c r="M12" s="10"/>
      <c r="O12" s="18" t="s">
        <v>129</v>
      </c>
      <c r="P12" s="10" t="s">
        <v>130</v>
      </c>
    </row>
    <row r="13" spans="1:16" x14ac:dyDescent="0.25">
      <c r="B13" s="698" t="str">
        <f>IF(Intro!$G$20="English",O13,P13)</f>
        <v>Comment 1</v>
      </c>
      <c r="C13" s="699"/>
      <c r="D13" s="702"/>
      <c r="E13" s="704"/>
      <c r="F13" s="704"/>
      <c r="G13" s="704"/>
      <c r="H13" s="704"/>
      <c r="I13" s="704"/>
      <c r="J13" s="704"/>
      <c r="K13" s="704"/>
      <c r="L13" s="705"/>
      <c r="M13" s="10"/>
      <c r="O13" s="18" t="s">
        <v>131</v>
      </c>
      <c r="P13" s="10" t="s">
        <v>132</v>
      </c>
    </row>
    <row r="14" spans="1:16" x14ac:dyDescent="0.25">
      <c r="B14" s="698"/>
      <c r="C14" s="699"/>
      <c r="D14" s="702"/>
      <c r="E14" s="704"/>
      <c r="F14" s="704"/>
      <c r="G14" s="704"/>
      <c r="H14" s="704"/>
      <c r="I14" s="704"/>
      <c r="J14" s="704"/>
      <c r="K14" s="704"/>
      <c r="L14" s="705"/>
      <c r="M14" s="10"/>
      <c r="O14" s="18"/>
    </row>
    <row r="15" spans="1:16" x14ac:dyDescent="0.25">
      <c r="B15" s="698"/>
      <c r="C15" s="699"/>
      <c r="D15" s="702"/>
      <c r="E15" s="704"/>
      <c r="F15" s="704"/>
      <c r="G15" s="704"/>
      <c r="H15" s="704"/>
      <c r="I15" s="704"/>
      <c r="J15" s="704"/>
      <c r="K15" s="704"/>
      <c r="L15" s="705"/>
      <c r="M15" s="10"/>
      <c r="O15" s="18"/>
    </row>
    <row r="16" spans="1:16" x14ac:dyDescent="0.25">
      <c r="B16" s="698"/>
      <c r="C16" s="699"/>
      <c r="D16" s="702"/>
      <c r="E16" s="704"/>
      <c r="F16" s="704"/>
      <c r="G16" s="704"/>
      <c r="H16" s="704"/>
      <c r="I16" s="704"/>
      <c r="J16" s="704"/>
      <c r="K16" s="704"/>
      <c r="L16" s="705"/>
      <c r="M16" s="10"/>
      <c r="O16" s="18"/>
    </row>
    <row r="17" spans="2:16" x14ac:dyDescent="0.25">
      <c r="B17" s="698"/>
      <c r="C17" s="699"/>
      <c r="D17" s="702"/>
      <c r="E17" s="704"/>
      <c r="F17" s="704"/>
      <c r="G17" s="704"/>
      <c r="H17" s="704"/>
      <c r="I17" s="704"/>
      <c r="J17" s="704"/>
      <c r="K17" s="704"/>
      <c r="L17" s="705"/>
      <c r="M17" s="10"/>
      <c r="O17" s="18"/>
    </row>
    <row r="18" spans="2:16" x14ac:dyDescent="0.25">
      <c r="B18" s="698"/>
      <c r="C18" s="699"/>
      <c r="D18" s="702"/>
      <c r="E18" s="704"/>
      <c r="F18" s="704"/>
      <c r="G18" s="704"/>
      <c r="H18" s="704"/>
      <c r="I18" s="704"/>
      <c r="J18" s="704"/>
      <c r="K18" s="704"/>
      <c r="L18" s="705"/>
      <c r="M18" s="10"/>
      <c r="O18" s="18"/>
    </row>
    <row r="19" spans="2:16" x14ac:dyDescent="0.25">
      <c r="B19" s="698"/>
      <c r="C19" s="699"/>
      <c r="D19" s="702"/>
      <c r="E19" s="704"/>
      <c r="F19" s="704"/>
      <c r="G19" s="704"/>
      <c r="H19" s="704"/>
      <c r="I19" s="704"/>
      <c r="J19" s="704"/>
      <c r="K19" s="704"/>
      <c r="L19" s="705"/>
      <c r="M19" s="10"/>
      <c r="O19" s="18"/>
    </row>
    <row r="20" spans="2:16" x14ac:dyDescent="0.25">
      <c r="B20" s="698"/>
      <c r="C20" s="699"/>
      <c r="D20" s="702"/>
      <c r="E20" s="704"/>
      <c r="F20" s="704"/>
      <c r="G20" s="704"/>
      <c r="H20" s="704"/>
      <c r="I20" s="704"/>
      <c r="J20" s="704"/>
      <c r="K20" s="704"/>
      <c r="L20" s="705"/>
      <c r="M20" s="10"/>
      <c r="O20" s="18"/>
    </row>
    <row r="21" spans="2:16" x14ac:dyDescent="0.25">
      <c r="B21" s="698"/>
      <c r="C21" s="699"/>
      <c r="D21" s="702"/>
      <c r="E21" s="704"/>
      <c r="F21" s="704"/>
      <c r="G21" s="704"/>
      <c r="H21" s="704"/>
      <c r="I21" s="704"/>
      <c r="J21" s="704"/>
      <c r="K21" s="704"/>
      <c r="L21" s="705"/>
      <c r="M21" s="10"/>
      <c r="O21" s="18"/>
    </row>
    <row r="22" spans="2:16" x14ac:dyDescent="0.25">
      <c r="B22" s="698"/>
      <c r="C22" s="699"/>
      <c r="D22" s="702"/>
      <c r="E22" s="704"/>
      <c r="F22" s="704"/>
      <c r="G22" s="704"/>
      <c r="H22" s="704"/>
      <c r="I22" s="704"/>
      <c r="J22" s="704"/>
      <c r="K22" s="704"/>
      <c r="L22" s="705"/>
      <c r="M22" s="10"/>
      <c r="O22" s="18"/>
    </row>
    <row r="23" spans="2:16" x14ac:dyDescent="0.25">
      <c r="B23" s="698" t="str">
        <f>IF(Intro!$G$20="English",O23,P23)</f>
        <v>Comment 2</v>
      </c>
      <c r="C23" s="699"/>
      <c r="D23" s="702"/>
      <c r="E23" s="704"/>
      <c r="F23" s="704"/>
      <c r="G23" s="704"/>
      <c r="H23" s="704"/>
      <c r="I23" s="704"/>
      <c r="J23" s="704"/>
      <c r="K23" s="704"/>
      <c r="L23" s="705"/>
      <c r="M23" s="10"/>
      <c r="O23" s="18" t="s">
        <v>133</v>
      </c>
      <c r="P23" s="10" t="s">
        <v>134</v>
      </c>
    </row>
    <row r="24" spans="2:16" x14ac:dyDescent="0.25">
      <c r="B24" s="698"/>
      <c r="C24" s="699"/>
      <c r="D24" s="702"/>
      <c r="E24" s="704"/>
      <c r="F24" s="704"/>
      <c r="G24" s="704"/>
      <c r="H24" s="704"/>
      <c r="I24" s="704"/>
      <c r="J24" s="704"/>
      <c r="K24" s="704"/>
      <c r="L24" s="705"/>
      <c r="M24" s="10"/>
    </row>
    <row r="25" spans="2:16" x14ac:dyDescent="0.25">
      <c r="B25" s="698"/>
      <c r="C25" s="699"/>
      <c r="D25" s="702"/>
      <c r="E25" s="704"/>
      <c r="F25" s="704"/>
      <c r="G25" s="704"/>
      <c r="H25" s="704"/>
      <c r="I25" s="704"/>
      <c r="J25" s="704"/>
      <c r="K25" s="704"/>
      <c r="L25" s="705"/>
      <c r="M25" s="10"/>
    </row>
    <row r="26" spans="2:16" x14ac:dyDescent="0.25">
      <c r="B26" s="698"/>
      <c r="C26" s="699"/>
      <c r="D26" s="702"/>
      <c r="E26" s="704"/>
      <c r="F26" s="704"/>
      <c r="G26" s="704"/>
      <c r="H26" s="704"/>
      <c r="I26" s="704"/>
      <c r="J26" s="704"/>
      <c r="K26" s="704"/>
      <c r="L26" s="705"/>
      <c r="M26" s="10"/>
      <c r="O26" s="18"/>
    </row>
    <row r="27" spans="2:16" x14ac:dyDescent="0.25">
      <c r="B27" s="698"/>
      <c r="C27" s="699"/>
      <c r="D27" s="702"/>
      <c r="E27" s="704"/>
      <c r="F27" s="704"/>
      <c r="G27" s="704"/>
      <c r="H27" s="704"/>
      <c r="I27" s="704"/>
      <c r="J27" s="704"/>
      <c r="K27" s="704"/>
      <c r="L27" s="705"/>
      <c r="M27" s="10"/>
      <c r="O27" s="18"/>
    </row>
    <row r="28" spans="2:16" x14ac:dyDescent="0.25">
      <c r="B28" s="698"/>
      <c r="C28" s="699"/>
      <c r="D28" s="702"/>
      <c r="E28" s="704"/>
      <c r="F28" s="704"/>
      <c r="G28" s="704"/>
      <c r="H28" s="704"/>
      <c r="I28" s="704"/>
      <c r="J28" s="704"/>
      <c r="K28" s="704"/>
      <c r="L28" s="705"/>
      <c r="M28" s="10"/>
    </row>
    <row r="29" spans="2:16" x14ac:dyDescent="0.25">
      <c r="B29" s="698"/>
      <c r="C29" s="699"/>
      <c r="D29" s="702"/>
      <c r="E29" s="704"/>
      <c r="F29" s="704"/>
      <c r="G29" s="704"/>
      <c r="H29" s="704"/>
      <c r="I29" s="704"/>
      <c r="J29" s="704"/>
      <c r="K29" s="704"/>
      <c r="L29" s="705"/>
      <c r="M29" s="10"/>
      <c r="O29" s="18"/>
    </row>
    <row r="30" spans="2:16" x14ac:dyDescent="0.25">
      <c r="B30" s="698"/>
      <c r="C30" s="699"/>
      <c r="D30" s="702"/>
      <c r="E30" s="704"/>
      <c r="F30" s="704"/>
      <c r="G30" s="704"/>
      <c r="H30" s="704"/>
      <c r="I30" s="704"/>
      <c r="J30" s="704"/>
      <c r="K30" s="704"/>
      <c r="L30" s="705"/>
      <c r="M30" s="10"/>
      <c r="O30" s="18"/>
    </row>
    <row r="31" spans="2:16" x14ac:dyDescent="0.25">
      <c r="B31" s="698"/>
      <c r="C31" s="699"/>
      <c r="D31" s="702"/>
      <c r="E31" s="704"/>
      <c r="F31" s="704"/>
      <c r="G31" s="704"/>
      <c r="H31" s="704"/>
      <c r="I31" s="704"/>
      <c r="J31" s="704"/>
      <c r="K31" s="704"/>
      <c r="L31" s="705"/>
      <c r="M31" s="10"/>
      <c r="O31" s="18"/>
    </row>
    <row r="32" spans="2:16" x14ac:dyDescent="0.25">
      <c r="B32" s="698"/>
      <c r="C32" s="699"/>
      <c r="D32" s="702"/>
      <c r="E32" s="704"/>
      <c r="F32" s="704"/>
      <c r="G32" s="704"/>
      <c r="H32" s="704"/>
      <c r="I32" s="704"/>
      <c r="J32" s="704"/>
      <c r="K32" s="704"/>
      <c r="L32" s="705"/>
      <c r="M32" s="10"/>
      <c r="O32" s="18"/>
    </row>
    <row r="33" spans="2:16" x14ac:dyDescent="0.25">
      <c r="B33" s="698" t="str">
        <f>IF(Intro!$G$20="English",O33,P33)</f>
        <v>Comment 3</v>
      </c>
      <c r="C33" s="699"/>
      <c r="D33" s="702"/>
      <c r="E33" s="704"/>
      <c r="F33" s="704"/>
      <c r="G33" s="704"/>
      <c r="H33" s="704"/>
      <c r="I33" s="704"/>
      <c r="J33" s="704"/>
      <c r="K33" s="704"/>
      <c r="L33" s="705"/>
      <c r="M33" s="10"/>
      <c r="O33" s="18" t="s">
        <v>135</v>
      </c>
      <c r="P33" s="10" t="s">
        <v>136</v>
      </c>
    </row>
    <row r="34" spans="2:16" x14ac:dyDescent="0.25">
      <c r="B34" s="698"/>
      <c r="C34" s="699"/>
      <c r="D34" s="702"/>
      <c r="E34" s="704"/>
      <c r="F34" s="704"/>
      <c r="G34" s="704"/>
      <c r="H34" s="704"/>
      <c r="I34" s="704"/>
      <c r="J34" s="704"/>
      <c r="K34" s="704"/>
      <c r="L34" s="705"/>
      <c r="M34" s="10"/>
      <c r="O34" s="18"/>
    </row>
    <row r="35" spans="2:16" x14ac:dyDescent="0.25">
      <c r="B35" s="698"/>
      <c r="C35" s="699"/>
      <c r="D35" s="702"/>
      <c r="E35" s="704"/>
      <c r="F35" s="704"/>
      <c r="G35" s="704"/>
      <c r="H35" s="704"/>
      <c r="I35" s="704"/>
      <c r="J35" s="704"/>
      <c r="K35" s="704"/>
      <c r="L35" s="705"/>
      <c r="M35" s="10"/>
      <c r="O35" s="18"/>
    </row>
    <row r="36" spans="2:16" x14ac:dyDescent="0.25">
      <c r="B36" s="698"/>
      <c r="C36" s="699"/>
      <c r="D36" s="702"/>
      <c r="E36" s="704"/>
      <c r="F36" s="704"/>
      <c r="G36" s="704"/>
      <c r="H36" s="704"/>
      <c r="I36" s="704"/>
      <c r="J36" s="704"/>
      <c r="K36" s="704"/>
      <c r="L36" s="705"/>
      <c r="M36" s="10"/>
      <c r="O36" s="18"/>
    </row>
    <row r="37" spans="2:16" x14ac:dyDescent="0.25">
      <c r="B37" s="698"/>
      <c r="C37" s="699"/>
      <c r="D37" s="702"/>
      <c r="E37" s="704"/>
      <c r="F37" s="704"/>
      <c r="G37" s="704"/>
      <c r="H37" s="704"/>
      <c r="I37" s="704"/>
      <c r="J37" s="704"/>
      <c r="K37" s="704"/>
      <c r="L37" s="705"/>
      <c r="M37" s="10"/>
      <c r="O37" s="18"/>
    </row>
    <row r="38" spans="2:16" x14ac:dyDescent="0.25">
      <c r="B38" s="698"/>
      <c r="C38" s="699"/>
      <c r="D38" s="702"/>
      <c r="E38" s="704"/>
      <c r="F38" s="704"/>
      <c r="G38" s="704"/>
      <c r="H38" s="704"/>
      <c r="I38" s="704"/>
      <c r="J38" s="704"/>
      <c r="K38" s="704"/>
      <c r="L38" s="705"/>
      <c r="M38" s="10"/>
      <c r="O38" s="18"/>
    </row>
    <row r="39" spans="2:16" x14ac:dyDescent="0.25">
      <c r="B39" s="698"/>
      <c r="C39" s="699"/>
      <c r="D39" s="702"/>
      <c r="E39" s="704"/>
      <c r="F39" s="704"/>
      <c r="G39" s="704"/>
      <c r="H39" s="704"/>
      <c r="I39" s="704"/>
      <c r="J39" s="704"/>
      <c r="K39" s="704"/>
      <c r="L39" s="705"/>
      <c r="M39" s="10"/>
      <c r="O39" s="18"/>
    </row>
    <row r="40" spans="2:16" x14ac:dyDescent="0.25">
      <c r="B40" s="698"/>
      <c r="C40" s="699"/>
      <c r="D40" s="702"/>
      <c r="E40" s="704"/>
      <c r="F40" s="704"/>
      <c r="G40" s="704"/>
      <c r="H40" s="704"/>
      <c r="I40" s="704"/>
      <c r="J40" s="704"/>
      <c r="K40" s="704"/>
      <c r="L40" s="705"/>
      <c r="M40" s="10"/>
      <c r="O40" s="18"/>
    </row>
    <row r="41" spans="2:16" x14ac:dyDescent="0.25">
      <c r="B41" s="698"/>
      <c r="C41" s="699"/>
      <c r="D41" s="702"/>
      <c r="E41" s="704"/>
      <c r="F41" s="704"/>
      <c r="G41" s="704"/>
      <c r="H41" s="704"/>
      <c r="I41" s="704"/>
      <c r="J41" s="704"/>
      <c r="K41" s="704"/>
      <c r="L41" s="705"/>
      <c r="M41" s="10"/>
      <c r="O41" s="18"/>
    </row>
    <row r="42" spans="2:16" x14ac:dyDescent="0.25">
      <c r="B42" s="698"/>
      <c r="C42" s="699"/>
      <c r="D42" s="702"/>
      <c r="E42" s="704"/>
      <c r="F42" s="704"/>
      <c r="G42" s="704"/>
      <c r="H42" s="704"/>
      <c r="I42" s="704"/>
      <c r="J42" s="704"/>
      <c r="K42" s="704"/>
      <c r="L42" s="705"/>
      <c r="M42" s="10"/>
      <c r="O42" s="18"/>
    </row>
    <row r="43" spans="2:16" x14ac:dyDescent="0.25">
      <c r="B43" s="698" t="str">
        <f>IF(Intro!$G$20="English",O43,P43)</f>
        <v>Comment 4</v>
      </c>
      <c r="C43" s="699"/>
      <c r="D43" s="702"/>
      <c r="E43" s="704"/>
      <c r="F43" s="704"/>
      <c r="G43" s="704"/>
      <c r="H43" s="704"/>
      <c r="I43" s="704"/>
      <c r="J43" s="704"/>
      <c r="K43" s="704"/>
      <c r="L43" s="705"/>
      <c r="M43" s="10"/>
      <c r="O43" s="18" t="s">
        <v>137</v>
      </c>
      <c r="P43" s="10" t="s">
        <v>138</v>
      </c>
    </row>
    <row r="44" spans="2:16" x14ac:dyDescent="0.25">
      <c r="B44" s="698"/>
      <c r="C44" s="699"/>
      <c r="D44" s="702"/>
      <c r="E44" s="704"/>
      <c r="F44" s="704"/>
      <c r="G44" s="704"/>
      <c r="H44" s="704"/>
      <c r="I44" s="704"/>
      <c r="J44" s="704"/>
      <c r="K44" s="704"/>
      <c r="L44" s="705"/>
      <c r="M44" s="10"/>
      <c r="O44" s="18"/>
    </row>
    <row r="45" spans="2:16" x14ac:dyDescent="0.25">
      <c r="B45" s="698"/>
      <c r="C45" s="699"/>
      <c r="D45" s="702"/>
      <c r="E45" s="704"/>
      <c r="F45" s="704"/>
      <c r="G45" s="704"/>
      <c r="H45" s="704"/>
      <c r="I45" s="704"/>
      <c r="J45" s="704"/>
      <c r="K45" s="704"/>
      <c r="L45" s="705"/>
      <c r="M45" s="10"/>
      <c r="O45" s="18"/>
    </row>
    <row r="46" spans="2:16" x14ac:dyDescent="0.25">
      <c r="B46" s="698"/>
      <c r="C46" s="699"/>
      <c r="D46" s="702"/>
      <c r="E46" s="704"/>
      <c r="F46" s="704"/>
      <c r="G46" s="704"/>
      <c r="H46" s="704"/>
      <c r="I46" s="704"/>
      <c r="J46" s="704"/>
      <c r="K46" s="704"/>
      <c r="L46" s="705"/>
      <c r="M46" s="10"/>
      <c r="O46" s="18"/>
    </row>
    <row r="47" spans="2:16" x14ac:dyDescent="0.25">
      <c r="B47" s="698"/>
      <c r="C47" s="699"/>
      <c r="D47" s="702"/>
      <c r="E47" s="704"/>
      <c r="F47" s="704"/>
      <c r="G47" s="704"/>
      <c r="H47" s="704"/>
      <c r="I47" s="704"/>
      <c r="J47" s="704"/>
      <c r="K47" s="704"/>
      <c r="L47" s="705"/>
      <c r="M47" s="10"/>
      <c r="O47" s="18"/>
    </row>
    <row r="48" spans="2:16" x14ac:dyDescent="0.25">
      <c r="B48" s="698"/>
      <c r="C48" s="699"/>
      <c r="D48" s="702"/>
      <c r="E48" s="704"/>
      <c r="F48" s="704"/>
      <c r="G48" s="704"/>
      <c r="H48" s="704"/>
      <c r="I48" s="704"/>
      <c r="J48" s="704"/>
      <c r="K48" s="704"/>
      <c r="L48" s="705"/>
      <c r="M48" s="10"/>
      <c r="O48" s="18"/>
    </row>
    <row r="49" spans="1:16" x14ac:dyDescent="0.25">
      <c r="B49" s="698"/>
      <c r="C49" s="699"/>
      <c r="D49" s="702"/>
      <c r="E49" s="704"/>
      <c r="F49" s="704"/>
      <c r="G49" s="704"/>
      <c r="H49" s="704"/>
      <c r="I49" s="704"/>
      <c r="J49" s="704"/>
      <c r="K49" s="704"/>
      <c r="L49" s="705"/>
      <c r="M49" s="10"/>
      <c r="O49" s="18"/>
    </row>
    <row r="50" spans="1:16" x14ac:dyDescent="0.25">
      <c r="B50" s="698"/>
      <c r="C50" s="699"/>
      <c r="D50" s="702"/>
      <c r="E50" s="704"/>
      <c r="F50" s="704"/>
      <c r="G50" s="704"/>
      <c r="H50" s="704"/>
      <c r="I50" s="704"/>
      <c r="J50" s="704"/>
      <c r="K50" s="704"/>
      <c r="L50" s="705"/>
      <c r="M50" s="10"/>
      <c r="O50" s="18"/>
    </row>
    <row r="51" spans="1:16" x14ac:dyDescent="0.25">
      <c r="B51" s="698"/>
      <c r="C51" s="699"/>
      <c r="D51" s="702"/>
      <c r="E51" s="704"/>
      <c r="F51" s="704"/>
      <c r="G51" s="704"/>
      <c r="H51" s="704"/>
      <c r="I51" s="704"/>
      <c r="J51" s="704"/>
      <c r="K51" s="704"/>
      <c r="L51" s="705"/>
      <c r="M51" s="10"/>
      <c r="O51" s="18"/>
    </row>
    <row r="52" spans="1:16" x14ac:dyDescent="0.25">
      <c r="B52" s="698"/>
      <c r="C52" s="699"/>
      <c r="D52" s="702"/>
      <c r="E52" s="704"/>
      <c r="F52" s="704"/>
      <c r="G52" s="704"/>
      <c r="H52" s="704"/>
      <c r="I52" s="704"/>
      <c r="J52" s="704"/>
      <c r="K52" s="704"/>
      <c r="L52" s="705"/>
      <c r="M52" s="10"/>
      <c r="O52" s="18"/>
    </row>
    <row r="53" spans="1:16" x14ac:dyDescent="0.25">
      <c r="B53" s="698" t="str">
        <f>IF(Intro!$G$20="English",O53,P53)</f>
        <v>Comment 5</v>
      </c>
      <c r="C53" s="699"/>
      <c r="D53" s="702"/>
      <c r="E53" s="704"/>
      <c r="F53" s="704"/>
      <c r="G53" s="704"/>
      <c r="H53" s="704"/>
      <c r="I53" s="704"/>
      <c r="J53" s="704"/>
      <c r="K53" s="704"/>
      <c r="L53" s="705"/>
      <c r="M53" s="10"/>
      <c r="O53" s="18" t="s">
        <v>139</v>
      </c>
      <c r="P53" s="10" t="s">
        <v>140</v>
      </c>
    </row>
    <row r="54" spans="1:16" x14ac:dyDescent="0.25">
      <c r="B54" s="698"/>
      <c r="C54" s="699"/>
      <c r="D54" s="702"/>
      <c r="E54" s="704"/>
      <c r="F54" s="704"/>
      <c r="G54" s="704"/>
      <c r="H54" s="704"/>
      <c r="I54" s="704"/>
      <c r="J54" s="704"/>
      <c r="K54" s="704"/>
      <c r="L54" s="705"/>
      <c r="M54" s="10"/>
      <c r="O54" s="18"/>
    </row>
    <row r="55" spans="1:16" x14ac:dyDescent="0.25">
      <c r="B55" s="698"/>
      <c r="C55" s="699"/>
      <c r="D55" s="702"/>
      <c r="E55" s="704"/>
      <c r="F55" s="704"/>
      <c r="G55" s="704"/>
      <c r="H55" s="704"/>
      <c r="I55" s="704"/>
      <c r="J55" s="704"/>
      <c r="K55" s="704"/>
      <c r="L55" s="705"/>
      <c r="M55" s="10"/>
      <c r="O55" s="18"/>
    </row>
    <row r="56" spans="1:16" x14ac:dyDescent="0.25">
      <c r="B56" s="698"/>
      <c r="C56" s="699"/>
      <c r="D56" s="702"/>
      <c r="E56" s="704"/>
      <c r="F56" s="704"/>
      <c r="G56" s="704"/>
      <c r="H56" s="704"/>
      <c r="I56" s="704"/>
      <c r="J56" s="704"/>
      <c r="K56" s="704"/>
      <c r="L56" s="705"/>
      <c r="M56" s="10"/>
      <c r="O56" s="18"/>
    </row>
    <row r="57" spans="1:16" x14ac:dyDescent="0.25">
      <c r="B57" s="698"/>
      <c r="C57" s="699"/>
      <c r="D57" s="702"/>
      <c r="E57" s="704"/>
      <c r="F57" s="704"/>
      <c r="G57" s="704"/>
      <c r="H57" s="704"/>
      <c r="I57" s="704"/>
      <c r="J57" s="704"/>
      <c r="K57" s="704"/>
      <c r="L57" s="705"/>
      <c r="M57" s="10"/>
      <c r="O57" s="18"/>
    </row>
    <row r="58" spans="1:16" x14ac:dyDescent="0.25">
      <c r="B58" s="698"/>
      <c r="C58" s="699"/>
      <c r="D58" s="702"/>
      <c r="E58" s="704"/>
      <c r="F58" s="704"/>
      <c r="G58" s="704"/>
      <c r="H58" s="704"/>
      <c r="I58" s="704"/>
      <c r="J58" s="704"/>
      <c r="K58" s="704"/>
      <c r="L58" s="705"/>
      <c r="M58" s="10"/>
      <c r="O58" s="18"/>
    </row>
    <row r="59" spans="1:16" x14ac:dyDescent="0.25">
      <c r="B59" s="698"/>
      <c r="C59" s="699"/>
      <c r="D59" s="702"/>
      <c r="E59" s="704"/>
      <c r="F59" s="704"/>
      <c r="G59" s="704"/>
      <c r="H59" s="704"/>
      <c r="I59" s="704"/>
      <c r="J59" s="704"/>
      <c r="K59" s="704"/>
      <c r="L59" s="705"/>
      <c r="M59" s="10"/>
      <c r="O59" s="18"/>
    </row>
    <row r="60" spans="1:16" x14ac:dyDescent="0.25">
      <c r="B60" s="698"/>
      <c r="C60" s="699"/>
      <c r="D60" s="702"/>
      <c r="E60" s="704"/>
      <c r="F60" s="704"/>
      <c r="G60" s="704"/>
      <c r="H60" s="704"/>
      <c r="I60" s="704"/>
      <c r="J60" s="704"/>
      <c r="K60" s="704"/>
      <c r="L60" s="705"/>
      <c r="M60" s="10"/>
      <c r="O60" s="18"/>
    </row>
    <row r="61" spans="1:16" x14ac:dyDescent="0.25">
      <c r="B61" s="698"/>
      <c r="C61" s="699"/>
      <c r="D61" s="702"/>
      <c r="E61" s="704"/>
      <c r="F61" s="704"/>
      <c r="G61" s="704"/>
      <c r="H61" s="704"/>
      <c r="I61" s="704"/>
      <c r="J61" s="704"/>
      <c r="K61" s="704"/>
      <c r="L61" s="705"/>
      <c r="M61" s="10"/>
      <c r="O61" s="18"/>
    </row>
    <row r="62" spans="1:16" x14ac:dyDescent="0.25">
      <c r="B62" s="700"/>
      <c r="C62" s="701"/>
      <c r="D62" s="703"/>
      <c r="E62" s="706"/>
      <c r="F62" s="706"/>
      <c r="G62" s="706"/>
      <c r="H62" s="706"/>
      <c r="I62" s="706"/>
      <c r="J62" s="706"/>
      <c r="K62" s="706"/>
      <c r="L62" s="707"/>
      <c r="M62" s="10"/>
      <c r="O62" s="18"/>
    </row>
    <row r="63" spans="1:16" s="44" customFormat="1" x14ac:dyDescent="0.25">
      <c r="A63" s="76"/>
      <c r="B63" s="4"/>
      <c r="C63" s="77"/>
      <c r="D63" s="77"/>
      <c r="E63" s="77"/>
      <c r="F63" s="77"/>
      <c r="G63" s="77"/>
      <c r="H63" s="77"/>
      <c r="I63" s="77"/>
      <c r="J63" s="77"/>
      <c r="K63" s="77"/>
      <c r="L63" s="77"/>
      <c r="N63" s="78"/>
    </row>
  </sheetData>
  <sheetProtection algorithmName="SHA-512" hashValue="sUsFA2RNSyuIH7/YIMKv2Yl7NUa2MTnhtfZsE3XWm2aV5A5qFJbTuGHlYHDbyLuNIlJU+j/YCd/ln91DKhBsaQ==" saltValue="RbP6NW9I63DWrVbvRMuNqw==" spinCount="100000" sheet="1" objects="1" scenarios="1" selectLockedCells="1"/>
  <mergeCells count="21">
    <mergeCell ref="B13:C22"/>
    <mergeCell ref="D13:D22"/>
    <mergeCell ref="E13:L22"/>
    <mergeCell ref="B23:C32"/>
    <mergeCell ref="D23:D32"/>
    <mergeCell ref="E23:L32"/>
    <mergeCell ref="B4:L4"/>
    <mergeCell ref="B5:L5"/>
    <mergeCell ref="B6:L6"/>
    <mergeCell ref="B10:L10"/>
    <mergeCell ref="E12:L12"/>
    <mergeCell ref="B8:L8"/>
    <mergeCell ref="B53:C62"/>
    <mergeCell ref="D53:D62"/>
    <mergeCell ref="E53:L62"/>
    <mergeCell ref="D33:D42"/>
    <mergeCell ref="E33:L42"/>
    <mergeCell ref="B43:C52"/>
    <mergeCell ref="D43:D52"/>
    <mergeCell ref="E43:L52"/>
    <mergeCell ref="B33:C42"/>
  </mergeCells>
  <dataValidations count="1">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E23 E33 E43 E53 E13" xr:uid="{4F101CEA-EF13-4032-BE75-F0DF0E44776D}">
      <formula1>1000</formula1>
    </dataValidation>
  </dataValidations>
  <printOptions horizontalCentered="1"/>
  <pageMargins left="0.25" right="0.25" top="0.75" bottom="0.75" header="0.3" footer="0.3"/>
  <pageSetup scale="63" fitToHeight="0" orientation="portrait" r:id="rId1"/>
  <headerFooter>
    <oddFooter>&amp;L&amp;A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D95D2E-E347-4DA2-9673-F0902712631F}">
  <sheetPr codeName="Sheet6">
    <tabColor rgb="FF92D050"/>
    <pageSetUpPr fitToPage="1"/>
  </sheetPr>
  <dimension ref="A1:S175"/>
  <sheetViews>
    <sheetView showGridLines="0" tabSelected="1" zoomScaleNormal="100" workbookViewId="0">
      <selection activeCell="B143" sqref="B143:L144"/>
    </sheetView>
  </sheetViews>
  <sheetFormatPr defaultColWidth="9.140625" defaultRowHeight="14.25" x14ac:dyDescent="0.25"/>
  <cols>
    <col min="1" max="1" width="1.85546875" style="8" customWidth="1"/>
    <col min="2" max="12" width="14.5703125" style="1" customWidth="1"/>
    <col min="13" max="13" width="6.140625" style="9" customWidth="1"/>
    <col min="14" max="14" width="9.140625" style="10" customWidth="1"/>
    <col min="15" max="15" width="12.85546875" style="10" hidden="1" customWidth="1"/>
    <col min="16" max="16" width="8.85546875" style="10" hidden="1" customWidth="1"/>
    <col min="17" max="17" width="9.140625" style="10" customWidth="1"/>
    <col min="18" max="16384" width="9.140625" style="10"/>
  </cols>
  <sheetData>
    <row r="1" spans="1:16" x14ac:dyDescent="0.25">
      <c r="O1" s="10" t="s">
        <v>419</v>
      </c>
      <c r="P1" s="10" t="s">
        <v>419</v>
      </c>
    </row>
    <row r="2" spans="1:16" x14ac:dyDescent="0.25">
      <c r="B2" s="12" t="str">
        <f>IF(Intro!$G$20="English",O3,P3)</f>
        <v>PROTECTED</v>
      </c>
      <c r="C2" s="12"/>
      <c r="D2" s="12"/>
      <c r="O2" s="161" t="s">
        <v>93</v>
      </c>
      <c r="P2" s="161" t="s">
        <v>109</v>
      </c>
    </row>
    <row r="3" spans="1:16" x14ac:dyDescent="0.25">
      <c r="B3" s="13"/>
      <c r="C3" s="13"/>
      <c r="D3" s="13"/>
      <c r="O3" s="105" t="s">
        <v>330</v>
      </c>
      <c r="P3" s="105" t="s">
        <v>331</v>
      </c>
    </row>
    <row r="4" spans="1:16" s="2" customFormat="1" x14ac:dyDescent="0.25">
      <c r="A4" s="4"/>
      <c r="B4" s="543" t="str">
        <f>Info!B4</f>
        <v>IMPORTERS' QUESTIONNAIRE</v>
      </c>
      <c r="C4" s="544"/>
      <c r="D4" s="544"/>
      <c r="E4" s="544"/>
      <c r="F4" s="544"/>
      <c r="G4" s="544"/>
      <c r="H4" s="544"/>
      <c r="I4" s="544"/>
      <c r="J4" s="544"/>
      <c r="K4" s="544"/>
      <c r="L4" s="545"/>
      <c r="M4" s="25"/>
      <c r="N4" s="25"/>
      <c r="O4" s="19"/>
      <c r="P4" s="19"/>
    </row>
    <row r="5" spans="1:16" s="2" customFormat="1" x14ac:dyDescent="0.25">
      <c r="A5" s="4"/>
      <c r="B5" s="688" t="str">
        <f>Info!B5</f>
        <v>NQ-2026-001</v>
      </c>
      <c r="C5" s="689"/>
      <c r="D5" s="689"/>
      <c r="E5" s="689"/>
      <c r="F5" s="689"/>
      <c r="G5" s="689"/>
      <c r="H5" s="689"/>
      <c r="I5" s="689"/>
      <c r="J5" s="689"/>
      <c r="K5" s="689"/>
      <c r="L5" s="690"/>
      <c r="M5" s="25"/>
      <c r="N5" s="25"/>
      <c r="O5" s="19"/>
      <c r="P5" s="19"/>
    </row>
    <row r="6" spans="1:16" s="6" customFormat="1" x14ac:dyDescent="0.25">
      <c r="A6" s="4"/>
      <c r="B6" s="688" t="str">
        <f>Info!B6</f>
        <v>OIL AND GAS WELL CASING</v>
      </c>
      <c r="C6" s="689"/>
      <c r="D6" s="689"/>
      <c r="E6" s="689"/>
      <c r="F6" s="689"/>
      <c r="G6" s="689"/>
      <c r="H6" s="689"/>
      <c r="I6" s="689"/>
      <c r="J6" s="689"/>
      <c r="K6" s="689"/>
      <c r="L6" s="690"/>
      <c r="M6" s="19"/>
      <c r="N6" s="19"/>
      <c r="O6" s="15"/>
      <c r="P6" s="15"/>
    </row>
    <row r="7" spans="1:16" s="6" customFormat="1" x14ac:dyDescent="0.25">
      <c r="A7" s="4"/>
      <c r="B7" s="154"/>
      <c r="C7" s="155"/>
      <c r="D7" s="155"/>
      <c r="E7" s="155"/>
      <c r="F7" s="155"/>
      <c r="G7" s="155"/>
      <c r="H7" s="155"/>
      <c r="I7" s="155"/>
      <c r="J7" s="155"/>
      <c r="K7" s="155"/>
      <c r="L7" s="156"/>
      <c r="M7" s="19"/>
      <c r="N7" s="19"/>
      <c r="O7" s="20"/>
    </row>
    <row r="8" spans="1:16" s="6" customFormat="1" x14ac:dyDescent="0.25">
      <c r="A8" s="4"/>
      <c r="B8" s="691" t="str">
        <f>Public!B8</f>
        <v>The following questions refer to the goods as defined in the product description on the Intro tab.</v>
      </c>
      <c r="C8" s="692"/>
      <c r="D8" s="692"/>
      <c r="E8" s="692"/>
      <c r="F8" s="692"/>
      <c r="G8" s="692"/>
      <c r="H8" s="692"/>
      <c r="I8" s="692"/>
      <c r="J8" s="692"/>
      <c r="K8" s="692"/>
      <c r="L8" s="693"/>
      <c r="M8" s="19"/>
      <c r="N8" s="19"/>
      <c r="O8" s="15"/>
      <c r="P8" s="15"/>
    </row>
    <row r="9" spans="1:16" s="6" customFormat="1" ht="14.1" customHeight="1" x14ac:dyDescent="0.25">
      <c r="A9" s="4"/>
      <c r="B9" s="691" t="str">
        <f>Public!B9</f>
        <v xml:space="preserve">Product information and a glossary of terms can be found in the Info tab.
</v>
      </c>
      <c r="C9" s="692"/>
      <c r="D9" s="692"/>
      <c r="E9" s="692"/>
      <c r="F9" s="692"/>
      <c r="G9" s="692"/>
      <c r="H9" s="692"/>
      <c r="I9" s="692"/>
      <c r="J9" s="692"/>
      <c r="K9" s="692"/>
      <c r="L9" s="693"/>
      <c r="M9" s="19"/>
      <c r="N9" s="19"/>
      <c r="O9" s="15"/>
    </row>
    <row r="10" spans="1:16" s="6" customFormat="1" ht="14.1" customHeight="1" x14ac:dyDescent="0.25">
      <c r="A10" s="4"/>
      <c r="B10" s="691" t="str">
        <f>IF(Intro!$G$20="English",O10,P10)</f>
        <v xml:space="preserve">Use the AddPro tab if more space is needed.
</v>
      </c>
      <c r="C10" s="692"/>
      <c r="D10" s="692"/>
      <c r="E10" s="692"/>
      <c r="F10" s="692"/>
      <c r="G10" s="692"/>
      <c r="H10" s="692"/>
      <c r="I10" s="692"/>
      <c r="J10" s="692"/>
      <c r="K10" s="692"/>
      <c r="L10" s="693"/>
      <c r="M10" s="19"/>
      <c r="N10" s="19"/>
      <c r="O10" s="15" t="s">
        <v>141</v>
      </c>
      <c r="P10" s="15" t="str">
        <f>"Utilisez l'onglet AddPro si vous avez besoin de plus d'espace."&amp;CHAR(10)</f>
        <v xml:space="preserve">Utilisez l'onglet AddPro si vous avez besoin de plus d'espace.
</v>
      </c>
    </row>
    <row r="11" spans="1:16" s="6" customFormat="1" x14ac:dyDescent="0.25">
      <c r="A11" s="4"/>
      <c r="B11" s="691"/>
      <c r="C11" s="692"/>
      <c r="D11" s="692"/>
      <c r="E11" s="692"/>
      <c r="F11" s="692"/>
      <c r="G11" s="692"/>
      <c r="H11" s="692"/>
      <c r="I11" s="692"/>
      <c r="J11" s="692"/>
      <c r="K11" s="692"/>
      <c r="L11" s="693"/>
      <c r="M11" s="19"/>
      <c r="N11" s="19"/>
      <c r="O11" s="15"/>
      <c r="P11" s="15"/>
    </row>
    <row r="12" spans="1:16" s="6" customFormat="1" x14ac:dyDescent="0.25">
      <c r="A12" s="4"/>
      <c r="B12" s="691" t="str">
        <f>IF(Intro!$G$20="English",O12,P12)</f>
        <v>For the questions in this tab, note the following:</v>
      </c>
      <c r="C12" s="692"/>
      <c r="D12" s="692"/>
      <c r="E12" s="692"/>
      <c r="F12" s="692"/>
      <c r="G12" s="692"/>
      <c r="H12" s="692"/>
      <c r="I12" s="692"/>
      <c r="J12" s="692"/>
      <c r="K12" s="692"/>
      <c r="L12" s="693"/>
      <c r="M12" s="19"/>
      <c r="N12" s="19"/>
      <c r="O12" s="15" t="s">
        <v>142</v>
      </c>
      <c r="P12" s="15" t="s">
        <v>143</v>
      </c>
    </row>
    <row r="13" spans="1:16" s="6" customFormat="1" ht="27" customHeight="1" x14ac:dyDescent="0.25">
      <c r="A13" s="4"/>
      <c r="B13" s="723" t="str">
        <f>IF(Intro!$G$20="English",O13,P13)</f>
        <v>• Report only sales from your firm’s imports. Sales of goods purchased from Canadian producers must be excluded.</v>
      </c>
      <c r="C13" s="724"/>
      <c r="D13" s="724"/>
      <c r="E13" s="724"/>
      <c r="F13" s="724"/>
      <c r="G13" s="724"/>
      <c r="H13" s="724"/>
      <c r="I13" s="724"/>
      <c r="J13" s="724"/>
      <c r="K13" s="724"/>
      <c r="L13" s="725"/>
      <c r="M13" s="19"/>
      <c r="N13" s="19"/>
      <c r="O13" s="15" t="s">
        <v>354</v>
      </c>
      <c r="P13" s="15" t="s">
        <v>259</v>
      </c>
    </row>
    <row r="14" spans="1:16" s="6" customFormat="1" x14ac:dyDescent="0.25">
      <c r="A14" s="4"/>
      <c r="B14" s="691" t="str">
        <f>IF(Intro!$G$20="English",O14,P14)</f>
        <v>• Report all sales to Canadian and foreign associated firms.</v>
      </c>
      <c r="C14" s="692"/>
      <c r="D14" s="692"/>
      <c r="E14" s="692"/>
      <c r="F14" s="692"/>
      <c r="G14" s="692"/>
      <c r="H14" s="692"/>
      <c r="I14" s="692"/>
      <c r="J14" s="692"/>
      <c r="K14" s="692"/>
      <c r="L14" s="693"/>
      <c r="M14" s="19"/>
      <c r="N14" s="19"/>
      <c r="O14" s="15" t="s">
        <v>256</v>
      </c>
      <c r="P14" s="15" t="s">
        <v>260</v>
      </c>
    </row>
    <row r="15" spans="1:16" s="6" customFormat="1" x14ac:dyDescent="0.25">
      <c r="A15" s="4"/>
      <c r="B15" s="691" t="str">
        <f>IF(Intro!$G$20="English",O15,P15)</f>
        <v>• Report all sales as of the date of shipment to the customer or the customer’s warehouse.</v>
      </c>
      <c r="C15" s="692"/>
      <c r="D15" s="692"/>
      <c r="E15" s="692"/>
      <c r="F15" s="692"/>
      <c r="G15" s="692"/>
      <c r="H15" s="692"/>
      <c r="I15" s="692"/>
      <c r="J15" s="692"/>
      <c r="K15" s="692"/>
      <c r="L15" s="693"/>
      <c r="M15" s="19"/>
      <c r="N15" s="19"/>
      <c r="O15" s="15" t="s">
        <v>257</v>
      </c>
      <c r="P15" s="15" t="s">
        <v>261</v>
      </c>
    </row>
    <row r="16" spans="1:16" s="6" customFormat="1" x14ac:dyDescent="0.25">
      <c r="A16" s="4"/>
      <c r="B16" s="694" t="str">
        <f>IF(Intro!$G$20="English",O16,P16)</f>
        <v>• Report all values in Canadian dollars.</v>
      </c>
      <c r="C16" s="695"/>
      <c r="D16" s="695"/>
      <c r="E16" s="695"/>
      <c r="F16" s="695"/>
      <c r="G16" s="695"/>
      <c r="H16" s="695"/>
      <c r="I16" s="695"/>
      <c r="J16" s="695"/>
      <c r="K16" s="695"/>
      <c r="L16" s="696"/>
      <c r="M16" s="19"/>
      <c r="N16" s="19"/>
      <c r="O16" s="15" t="s">
        <v>258</v>
      </c>
      <c r="P16" s="15" t="s">
        <v>262</v>
      </c>
    </row>
    <row r="17" spans="1:17" s="6" customFormat="1" x14ac:dyDescent="0.25">
      <c r="A17" s="4"/>
      <c r="B17" s="14"/>
      <c r="C17" s="14"/>
      <c r="D17" s="14"/>
      <c r="E17" s="3"/>
      <c r="F17" s="3"/>
      <c r="G17" s="3"/>
      <c r="H17" s="3"/>
      <c r="I17" s="3"/>
      <c r="J17" s="3"/>
      <c r="K17" s="3"/>
      <c r="L17" s="3"/>
      <c r="O17" s="15"/>
      <c r="P17" s="15"/>
    </row>
    <row r="18" spans="1:17" x14ac:dyDescent="0.25">
      <c r="A18" s="7"/>
      <c r="B18" s="540" t="str">
        <f>UPPER(IF(Intro!$G$20="English",O18,P18))</f>
        <v>SALES</v>
      </c>
      <c r="C18" s="541"/>
      <c r="D18" s="541"/>
      <c r="E18" s="541"/>
      <c r="F18" s="541"/>
      <c r="G18" s="541"/>
      <c r="H18" s="541"/>
      <c r="I18" s="541"/>
      <c r="J18" s="541"/>
      <c r="K18" s="541"/>
      <c r="L18" s="542"/>
      <c r="M18" s="10"/>
      <c r="O18" s="10" t="s">
        <v>126</v>
      </c>
      <c r="P18" s="10" t="s">
        <v>127</v>
      </c>
    </row>
    <row r="19" spans="1:17" x14ac:dyDescent="0.25">
      <c r="A19" s="7"/>
      <c r="B19" s="672" t="s">
        <v>12</v>
      </c>
      <c r="C19" s="673"/>
      <c r="D19" s="673"/>
      <c r="E19" s="673"/>
      <c r="F19" s="673"/>
      <c r="G19" s="673"/>
      <c r="H19" s="673"/>
      <c r="I19" s="673"/>
      <c r="J19" s="673"/>
      <c r="K19" s="673"/>
      <c r="L19" s="674"/>
      <c r="M19" s="10"/>
    </row>
    <row r="20" spans="1:17" x14ac:dyDescent="0.25">
      <c r="A20" s="7"/>
      <c r="B20" s="74"/>
      <c r="C20" s="75"/>
      <c r="D20" s="75"/>
      <c r="E20" s="75"/>
      <c r="F20" s="75"/>
      <c r="G20" s="75"/>
      <c r="H20" s="75"/>
      <c r="I20" s="75"/>
      <c r="J20" s="75"/>
      <c r="K20" s="75"/>
      <c r="L20" s="58"/>
      <c r="M20" s="10"/>
    </row>
    <row r="21" spans="1:17" x14ac:dyDescent="0.25">
      <c r="A21" s="7"/>
      <c r="B21" s="549" t="str">
        <f>IF(Intro!$G$20="English",O21,P21)</f>
        <v>Describe the method used to value your firm's sales to Canadian or foreign associated firms.</v>
      </c>
      <c r="C21" s="550"/>
      <c r="D21" s="550"/>
      <c r="E21" s="550"/>
      <c r="F21" s="550"/>
      <c r="G21" s="550"/>
      <c r="H21" s="550"/>
      <c r="I21" s="550"/>
      <c r="J21" s="550"/>
      <c r="K21" s="550"/>
      <c r="L21" s="551"/>
      <c r="M21" s="10"/>
      <c r="O21" s="10" t="s">
        <v>86</v>
      </c>
      <c r="P21" s="28" t="s">
        <v>87</v>
      </c>
    </row>
    <row r="22" spans="1:17" x14ac:dyDescent="0.25">
      <c r="A22" s="7"/>
      <c r="B22" s="549" t="str">
        <f>IF(Intro!$G$20="English",O22,P22)</f>
        <v>Note - Only complete this question if your firm sold the goods between January 1, 2023, and March 31,2026.</v>
      </c>
      <c r="C22" s="550"/>
      <c r="D22" s="550"/>
      <c r="E22" s="550"/>
      <c r="F22" s="550"/>
      <c r="G22" s="550"/>
      <c r="H22" s="550"/>
      <c r="I22" s="550"/>
      <c r="J22" s="550"/>
      <c r="K22" s="550"/>
      <c r="L22" s="551"/>
      <c r="M22" s="10"/>
      <c r="O22" s="18" t="str">
        <f>"Note - Only complete this question if your firm sold the goods between January 1, "&amp;Variables!B6&amp;", and "&amp;Variables!B7&amp;"."</f>
        <v>Note - Only complete this question if your firm sold the goods between January 1, 2023, and March 31,2026.</v>
      </c>
      <c r="P22" s="10" t="str">
        <f>"Note - Ne répondez à cette question que si votre entreprise a vendu les marchandises du 1er janvier "&amp;Variables!C6&amp;" au "&amp;Variables!C7&amp;"."</f>
        <v>Note - Ne répondez à cette question que si votre entreprise a vendu les marchandises du 1er janvier 2023 au 31 mars 2026.</v>
      </c>
    </row>
    <row r="23" spans="1:17" x14ac:dyDescent="0.25">
      <c r="A23" s="7"/>
      <c r="B23" s="74"/>
      <c r="C23" s="75"/>
      <c r="D23" s="75"/>
      <c r="E23" s="75"/>
      <c r="F23" s="75"/>
      <c r="G23" s="75"/>
      <c r="H23" s="75"/>
      <c r="I23" s="75"/>
      <c r="J23" s="75"/>
      <c r="K23" s="75"/>
      <c r="L23" s="58"/>
      <c r="M23" s="10"/>
    </row>
    <row r="24" spans="1:17" s="11" customFormat="1" x14ac:dyDescent="0.25">
      <c r="A24" s="8"/>
      <c r="B24" s="675"/>
      <c r="C24" s="676"/>
      <c r="D24" s="676"/>
      <c r="E24" s="676"/>
      <c r="F24" s="676"/>
      <c r="G24" s="676"/>
      <c r="H24" s="676"/>
      <c r="I24" s="676"/>
      <c r="J24" s="676"/>
      <c r="K24" s="676"/>
      <c r="L24" s="677"/>
      <c r="M24" s="38"/>
      <c r="Q24" s="10"/>
    </row>
    <row r="25" spans="1:17" s="11" customFormat="1" x14ac:dyDescent="0.25">
      <c r="A25" s="8"/>
      <c r="B25" s="675"/>
      <c r="C25" s="676"/>
      <c r="D25" s="676"/>
      <c r="E25" s="676"/>
      <c r="F25" s="676"/>
      <c r="G25" s="676"/>
      <c r="H25" s="676"/>
      <c r="I25" s="676"/>
      <c r="J25" s="676"/>
      <c r="K25" s="676"/>
      <c r="L25" s="677"/>
      <c r="M25" s="38"/>
      <c r="Q25" s="10"/>
    </row>
    <row r="26" spans="1:17" s="11" customFormat="1" x14ac:dyDescent="0.25">
      <c r="A26" s="8"/>
      <c r="B26" s="675"/>
      <c r="C26" s="676"/>
      <c r="D26" s="676"/>
      <c r="E26" s="676"/>
      <c r="F26" s="676"/>
      <c r="G26" s="676"/>
      <c r="H26" s="676"/>
      <c r="I26" s="676"/>
      <c r="J26" s="676"/>
      <c r="K26" s="676"/>
      <c r="L26" s="677"/>
      <c r="M26" s="38"/>
      <c r="Q26" s="10"/>
    </row>
    <row r="27" spans="1:17" s="11" customFormat="1" x14ac:dyDescent="0.25">
      <c r="A27" s="8"/>
      <c r="B27" s="675"/>
      <c r="C27" s="676"/>
      <c r="D27" s="676"/>
      <c r="E27" s="676"/>
      <c r="F27" s="676"/>
      <c r="G27" s="676"/>
      <c r="H27" s="676"/>
      <c r="I27" s="676"/>
      <c r="J27" s="676"/>
      <c r="K27" s="676"/>
      <c r="L27" s="677"/>
      <c r="M27" s="38"/>
      <c r="Q27" s="10"/>
    </row>
    <row r="28" spans="1:17" s="11" customFormat="1" x14ac:dyDescent="0.25">
      <c r="A28" s="8"/>
      <c r="B28" s="675"/>
      <c r="C28" s="676"/>
      <c r="D28" s="676"/>
      <c r="E28" s="676"/>
      <c r="F28" s="676"/>
      <c r="G28" s="676"/>
      <c r="H28" s="676"/>
      <c r="I28" s="676"/>
      <c r="J28" s="676"/>
      <c r="K28" s="676"/>
      <c r="L28" s="677"/>
      <c r="M28" s="38"/>
      <c r="Q28" s="10"/>
    </row>
    <row r="29" spans="1:17" s="11" customFormat="1" x14ac:dyDescent="0.25">
      <c r="A29" s="8"/>
      <c r="B29" s="675"/>
      <c r="C29" s="676"/>
      <c r="D29" s="676"/>
      <c r="E29" s="676"/>
      <c r="F29" s="676"/>
      <c r="G29" s="676"/>
      <c r="H29" s="676"/>
      <c r="I29" s="676"/>
      <c r="J29" s="676"/>
      <c r="K29" s="676"/>
      <c r="L29" s="677"/>
      <c r="M29" s="38"/>
      <c r="Q29" s="10"/>
    </row>
    <row r="30" spans="1:17" s="11" customFormat="1" x14ac:dyDescent="0.25">
      <c r="A30" s="8"/>
      <c r="B30" s="675"/>
      <c r="C30" s="676"/>
      <c r="D30" s="676"/>
      <c r="E30" s="676"/>
      <c r="F30" s="676"/>
      <c r="G30" s="676"/>
      <c r="H30" s="676"/>
      <c r="I30" s="676"/>
      <c r="J30" s="676"/>
      <c r="K30" s="676"/>
      <c r="L30" s="677"/>
      <c r="M30" s="38"/>
      <c r="Q30" s="10"/>
    </row>
    <row r="31" spans="1:17" s="11" customFormat="1" x14ac:dyDescent="0.25">
      <c r="A31" s="8"/>
      <c r="B31" s="675"/>
      <c r="C31" s="676"/>
      <c r="D31" s="676"/>
      <c r="E31" s="676"/>
      <c r="F31" s="676"/>
      <c r="G31" s="676"/>
      <c r="H31" s="676"/>
      <c r="I31" s="676"/>
      <c r="J31" s="676"/>
      <c r="K31" s="676"/>
      <c r="L31" s="677"/>
      <c r="M31" s="38"/>
      <c r="Q31" s="10"/>
    </row>
    <row r="32" spans="1:17" x14ac:dyDescent="0.25">
      <c r="A32" s="7"/>
      <c r="B32" s="72"/>
      <c r="C32" s="69"/>
      <c r="D32" s="69"/>
      <c r="E32" s="69"/>
      <c r="F32" s="69"/>
      <c r="G32" s="69"/>
      <c r="H32" s="69"/>
      <c r="I32" s="69"/>
      <c r="J32" s="69"/>
      <c r="K32" s="69"/>
      <c r="L32" s="70"/>
      <c r="M32" s="10"/>
    </row>
    <row r="33" spans="1:19" s="11" customFormat="1" x14ac:dyDescent="0.25">
      <c r="A33" s="7"/>
      <c r="B33" s="667" t="s">
        <v>15</v>
      </c>
      <c r="C33" s="668"/>
      <c r="D33" s="668"/>
      <c r="E33" s="668"/>
      <c r="F33" s="668"/>
      <c r="G33" s="668"/>
      <c r="H33" s="668"/>
      <c r="I33" s="668"/>
      <c r="J33" s="668"/>
      <c r="K33" s="668"/>
      <c r="L33" s="669"/>
      <c r="M33" s="73"/>
    </row>
    <row r="34" spans="1:19" x14ac:dyDescent="0.25">
      <c r="A34" s="7"/>
      <c r="B34" s="74"/>
      <c r="C34" s="75"/>
      <c r="D34" s="75"/>
      <c r="E34" s="75"/>
      <c r="F34" s="75"/>
      <c r="G34" s="75"/>
      <c r="H34" s="75"/>
      <c r="I34" s="75"/>
      <c r="J34" s="75"/>
      <c r="K34" s="75"/>
      <c r="L34" s="58"/>
      <c r="M34" s="10"/>
    </row>
    <row r="35" spans="1:19" ht="14.1" customHeight="1" x14ac:dyDescent="0.25">
      <c r="A35" s="7"/>
      <c r="B35" s="549" t="str">
        <f>IF(Intro!$G$20="English",O35,P35)</f>
        <v>Explain your firm’s method of calculating the prices of the goods to your customers. Include details related to any terms, discounts, allowances, rebates and incentives, price adjustments or other considerations offered to purchasers since January 1, 2023. If your firm uses price or discount lists, provide copies. Explain whether these pricing practices to your customers have changed since January 1, 2023.</v>
      </c>
      <c r="C35" s="550"/>
      <c r="D35" s="550"/>
      <c r="E35" s="550"/>
      <c r="F35" s="550"/>
      <c r="G35" s="550"/>
      <c r="H35" s="550"/>
      <c r="I35" s="550"/>
      <c r="J35" s="550"/>
      <c r="K35" s="550"/>
      <c r="L35" s="551"/>
      <c r="M35" s="10"/>
      <c r="O35" s="10" t="str">
        <f>"Explain your firm’s method of calculating the prices of the goods to your customers. Include details related to any terms, discounts, allowances, rebates and incentives, price adjustments or other considerations offered to purchasers since January 1, "&amp;Variables!B6&amp;". If your firm uses price or discount lists, provide copies. Explain whether these pricing practices to your customers have changed since January 1, "&amp;Variables!B6&amp;"."</f>
        <v>Explain your firm’s method of calculating the prices of the goods to your customers. Include details related to any terms, discounts, allowances, rebates and incentives, price adjustments or other considerations offered to purchasers since January 1, 2023. If your firm uses price or discount lists, provide copies. Explain whether these pricing practices to your customers have changed since January 1, 2023.</v>
      </c>
      <c r="P35" s="10" t="str">
        <f>"Expliquez la façon dont votre entreprise calcule les prix des marchandises pour ses clients."&amp;" Donnez les détails au sujet des modalités, rabais, réductions, remises, primes, ajustements de prix et autres mesures offertes aux acheteurs depuis le 1er janvier "&amp;Variables!B6&amp;". Si votre entreprise utilise des listes de prix ou de remises, fournissez-en des copies. Expliquez comment ces pratiques de fixation des prix ont changé depuis le 1er janvier "&amp;Variables!B6&amp;"."</f>
        <v>Expliquez la façon dont votre entreprise calcule les prix des marchandises pour ses clients. Donnez les détails au sujet des modalités, rabais, réductions, remises, primes, ajustements de prix et autres mesures offertes aux acheteurs depuis le 1er janvier 2023. Si votre entreprise utilise des listes de prix ou de remises, fournissez-en des copies. Expliquez comment ces pratiques de fixation des prix ont changé depuis le 1er janvier 2023.</v>
      </c>
      <c r="Q35" s="38"/>
      <c r="R35" s="38"/>
      <c r="S35" s="38"/>
    </row>
    <row r="36" spans="1:19" x14ac:dyDescent="0.25">
      <c r="A36" s="7"/>
      <c r="B36" s="549"/>
      <c r="C36" s="550"/>
      <c r="D36" s="550"/>
      <c r="E36" s="550"/>
      <c r="F36" s="550"/>
      <c r="G36" s="550"/>
      <c r="H36" s="550"/>
      <c r="I36" s="550"/>
      <c r="J36" s="550"/>
      <c r="K36" s="550"/>
      <c r="L36" s="551"/>
      <c r="M36" s="10"/>
      <c r="Q36" s="38"/>
      <c r="R36" s="38"/>
      <c r="S36" s="38"/>
    </row>
    <row r="37" spans="1:19" x14ac:dyDescent="0.25">
      <c r="A37" s="7"/>
      <c r="B37" s="549"/>
      <c r="C37" s="550"/>
      <c r="D37" s="550"/>
      <c r="E37" s="550"/>
      <c r="F37" s="550"/>
      <c r="G37" s="550"/>
      <c r="H37" s="550"/>
      <c r="I37" s="550"/>
      <c r="J37" s="550"/>
      <c r="K37" s="550"/>
      <c r="L37" s="551"/>
      <c r="M37" s="10"/>
      <c r="Q37" s="38"/>
      <c r="R37" s="38"/>
      <c r="S37" s="38"/>
    </row>
    <row r="38" spans="1:19" x14ac:dyDescent="0.25">
      <c r="A38" s="7"/>
      <c r="B38" s="549" t="str">
        <f>B22</f>
        <v>Note - Only complete this question if your firm sold the goods between January 1, 2023, and March 31,2026.</v>
      </c>
      <c r="C38" s="550"/>
      <c r="D38" s="550"/>
      <c r="E38" s="550"/>
      <c r="F38" s="550"/>
      <c r="G38" s="550"/>
      <c r="H38" s="550"/>
      <c r="I38" s="550"/>
      <c r="J38" s="550"/>
      <c r="K38" s="550"/>
      <c r="L38" s="551"/>
      <c r="M38" s="10"/>
      <c r="O38" s="18"/>
    </row>
    <row r="39" spans="1:19" x14ac:dyDescent="0.25">
      <c r="A39" s="7"/>
      <c r="B39" s="74"/>
      <c r="C39" s="75"/>
      <c r="D39" s="75"/>
      <c r="E39" s="75"/>
      <c r="F39" s="75"/>
      <c r="G39" s="75"/>
      <c r="H39" s="75"/>
      <c r="I39" s="75"/>
      <c r="J39" s="75"/>
      <c r="K39" s="75"/>
      <c r="L39" s="58"/>
      <c r="M39" s="10"/>
    </row>
    <row r="40" spans="1:19" s="11" customFormat="1" x14ac:dyDescent="0.25">
      <c r="A40" s="8"/>
      <c r="B40" s="675"/>
      <c r="C40" s="676"/>
      <c r="D40" s="676"/>
      <c r="E40" s="676"/>
      <c r="F40" s="676"/>
      <c r="G40" s="676"/>
      <c r="H40" s="676"/>
      <c r="I40" s="676"/>
      <c r="J40" s="676"/>
      <c r="K40" s="676"/>
      <c r="L40" s="677"/>
      <c r="M40" s="38"/>
      <c r="Q40" s="10"/>
    </row>
    <row r="41" spans="1:19" s="11" customFormat="1" x14ac:dyDescent="0.25">
      <c r="A41" s="8"/>
      <c r="B41" s="675"/>
      <c r="C41" s="676"/>
      <c r="D41" s="676"/>
      <c r="E41" s="676"/>
      <c r="F41" s="676"/>
      <c r="G41" s="676"/>
      <c r="H41" s="676"/>
      <c r="I41" s="676"/>
      <c r="J41" s="676"/>
      <c r="K41" s="676"/>
      <c r="L41" s="677"/>
      <c r="M41" s="38"/>
      <c r="Q41" s="10"/>
    </row>
    <row r="42" spans="1:19" s="11" customFormat="1" x14ac:dyDescent="0.25">
      <c r="A42" s="8"/>
      <c r="B42" s="675"/>
      <c r="C42" s="676"/>
      <c r="D42" s="676"/>
      <c r="E42" s="676"/>
      <c r="F42" s="676"/>
      <c r="G42" s="676"/>
      <c r="H42" s="676"/>
      <c r="I42" s="676"/>
      <c r="J42" s="676"/>
      <c r="K42" s="676"/>
      <c r="L42" s="677"/>
      <c r="M42" s="38"/>
      <c r="Q42" s="10"/>
    </row>
    <row r="43" spans="1:19" s="11" customFormat="1" x14ac:dyDescent="0.25">
      <c r="A43" s="8"/>
      <c r="B43" s="675"/>
      <c r="C43" s="676"/>
      <c r="D43" s="676"/>
      <c r="E43" s="676"/>
      <c r="F43" s="676"/>
      <c r="G43" s="676"/>
      <c r="H43" s="676"/>
      <c r="I43" s="676"/>
      <c r="J43" s="676"/>
      <c r="K43" s="676"/>
      <c r="L43" s="677"/>
      <c r="M43" s="38"/>
      <c r="Q43" s="10"/>
    </row>
    <row r="44" spans="1:19" s="11" customFormat="1" x14ac:dyDescent="0.25">
      <c r="A44" s="8"/>
      <c r="B44" s="675"/>
      <c r="C44" s="676"/>
      <c r="D44" s="676"/>
      <c r="E44" s="676"/>
      <c r="F44" s="676"/>
      <c r="G44" s="676"/>
      <c r="H44" s="676"/>
      <c r="I44" s="676"/>
      <c r="J44" s="676"/>
      <c r="K44" s="676"/>
      <c r="L44" s="677"/>
      <c r="M44" s="38"/>
      <c r="Q44" s="10"/>
    </row>
    <row r="45" spans="1:19" s="11" customFormat="1" x14ac:dyDescent="0.25">
      <c r="A45" s="8"/>
      <c r="B45" s="675"/>
      <c r="C45" s="676"/>
      <c r="D45" s="676"/>
      <c r="E45" s="676"/>
      <c r="F45" s="676"/>
      <c r="G45" s="676"/>
      <c r="H45" s="676"/>
      <c r="I45" s="676"/>
      <c r="J45" s="676"/>
      <c r="K45" s="676"/>
      <c r="L45" s="677"/>
      <c r="M45" s="38"/>
      <c r="Q45" s="10"/>
    </row>
    <row r="46" spans="1:19" s="11" customFormat="1" x14ac:dyDescent="0.25">
      <c r="A46" s="8"/>
      <c r="B46" s="675"/>
      <c r="C46" s="676"/>
      <c r="D46" s="676"/>
      <c r="E46" s="676"/>
      <c r="F46" s="676"/>
      <c r="G46" s="676"/>
      <c r="H46" s="676"/>
      <c r="I46" s="676"/>
      <c r="J46" s="676"/>
      <c r="K46" s="676"/>
      <c r="L46" s="677"/>
      <c r="M46" s="38"/>
      <c r="Q46" s="10"/>
    </row>
    <row r="47" spans="1:19" s="11" customFormat="1" x14ac:dyDescent="0.25">
      <c r="A47" s="8"/>
      <c r="B47" s="675"/>
      <c r="C47" s="676"/>
      <c r="D47" s="676"/>
      <c r="E47" s="676"/>
      <c r="F47" s="676"/>
      <c r="G47" s="676"/>
      <c r="H47" s="676"/>
      <c r="I47" s="676"/>
      <c r="J47" s="676"/>
      <c r="K47" s="676"/>
      <c r="L47" s="677"/>
      <c r="M47" s="38"/>
      <c r="Q47" s="10"/>
    </row>
    <row r="48" spans="1:19" x14ac:dyDescent="0.25">
      <c r="A48" s="7"/>
      <c r="B48" s="72"/>
      <c r="C48" s="69"/>
      <c r="D48" s="69"/>
      <c r="E48" s="69"/>
      <c r="F48" s="69"/>
      <c r="G48" s="69"/>
      <c r="H48" s="69"/>
      <c r="I48" s="69"/>
      <c r="J48" s="69"/>
      <c r="K48" s="69"/>
      <c r="L48" s="70"/>
      <c r="M48" s="10"/>
    </row>
    <row r="49" spans="1:17" s="11" customFormat="1" x14ac:dyDescent="0.25">
      <c r="A49" s="7"/>
      <c r="B49" s="667" t="s">
        <v>16</v>
      </c>
      <c r="C49" s="668"/>
      <c r="D49" s="668"/>
      <c r="E49" s="668"/>
      <c r="F49" s="668"/>
      <c r="G49" s="668"/>
      <c r="H49" s="668"/>
      <c r="I49" s="668"/>
      <c r="J49" s="668"/>
      <c r="K49" s="668"/>
      <c r="L49" s="669"/>
      <c r="M49" s="73"/>
    </row>
    <row r="50" spans="1:17" x14ac:dyDescent="0.25">
      <c r="A50" s="7"/>
      <c r="B50" s="74"/>
      <c r="C50" s="75"/>
      <c r="D50" s="75"/>
      <c r="E50" s="75"/>
      <c r="F50" s="75"/>
      <c r="G50" s="75"/>
      <c r="H50" s="75"/>
      <c r="I50" s="75"/>
      <c r="J50" s="75"/>
      <c r="K50" s="75"/>
      <c r="L50" s="58"/>
      <c r="M50" s="10"/>
    </row>
    <row r="51" spans="1:17" x14ac:dyDescent="0.25">
      <c r="A51" s="7"/>
      <c r="B51" s="664" t="str">
        <f>IF(Intro!$G$20="English",O51,P51)</f>
        <v>Provide the proportion of your import net delivered selling value that is represented by delivery costs.</v>
      </c>
      <c r="C51" s="665"/>
      <c r="D51" s="665"/>
      <c r="E51" s="665"/>
      <c r="F51" s="665"/>
      <c r="G51" s="665"/>
      <c r="H51" s="665"/>
      <c r="I51" s="665"/>
      <c r="J51" s="665"/>
      <c r="K51" s="665"/>
      <c r="L51" s="666"/>
      <c r="M51" s="10"/>
      <c r="O51" s="10" t="s">
        <v>420</v>
      </c>
      <c r="P51" s="153" t="s">
        <v>421</v>
      </c>
    </row>
    <row r="52" spans="1:17" x14ac:dyDescent="0.25">
      <c r="A52" s="7"/>
      <c r="B52" s="549" t="str">
        <f>B22</f>
        <v>Note - Only complete this question if your firm sold the goods between January 1, 2023, and March 31,2026.</v>
      </c>
      <c r="C52" s="550"/>
      <c r="D52" s="550"/>
      <c r="E52" s="550"/>
      <c r="F52" s="550"/>
      <c r="G52" s="550"/>
      <c r="H52" s="550"/>
      <c r="I52" s="550"/>
      <c r="J52" s="550"/>
      <c r="K52" s="550"/>
      <c r="L52" s="551"/>
      <c r="M52" s="10"/>
      <c r="O52" s="18"/>
    </row>
    <row r="53" spans="1:17" x14ac:dyDescent="0.25">
      <c r="A53" s="7"/>
      <c r="B53" s="74"/>
      <c r="C53" s="75"/>
      <c r="D53" s="75"/>
      <c r="E53" s="75"/>
      <c r="F53" s="75"/>
      <c r="G53" s="75"/>
      <c r="H53" s="75"/>
      <c r="I53" s="75"/>
      <c r="J53" s="75"/>
      <c r="K53" s="75"/>
      <c r="L53" s="58"/>
      <c r="M53" s="10"/>
    </row>
    <row r="54" spans="1:17" x14ac:dyDescent="0.25">
      <c r="A54" s="7"/>
      <c r="B54" s="61"/>
      <c r="C54" s="62"/>
      <c r="D54" s="35"/>
      <c r="E54" s="713">
        <f>Variables!$B$6</f>
        <v>2023</v>
      </c>
      <c r="F54" s="713">
        <f>E54+1</f>
        <v>2024</v>
      </c>
      <c r="G54" s="713">
        <f>F54+1</f>
        <v>2025</v>
      </c>
      <c r="H54" s="713" t="str">
        <f>IF(Intro!$G$20="English",Variables!B9,Variables!C9)</f>
        <v>Jan-March 2025</v>
      </c>
      <c r="I54" s="713" t="str">
        <f>IF(Intro!$G$20="English",Variables!B10,Variables!C10)</f>
        <v>Jan-March 2026</v>
      </c>
      <c r="J54" s="88"/>
      <c r="K54" s="88"/>
      <c r="L54" s="71"/>
      <c r="M54" s="10"/>
      <c r="O54" s="18"/>
    </row>
    <row r="55" spans="1:17" x14ac:dyDescent="0.25">
      <c r="A55" s="7"/>
      <c r="B55" s="113"/>
      <c r="C55" s="114"/>
      <c r="D55" s="35"/>
      <c r="E55" s="714"/>
      <c r="F55" s="714"/>
      <c r="G55" s="714"/>
      <c r="H55" s="714"/>
      <c r="I55" s="714"/>
      <c r="J55" s="88"/>
      <c r="K55" s="88"/>
      <c r="L55" s="71"/>
      <c r="M55" s="10"/>
      <c r="O55" s="18"/>
    </row>
    <row r="56" spans="1:17" x14ac:dyDescent="0.25">
      <c r="A56" s="7"/>
      <c r="B56" s="698" t="str">
        <f>IF(Intro!$G$20="English",O56,P56)</f>
        <v>Delivery Cost</v>
      </c>
      <c r="C56" s="699"/>
      <c r="D56" s="126" t="s">
        <v>123</v>
      </c>
      <c r="E56" s="188"/>
      <c r="F56" s="188"/>
      <c r="G56" s="188"/>
      <c r="H56" s="188"/>
      <c r="I56" s="188"/>
      <c r="J56" s="88"/>
      <c r="K56" s="88"/>
      <c r="L56" s="71"/>
      <c r="M56" s="10"/>
      <c r="O56" s="10" t="s">
        <v>149</v>
      </c>
      <c r="P56" s="10" t="s">
        <v>150</v>
      </c>
    </row>
    <row r="57" spans="1:17" x14ac:dyDescent="0.25">
      <c r="A57" s="7"/>
      <c r="B57" s="74"/>
      <c r="C57" s="75"/>
      <c r="D57" s="75"/>
      <c r="E57" s="75"/>
      <c r="F57" s="75"/>
      <c r="G57" s="75"/>
      <c r="H57" s="75"/>
      <c r="I57" s="75"/>
      <c r="J57" s="75"/>
      <c r="K57" s="75"/>
      <c r="L57" s="58"/>
      <c r="M57" s="10"/>
    </row>
    <row r="58" spans="1:17" x14ac:dyDescent="0.25">
      <c r="A58" s="7"/>
      <c r="B58" s="664" t="str">
        <f>IF(Intro!$G$20="English",O58,P58)</f>
        <v>Explain why the proportion of your import net delivered selling value represented by delivery costs has changed since January 1, 2023.</v>
      </c>
      <c r="C58" s="665"/>
      <c r="D58" s="665"/>
      <c r="E58" s="665"/>
      <c r="F58" s="665"/>
      <c r="G58" s="665"/>
      <c r="H58" s="665"/>
      <c r="I58" s="665"/>
      <c r="J58" s="665"/>
      <c r="K58" s="665"/>
      <c r="L58" s="666"/>
      <c r="M58" s="10"/>
      <c r="O58" s="10" t="str">
        <f>"Explain why the proportion of your import net delivered selling value represented by delivery costs has changed since January 1, "&amp;Variables!B6&amp;"."</f>
        <v>Explain why the proportion of your import net delivered selling value represented by delivery costs has changed since January 1, 2023.</v>
      </c>
      <c r="P58" s="153" t="str">
        <f>"Expliquez pourquoi la proportion de la valeur de vente nette rendue de vos importations représentée par les frais de livraison a changé depuis le 1er janvier "&amp;Variables!B6&amp;"."</f>
        <v>Expliquez pourquoi la proportion de la valeur de vente nette rendue de vos importations représentée par les frais de livraison a changé depuis le 1er janvier 2023.</v>
      </c>
    </row>
    <row r="59" spans="1:17" x14ac:dyDescent="0.25">
      <c r="A59" s="7"/>
      <c r="B59" s="74"/>
      <c r="C59" s="75"/>
      <c r="D59" s="75"/>
      <c r="E59" s="75"/>
      <c r="F59" s="75"/>
      <c r="G59" s="75"/>
      <c r="H59" s="75"/>
      <c r="I59" s="75"/>
      <c r="J59" s="75"/>
      <c r="K59" s="75"/>
      <c r="L59" s="58"/>
      <c r="M59" s="10"/>
    </row>
    <row r="60" spans="1:17" s="11" customFormat="1" x14ac:dyDescent="0.25">
      <c r="A60" s="8"/>
      <c r="B60" s="675"/>
      <c r="C60" s="676"/>
      <c r="D60" s="676"/>
      <c r="E60" s="676"/>
      <c r="F60" s="676"/>
      <c r="G60" s="676"/>
      <c r="H60" s="676"/>
      <c r="I60" s="676"/>
      <c r="J60" s="676"/>
      <c r="K60" s="676"/>
      <c r="L60" s="677"/>
      <c r="M60" s="38"/>
      <c r="Q60" s="10"/>
    </row>
    <row r="61" spans="1:17" s="11" customFormat="1" x14ac:dyDescent="0.25">
      <c r="A61" s="8"/>
      <c r="B61" s="675"/>
      <c r="C61" s="676"/>
      <c r="D61" s="676"/>
      <c r="E61" s="676"/>
      <c r="F61" s="676"/>
      <c r="G61" s="676"/>
      <c r="H61" s="676"/>
      <c r="I61" s="676"/>
      <c r="J61" s="676"/>
      <c r="K61" s="676"/>
      <c r="L61" s="677"/>
      <c r="M61" s="38"/>
      <c r="Q61" s="10"/>
    </row>
    <row r="62" spans="1:17" s="11" customFormat="1" x14ac:dyDescent="0.25">
      <c r="A62" s="8"/>
      <c r="B62" s="675"/>
      <c r="C62" s="676"/>
      <c r="D62" s="676"/>
      <c r="E62" s="676"/>
      <c r="F62" s="676"/>
      <c r="G62" s="676"/>
      <c r="H62" s="676"/>
      <c r="I62" s="676"/>
      <c r="J62" s="676"/>
      <c r="K62" s="676"/>
      <c r="L62" s="677"/>
      <c r="M62" s="38"/>
      <c r="Q62" s="10"/>
    </row>
    <row r="63" spans="1:17" s="11" customFormat="1" x14ac:dyDescent="0.25">
      <c r="A63" s="8"/>
      <c r="B63" s="675"/>
      <c r="C63" s="676"/>
      <c r="D63" s="676"/>
      <c r="E63" s="676"/>
      <c r="F63" s="676"/>
      <c r="G63" s="676"/>
      <c r="H63" s="676"/>
      <c r="I63" s="676"/>
      <c r="J63" s="676"/>
      <c r="K63" s="676"/>
      <c r="L63" s="677"/>
      <c r="M63" s="38"/>
      <c r="Q63" s="10"/>
    </row>
    <row r="64" spans="1:17" s="11" customFormat="1" x14ac:dyDescent="0.25">
      <c r="A64" s="8"/>
      <c r="B64" s="675"/>
      <c r="C64" s="676"/>
      <c r="D64" s="676"/>
      <c r="E64" s="676"/>
      <c r="F64" s="676"/>
      <c r="G64" s="676"/>
      <c r="H64" s="676"/>
      <c r="I64" s="676"/>
      <c r="J64" s="676"/>
      <c r="K64" s="676"/>
      <c r="L64" s="677"/>
      <c r="M64" s="38"/>
      <c r="Q64" s="10"/>
    </row>
    <row r="65" spans="1:19" s="11" customFormat="1" x14ac:dyDescent="0.25">
      <c r="A65" s="8"/>
      <c r="B65" s="675"/>
      <c r="C65" s="676"/>
      <c r="D65" s="676"/>
      <c r="E65" s="676"/>
      <c r="F65" s="676"/>
      <c r="G65" s="676"/>
      <c r="H65" s="676"/>
      <c r="I65" s="676"/>
      <c r="J65" s="676"/>
      <c r="K65" s="676"/>
      <c r="L65" s="677"/>
      <c r="M65" s="38"/>
      <c r="Q65" s="10"/>
    </row>
    <row r="66" spans="1:19" s="11" customFormat="1" x14ac:dyDescent="0.25">
      <c r="A66" s="8"/>
      <c r="B66" s="675"/>
      <c r="C66" s="676"/>
      <c r="D66" s="676"/>
      <c r="E66" s="676"/>
      <c r="F66" s="676"/>
      <c r="G66" s="676"/>
      <c r="H66" s="676"/>
      <c r="I66" s="676"/>
      <c r="J66" s="676"/>
      <c r="K66" s="676"/>
      <c r="L66" s="677"/>
      <c r="M66" s="38"/>
      <c r="Q66" s="10"/>
    </row>
    <row r="67" spans="1:19" s="11" customFormat="1" x14ac:dyDescent="0.25">
      <c r="A67" s="8"/>
      <c r="B67" s="675"/>
      <c r="C67" s="676"/>
      <c r="D67" s="676"/>
      <c r="E67" s="676"/>
      <c r="F67" s="676"/>
      <c r="G67" s="676"/>
      <c r="H67" s="676"/>
      <c r="I67" s="676"/>
      <c r="J67" s="676"/>
      <c r="K67" s="676"/>
      <c r="L67" s="677"/>
      <c r="M67" s="38"/>
      <c r="Q67" s="10"/>
    </row>
    <row r="68" spans="1:19" x14ac:dyDescent="0.25">
      <c r="A68" s="7"/>
      <c r="B68" s="72"/>
      <c r="C68" s="69"/>
      <c r="D68" s="69"/>
      <c r="E68" s="69"/>
      <c r="F68" s="69"/>
      <c r="G68" s="69"/>
      <c r="H68" s="69"/>
      <c r="I68" s="69"/>
      <c r="J68" s="69"/>
      <c r="K68" s="69"/>
      <c r="L68" s="70"/>
      <c r="M68" s="10"/>
    </row>
    <row r="69" spans="1:19" s="11" customFormat="1" x14ac:dyDescent="0.25">
      <c r="A69" s="7"/>
      <c r="B69" s="667" t="s">
        <v>17</v>
      </c>
      <c r="C69" s="668"/>
      <c r="D69" s="668"/>
      <c r="E69" s="668"/>
      <c r="F69" s="668"/>
      <c r="G69" s="668"/>
      <c r="H69" s="668"/>
      <c r="I69" s="668"/>
      <c r="J69" s="668"/>
      <c r="K69" s="668"/>
      <c r="L69" s="669"/>
      <c r="M69" s="73"/>
    </row>
    <row r="70" spans="1:19" x14ac:dyDescent="0.25">
      <c r="A70" s="7"/>
      <c r="B70" s="74"/>
      <c r="C70" s="75"/>
      <c r="D70" s="75"/>
      <c r="E70" s="75"/>
      <c r="F70" s="75"/>
      <c r="G70" s="75"/>
      <c r="H70" s="75"/>
      <c r="I70" s="75"/>
      <c r="J70" s="75"/>
      <c r="K70" s="75"/>
      <c r="L70" s="58"/>
      <c r="M70" s="10"/>
    </row>
    <row r="71" spans="1:19" ht="14.1" customHeight="1" x14ac:dyDescent="0.25">
      <c r="A71" s="7"/>
      <c r="B71" s="715" t="str">
        <f>IF(Intro!$G$20="English",O71,P71)</f>
        <v>Describe the differences between the commercial and structural quality of the goods on both a price and cost basis. If available, please also provide the price lists to demonstrate these differences.</v>
      </c>
      <c r="C71" s="716"/>
      <c r="D71" s="716"/>
      <c r="E71" s="716"/>
      <c r="F71" s="716"/>
      <c r="G71" s="716"/>
      <c r="H71" s="716"/>
      <c r="I71" s="716"/>
      <c r="J71" s="716"/>
      <c r="K71" s="716"/>
      <c r="L71" s="717"/>
      <c r="M71" s="10"/>
      <c r="O71" s="10" t="s">
        <v>275</v>
      </c>
      <c r="P71" s="10" t="s">
        <v>276</v>
      </c>
      <c r="Q71" s="38"/>
      <c r="R71" s="38"/>
      <c r="S71" s="38"/>
    </row>
    <row r="72" spans="1:19" x14ac:dyDescent="0.25">
      <c r="A72" s="7"/>
      <c r="B72" s="715"/>
      <c r="C72" s="716"/>
      <c r="D72" s="716"/>
      <c r="E72" s="716"/>
      <c r="F72" s="716"/>
      <c r="G72" s="716"/>
      <c r="H72" s="716"/>
      <c r="I72" s="716"/>
      <c r="J72" s="716"/>
      <c r="K72" s="716"/>
      <c r="L72" s="717"/>
      <c r="M72" s="10"/>
      <c r="Q72" s="38"/>
      <c r="R72" s="38"/>
      <c r="S72" s="38"/>
    </row>
    <row r="73" spans="1:19" x14ac:dyDescent="0.25">
      <c r="A73" s="7"/>
      <c r="B73" s="74"/>
      <c r="C73" s="75"/>
      <c r="D73" s="75"/>
      <c r="E73" s="75"/>
      <c r="F73" s="75"/>
      <c r="G73" s="75"/>
      <c r="H73" s="75"/>
      <c r="I73" s="75"/>
      <c r="J73" s="75"/>
      <c r="K73" s="75"/>
      <c r="L73" s="58"/>
      <c r="M73" s="10"/>
    </row>
    <row r="74" spans="1:19" s="11" customFormat="1" x14ac:dyDescent="0.25">
      <c r="A74" s="8"/>
      <c r="B74" s="675"/>
      <c r="C74" s="676"/>
      <c r="D74" s="676"/>
      <c r="E74" s="676"/>
      <c r="F74" s="676"/>
      <c r="G74" s="676"/>
      <c r="H74" s="676"/>
      <c r="I74" s="676"/>
      <c r="J74" s="676"/>
      <c r="K74" s="676"/>
      <c r="L74" s="677"/>
      <c r="M74" s="38"/>
      <c r="Q74" s="10"/>
    </row>
    <row r="75" spans="1:19" s="11" customFormat="1" x14ac:dyDescent="0.25">
      <c r="A75" s="8"/>
      <c r="B75" s="675"/>
      <c r="C75" s="676"/>
      <c r="D75" s="676"/>
      <c r="E75" s="676"/>
      <c r="F75" s="676"/>
      <c r="G75" s="676"/>
      <c r="H75" s="676"/>
      <c r="I75" s="676"/>
      <c r="J75" s="676"/>
      <c r="K75" s="676"/>
      <c r="L75" s="677"/>
      <c r="M75" s="38"/>
      <c r="Q75" s="10"/>
    </row>
    <row r="76" spans="1:19" s="11" customFormat="1" x14ac:dyDescent="0.25">
      <c r="A76" s="8"/>
      <c r="B76" s="675"/>
      <c r="C76" s="676"/>
      <c r="D76" s="676"/>
      <c r="E76" s="676"/>
      <c r="F76" s="676"/>
      <c r="G76" s="676"/>
      <c r="H76" s="676"/>
      <c r="I76" s="676"/>
      <c r="J76" s="676"/>
      <c r="K76" s="676"/>
      <c r="L76" s="677"/>
      <c r="M76" s="38"/>
      <c r="Q76" s="10"/>
    </row>
    <row r="77" spans="1:19" s="11" customFormat="1" x14ac:dyDescent="0.25">
      <c r="A77" s="8"/>
      <c r="B77" s="675"/>
      <c r="C77" s="676"/>
      <c r="D77" s="676"/>
      <c r="E77" s="676"/>
      <c r="F77" s="676"/>
      <c r="G77" s="676"/>
      <c r="H77" s="676"/>
      <c r="I77" s="676"/>
      <c r="J77" s="676"/>
      <c r="K77" s="676"/>
      <c r="L77" s="677"/>
      <c r="M77" s="38"/>
      <c r="Q77" s="10"/>
    </row>
    <row r="78" spans="1:19" s="11" customFormat="1" x14ac:dyDescent="0.25">
      <c r="A78" s="8"/>
      <c r="B78" s="675"/>
      <c r="C78" s="676"/>
      <c r="D78" s="676"/>
      <c r="E78" s="676"/>
      <c r="F78" s="676"/>
      <c r="G78" s="676"/>
      <c r="H78" s="676"/>
      <c r="I78" s="676"/>
      <c r="J78" s="676"/>
      <c r="K78" s="676"/>
      <c r="L78" s="677"/>
      <c r="M78" s="38"/>
      <c r="Q78" s="10"/>
    </row>
    <row r="79" spans="1:19" s="11" customFormat="1" x14ac:dyDescent="0.25">
      <c r="A79" s="8"/>
      <c r="B79" s="675"/>
      <c r="C79" s="676"/>
      <c r="D79" s="676"/>
      <c r="E79" s="676"/>
      <c r="F79" s="676"/>
      <c r="G79" s="676"/>
      <c r="H79" s="676"/>
      <c r="I79" s="676"/>
      <c r="J79" s="676"/>
      <c r="K79" s="676"/>
      <c r="L79" s="677"/>
      <c r="M79" s="38"/>
      <c r="Q79" s="10"/>
    </row>
    <row r="80" spans="1:19" s="11" customFormat="1" x14ac:dyDescent="0.25">
      <c r="A80" s="8"/>
      <c r="B80" s="675"/>
      <c r="C80" s="676"/>
      <c r="D80" s="676"/>
      <c r="E80" s="676"/>
      <c r="F80" s="676"/>
      <c r="G80" s="676"/>
      <c r="H80" s="676"/>
      <c r="I80" s="676"/>
      <c r="J80" s="676"/>
      <c r="K80" s="676"/>
      <c r="L80" s="677"/>
      <c r="M80" s="38"/>
      <c r="Q80" s="10"/>
    </row>
    <row r="81" spans="1:19" s="11" customFormat="1" x14ac:dyDescent="0.25">
      <c r="A81" s="8"/>
      <c r="B81" s="675"/>
      <c r="C81" s="676"/>
      <c r="D81" s="676"/>
      <c r="E81" s="676"/>
      <c r="F81" s="676"/>
      <c r="G81" s="676"/>
      <c r="H81" s="676"/>
      <c r="I81" s="676"/>
      <c r="J81" s="676"/>
      <c r="K81" s="676"/>
      <c r="L81" s="677"/>
      <c r="M81" s="38"/>
      <c r="Q81" s="10"/>
    </row>
    <row r="82" spans="1:19" x14ac:dyDescent="0.25">
      <c r="A82" s="7"/>
      <c r="B82" s="72"/>
      <c r="C82" s="69"/>
      <c r="D82" s="69"/>
      <c r="E82" s="69"/>
      <c r="F82" s="69"/>
      <c r="G82" s="69"/>
      <c r="H82" s="69"/>
      <c r="I82" s="69"/>
      <c r="J82" s="69"/>
      <c r="K82" s="69"/>
      <c r="L82" s="70"/>
      <c r="M82" s="10"/>
    </row>
    <row r="83" spans="1:19" s="11" customFormat="1" x14ac:dyDescent="0.25">
      <c r="A83" s="7"/>
      <c r="B83" s="667" t="s">
        <v>18</v>
      </c>
      <c r="C83" s="668"/>
      <c r="D83" s="668"/>
      <c r="E83" s="668"/>
      <c r="F83" s="668"/>
      <c r="G83" s="668"/>
      <c r="H83" s="668"/>
      <c r="I83" s="668"/>
      <c r="J83" s="668"/>
      <c r="K83" s="668"/>
      <c r="L83" s="669"/>
      <c r="M83" s="73"/>
    </row>
    <row r="84" spans="1:19" x14ac:dyDescent="0.25">
      <c r="A84" s="7"/>
      <c r="B84" s="74"/>
      <c r="C84" s="75"/>
      <c r="D84" s="75"/>
      <c r="E84" s="75"/>
      <c r="F84" s="75"/>
      <c r="G84" s="75"/>
      <c r="H84" s="75"/>
      <c r="I84" s="75"/>
      <c r="J84" s="75"/>
      <c r="K84" s="75"/>
      <c r="L84" s="58"/>
      <c r="M84" s="10"/>
    </row>
    <row r="85" spans="1:19" x14ac:dyDescent="0.25">
      <c r="A85" s="7"/>
      <c r="B85" s="720" t="str">
        <f>IF(Intro!$G$20="English",O85,P85)</f>
        <v>Is there a different customer base in Canada for purchasing these goods?</v>
      </c>
      <c r="C85" s="721"/>
      <c r="D85" s="721"/>
      <c r="E85" s="721"/>
      <c r="F85" s="721"/>
      <c r="G85" s="721"/>
      <c r="H85" s="721"/>
      <c r="I85" s="721"/>
      <c r="J85" s="721"/>
      <c r="K85" s="721"/>
      <c r="L85" s="722"/>
      <c r="M85" s="10"/>
      <c r="O85" s="10" t="s">
        <v>229</v>
      </c>
      <c r="P85" s="10" t="s">
        <v>230</v>
      </c>
      <c r="Q85" s="38"/>
      <c r="R85" s="38"/>
      <c r="S85" s="38"/>
    </row>
    <row r="86" spans="1:19" x14ac:dyDescent="0.25">
      <c r="A86" s="7"/>
      <c r="B86" s="74"/>
      <c r="C86" s="75"/>
      <c r="D86" s="75"/>
      <c r="E86" s="75"/>
      <c r="F86" s="75"/>
      <c r="G86" s="75"/>
      <c r="H86" s="75"/>
      <c r="I86" s="75"/>
      <c r="J86" s="75"/>
      <c r="K86" s="75"/>
      <c r="L86" s="58"/>
      <c r="M86" s="10"/>
    </row>
    <row r="87" spans="1:19" s="11" customFormat="1" x14ac:dyDescent="0.25">
      <c r="A87" s="8"/>
      <c r="B87" s="675"/>
      <c r="C87" s="676"/>
      <c r="D87" s="676"/>
      <c r="E87" s="676"/>
      <c r="F87" s="676"/>
      <c r="G87" s="676"/>
      <c r="H87" s="676"/>
      <c r="I87" s="676"/>
      <c r="J87" s="676"/>
      <c r="K87" s="676"/>
      <c r="L87" s="677"/>
      <c r="M87" s="38"/>
      <c r="Q87" s="10"/>
    </row>
    <row r="88" spans="1:19" s="11" customFormat="1" x14ac:dyDescent="0.25">
      <c r="A88" s="8"/>
      <c r="B88" s="675"/>
      <c r="C88" s="676"/>
      <c r="D88" s="676"/>
      <c r="E88" s="676"/>
      <c r="F88" s="676"/>
      <c r="G88" s="676"/>
      <c r="H88" s="676"/>
      <c r="I88" s="676"/>
      <c r="J88" s="676"/>
      <c r="K88" s="676"/>
      <c r="L88" s="677"/>
      <c r="M88" s="38"/>
      <c r="Q88" s="10"/>
    </row>
    <row r="89" spans="1:19" s="11" customFormat="1" x14ac:dyDescent="0.25">
      <c r="A89" s="8"/>
      <c r="B89" s="675"/>
      <c r="C89" s="676"/>
      <c r="D89" s="676"/>
      <c r="E89" s="676"/>
      <c r="F89" s="676"/>
      <c r="G89" s="676"/>
      <c r="H89" s="676"/>
      <c r="I89" s="676"/>
      <c r="J89" s="676"/>
      <c r="K89" s="676"/>
      <c r="L89" s="677"/>
      <c r="M89" s="38"/>
      <c r="Q89" s="10"/>
    </row>
    <row r="90" spans="1:19" s="11" customFormat="1" x14ac:dyDescent="0.25">
      <c r="A90" s="8"/>
      <c r="B90" s="675"/>
      <c r="C90" s="676"/>
      <c r="D90" s="676"/>
      <c r="E90" s="676"/>
      <c r="F90" s="676"/>
      <c r="G90" s="676"/>
      <c r="H90" s="676"/>
      <c r="I90" s="676"/>
      <c r="J90" s="676"/>
      <c r="K90" s="676"/>
      <c r="L90" s="677"/>
      <c r="M90" s="38"/>
      <c r="Q90" s="10"/>
    </row>
    <row r="91" spans="1:19" s="11" customFormat="1" x14ac:dyDescent="0.25">
      <c r="A91" s="8"/>
      <c r="B91" s="675"/>
      <c r="C91" s="676"/>
      <c r="D91" s="676"/>
      <c r="E91" s="676"/>
      <c r="F91" s="676"/>
      <c r="G91" s="676"/>
      <c r="H91" s="676"/>
      <c r="I91" s="676"/>
      <c r="J91" s="676"/>
      <c r="K91" s="676"/>
      <c r="L91" s="677"/>
      <c r="M91" s="38"/>
      <c r="Q91" s="10"/>
    </row>
    <row r="92" spans="1:19" s="11" customFormat="1" x14ac:dyDescent="0.25">
      <c r="A92" s="8"/>
      <c r="B92" s="675"/>
      <c r="C92" s="676"/>
      <c r="D92" s="676"/>
      <c r="E92" s="676"/>
      <c r="F92" s="676"/>
      <c r="G92" s="676"/>
      <c r="H92" s="676"/>
      <c r="I92" s="676"/>
      <c r="J92" s="676"/>
      <c r="K92" s="676"/>
      <c r="L92" s="677"/>
      <c r="M92" s="38"/>
      <c r="Q92" s="10"/>
    </row>
    <row r="93" spans="1:19" s="11" customFormat="1" x14ac:dyDescent="0.25">
      <c r="A93" s="8"/>
      <c r="B93" s="675"/>
      <c r="C93" s="676"/>
      <c r="D93" s="676"/>
      <c r="E93" s="676"/>
      <c r="F93" s="676"/>
      <c r="G93" s="676"/>
      <c r="H93" s="676"/>
      <c r="I93" s="676"/>
      <c r="J93" s="676"/>
      <c r="K93" s="676"/>
      <c r="L93" s="677"/>
      <c r="M93" s="38"/>
      <c r="Q93" s="10"/>
    </row>
    <row r="94" spans="1:19" s="11" customFormat="1" x14ac:dyDescent="0.25">
      <c r="A94" s="8"/>
      <c r="B94" s="675"/>
      <c r="C94" s="676"/>
      <c r="D94" s="676"/>
      <c r="E94" s="676"/>
      <c r="F94" s="676"/>
      <c r="G94" s="676"/>
      <c r="H94" s="676"/>
      <c r="I94" s="676"/>
      <c r="J94" s="676"/>
      <c r="K94" s="676"/>
      <c r="L94" s="677"/>
      <c r="M94" s="38"/>
      <c r="Q94" s="10"/>
    </row>
    <row r="95" spans="1:19" x14ac:dyDescent="0.25">
      <c r="A95" s="7"/>
      <c r="B95" s="72"/>
      <c r="C95" s="69"/>
      <c r="D95" s="69"/>
      <c r="E95" s="69"/>
      <c r="F95" s="69"/>
      <c r="G95" s="69"/>
      <c r="H95" s="69"/>
      <c r="I95" s="69"/>
      <c r="J95" s="69"/>
      <c r="K95" s="69"/>
      <c r="L95" s="70"/>
      <c r="M95" s="10"/>
    </row>
    <row r="96" spans="1:19" s="11" customFormat="1" x14ac:dyDescent="0.25">
      <c r="A96" s="7"/>
      <c r="B96" s="89"/>
      <c r="C96" s="89"/>
      <c r="D96" s="89"/>
      <c r="E96" s="90"/>
      <c r="F96" s="90"/>
      <c r="G96" s="90"/>
      <c r="H96" s="90"/>
      <c r="I96" s="90"/>
      <c r="J96" s="90"/>
      <c r="K96" s="90"/>
      <c r="L96" s="90"/>
      <c r="M96" s="73"/>
    </row>
    <row r="97" spans="1:16" x14ac:dyDescent="0.25">
      <c r="A97" s="7"/>
      <c r="B97" s="540" t="str">
        <f>UPPER(IF(Intro!$G$20="English",O97,P97))</f>
        <v>REGIONAL SALES</v>
      </c>
      <c r="C97" s="541"/>
      <c r="D97" s="541"/>
      <c r="E97" s="541"/>
      <c r="F97" s="541"/>
      <c r="G97" s="541"/>
      <c r="H97" s="541"/>
      <c r="I97" s="541"/>
      <c r="J97" s="541"/>
      <c r="K97" s="541"/>
      <c r="L97" s="542"/>
      <c r="M97" s="10"/>
      <c r="O97" s="10" t="s">
        <v>151</v>
      </c>
      <c r="P97" s="10" t="s">
        <v>152</v>
      </c>
    </row>
    <row r="98" spans="1:16" x14ac:dyDescent="0.25">
      <c r="A98" s="7"/>
      <c r="B98" s="672" t="s">
        <v>19</v>
      </c>
      <c r="C98" s="673"/>
      <c r="D98" s="673"/>
      <c r="E98" s="673"/>
      <c r="F98" s="673"/>
      <c r="G98" s="673"/>
      <c r="H98" s="673"/>
      <c r="I98" s="673"/>
      <c r="J98" s="673"/>
      <c r="K98" s="673"/>
      <c r="L98" s="674"/>
      <c r="M98" s="10"/>
    </row>
    <row r="99" spans="1:16" x14ac:dyDescent="0.25">
      <c r="A99" s="7"/>
      <c r="B99" s="16"/>
      <c r="C99" s="35"/>
      <c r="D99" s="35"/>
      <c r="E99" s="36"/>
      <c r="F99" s="36"/>
      <c r="G99" s="36"/>
      <c r="H99" s="36"/>
      <c r="I99" s="36"/>
      <c r="J99" s="36"/>
      <c r="K99" s="36"/>
      <c r="L99" s="17"/>
      <c r="M99" s="10"/>
    </row>
    <row r="100" spans="1:16" x14ac:dyDescent="0.25">
      <c r="A100" s="7"/>
      <c r="B100" s="549" t="str">
        <f>IF(Intro!$G$20="English",O100,P100)</f>
        <v>Provide the regional distribution of your firm's volume of import sales of the goods.</v>
      </c>
      <c r="C100" s="550"/>
      <c r="D100" s="550"/>
      <c r="E100" s="550"/>
      <c r="F100" s="550"/>
      <c r="G100" s="550"/>
      <c r="H100" s="550"/>
      <c r="I100" s="550"/>
      <c r="J100" s="550"/>
      <c r="K100" s="550"/>
      <c r="L100" s="551"/>
      <c r="M100" s="10"/>
      <c r="O100" s="18" t="s">
        <v>223</v>
      </c>
      <c r="P100" s="10" t="s">
        <v>166</v>
      </c>
    </row>
    <row r="101" spans="1:16" x14ac:dyDescent="0.25">
      <c r="A101" s="7"/>
      <c r="B101" s="549" t="str">
        <f>B22</f>
        <v>Note - Only complete this question if your firm sold the goods between January 1, 2023, and March 31,2026.</v>
      </c>
      <c r="C101" s="550"/>
      <c r="D101" s="550"/>
      <c r="E101" s="550"/>
      <c r="F101" s="550"/>
      <c r="G101" s="550"/>
      <c r="H101" s="550"/>
      <c r="I101" s="550"/>
      <c r="J101" s="550"/>
      <c r="K101" s="550"/>
      <c r="L101" s="551"/>
      <c r="M101" s="10"/>
      <c r="O101" s="18"/>
    </row>
    <row r="102" spans="1:16" x14ac:dyDescent="0.25">
      <c r="A102" s="7"/>
      <c r="B102" s="61"/>
      <c r="C102" s="62"/>
      <c r="D102" s="35"/>
      <c r="E102" s="36"/>
      <c r="F102" s="36"/>
      <c r="G102" s="36"/>
      <c r="H102" s="36"/>
      <c r="I102" s="36"/>
      <c r="J102" s="36"/>
      <c r="K102" s="36"/>
      <c r="L102" s="17"/>
      <c r="M102" s="10"/>
      <c r="O102" s="18"/>
    </row>
    <row r="103" spans="1:16" x14ac:dyDescent="0.25">
      <c r="A103" s="7"/>
      <c r="B103" s="61"/>
      <c r="C103" s="62"/>
      <c r="F103" s="35"/>
      <c r="G103" s="718">
        <f>Variables!$B$6</f>
        <v>2023</v>
      </c>
      <c r="H103" s="718">
        <f>G103+1</f>
        <v>2024</v>
      </c>
      <c r="I103" s="718">
        <f>H103+1</f>
        <v>2025</v>
      </c>
      <c r="J103" s="718" t="str">
        <f>IF(Intro!$G$20="English",Variables!B9,Variables!C9)</f>
        <v>Jan-March 2025</v>
      </c>
      <c r="K103" s="718" t="str">
        <f>IF(Intro!$G$20="English",Variables!B10,Variables!C10)</f>
        <v>Jan-March 2026</v>
      </c>
      <c r="L103" s="71"/>
      <c r="M103" s="10"/>
      <c r="O103" s="18"/>
    </row>
    <row r="104" spans="1:16" x14ac:dyDescent="0.25">
      <c r="A104" s="7"/>
      <c r="B104" s="113"/>
      <c r="C104" s="114"/>
      <c r="F104" s="35"/>
      <c r="G104" s="718"/>
      <c r="H104" s="718"/>
      <c r="I104" s="718"/>
      <c r="J104" s="718"/>
      <c r="K104" s="718"/>
      <c r="L104" s="71"/>
      <c r="M104" s="10"/>
      <c r="O104" s="18"/>
    </row>
    <row r="105" spans="1:16" x14ac:dyDescent="0.25">
      <c r="A105" s="7"/>
      <c r="B105" s="726" t="str">
        <f>IF(Intro!$G$20="English",O105,P105)</f>
        <v>Atlantic Provinces</v>
      </c>
      <c r="C105" s="728"/>
      <c r="D105" s="728"/>
      <c r="E105" s="728"/>
      <c r="F105" s="126" t="s">
        <v>123</v>
      </c>
      <c r="G105" s="189"/>
      <c r="H105" s="189"/>
      <c r="I105" s="189"/>
      <c r="J105" s="189"/>
      <c r="K105" s="189"/>
      <c r="L105" s="71"/>
      <c r="M105" s="10"/>
      <c r="O105" s="10" t="s">
        <v>34</v>
      </c>
      <c r="P105" s="10" t="s">
        <v>35</v>
      </c>
    </row>
    <row r="106" spans="1:16" x14ac:dyDescent="0.25">
      <c r="A106" s="7"/>
      <c r="B106" s="726" t="str">
        <f>IF(Intro!$G$20="English",O106,P106)</f>
        <v xml:space="preserve">Quebec and Ontario </v>
      </c>
      <c r="C106" s="727"/>
      <c r="D106" s="727"/>
      <c r="E106" s="727"/>
      <c r="F106" s="126" t="s">
        <v>123</v>
      </c>
      <c r="G106" s="189"/>
      <c r="H106" s="189"/>
      <c r="I106" s="189"/>
      <c r="J106" s="189"/>
      <c r="K106" s="189"/>
      <c r="L106" s="71"/>
      <c r="M106" s="10"/>
      <c r="O106" s="10" t="s">
        <v>36</v>
      </c>
      <c r="P106" s="10" t="s">
        <v>37</v>
      </c>
    </row>
    <row r="107" spans="1:16" x14ac:dyDescent="0.25">
      <c r="A107" s="7"/>
      <c r="B107" s="726" t="str">
        <f>IF(Intro!$G$20="English",O107,P107)</f>
        <v>Manitoba and Saskatchewan</v>
      </c>
      <c r="C107" s="727"/>
      <c r="D107" s="727"/>
      <c r="E107" s="727"/>
      <c r="F107" s="126" t="s">
        <v>123</v>
      </c>
      <c r="G107" s="189"/>
      <c r="H107" s="189"/>
      <c r="I107" s="189"/>
      <c r="J107" s="189"/>
      <c r="K107" s="189"/>
      <c r="L107" s="71"/>
      <c r="M107" s="10"/>
      <c r="O107" s="10" t="s">
        <v>38</v>
      </c>
      <c r="P107" s="10" t="s">
        <v>43</v>
      </c>
    </row>
    <row r="108" spans="1:16" x14ac:dyDescent="0.25">
      <c r="A108" s="7"/>
      <c r="B108" s="726" t="str">
        <f>IF(Intro!$G$20="English",O108,P108)</f>
        <v>Alberta and British Columbia</v>
      </c>
      <c r="C108" s="727"/>
      <c r="D108" s="727"/>
      <c r="E108" s="727"/>
      <c r="F108" s="126" t="s">
        <v>123</v>
      </c>
      <c r="G108" s="189"/>
      <c r="H108" s="189"/>
      <c r="I108" s="189"/>
      <c r="J108" s="189"/>
      <c r="K108" s="189"/>
      <c r="L108" s="71"/>
      <c r="M108" s="10"/>
      <c r="O108" s="10" t="s">
        <v>39</v>
      </c>
      <c r="P108" s="10" t="s">
        <v>40</v>
      </c>
    </row>
    <row r="109" spans="1:16" x14ac:dyDescent="0.25">
      <c r="A109" s="7"/>
      <c r="B109" s="726" t="str">
        <f>IF(Intro!$G$20="English",O109,P109)</f>
        <v>Nunavut, Yukon and Northwest Territories</v>
      </c>
      <c r="C109" s="727"/>
      <c r="D109" s="727"/>
      <c r="E109" s="727"/>
      <c r="F109" s="126" t="s">
        <v>123</v>
      </c>
      <c r="G109" s="189"/>
      <c r="H109" s="189"/>
      <c r="I109" s="189"/>
      <c r="J109" s="189"/>
      <c r="K109" s="189"/>
      <c r="L109" s="71"/>
      <c r="M109" s="10"/>
      <c r="O109" s="10" t="s">
        <v>41</v>
      </c>
      <c r="P109" s="10" t="s">
        <v>42</v>
      </c>
    </row>
    <row r="110" spans="1:16" s="11" customFormat="1" x14ac:dyDescent="0.25">
      <c r="A110" s="32"/>
      <c r="B110" s="726" t="str">
        <f>IF(Intro!$G$20="English",O110,P110)</f>
        <v>Unaccounted</v>
      </c>
      <c r="C110" s="727"/>
      <c r="D110" s="727"/>
      <c r="E110" s="727"/>
      <c r="F110" s="126" t="s">
        <v>123</v>
      </c>
      <c r="G110" s="190">
        <f>100-SUM(G105:G109)</f>
        <v>100</v>
      </c>
      <c r="H110" s="190">
        <f t="shared" ref="H110:I110" si="0">100-SUM(H105:H109)</f>
        <v>100</v>
      </c>
      <c r="I110" s="190">
        <f t="shared" si="0"/>
        <v>100</v>
      </c>
      <c r="J110" s="190">
        <f t="shared" ref="J110:K110" si="1">100-SUM(J105:J109)</f>
        <v>100</v>
      </c>
      <c r="K110" s="190">
        <f t="shared" si="1"/>
        <v>100</v>
      </c>
      <c r="L110" s="71"/>
      <c r="O110" s="11" t="s">
        <v>222</v>
      </c>
      <c r="P110" s="11" t="s">
        <v>248</v>
      </c>
    </row>
    <row r="111" spans="1:16" x14ac:dyDescent="0.25">
      <c r="A111" s="7"/>
      <c r="B111" s="72"/>
      <c r="C111" s="69"/>
      <c r="D111" s="69"/>
      <c r="E111" s="69"/>
      <c r="F111" s="69"/>
      <c r="G111" s="69"/>
      <c r="H111" s="69"/>
      <c r="I111" s="69"/>
      <c r="J111" s="69"/>
      <c r="K111" s="69"/>
      <c r="L111" s="70"/>
      <c r="M111" s="10"/>
    </row>
    <row r="112" spans="1:16" x14ac:dyDescent="0.25">
      <c r="A112" s="7"/>
      <c r="B112" s="40"/>
      <c r="C112" s="40"/>
      <c r="D112" s="40"/>
      <c r="E112" s="40"/>
      <c r="F112" s="40"/>
      <c r="G112" s="40"/>
      <c r="H112" s="40"/>
      <c r="I112" s="40"/>
      <c r="J112" s="40"/>
      <c r="K112" s="40"/>
      <c r="L112" s="40"/>
      <c r="M112" s="10"/>
    </row>
    <row r="113" spans="1:16" x14ac:dyDescent="0.25">
      <c r="A113" s="7"/>
      <c r="B113" s="540" t="str">
        <f>UPPER(IF(Intro!$G$20="English",O113,P113))</f>
        <v>SALES OF IMPORTS IN CANADA TO TOP FIVE ACCOUNTS</v>
      </c>
      <c r="C113" s="541"/>
      <c r="D113" s="541"/>
      <c r="E113" s="541"/>
      <c r="F113" s="541"/>
      <c r="G113" s="541"/>
      <c r="H113" s="541"/>
      <c r="I113" s="541"/>
      <c r="J113" s="541"/>
      <c r="K113" s="541"/>
      <c r="L113" s="542"/>
      <c r="M113" s="10"/>
      <c r="O113" s="10" t="s">
        <v>206</v>
      </c>
      <c r="P113" s="10" t="s">
        <v>207</v>
      </c>
    </row>
    <row r="114" spans="1:16" x14ac:dyDescent="0.25">
      <c r="A114" s="7"/>
      <c r="B114" s="672" t="s">
        <v>20</v>
      </c>
      <c r="C114" s="673"/>
      <c r="D114" s="673"/>
      <c r="E114" s="673"/>
      <c r="F114" s="673"/>
      <c r="G114" s="673"/>
      <c r="H114" s="673"/>
      <c r="I114" s="673"/>
      <c r="J114" s="673"/>
      <c r="K114" s="673"/>
      <c r="L114" s="674"/>
      <c r="M114" s="10"/>
    </row>
    <row r="115" spans="1:16" x14ac:dyDescent="0.25">
      <c r="A115" s="7"/>
      <c r="B115" s="16"/>
      <c r="C115" s="35"/>
      <c r="D115" s="35"/>
      <c r="E115" s="36"/>
      <c r="F115" s="36"/>
      <c r="G115" s="36"/>
      <c r="H115" s="36"/>
      <c r="I115" s="36"/>
      <c r="J115" s="36"/>
      <c r="K115" s="36"/>
      <c r="L115" s="17"/>
      <c r="M115" s="10"/>
    </row>
    <row r="116" spans="1:16" x14ac:dyDescent="0.25">
      <c r="A116" s="7"/>
      <c r="B116" s="549" t="str">
        <f>IF(Intro!$G$20="English",O116,P116)</f>
        <v>Identify your firm's five largest accounts for sales of the imports of the goods in Canada, by volume since Q2 - 2024.</v>
      </c>
      <c r="C116" s="550"/>
      <c r="D116" s="550"/>
      <c r="E116" s="550"/>
      <c r="F116" s="550"/>
      <c r="G116" s="550"/>
      <c r="H116" s="550"/>
      <c r="I116" s="550"/>
      <c r="J116" s="550"/>
      <c r="K116" s="550"/>
      <c r="L116" s="551"/>
      <c r="M116" s="10"/>
      <c r="O116" s="18" t="str">
        <f>"Identify your firm's five largest accounts for sales of the imports of the goods in Canada, by volume since "&amp;'Imp-Aus'!E55&amp;"."</f>
        <v>Identify your firm's five largest accounts for sales of the imports of the goods in Canada, by volume since Q2 - 2024.</v>
      </c>
      <c r="P116" s="10" t="str">
        <f>"Identifiez les cinq plus grands comptes de votre entreprise pour les ventes d’importations de marchandises au Canada, depuis "&amp;'Imp-Aus'!E55&amp;"."</f>
        <v>Identifiez les cinq plus grands comptes de votre entreprise pour les ventes d’importations de marchandises au Canada, depuis Q2 - 2024.</v>
      </c>
    </row>
    <row r="117" spans="1:16" x14ac:dyDescent="0.25">
      <c r="A117" s="7"/>
      <c r="B117" s="549" t="str">
        <f>B22</f>
        <v>Note - Only complete this question if your firm sold the goods between January 1, 2023, and March 31,2026.</v>
      </c>
      <c r="C117" s="550"/>
      <c r="D117" s="550"/>
      <c r="E117" s="550"/>
      <c r="F117" s="550"/>
      <c r="G117" s="550"/>
      <c r="H117" s="550"/>
      <c r="I117" s="550"/>
      <c r="J117" s="550"/>
      <c r="K117" s="550"/>
      <c r="L117" s="551"/>
      <c r="M117" s="10"/>
      <c r="O117" s="18"/>
    </row>
    <row r="118" spans="1:16" x14ac:dyDescent="0.25">
      <c r="A118" s="7"/>
      <c r="B118" s="61"/>
      <c r="C118" s="62"/>
      <c r="D118" s="35"/>
      <c r="E118" s="36"/>
      <c r="F118" s="36"/>
      <c r="G118" s="36"/>
      <c r="H118" s="36"/>
      <c r="I118" s="36"/>
      <c r="J118" s="36"/>
      <c r="K118" s="36"/>
      <c r="L118" s="17"/>
      <c r="M118" s="10"/>
      <c r="O118" s="18"/>
    </row>
    <row r="119" spans="1:16" x14ac:dyDescent="0.25">
      <c r="A119" s="7"/>
      <c r="B119" s="119" t="str">
        <f>IF(Intro!$G$20="English",O119,P119)</f>
        <v>Account 1</v>
      </c>
      <c r="C119" s="705"/>
      <c r="D119" s="719"/>
      <c r="E119" s="719"/>
      <c r="F119" s="719"/>
      <c r="G119" s="719"/>
      <c r="H119" s="719"/>
      <c r="I119" s="719"/>
      <c r="J119" s="719"/>
      <c r="K119" s="719"/>
      <c r="L119" s="719"/>
      <c r="M119" s="10"/>
      <c r="O119" s="18" t="s">
        <v>45</v>
      </c>
      <c r="P119" s="10" t="s">
        <v>46</v>
      </c>
    </row>
    <row r="120" spans="1:16" x14ac:dyDescent="0.25">
      <c r="A120" s="7"/>
      <c r="B120" s="119" t="str">
        <f>IF(Intro!$G$20="English",O120,P120)</f>
        <v>Account 2</v>
      </c>
      <c r="C120" s="705"/>
      <c r="D120" s="719"/>
      <c r="E120" s="719"/>
      <c r="F120" s="719"/>
      <c r="G120" s="719"/>
      <c r="H120" s="719"/>
      <c r="I120" s="719"/>
      <c r="J120" s="719"/>
      <c r="K120" s="719"/>
      <c r="L120" s="719"/>
      <c r="M120" s="10"/>
      <c r="O120" s="18" t="s">
        <v>47</v>
      </c>
      <c r="P120" s="10" t="s">
        <v>48</v>
      </c>
    </row>
    <row r="121" spans="1:16" x14ac:dyDescent="0.25">
      <c r="A121" s="7"/>
      <c r="B121" s="119" t="str">
        <f>IF(Intro!$G$20="English",O121,P121)</f>
        <v>Account 3</v>
      </c>
      <c r="C121" s="705"/>
      <c r="D121" s="719"/>
      <c r="E121" s="719"/>
      <c r="F121" s="719"/>
      <c r="G121" s="719"/>
      <c r="H121" s="719"/>
      <c r="I121" s="719"/>
      <c r="J121" s="719"/>
      <c r="K121" s="719"/>
      <c r="L121" s="719"/>
      <c r="M121" s="10"/>
      <c r="O121" s="18" t="s">
        <v>49</v>
      </c>
      <c r="P121" s="10" t="s">
        <v>50</v>
      </c>
    </row>
    <row r="122" spans="1:16" x14ac:dyDescent="0.25">
      <c r="A122" s="7"/>
      <c r="B122" s="119" t="str">
        <f>IF(Intro!$G$20="English",O122,P122)</f>
        <v>Account 4</v>
      </c>
      <c r="C122" s="705"/>
      <c r="D122" s="719"/>
      <c r="E122" s="719"/>
      <c r="F122" s="719"/>
      <c r="G122" s="719"/>
      <c r="H122" s="719"/>
      <c r="I122" s="719"/>
      <c r="J122" s="719"/>
      <c r="K122" s="719"/>
      <c r="L122" s="719"/>
      <c r="M122" s="10"/>
      <c r="O122" s="18" t="s">
        <v>51</v>
      </c>
      <c r="P122" s="10" t="s">
        <v>52</v>
      </c>
    </row>
    <row r="123" spans="1:16" x14ac:dyDescent="0.25">
      <c r="A123" s="7"/>
      <c r="B123" s="119" t="str">
        <f>IF(Intro!$G$20="English",O123,P123)</f>
        <v>Account 5</v>
      </c>
      <c r="C123" s="705"/>
      <c r="D123" s="719"/>
      <c r="E123" s="719"/>
      <c r="F123" s="719"/>
      <c r="G123" s="719"/>
      <c r="H123" s="719"/>
      <c r="I123" s="719"/>
      <c r="J123" s="719"/>
      <c r="K123" s="719"/>
      <c r="L123" s="719"/>
      <c r="M123" s="10"/>
      <c r="O123" s="18" t="s">
        <v>53</v>
      </c>
      <c r="P123" s="10" t="s">
        <v>54</v>
      </c>
    </row>
    <row r="124" spans="1:16" x14ac:dyDescent="0.25">
      <c r="A124" s="7"/>
      <c r="B124" s="46"/>
      <c r="C124" s="115"/>
      <c r="D124" s="128"/>
      <c r="E124" s="129"/>
      <c r="F124" s="129"/>
      <c r="G124" s="129"/>
      <c r="H124" s="129"/>
      <c r="I124" s="129"/>
      <c r="J124" s="129"/>
      <c r="K124" s="129"/>
      <c r="L124" s="130"/>
      <c r="M124" s="10"/>
      <c r="O124" s="18"/>
    </row>
    <row r="125" spans="1:16" x14ac:dyDescent="0.25">
      <c r="A125" s="7"/>
      <c r="B125" s="40"/>
      <c r="C125" s="40"/>
      <c r="D125" s="40"/>
      <c r="E125" s="40"/>
      <c r="F125" s="40"/>
      <c r="G125" s="40"/>
      <c r="H125" s="40"/>
      <c r="I125" s="40"/>
      <c r="J125" s="40"/>
      <c r="K125" s="40"/>
      <c r="L125" s="40"/>
      <c r="M125" s="10"/>
    </row>
    <row r="126" spans="1:16" x14ac:dyDescent="0.25">
      <c r="A126" s="7"/>
      <c r="B126" s="540" t="str">
        <f>UPPER(IF(Intro!$G$20="English",O126,P126))</f>
        <v>PLANS</v>
      </c>
      <c r="C126" s="541"/>
      <c r="D126" s="541"/>
      <c r="E126" s="541"/>
      <c r="F126" s="541"/>
      <c r="G126" s="541"/>
      <c r="H126" s="541"/>
      <c r="I126" s="541"/>
      <c r="J126" s="541"/>
      <c r="K126" s="541"/>
      <c r="L126" s="542"/>
      <c r="M126" s="10"/>
      <c r="O126" s="10" t="s">
        <v>278</v>
      </c>
      <c r="P126" s="10" t="s">
        <v>278</v>
      </c>
    </row>
    <row r="127" spans="1:16" s="11" customFormat="1" x14ac:dyDescent="0.25">
      <c r="A127" s="8"/>
      <c r="B127" s="667" t="s">
        <v>21</v>
      </c>
      <c r="C127" s="668"/>
      <c r="D127" s="668"/>
      <c r="E127" s="668"/>
      <c r="F127" s="668"/>
      <c r="G127" s="668"/>
      <c r="H127" s="668"/>
      <c r="I127" s="668"/>
      <c r="J127" s="668"/>
      <c r="K127" s="668"/>
      <c r="L127" s="669"/>
      <c r="M127" s="73"/>
    </row>
    <row r="128" spans="1:16" x14ac:dyDescent="0.25">
      <c r="B128" s="74"/>
      <c r="C128" s="75"/>
      <c r="D128" s="40"/>
      <c r="E128" s="40"/>
      <c r="F128" s="40"/>
      <c r="G128" s="40"/>
      <c r="H128" s="40"/>
      <c r="I128" s="40"/>
      <c r="J128" s="40"/>
      <c r="K128" s="40"/>
      <c r="L128" s="58"/>
      <c r="M128" s="10"/>
    </row>
    <row r="129" spans="1:17" ht="14.1" customHeight="1" x14ac:dyDescent="0.25">
      <c r="B129" s="537" t="str">
        <f>IF(Intro!$G$20="English",O129,P129)</f>
        <v>Provide your firm’s strategies and objectives for the next two years with respect to purchases of the goods made in Canada. Provide the rationale and assumptions underlying these strategies and objectives.</v>
      </c>
      <c r="C129" s="538"/>
      <c r="D129" s="538"/>
      <c r="E129" s="538"/>
      <c r="F129" s="538"/>
      <c r="G129" s="538"/>
      <c r="H129" s="538"/>
      <c r="I129" s="538"/>
      <c r="J129" s="538"/>
      <c r="K129" s="538"/>
      <c r="L129" s="539"/>
      <c r="M129" s="10"/>
      <c r="O129" s="10" t="s">
        <v>277</v>
      </c>
      <c r="P129" s="10" t="s">
        <v>226</v>
      </c>
    </row>
    <row r="130" spans="1:17" x14ac:dyDescent="0.25">
      <c r="B130" s="537"/>
      <c r="C130" s="538"/>
      <c r="D130" s="538"/>
      <c r="E130" s="538"/>
      <c r="F130" s="538"/>
      <c r="G130" s="538"/>
      <c r="H130" s="538"/>
      <c r="I130" s="538"/>
      <c r="J130" s="538"/>
      <c r="K130" s="538"/>
      <c r="L130" s="539"/>
      <c r="M130" s="10"/>
    </row>
    <row r="131" spans="1:17" x14ac:dyDescent="0.25">
      <c r="B131" s="74"/>
      <c r="C131" s="75"/>
      <c r="D131" s="40"/>
      <c r="E131" s="40"/>
      <c r="F131" s="40"/>
      <c r="G131" s="40"/>
      <c r="H131" s="40"/>
      <c r="I131" s="40"/>
      <c r="J131" s="40"/>
      <c r="K131" s="40"/>
      <c r="L131" s="58"/>
      <c r="M131" s="10"/>
    </row>
    <row r="132" spans="1:17" s="11" customFormat="1" x14ac:dyDescent="0.25">
      <c r="A132" s="8"/>
      <c r="B132" s="675"/>
      <c r="C132" s="676"/>
      <c r="D132" s="676"/>
      <c r="E132" s="676"/>
      <c r="F132" s="676"/>
      <c r="G132" s="676"/>
      <c r="H132" s="676"/>
      <c r="I132" s="676"/>
      <c r="J132" s="676"/>
      <c r="K132" s="676"/>
      <c r="L132" s="677"/>
      <c r="M132" s="38"/>
      <c r="Q132" s="10"/>
    </row>
    <row r="133" spans="1:17" s="11" customFormat="1" x14ac:dyDescent="0.25">
      <c r="A133" s="8"/>
      <c r="B133" s="675"/>
      <c r="C133" s="676"/>
      <c r="D133" s="676"/>
      <c r="E133" s="676"/>
      <c r="F133" s="676"/>
      <c r="G133" s="676"/>
      <c r="H133" s="676"/>
      <c r="I133" s="676"/>
      <c r="J133" s="676"/>
      <c r="K133" s="676"/>
      <c r="L133" s="677"/>
      <c r="M133" s="38"/>
      <c r="Q133" s="10"/>
    </row>
    <row r="134" spans="1:17" s="11" customFormat="1" x14ac:dyDescent="0.25">
      <c r="A134" s="8"/>
      <c r="B134" s="675"/>
      <c r="C134" s="676"/>
      <c r="D134" s="676"/>
      <c r="E134" s="676"/>
      <c r="F134" s="676"/>
      <c r="G134" s="676"/>
      <c r="H134" s="676"/>
      <c r="I134" s="676"/>
      <c r="J134" s="676"/>
      <c r="K134" s="676"/>
      <c r="L134" s="677"/>
      <c r="M134" s="38"/>
      <c r="Q134" s="10"/>
    </row>
    <row r="135" spans="1:17" s="11" customFormat="1" x14ac:dyDescent="0.25">
      <c r="A135" s="8"/>
      <c r="B135" s="675"/>
      <c r="C135" s="676"/>
      <c r="D135" s="676"/>
      <c r="E135" s="676"/>
      <c r="F135" s="676"/>
      <c r="G135" s="676"/>
      <c r="H135" s="676"/>
      <c r="I135" s="676"/>
      <c r="J135" s="676"/>
      <c r="K135" s="676"/>
      <c r="L135" s="677"/>
      <c r="M135" s="38"/>
      <c r="Q135" s="10"/>
    </row>
    <row r="136" spans="1:17" s="11" customFormat="1" x14ac:dyDescent="0.25">
      <c r="A136" s="8"/>
      <c r="B136" s="675"/>
      <c r="C136" s="676"/>
      <c r="D136" s="676"/>
      <c r="E136" s="676"/>
      <c r="F136" s="676"/>
      <c r="G136" s="676"/>
      <c r="H136" s="676"/>
      <c r="I136" s="676"/>
      <c r="J136" s="676"/>
      <c r="K136" s="676"/>
      <c r="L136" s="677"/>
      <c r="M136" s="38"/>
      <c r="Q136" s="10"/>
    </row>
    <row r="137" spans="1:17" s="11" customFormat="1" x14ac:dyDescent="0.25">
      <c r="A137" s="8"/>
      <c r="B137" s="675"/>
      <c r="C137" s="676"/>
      <c r="D137" s="676"/>
      <c r="E137" s="676"/>
      <c r="F137" s="676"/>
      <c r="G137" s="676"/>
      <c r="H137" s="676"/>
      <c r="I137" s="676"/>
      <c r="J137" s="676"/>
      <c r="K137" s="676"/>
      <c r="L137" s="677"/>
      <c r="M137" s="38"/>
      <c r="Q137" s="10"/>
    </row>
    <row r="138" spans="1:17" s="11" customFormat="1" x14ac:dyDescent="0.25">
      <c r="A138" s="8"/>
      <c r="B138" s="675"/>
      <c r="C138" s="676"/>
      <c r="D138" s="676"/>
      <c r="E138" s="676"/>
      <c r="F138" s="676"/>
      <c r="G138" s="676"/>
      <c r="H138" s="676"/>
      <c r="I138" s="676"/>
      <c r="J138" s="676"/>
      <c r="K138" s="676"/>
      <c r="L138" s="677"/>
      <c r="M138" s="38"/>
      <c r="Q138" s="10"/>
    </row>
    <row r="139" spans="1:17" s="11" customFormat="1" x14ac:dyDescent="0.25">
      <c r="A139" s="8"/>
      <c r="B139" s="675"/>
      <c r="C139" s="676"/>
      <c r="D139" s="676"/>
      <c r="E139" s="676"/>
      <c r="F139" s="676"/>
      <c r="G139" s="676"/>
      <c r="H139" s="676"/>
      <c r="I139" s="676"/>
      <c r="J139" s="676"/>
      <c r="K139" s="676"/>
      <c r="L139" s="677"/>
      <c r="M139" s="38"/>
      <c r="Q139" s="10"/>
    </row>
    <row r="140" spans="1:17" x14ac:dyDescent="0.25">
      <c r="B140" s="72"/>
      <c r="C140" s="69"/>
      <c r="D140" s="69"/>
      <c r="E140" s="69"/>
      <c r="F140" s="69"/>
      <c r="G140" s="69"/>
      <c r="H140" s="69"/>
      <c r="I140" s="69"/>
      <c r="J140" s="69"/>
      <c r="K140" s="69"/>
      <c r="L140" s="70"/>
      <c r="M140" s="10"/>
    </row>
    <row r="141" spans="1:17" s="11" customFormat="1" x14ac:dyDescent="0.25">
      <c r="A141" s="8"/>
      <c r="B141" s="667" t="s">
        <v>22</v>
      </c>
      <c r="C141" s="668"/>
      <c r="D141" s="668"/>
      <c r="E141" s="668"/>
      <c r="F141" s="668"/>
      <c r="G141" s="668"/>
      <c r="H141" s="668"/>
      <c r="I141" s="668"/>
      <c r="J141" s="668"/>
      <c r="K141" s="668"/>
      <c r="L141" s="669"/>
      <c r="M141" s="73"/>
    </row>
    <row r="142" spans="1:17" x14ac:dyDescent="0.25">
      <c r="B142" s="74"/>
      <c r="C142" s="75"/>
      <c r="D142" s="40"/>
      <c r="E142" s="40"/>
      <c r="F142" s="40"/>
      <c r="G142" s="40"/>
      <c r="H142" s="40"/>
      <c r="I142" s="40"/>
      <c r="J142" s="40"/>
      <c r="K142" s="40"/>
      <c r="L142" s="58"/>
      <c r="M142" s="10"/>
    </row>
    <row r="143" spans="1:17" ht="14.1" customHeight="1" x14ac:dyDescent="0.25">
      <c r="B143" s="537" t="str">
        <f>IF(Intro!$G$20="English",O143,P143)</f>
        <v>Provide your firm’s strategies and objectives for the next two years with respect to imports and sales of imports of the goods. Provide the rationale and assumptions underlying these strategies and objectives.</v>
      </c>
      <c r="C143" s="538"/>
      <c r="D143" s="538"/>
      <c r="E143" s="538"/>
      <c r="F143" s="538"/>
      <c r="G143" s="538"/>
      <c r="H143" s="538"/>
      <c r="I143" s="538"/>
      <c r="J143" s="538"/>
      <c r="K143" s="538"/>
      <c r="L143" s="539"/>
      <c r="M143" s="10"/>
      <c r="O143" s="10" t="s">
        <v>224</v>
      </c>
      <c r="P143" s="10" t="s">
        <v>225</v>
      </c>
    </row>
    <row r="144" spans="1:17" x14ac:dyDescent="0.25">
      <c r="B144" s="537"/>
      <c r="C144" s="538"/>
      <c r="D144" s="538"/>
      <c r="E144" s="538"/>
      <c r="F144" s="538"/>
      <c r="G144" s="538"/>
      <c r="H144" s="538"/>
      <c r="I144" s="538"/>
      <c r="J144" s="538"/>
      <c r="K144" s="538"/>
      <c r="L144" s="539"/>
      <c r="M144" s="10"/>
    </row>
    <row r="145" spans="1:17" x14ac:dyDescent="0.25">
      <c r="B145" s="74"/>
      <c r="C145" s="75"/>
      <c r="D145" s="40"/>
      <c r="E145" s="40"/>
      <c r="F145" s="40"/>
      <c r="G145" s="40"/>
      <c r="H145" s="40"/>
      <c r="I145" s="40"/>
      <c r="J145" s="40"/>
      <c r="K145" s="40"/>
      <c r="L145" s="58"/>
      <c r="M145" s="10"/>
    </row>
    <row r="146" spans="1:17" s="11" customFormat="1" x14ac:dyDescent="0.25">
      <c r="A146" s="8"/>
      <c r="B146" s="675"/>
      <c r="C146" s="676"/>
      <c r="D146" s="676"/>
      <c r="E146" s="676"/>
      <c r="F146" s="676"/>
      <c r="G146" s="676"/>
      <c r="H146" s="676"/>
      <c r="I146" s="676"/>
      <c r="J146" s="676"/>
      <c r="K146" s="676"/>
      <c r="L146" s="677"/>
      <c r="M146" s="38"/>
      <c r="Q146" s="10"/>
    </row>
    <row r="147" spans="1:17" s="11" customFormat="1" x14ac:dyDescent="0.25">
      <c r="A147" s="8"/>
      <c r="B147" s="675"/>
      <c r="C147" s="676"/>
      <c r="D147" s="676"/>
      <c r="E147" s="676"/>
      <c r="F147" s="676"/>
      <c r="G147" s="676"/>
      <c r="H147" s="676"/>
      <c r="I147" s="676"/>
      <c r="J147" s="676"/>
      <c r="K147" s="676"/>
      <c r="L147" s="677"/>
      <c r="M147" s="38"/>
      <c r="Q147" s="10"/>
    </row>
    <row r="148" spans="1:17" s="11" customFormat="1" x14ac:dyDescent="0.25">
      <c r="A148" s="8"/>
      <c r="B148" s="675"/>
      <c r="C148" s="676"/>
      <c r="D148" s="676"/>
      <c r="E148" s="676"/>
      <c r="F148" s="676"/>
      <c r="G148" s="676"/>
      <c r="H148" s="676"/>
      <c r="I148" s="676"/>
      <c r="J148" s="676"/>
      <c r="K148" s="676"/>
      <c r="L148" s="677"/>
      <c r="M148" s="38"/>
      <c r="Q148" s="10"/>
    </row>
    <row r="149" spans="1:17" s="11" customFormat="1" x14ac:dyDescent="0.25">
      <c r="A149" s="8"/>
      <c r="B149" s="675"/>
      <c r="C149" s="676"/>
      <c r="D149" s="676"/>
      <c r="E149" s="676"/>
      <c r="F149" s="676"/>
      <c r="G149" s="676"/>
      <c r="H149" s="676"/>
      <c r="I149" s="676"/>
      <c r="J149" s="676"/>
      <c r="K149" s="676"/>
      <c r="L149" s="677"/>
      <c r="M149" s="38"/>
      <c r="Q149" s="10"/>
    </row>
    <row r="150" spans="1:17" s="11" customFormat="1" x14ac:dyDescent="0.25">
      <c r="A150" s="8"/>
      <c r="B150" s="675"/>
      <c r="C150" s="676"/>
      <c r="D150" s="676"/>
      <c r="E150" s="676"/>
      <c r="F150" s="676"/>
      <c r="G150" s="676"/>
      <c r="H150" s="676"/>
      <c r="I150" s="676"/>
      <c r="J150" s="676"/>
      <c r="K150" s="676"/>
      <c r="L150" s="677"/>
      <c r="M150" s="38"/>
      <c r="Q150" s="10"/>
    </row>
    <row r="151" spans="1:17" s="11" customFormat="1" x14ac:dyDescent="0.25">
      <c r="A151" s="8"/>
      <c r="B151" s="675"/>
      <c r="C151" s="676"/>
      <c r="D151" s="676"/>
      <c r="E151" s="676"/>
      <c r="F151" s="676"/>
      <c r="G151" s="676"/>
      <c r="H151" s="676"/>
      <c r="I151" s="676"/>
      <c r="J151" s="676"/>
      <c r="K151" s="676"/>
      <c r="L151" s="677"/>
      <c r="M151" s="38"/>
      <c r="Q151" s="10"/>
    </row>
    <row r="152" spans="1:17" s="11" customFormat="1" x14ac:dyDescent="0.25">
      <c r="A152" s="8"/>
      <c r="B152" s="675"/>
      <c r="C152" s="676"/>
      <c r="D152" s="676"/>
      <c r="E152" s="676"/>
      <c r="F152" s="676"/>
      <c r="G152" s="676"/>
      <c r="H152" s="676"/>
      <c r="I152" s="676"/>
      <c r="J152" s="676"/>
      <c r="K152" s="676"/>
      <c r="L152" s="677"/>
      <c r="M152" s="38"/>
      <c r="Q152" s="10"/>
    </row>
    <row r="153" spans="1:17" s="11" customFormat="1" x14ac:dyDescent="0.25">
      <c r="A153" s="8"/>
      <c r="B153" s="675"/>
      <c r="C153" s="676"/>
      <c r="D153" s="676"/>
      <c r="E153" s="676"/>
      <c r="F153" s="676"/>
      <c r="G153" s="676"/>
      <c r="H153" s="676"/>
      <c r="I153" s="676"/>
      <c r="J153" s="676"/>
      <c r="K153" s="676"/>
      <c r="L153" s="677"/>
      <c r="M153" s="38"/>
      <c r="Q153" s="10"/>
    </row>
    <row r="154" spans="1:17" x14ac:dyDescent="0.25">
      <c r="B154" s="72"/>
      <c r="C154" s="69"/>
      <c r="D154" s="69"/>
      <c r="E154" s="69"/>
      <c r="F154" s="69"/>
      <c r="G154" s="69"/>
      <c r="H154" s="69"/>
      <c r="I154" s="69"/>
      <c r="J154" s="69"/>
      <c r="K154" s="69"/>
      <c r="L154" s="70"/>
      <c r="M154" s="10"/>
    </row>
    <row r="155" spans="1:17" s="44" customFormat="1" x14ac:dyDescent="0.25">
      <c r="A155" s="76"/>
      <c r="B155" s="4"/>
      <c r="C155" s="4"/>
      <c r="D155" s="77"/>
      <c r="E155" s="77"/>
      <c r="F155" s="77"/>
      <c r="G155" s="77"/>
      <c r="H155" s="77"/>
      <c r="I155" s="77"/>
      <c r="J155" s="77"/>
      <c r="K155" s="77"/>
      <c r="L155" s="77"/>
      <c r="N155" s="78"/>
    </row>
    <row r="156" spans="1:17" s="44" customFormat="1" x14ac:dyDescent="0.25">
      <c r="A156" s="76"/>
      <c r="B156" s="4"/>
      <c r="C156" s="4"/>
      <c r="D156" s="77"/>
      <c r="E156" s="77"/>
      <c r="F156" s="77"/>
      <c r="G156" s="77"/>
      <c r="H156" s="77"/>
      <c r="I156" s="77"/>
      <c r="J156" s="77"/>
      <c r="K156" s="77"/>
      <c r="L156" s="77"/>
      <c r="N156" s="78"/>
    </row>
    <row r="157" spans="1:17" s="44" customFormat="1" x14ac:dyDescent="0.25">
      <c r="A157" s="76"/>
      <c r="B157" s="4"/>
      <c r="C157" s="4"/>
      <c r="D157" s="77"/>
      <c r="E157" s="77"/>
      <c r="F157" s="77"/>
      <c r="G157" s="77"/>
      <c r="H157" s="77"/>
      <c r="I157" s="77"/>
      <c r="J157" s="77"/>
      <c r="K157" s="77"/>
      <c r="L157" s="77"/>
      <c r="N157" s="78"/>
    </row>
    <row r="158" spans="1:17" s="44" customFormat="1" x14ac:dyDescent="0.25">
      <c r="A158" s="76"/>
      <c r="B158" s="4"/>
      <c r="C158" s="4"/>
      <c r="D158" s="77"/>
      <c r="E158" s="77"/>
      <c r="F158" s="77"/>
      <c r="G158" s="77"/>
      <c r="H158" s="77"/>
      <c r="I158" s="77"/>
      <c r="J158" s="77"/>
      <c r="K158" s="77"/>
      <c r="L158" s="77"/>
      <c r="N158" s="78"/>
    </row>
    <row r="159" spans="1:17" s="44" customFormat="1" x14ac:dyDescent="0.25">
      <c r="A159" s="76"/>
      <c r="B159" s="4"/>
      <c r="C159" s="4"/>
      <c r="D159" s="77"/>
      <c r="E159" s="77"/>
      <c r="F159" s="77"/>
      <c r="G159" s="77"/>
      <c r="H159" s="77"/>
      <c r="I159" s="77"/>
      <c r="J159" s="77"/>
      <c r="K159" s="77"/>
      <c r="L159" s="77"/>
      <c r="N159" s="78"/>
    </row>
    <row r="160" spans="1:17" s="44" customFormat="1" x14ac:dyDescent="0.25">
      <c r="A160" s="76"/>
      <c r="B160" s="4"/>
      <c r="C160" s="4"/>
      <c r="D160" s="77"/>
      <c r="E160" s="77"/>
      <c r="F160" s="77"/>
      <c r="G160" s="77"/>
      <c r="H160" s="77"/>
      <c r="I160" s="77"/>
      <c r="J160" s="77"/>
      <c r="K160" s="77"/>
      <c r="L160" s="77"/>
      <c r="N160" s="78"/>
    </row>
    <row r="161" spans="1:14" s="44" customFormat="1" x14ac:dyDescent="0.25">
      <c r="A161" s="76"/>
      <c r="B161" s="4"/>
      <c r="C161" s="4"/>
      <c r="D161" s="77"/>
      <c r="E161" s="77"/>
      <c r="F161" s="77"/>
      <c r="G161" s="77"/>
      <c r="H161" s="77"/>
      <c r="I161" s="77"/>
      <c r="J161" s="77"/>
      <c r="K161" s="77"/>
      <c r="L161" s="77"/>
      <c r="N161" s="78"/>
    </row>
    <row r="162" spans="1:14" s="44" customFormat="1" x14ac:dyDescent="0.25">
      <c r="A162" s="76"/>
      <c r="B162" s="4"/>
      <c r="C162" s="4"/>
      <c r="D162" s="77"/>
      <c r="E162" s="77"/>
      <c r="F162" s="77"/>
      <c r="G162" s="77"/>
      <c r="H162" s="77"/>
      <c r="I162" s="77"/>
      <c r="J162" s="77"/>
      <c r="K162" s="77"/>
      <c r="L162" s="77"/>
      <c r="N162" s="78"/>
    </row>
    <row r="163" spans="1:14" s="44" customFormat="1" x14ac:dyDescent="0.25">
      <c r="A163" s="76"/>
      <c r="B163" s="4"/>
      <c r="C163" s="4"/>
      <c r="D163" s="77"/>
      <c r="E163" s="77"/>
      <c r="F163" s="77"/>
      <c r="G163" s="77"/>
      <c r="H163" s="77"/>
      <c r="I163" s="77"/>
      <c r="J163" s="77"/>
      <c r="K163" s="77"/>
      <c r="L163" s="77"/>
      <c r="N163" s="78"/>
    </row>
    <row r="164" spans="1:14" s="44" customFormat="1" x14ac:dyDescent="0.25">
      <c r="A164" s="76"/>
      <c r="B164" s="4"/>
      <c r="C164" s="4"/>
      <c r="D164" s="77"/>
      <c r="E164" s="77"/>
      <c r="F164" s="77"/>
      <c r="G164" s="77"/>
      <c r="H164" s="77"/>
      <c r="I164" s="77"/>
      <c r="J164" s="77"/>
      <c r="K164" s="77"/>
      <c r="L164" s="77"/>
      <c r="N164" s="78"/>
    </row>
    <row r="165" spans="1:14" s="44" customFormat="1" x14ac:dyDescent="0.25">
      <c r="A165" s="76"/>
      <c r="B165" s="4"/>
      <c r="C165" s="4"/>
      <c r="D165" s="77"/>
      <c r="E165" s="77"/>
      <c r="F165" s="77"/>
      <c r="G165" s="77"/>
      <c r="H165" s="77"/>
      <c r="I165" s="77"/>
      <c r="J165" s="77"/>
      <c r="K165" s="77"/>
      <c r="L165" s="77"/>
      <c r="N165" s="78"/>
    </row>
    <row r="166" spans="1:14" s="44" customFormat="1" x14ac:dyDescent="0.25">
      <c r="A166" s="76"/>
      <c r="B166" s="4"/>
      <c r="C166" s="4"/>
      <c r="D166" s="77"/>
      <c r="E166" s="77"/>
      <c r="F166" s="77"/>
      <c r="G166" s="77"/>
      <c r="H166" s="77"/>
      <c r="I166" s="77"/>
      <c r="J166" s="77"/>
      <c r="K166" s="77"/>
      <c r="L166" s="77"/>
      <c r="N166" s="78"/>
    </row>
    <row r="167" spans="1:14" s="44" customFormat="1" x14ac:dyDescent="0.25">
      <c r="A167" s="76"/>
      <c r="B167" s="4"/>
      <c r="C167" s="4"/>
      <c r="D167" s="77"/>
      <c r="E167" s="77"/>
      <c r="F167" s="77"/>
      <c r="G167" s="77"/>
      <c r="H167" s="77"/>
      <c r="I167" s="77"/>
      <c r="J167" s="77"/>
      <c r="K167" s="77"/>
      <c r="L167" s="77"/>
      <c r="N167" s="78"/>
    </row>
    <row r="168" spans="1:14" s="44" customFormat="1" x14ac:dyDescent="0.25">
      <c r="A168" s="76"/>
      <c r="B168" s="4"/>
      <c r="C168" s="4"/>
      <c r="D168" s="77"/>
      <c r="E168" s="77"/>
      <c r="F168" s="77"/>
      <c r="G168" s="77"/>
      <c r="H168" s="77"/>
      <c r="I168" s="77"/>
      <c r="J168" s="77"/>
      <c r="K168" s="77"/>
      <c r="L168" s="77"/>
      <c r="N168" s="78"/>
    </row>
    <row r="169" spans="1:14" s="44" customFormat="1" x14ac:dyDescent="0.25">
      <c r="A169" s="76"/>
      <c r="B169" s="4"/>
      <c r="C169" s="4"/>
      <c r="D169" s="77"/>
      <c r="E169" s="77"/>
      <c r="F169" s="77"/>
      <c r="G169" s="77"/>
      <c r="H169" s="77"/>
      <c r="I169" s="77"/>
      <c r="J169" s="77"/>
      <c r="K169" s="77"/>
      <c r="L169" s="77"/>
      <c r="N169" s="78"/>
    </row>
    <row r="170" spans="1:14" s="44" customFormat="1" x14ac:dyDescent="0.25">
      <c r="A170" s="76"/>
      <c r="B170" s="4"/>
      <c r="C170" s="4"/>
      <c r="D170" s="77"/>
      <c r="E170" s="77"/>
      <c r="F170" s="77"/>
      <c r="G170" s="77"/>
      <c r="H170" s="77"/>
      <c r="I170" s="77"/>
      <c r="J170" s="77"/>
      <c r="K170" s="77"/>
      <c r="L170" s="77"/>
      <c r="N170" s="78"/>
    </row>
    <row r="171" spans="1:14" s="44" customFormat="1" x14ac:dyDescent="0.25">
      <c r="A171" s="76"/>
      <c r="B171" s="4"/>
      <c r="C171" s="4"/>
      <c r="D171" s="77"/>
      <c r="E171" s="77"/>
      <c r="F171" s="77"/>
      <c r="G171" s="77"/>
      <c r="H171" s="77"/>
      <c r="I171" s="77"/>
      <c r="J171" s="77"/>
      <c r="K171" s="77"/>
      <c r="L171" s="77"/>
      <c r="N171" s="78"/>
    </row>
    <row r="172" spans="1:14" s="44" customFormat="1" x14ac:dyDescent="0.25">
      <c r="A172" s="76"/>
      <c r="B172" s="4"/>
      <c r="C172" s="4"/>
      <c r="D172" s="77"/>
      <c r="E172" s="77"/>
      <c r="F172" s="77"/>
      <c r="G172" s="77"/>
      <c r="H172" s="77"/>
      <c r="I172" s="77"/>
      <c r="J172" s="77"/>
      <c r="K172" s="77"/>
      <c r="L172" s="77"/>
      <c r="N172" s="78"/>
    </row>
    <row r="173" spans="1:14" s="44" customFormat="1" x14ac:dyDescent="0.25">
      <c r="A173" s="76"/>
      <c r="B173" s="4"/>
      <c r="C173" s="4"/>
      <c r="D173" s="77"/>
      <c r="E173" s="77"/>
      <c r="F173" s="77"/>
      <c r="G173" s="77"/>
      <c r="H173" s="77"/>
      <c r="I173" s="77"/>
      <c r="J173" s="77"/>
      <c r="K173" s="77"/>
      <c r="L173" s="77"/>
      <c r="N173" s="78"/>
    </row>
    <row r="174" spans="1:14" s="44" customFormat="1" x14ac:dyDescent="0.25">
      <c r="A174" s="76"/>
      <c r="B174" s="4"/>
      <c r="C174" s="4"/>
      <c r="D174" s="77"/>
      <c r="E174" s="77"/>
      <c r="F174" s="77"/>
      <c r="G174" s="77"/>
      <c r="H174" s="77"/>
      <c r="I174" s="77"/>
      <c r="J174" s="77"/>
      <c r="K174" s="77"/>
      <c r="L174" s="77"/>
      <c r="N174" s="78"/>
    </row>
    <row r="175" spans="1:14" s="44" customFormat="1" x14ac:dyDescent="0.25">
      <c r="A175" s="76"/>
      <c r="B175" s="4"/>
      <c r="C175" s="4"/>
      <c r="D175" s="77"/>
      <c r="E175" s="77"/>
      <c r="F175" s="77"/>
      <c r="G175" s="77"/>
      <c r="H175" s="77"/>
      <c r="I175" s="77"/>
      <c r="J175" s="77"/>
      <c r="K175" s="77"/>
      <c r="L175" s="77"/>
      <c r="N175" s="78"/>
    </row>
  </sheetData>
  <sheetProtection algorithmName="SHA-512" hashValue="uz5lmG5zHNWV2qmW5lAEQV9NV96ldt+v2HSXOstqBRS722+nlHJjF7gzvtRBOfIJ8ehbSRRv8Zt9WynBDoBNVQ==" saltValue="WNGmjvgDM41grT15qSYJ+A==" spinCount="100000" sheet="1" objects="1" scenarios="1" selectLockedCells="1"/>
  <mergeCells count="69">
    <mergeCell ref="B146:L153"/>
    <mergeCell ref="B14:L14"/>
    <mergeCell ref="B15:L15"/>
    <mergeCell ref="B16:L16"/>
    <mergeCell ref="B110:E110"/>
    <mergeCell ref="B105:E105"/>
    <mergeCell ref="B106:E106"/>
    <mergeCell ref="B107:E107"/>
    <mergeCell ref="B108:E108"/>
    <mergeCell ref="B109:E109"/>
    <mergeCell ref="B21:L21"/>
    <mergeCell ref="B51:L51"/>
    <mergeCell ref="B58:L58"/>
    <mergeCell ref="B101:L101"/>
    <mergeCell ref="B100:L100"/>
    <mergeCell ref="B143:L144"/>
    <mergeCell ref="B12:L12"/>
    <mergeCell ref="B85:L85"/>
    <mergeCell ref="B56:C56"/>
    <mergeCell ref="B52:L52"/>
    <mergeCell ref="B38:L38"/>
    <mergeCell ref="B22:L22"/>
    <mergeCell ref="G54:G55"/>
    <mergeCell ref="B69:L69"/>
    <mergeCell ref="B19:L19"/>
    <mergeCell ref="B13:L13"/>
    <mergeCell ref="B24:L31"/>
    <mergeCell ref="B40:L47"/>
    <mergeCell ref="B60:L67"/>
    <mergeCell ref="B33:L33"/>
    <mergeCell ref="B49:L49"/>
    <mergeCell ref="B18:L18"/>
    <mergeCell ref="B4:L4"/>
    <mergeCell ref="B5:L5"/>
    <mergeCell ref="B6:L6"/>
    <mergeCell ref="B11:L11"/>
    <mergeCell ref="B8:L8"/>
    <mergeCell ref="B9:L9"/>
    <mergeCell ref="B10:L10"/>
    <mergeCell ref="B141:L141"/>
    <mergeCell ref="J103:J104"/>
    <mergeCell ref="K103:K104"/>
    <mergeCell ref="B129:L130"/>
    <mergeCell ref="C120:L120"/>
    <mergeCell ref="C121:L121"/>
    <mergeCell ref="C122:L122"/>
    <mergeCell ref="C123:L123"/>
    <mergeCell ref="B132:L139"/>
    <mergeCell ref="B117:L117"/>
    <mergeCell ref="B116:L116"/>
    <mergeCell ref="C119:L119"/>
    <mergeCell ref="B114:L114"/>
    <mergeCell ref="B71:L72"/>
    <mergeCell ref="B74:L81"/>
    <mergeCell ref="B97:L97"/>
    <mergeCell ref="B127:L127"/>
    <mergeCell ref="G103:G104"/>
    <mergeCell ref="H103:H104"/>
    <mergeCell ref="I103:I104"/>
    <mergeCell ref="B113:L113"/>
    <mergeCell ref="B126:L126"/>
    <mergeCell ref="B83:L83"/>
    <mergeCell ref="B98:L98"/>
    <mergeCell ref="B87:L94"/>
    <mergeCell ref="B35:L37"/>
    <mergeCell ref="E54:E55"/>
    <mergeCell ref="F54:F55"/>
    <mergeCell ref="H54:H55"/>
    <mergeCell ref="I54:I55"/>
  </mergeCells>
  <dataValidations count="3">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24:B26 B40 B60 B74 B87 B132 B146 B42:B43 B63:B64 B78:B79 B90:B91 B134:B135 B148:B149" xr:uid="{D57C5EAA-365B-40A0-A0ED-271BD91A3A59}">
      <formula1>1000</formula1>
    </dataValidation>
    <dataValidation allowBlank="1" showInputMessage="1" showErrorMessage="1" sqref="C119:L123" xr:uid="{8FC205C6-62FE-4708-ADE0-5041AE69E3B2}"/>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105:K109 E56:I56" xr:uid="{16746B84-75D7-4AE8-AB5C-DCB10DC84C50}">
      <formula1>0</formula1>
    </dataValidation>
  </dataValidations>
  <printOptions horizontalCentered="1"/>
  <pageMargins left="0.25" right="0.25" top="0.75" bottom="0.75" header="0.3" footer="0.3"/>
  <pageSetup scale="63" fitToHeight="0" orientation="portrait" r:id="rId1"/>
  <headerFooter>
    <oddFooter>&amp;L&amp;A</oddFooter>
  </headerFooter>
  <rowBreaks count="2" manualBreakCount="2">
    <brk id="48" min="1" max="11" man="1"/>
    <brk id="96" min="1" max="11"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CA3B46-3B01-4F78-A34B-17C682E1A8C7}">
  <sheetPr codeName="Sheet7">
    <tabColor rgb="FFFFC000"/>
  </sheetPr>
  <dimension ref="A1"/>
  <sheetViews>
    <sheetView showGridLines="0" topLeftCell="A120" zoomScaleNormal="100" workbookViewId="0">
      <selection activeCell="B136" sqref="B136:L137"/>
    </sheetView>
  </sheetViews>
  <sheetFormatPr defaultRowHeight="15" x14ac:dyDescent="0.25"/>
  <sheetData/>
  <sheetProtection algorithmName="SHA-512" hashValue="cJ5PSLj6Y5kV+ZmyTIRVLWVoadKJqBVx8Y3QkCHhxcOn9Pnz+89JwBwyB9l5BjqZH2Y+mct2rkqE5BeLuFnhTg==" saltValue="SGJ8pTTZLnz4Zjl23ZUixA==" spinCount="100000" sheet="1" objects="1" scenarios="1" selectLockedCells="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9D655B-DC4C-43E6-8847-26AB670F1254}">
  <sheetPr codeName="Sheet8">
    <tabColor rgb="FF92D050"/>
    <pageSetUpPr fitToPage="1"/>
  </sheetPr>
  <dimension ref="A1:S270"/>
  <sheetViews>
    <sheetView showGridLines="0" topLeftCell="B1" zoomScaleNormal="100" zoomScaleSheetLayoutView="55" workbookViewId="0">
      <selection activeCell="O1" sqref="O1:P1048576"/>
    </sheetView>
  </sheetViews>
  <sheetFormatPr defaultColWidth="9.140625" defaultRowHeight="14.25" x14ac:dyDescent="0.25"/>
  <cols>
    <col min="1" max="1" width="1.85546875" style="7" customWidth="1"/>
    <col min="2" max="9" width="14.5703125" style="1" customWidth="1"/>
    <col min="10" max="10" width="15" style="1" customWidth="1"/>
    <col min="11" max="12" width="14.5703125" style="1" customWidth="1"/>
    <col min="13" max="13" width="6.140625" style="9" customWidth="1"/>
    <col min="14" max="14" width="9.140625" style="10" customWidth="1"/>
    <col min="15" max="15" width="10.85546875" style="10" hidden="1" customWidth="1"/>
    <col min="16" max="16" width="8.85546875" style="10" hidden="1" customWidth="1"/>
    <col min="17" max="17" width="9.140625" style="10" customWidth="1"/>
    <col min="18" max="16384" width="9.140625" style="10"/>
  </cols>
  <sheetData>
    <row r="1" spans="1:16" x14ac:dyDescent="0.25">
      <c r="O1" s="10" t="s">
        <v>419</v>
      </c>
      <c r="P1" s="10" t="s">
        <v>419</v>
      </c>
    </row>
    <row r="2" spans="1:16" x14ac:dyDescent="0.25">
      <c r="B2" s="12" t="str">
        <f>Pro!B2</f>
        <v>PROTECTED</v>
      </c>
      <c r="C2" s="12"/>
      <c r="D2" s="12"/>
      <c r="O2" s="161" t="s">
        <v>93</v>
      </c>
      <c r="P2" s="161" t="s">
        <v>109</v>
      </c>
    </row>
    <row r="3" spans="1:16" x14ac:dyDescent="0.25">
      <c r="B3" s="13"/>
      <c r="C3" s="13"/>
      <c r="D3" s="13"/>
      <c r="O3" s="2"/>
      <c r="P3" s="2"/>
    </row>
    <row r="4" spans="1:16" s="2" customFormat="1" x14ac:dyDescent="0.25">
      <c r="A4" s="33"/>
      <c r="B4" s="543" t="str">
        <f>Info!B4</f>
        <v>IMPORTERS' QUESTIONNAIRE</v>
      </c>
      <c r="C4" s="544"/>
      <c r="D4" s="544"/>
      <c r="E4" s="544"/>
      <c r="F4" s="544"/>
      <c r="G4" s="544"/>
      <c r="H4" s="544"/>
      <c r="I4" s="544"/>
      <c r="J4" s="544"/>
      <c r="K4" s="544"/>
      <c r="L4" s="545"/>
      <c r="M4" s="25"/>
      <c r="N4" s="25"/>
      <c r="O4" s="19"/>
      <c r="P4" s="19"/>
    </row>
    <row r="5" spans="1:16" s="2" customFormat="1" x14ac:dyDescent="0.25">
      <c r="A5" s="33"/>
      <c r="B5" s="688" t="str">
        <f>Info!B5</f>
        <v>NQ-2026-001</v>
      </c>
      <c r="C5" s="689"/>
      <c r="D5" s="689"/>
      <c r="E5" s="689"/>
      <c r="F5" s="689"/>
      <c r="G5" s="689"/>
      <c r="H5" s="689"/>
      <c r="I5" s="689"/>
      <c r="J5" s="689"/>
      <c r="K5" s="689"/>
      <c r="L5" s="690"/>
      <c r="M5" s="25"/>
      <c r="N5" s="25"/>
      <c r="O5" s="19"/>
      <c r="P5" s="19"/>
    </row>
    <row r="6" spans="1:16" s="6" customFormat="1" x14ac:dyDescent="0.25">
      <c r="A6" s="33"/>
      <c r="B6" s="688" t="str">
        <f>Info!B6</f>
        <v>OIL AND GAS WELL CASING</v>
      </c>
      <c r="C6" s="689"/>
      <c r="D6" s="689"/>
      <c r="E6" s="689"/>
      <c r="F6" s="689"/>
      <c r="G6" s="689"/>
      <c r="H6" s="689"/>
      <c r="I6" s="689"/>
      <c r="J6" s="689"/>
      <c r="K6" s="689"/>
      <c r="L6" s="690"/>
      <c r="M6" s="19"/>
      <c r="N6" s="19"/>
      <c r="O6" s="15"/>
      <c r="P6" s="15"/>
    </row>
    <row r="7" spans="1:16" s="6" customFormat="1" x14ac:dyDescent="0.25">
      <c r="A7" s="33"/>
      <c r="B7" s="154"/>
      <c r="C7" s="155"/>
      <c r="D7" s="155"/>
      <c r="E7" s="155"/>
      <c r="F7" s="155"/>
      <c r="G7" s="155"/>
      <c r="H7" s="155"/>
      <c r="I7" s="155"/>
      <c r="J7" s="155"/>
      <c r="K7" s="155"/>
      <c r="L7" s="156"/>
      <c r="M7" s="19"/>
      <c r="N7" s="19"/>
      <c r="O7" s="20"/>
    </row>
    <row r="8" spans="1:16" s="6" customFormat="1" x14ac:dyDescent="0.25">
      <c r="A8" s="33"/>
      <c r="B8" s="691" t="str">
        <f>Public!B8</f>
        <v>The following questions refer to the goods as defined in the product description on the Intro tab.</v>
      </c>
      <c r="C8" s="692"/>
      <c r="D8" s="692"/>
      <c r="E8" s="692"/>
      <c r="F8" s="692"/>
      <c r="G8" s="692"/>
      <c r="H8" s="692"/>
      <c r="I8" s="692"/>
      <c r="J8" s="692"/>
      <c r="K8" s="692"/>
      <c r="L8" s="693"/>
      <c r="M8" s="19"/>
      <c r="N8" s="19"/>
      <c r="O8" s="15"/>
      <c r="P8" s="15"/>
    </row>
    <row r="9" spans="1:16" s="6" customFormat="1" x14ac:dyDescent="0.25">
      <c r="A9" s="33"/>
      <c r="B9" s="691" t="str">
        <f>Public!B9</f>
        <v xml:space="preserve">Product information and a glossary of terms can be found in the Info tab.
</v>
      </c>
      <c r="C9" s="692"/>
      <c r="D9" s="692"/>
      <c r="E9" s="692"/>
      <c r="F9" s="692"/>
      <c r="G9" s="692"/>
      <c r="H9" s="692"/>
      <c r="I9" s="692"/>
      <c r="J9" s="692"/>
      <c r="K9" s="692"/>
      <c r="L9" s="693"/>
      <c r="M9" s="19"/>
      <c r="N9" s="19"/>
      <c r="O9" s="15"/>
    </row>
    <row r="10" spans="1:16" s="6" customFormat="1" ht="27.75" customHeight="1" x14ac:dyDescent="0.25">
      <c r="A10" s="33"/>
      <c r="B10" s="691" t="str">
        <f>IF(Intro!$G$20="English",O10,P10)</f>
        <v>Use one numbered "Imp-Aus" tab for each exporter your firm imported from. To acquire additional "Imp-Aus" tabs, contact a case analyst identified on the "Intro" tab.</v>
      </c>
      <c r="C10" s="692"/>
      <c r="D10" s="692"/>
      <c r="E10" s="692"/>
      <c r="F10" s="692"/>
      <c r="G10" s="692"/>
      <c r="H10" s="692"/>
      <c r="I10" s="692"/>
      <c r="J10" s="692"/>
      <c r="K10" s="692"/>
      <c r="L10" s="693"/>
      <c r="M10" s="19"/>
      <c r="N10" s="19"/>
      <c r="O10" s="10" t="s">
        <v>680</v>
      </c>
      <c r="P10" s="10" t="s">
        <v>681</v>
      </c>
    </row>
    <row r="11" spans="1:16" s="6" customFormat="1" x14ac:dyDescent="0.25">
      <c r="A11" s="33"/>
      <c r="B11" s="691" t="str">
        <f>Pro!B12</f>
        <v>For the questions in this tab, note the following:</v>
      </c>
      <c r="C11" s="692"/>
      <c r="D11" s="692"/>
      <c r="E11" s="692"/>
      <c r="F11" s="692"/>
      <c r="G11" s="692"/>
      <c r="H11" s="692"/>
      <c r="I11" s="692"/>
      <c r="J11" s="692"/>
      <c r="K11" s="692"/>
      <c r="L11" s="693"/>
      <c r="M11" s="19"/>
      <c r="N11" s="19"/>
      <c r="O11" s="15"/>
      <c r="P11" s="15"/>
    </row>
    <row r="12" spans="1:16" s="6" customFormat="1" ht="25.5" customHeight="1" x14ac:dyDescent="0.25">
      <c r="A12" s="33"/>
      <c r="B12" s="723" t="str">
        <f>Pro!B13</f>
        <v>• Report only sales from your firm’s imports. Sales of goods purchased from Canadian producers must be excluded.</v>
      </c>
      <c r="C12" s="724"/>
      <c r="D12" s="724"/>
      <c r="E12" s="724"/>
      <c r="F12" s="724"/>
      <c r="G12" s="724"/>
      <c r="H12" s="724"/>
      <c r="I12" s="724"/>
      <c r="J12" s="724"/>
      <c r="K12" s="724"/>
      <c r="L12" s="725"/>
      <c r="M12" s="19"/>
      <c r="N12" s="19"/>
      <c r="O12" s="15"/>
      <c r="P12" s="15"/>
    </row>
    <row r="13" spans="1:16" s="6" customFormat="1" x14ac:dyDescent="0.25">
      <c r="A13" s="33"/>
      <c r="B13" s="691" t="str">
        <f>Pro!B14</f>
        <v>• Report all sales to Canadian and foreign associated firms.</v>
      </c>
      <c r="C13" s="692"/>
      <c r="D13" s="692"/>
      <c r="E13" s="692"/>
      <c r="F13" s="692"/>
      <c r="G13" s="692"/>
      <c r="H13" s="692"/>
      <c r="I13" s="692"/>
      <c r="J13" s="692"/>
      <c r="K13" s="692"/>
      <c r="L13" s="693"/>
      <c r="M13" s="19"/>
      <c r="N13" s="19"/>
      <c r="O13" s="15"/>
      <c r="P13" s="15"/>
    </row>
    <row r="14" spans="1:16" s="6" customFormat="1" x14ac:dyDescent="0.25">
      <c r="A14" s="33"/>
      <c r="B14" s="691" t="str">
        <f>Pro!B15</f>
        <v>• Report all sales as of the date of shipment to the customer or the customer’s warehouse.</v>
      </c>
      <c r="C14" s="692"/>
      <c r="D14" s="692"/>
      <c r="E14" s="692"/>
      <c r="F14" s="692"/>
      <c r="G14" s="692"/>
      <c r="H14" s="692"/>
      <c r="I14" s="692"/>
      <c r="J14" s="692"/>
      <c r="K14" s="692"/>
      <c r="L14" s="693"/>
      <c r="M14" s="19"/>
      <c r="N14" s="19"/>
      <c r="O14" s="15"/>
      <c r="P14" s="15"/>
    </row>
    <row r="15" spans="1:16" s="6" customFormat="1" x14ac:dyDescent="0.25">
      <c r="A15" s="33"/>
      <c r="B15" s="691" t="str">
        <f>Pro!B16</f>
        <v>• Report all values in Canadian dollars.</v>
      </c>
      <c r="C15" s="692"/>
      <c r="D15" s="692"/>
      <c r="E15" s="692"/>
      <c r="F15" s="692"/>
      <c r="G15" s="692"/>
      <c r="H15" s="692"/>
      <c r="I15" s="692"/>
      <c r="J15" s="692"/>
      <c r="K15" s="692"/>
      <c r="L15" s="693"/>
      <c r="M15" s="19"/>
      <c r="N15" s="19"/>
      <c r="O15" s="15"/>
      <c r="P15" s="15"/>
    </row>
    <row r="16" spans="1:16" s="6" customFormat="1" x14ac:dyDescent="0.25">
      <c r="A16" s="33"/>
      <c r="B16" s="694" t="str">
        <f>IF(Intro!$G$20="English",O16,P16)</f>
        <v>• If your firm is an end user or a retailer, your firm does not need to report sales of imports or inventories of imports.</v>
      </c>
      <c r="C16" s="695"/>
      <c r="D16" s="695"/>
      <c r="E16" s="695"/>
      <c r="F16" s="695"/>
      <c r="G16" s="695"/>
      <c r="H16" s="695"/>
      <c r="I16" s="695"/>
      <c r="J16" s="695"/>
      <c r="K16" s="695"/>
      <c r="L16" s="696"/>
      <c r="M16" s="19"/>
      <c r="N16" s="19"/>
      <c r="O16" s="15" t="s">
        <v>263</v>
      </c>
      <c r="P16" s="15" t="s">
        <v>264</v>
      </c>
    </row>
    <row r="17" spans="1:16" s="6" customFormat="1" x14ac:dyDescent="0.25">
      <c r="A17" s="33"/>
      <c r="B17" s="14"/>
      <c r="C17" s="14"/>
      <c r="D17" s="14"/>
      <c r="E17" s="3"/>
      <c r="F17" s="3"/>
      <c r="G17" s="3"/>
      <c r="H17" s="3"/>
      <c r="I17" s="3"/>
      <c r="J17" s="3"/>
      <c r="K17" s="3"/>
      <c r="L17" s="3"/>
      <c r="O17" s="15"/>
      <c r="P17" s="15"/>
    </row>
    <row r="18" spans="1:16" x14ac:dyDescent="0.25">
      <c r="B18" s="540" t="str">
        <f>IF(Intro!$G$20="English",O18,P18)</f>
        <v>IMPORTS AND SALES</v>
      </c>
      <c r="C18" s="541"/>
      <c r="D18" s="541"/>
      <c r="E18" s="541"/>
      <c r="F18" s="541"/>
      <c r="G18" s="541"/>
      <c r="H18" s="541"/>
      <c r="I18" s="541"/>
      <c r="J18" s="541"/>
      <c r="K18" s="541"/>
      <c r="L18" s="542"/>
      <c r="M18" s="10"/>
      <c r="O18" s="105" t="s">
        <v>333</v>
      </c>
      <c r="P18" s="105" t="s">
        <v>334</v>
      </c>
    </row>
    <row r="19" spans="1:16" x14ac:dyDescent="0.25">
      <c r="B19" s="672" t="s">
        <v>12</v>
      </c>
      <c r="C19" s="673"/>
      <c r="D19" s="673"/>
      <c r="E19" s="673"/>
      <c r="F19" s="673"/>
      <c r="G19" s="673"/>
      <c r="H19" s="673"/>
      <c r="I19" s="673"/>
      <c r="J19" s="673"/>
      <c r="K19" s="673"/>
      <c r="L19" s="674"/>
      <c r="M19" s="10"/>
    </row>
    <row r="20" spans="1:16" x14ac:dyDescent="0.25">
      <c r="B20" s="16"/>
      <c r="C20" s="35"/>
      <c r="D20" s="35"/>
      <c r="E20" s="36"/>
      <c r="F20" s="36"/>
      <c r="G20" s="36"/>
      <c r="H20" s="36"/>
      <c r="I20" s="36"/>
      <c r="J20" s="36"/>
      <c r="K20" s="36"/>
      <c r="L20" s="17"/>
      <c r="M20" s="10"/>
    </row>
    <row r="21" spans="1:16" ht="15.75" x14ac:dyDescent="0.25">
      <c r="B21" s="726" t="str">
        <f>IF(Intro!$G$20="English",O21,P21)</f>
        <v xml:space="preserve">Provide your firm's imports and sales of imports of the goods from: </v>
      </c>
      <c r="C21" s="728"/>
      <c r="D21" s="728"/>
      <c r="E21" s="728"/>
      <c r="F21" s="728"/>
      <c r="G21" s="788" t="str">
        <f>IF(Intro!$G$20="English",Variables!B49,Variables!C49)</f>
        <v>Austria</v>
      </c>
      <c r="H21" s="788"/>
      <c r="I21" s="788"/>
      <c r="J21" s="788"/>
      <c r="K21" s="788"/>
      <c r="L21" s="67"/>
      <c r="M21" s="10"/>
      <c r="O21" s="10" t="s">
        <v>283</v>
      </c>
      <c r="P21" s="10" t="s">
        <v>284</v>
      </c>
    </row>
    <row r="22" spans="1:16" ht="15.75" x14ac:dyDescent="0.25">
      <c r="B22" s="790" t="str">
        <f>IF(Intro!$G$20="English",O22,P22)</f>
        <v xml:space="preserve">Exporter name: </v>
      </c>
      <c r="C22" s="791"/>
      <c r="D22" s="791"/>
      <c r="E22" s="791"/>
      <c r="F22" s="791"/>
      <c r="G22" s="789"/>
      <c r="H22" s="789"/>
      <c r="I22" s="789"/>
      <c r="J22" s="789"/>
      <c r="K22" s="789"/>
      <c r="L22" s="67"/>
      <c r="M22" s="10"/>
      <c r="O22" s="10" t="s">
        <v>168</v>
      </c>
      <c r="P22" s="10" t="s">
        <v>169</v>
      </c>
    </row>
    <row r="23" spans="1:16" x14ac:dyDescent="0.25">
      <c r="B23" s="131"/>
      <c r="C23" s="132"/>
      <c r="D23" s="132"/>
      <c r="E23" s="132"/>
      <c r="F23" s="132"/>
      <c r="G23" s="36"/>
      <c r="H23" s="36"/>
      <c r="I23" s="36"/>
      <c r="J23" s="36"/>
      <c r="K23" s="36"/>
      <c r="L23" s="17"/>
      <c r="M23" s="10"/>
    </row>
    <row r="24" spans="1:16" x14ac:dyDescent="0.25">
      <c r="B24" s="131"/>
      <c r="C24" s="132"/>
      <c r="D24" s="132"/>
      <c r="E24" s="132"/>
      <c r="F24" s="132"/>
      <c r="G24" s="177">
        <f>Variables!$B$6</f>
        <v>2023</v>
      </c>
      <c r="H24" s="177">
        <f>G24+1</f>
        <v>2024</v>
      </c>
      <c r="I24" s="177">
        <f>H24+1</f>
        <v>2025</v>
      </c>
      <c r="J24" s="177" t="str">
        <f>IF(Intro!$G$20="English",Variables!B9,Variables!C9)</f>
        <v>Jan-March 2025</v>
      </c>
      <c r="K24" s="177" t="str">
        <f>IF(Intro!$G$20="English",Variables!B10,Variables!C10)</f>
        <v>Jan-March 2026</v>
      </c>
      <c r="L24" s="71"/>
      <c r="M24" s="10"/>
      <c r="O24" s="18"/>
    </row>
    <row r="25" spans="1:16" s="11" customFormat="1" x14ac:dyDescent="0.25">
      <c r="A25" s="32"/>
      <c r="B25" s="784" t="str">
        <f>IF(Intro!$G$20="English",O25,P25)</f>
        <v>Imports in Canada</v>
      </c>
      <c r="C25" s="785"/>
      <c r="D25" s="785"/>
      <c r="E25" s="785"/>
      <c r="F25" s="785"/>
      <c r="G25" s="785"/>
      <c r="H25" s="785"/>
      <c r="I25" s="785"/>
      <c r="J25" s="785"/>
      <c r="K25" s="785"/>
      <c r="L25" s="71"/>
      <c r="O25" s="26" t="s">
        <v>234</v>
      </c>
      <c r="P25" s="11" t="s">
        <v>235</v>
      </c>
    </row>
    <row r="26" spans="1:16" x14ac:dyDescent="0.25">
      <c r="B26" s="786" t="str">
        <f>IF(Intro!$G$20="English",O26,P26)</f>
        <v>Imports</v>
      </c>
      <c r="C26" s="787"/>
      <c r="D26" s="739" t="str">
        <f>IF(Intro!$G$20="English",Variables!$B$23,Variables!$C$23)</f>
        <v>tonnes</v>
      </c>
      <c r="E26" s="739"/>
      <c r="F26" s="739"/>
      <c r="G26" s="133"/>
      <c r="H26" s="133"/>
      <c r="I26" s="133"/>
      <c r="J26" s="133"/>
      <c r="K26" s="127"/>
      <c r="L26" s="71"/>
      <c r="M26" s="10"/>
      <c r="O26" s="10" t="s">
        <v>91</v>
      </c>
      <c r="P26" s="10" t="s">
        <v>170</v>
      </c>
    </row>
    <row r="27" spans="1:16" x14ac:dyDescent="0.25">
      <c r="B27" s="786"/>
      <c r="C27" s="787"/>
      <c r="D27" s="739" t="str">
        <f>IF(Intro!$G$20="English",O27,P27)</f>
        <v>net delivered purchase value (CAD)</v>
      </c>
      <c r="E27" s="739"/>
      <c r="F27" s="739"/>
      <c r="G27" s="133"/>
      <c r="H27" s="133"/>
      <c r="I27" s="133"/>
      <c r="J27" s="133"/>
      <c r="K27" s="127"/>
      <c r="L27" s="71"/>
      <c r="M27" s="10"/>
      <c r="O27" s="10" t="s">
        <v>341</v>
      </c>
      <c r="P27" s="10" t="s">
        <v>340</v>
      </c>
    </row>
    <row r="28" spans="1:16" x14ac:dyDescent="0.25">
      <c r="B28" s="786"/>
      <c r="C28" s="787"/>
      <c r="D28" s="739" t="str">
        <f>"$ / "&amp;IF(Intro!$G$20="English",Variables!$B$24,Variables!$C$24)</f>
        <v>$ / tonne</v>
      </c>
      <c r="E28" s="739"/>
      <c r="F28" s="739"/>
      <c r="G28" s="150" t="str">
        <f>IF(G26=0,"-",G27/G26)</f>
        <v>-</v>
      </c>
      <c r="H28" s="150" t="str">
        <f>IF(H26=0,"-",H27/H26)</f>
        <v>-</v>
      </c>
      <c r="I28" s="150" t="str">
        <f t="shared" ref="I28:K28" si="0">IF(I26=0,"-",I27/I26)</f>
        <v>-</v>
      </c>
      <c r="J28" s="150" t="str">
        <f t="shared" si="0"/>
        <v>-</v>
      </c>
      <c r="K28" s="150" t="str">
        <f t="shared" si="0"/>
        <v>-</v>
      </c>
      <c r="L28" s="71"/>
      <c r="M28" s="10"/>
    </row>
    <row r="29" spans="1:16" s="11" customFormat="1" x14ac:dyDescent="0.25">
      <c r="A29" s="32"/>
      <c r="B29" s="735" t="str">
        <f>IF(Intro!$G$20="English",O29,P29)</f>
        <v>Sales in Canada</v>
      </c>
      <c r="C29" s="736"/>
      <c r="D29" s="736"/>
      <c r="E29" s="736"/>
      <c r="F29" s="736"/>
      <c r="G29" s="736"/>
      <c r="H29" s="736"/>
      <c r="I29" s="736"/>
      <c r="J29" s="736"/>
      <c r="K29" s="736"/>
      <c r="L29" s="71"/>
      <c r="O29" s="26" t="s">
        <v>236</v>
      </c>
      <c r="P29" s="11" t="s">
        <v>237</v>
      </c>
    </row>
    <row r="30" spans="1:16" s="207" customFormat="1" x14ac:dyDescent="0.25">
      <c r="A30" s="32"/>
      <c r="B30" s="735" t="str">
        <f>IF(Intro!$G$20="English",O30,P30)</f>
        <v>Seamless</v>
      </c>
      <c r="C30" s="736"/>
      <c r="D30" s="736"/>
      <c r="E30" s="736"/>
      <c r="F30" s="736"/>
      <c r="G30" s="736"/>
      <c r="H30" s="736"/>
      <c r="I30" s="736"/>
      <c r="J30" s="736"/>
      <c r="K30" s="736"/>
      <c r="L30" s="71"/>
      <c r="O30" s="26" t="s">
        <v>485</v>
      </c>
      <c r="P30" s="207" t="s">
        <v>508</v>
      </c>
    </row>
    <row r="31" spans="1:16" x14ac:dyDescent="0.25">
      <c r="B31" s="532" t="str">
        <f>IF(Intro!$G$20="English",O31,P31)</f>
        <v>Sales to distributors in Canada</v>
      </c>
      <c r="C31" s="533"/>
      <c r="D31" s="739" t="str">
        <f>D26</f>
        <v>tonnes</v>
      </c>
      <c r="E31" s="739"/>
      <c r="F31" s="739"/>
      <c r="G31" s="133"/>
      <c r="H31" s="133"/>
      <c r="I31" s="133"/>
      <c r="J31" s="133"/>
      <c r="K31" s="127"/>
      <c r="L31" s="71"/>
      <c r="M31" s="10"/>
      <c r="O31" s="10" t="str">
        <f>"Sales to "&amp;Variables!$B$26&amp;" in Canada"</f>
        <v>Sales to distributors in Canada</v>
      </c>
      <c r="P31" s="10" t="str">
        <f>"Ventes aux "&amp;Variables!$C$26&amp;" au Canada"</f>
        <v>Ventes aux distributeurs au Canada</v>
      </c>
    </row>
    <row r="32" spans="1:16" x14ac:dyDescent="0.25">
      <c r="B32" s="532"/>
      <c r="C32" s="533"/>
      <c r="D32" s="739" t="str">
        <f>IF(Intro!$G$20="English",O32,P32)</f>
        <v>net delivered selling value (CAD)</v>
      </c>
      <c r="E32" s="739"/>
      <c r="F32" s="739"/>
      <c r="G32" s="133"/>
      <c r="H32" s="133"/>
      <c r="I32" s="133"/>
      <c r="J32" s="133"/>
      <c r="K32" s="127"/>
      <c r="L32" s="71"/>
      <c r="M32" s="10"/>
      <c r="O32" s="10" t="s">
        <v>343</v>
      </c>
      <c r="P32" s="10" t="s">
        <v>342</v>
      </c>
    </row>
    <row r="33" spans="1:16" ht="15" thickBot="1" x14ac:dyDescent="0.3">
      <c r="B33" s="737"/>
      <c r="C33" s="738"/>
      <c r="D33" s="740" t="str">
        <f>D28</f>
        <v>$ / tonne</v>
      </c>
      <c r="E33" s="740"/>
      <c r="F33" s="740"/>
      <c r="G33" s="150" t="str">
        <f>IF(G31=0,"-",G32/G31)</f>
        <v>-</v>
      </c>
      <c r="H33" s="150" t="str">
        <f>IF(H31=0,"-",H32/H31)</f>
        <v>-</v>
      </c>
      <c r="I33" s="150" t="str">
        <f t="shared" ref="I33" si="1">IF(I31=0,"-",I32/I31)</f>
        <v>-</v>
      </c>
      <c r="J33" s="150" t="str">
        <f t="shared" ref="J33" si="2">IF(J31=0,"-",J32/J31)</f>
        <v>-</v>
      </c>
      <c r="K33" s="150" t="str">
        <f t="shared" ref="K33" si="3">IF(K31=0,"-",K32/K31)</f>
        <v>-</v>
      </c>
      <c r="L33" s="71"/>
      <c r="M33" s="10"/>
    </row>
    <row r="34" spans="1:16" x14ac:dyDescent="0.25">
      <c r="B34" s="741" t="str">
        <f>IF(Intro!$G$20="English",O34,P34)</f>
        <v>Sales to end users in Canada</v>
      </c>
      <c r="C34" s="742"/>
      <c r="D34" s="743" t="str">
        <f t="shared" ref="D34:D35" si="4">D31</f>
        <v>tonnes</v>
      </c>
      <c r="E34" s="743"/>
      <c r="F34" s="743"/>
      <c r="G34" s="133"/>
      <c r="H34" s="133"/>
      <c r="I34" s="133"/>
      <c r="J34" s="133"/>
      <c r="K34" s="127"/>
      <c r="L34" s="71"/>
      <c r="M34" s="10"/>
      <c r="O34" s="10" t="str">
        <f>"Sales to "&amp;Variables!$B$27&amp;" in Canada"</f>
        <v>Sales to end users in Canada</v>
      </c>
      <c r="P34" s="10" t="str">
        <f>"Ventes aux "&amp;Variables!$C$27&amp;" au Canada"</f>
        <v>Ventes aux utilisateurs finals au Canada</v>
      </c>
    </row>
    <row r="35" spans="1:16" x14ac:dyDescent="0.25">
      <c r="B35" s="532"/>
      <c r="C35" s="533"/>
      <c r="D35" s="739" t="str">
        <f t="shared" si="4"/>
        <v>net delivered selling value (CAD)</v>
      </c>
      <c r="E35" s="739"/>
      <c r="F35" s="739"/>
      <c r="G35" s="133"/>
      <c r="H35" s="133"/>
      <c r="I35" s="133"/>
      <c r="J35" s="133"/>
      <c r="K35" s="127"/>
      <c r="L35" s="71"/>
      <c r="M35" s="10"/>
    </row>
    <row r="36" spans="1:16" ht="15" thickBot="1" x14ac:dyDescent="0.3">
      <c r="B36" s="737"/>
      <c r="C36" s="738"/>
      <c r="D36" s="740" t="str">
        <f>D33</f>
        <v>$ / tonne</v>
      </c>
      <c r="E36" s="740"/>
      <c r="F36" s="740"/>
      <c r="G36" s="150" t="str">
        <f>IF(G34=0,"-",G35/G34)</f>
        <v>-</v>
      </c>
      <c r="H36" s="150" t="str">
        <f>IF(H34=0,"-",H35/H34)</f>
        <v>-</v>
      </c>
      <c r="I36" s="150" t="str">
        <f>IF(I34=0,"-",I35/I34)</f>
        <v>-</v>
      </c>
      <c r="J36" s="150" t="str">
        <f>IF(J34=0,"-",J35/J34)</f>
        <v>-</v>
      </c>
      <c r="K36" s="150" t="str">
        <f>IF(K34=0,"-",K35/K34)</f>
        <v>-</v>
      </c>
      <c r="L36" s="71"/>
      <c r="M36" s="10"/>
    </row>
    <row r="37" spans="1:16" x14ac:dyDescent="0.25">
      <c r="B37" s="735" t="str">
        <f>IF(Intro!$G$20="English",O37,P37)</f>
        <v>Welded</v>
      </c>
      <c r="C37" s="736"/>
      <c r="D37" s="736"/>
      <c r="E37" s="736"/>
      <c r="F37" s="736"/>
      <c r="G37" s="736"/>
      <c r="H37" s="736"/>
      <c r="I37" s="736"/>
      <c r="J37" s="736"/>
      <c r="K37" s="736"/>
      <c r="L37" s="71"/>
      <c r="M37" s="10"/>
      <c r="O37" s="26" t="s">
        <v>486</v>
      </c>
      <c r="P37" s="207" t="s">
        <v>509</v>
      </c>
    </row>
    <row r="38" spans="1:16" x14ac:dyDescent="0.25">
      <c r="B38" s="532" t="str">
        <f>IF(Intro!$G$20="English",O31,P31)</f>
        <v>Sales to distributors in Canada</v>
      </c>
      <c r="C38" s="533"/>
      <c r="D38" s="739" t="str">
        <f>D34</f>
        <v>tonnes</v>
      </c>
      <c r="E38" s="739"/>
      <c r="F38" s="739"/>
      <c r="G38" s="133"/>
      <c r="H38" s="133"/>
      <c r="I38" s="133"/>
      <c r="J38" s="133"/>
      <c r="K38" s="127"/>
      <c r="L38" s="71"/>
      <c r="M38" s="10"/>
      <c r="O38" s="10" t="s">
        <v>343</v>
      </c>
      <c r="P38" s="10" t="s">
        <v>342</v>
      </c>
    </row>
    <row r="39" spans="1:16" x14ac:dyDescent="0.25">
      <c r="B39" s="532"/>
      <c r="C39" s="533"/>
      <c r="D39" s="739" t="str">
        <f>IF(Intro!$G$20="English",O38,P38)</f>
        <v>net delivered selling value (CAD)</v>
      </c>
      <c r="E39" s="739"/>
      <c r="F39" s="739"/>
      <c r="G39" s="133"/>
      <c r="H39" s="133"/>
      <c r="I39" s="133"/>
      <c r="J39" s="133"/>
      <c r="K39" s="127"/>
      <c r="L39" s="71"/>
      <c r="M39" s="10"/>
    </row>
    <row r="40" spans="1:16" ht="15" thickBot="1" x14ac:dyDescent="0.3">
      <c r="B40" s="737"/>
      <c r="C40" s="738"/>
      <c r="D40" s="740" t="str">
        <f>D36</f>
        <v>$ / tonne</v>
      </c>
      <c r="E40" s="740"/>
      <c r="F40" s="740"/>
      <c r="G40" s="150" t="str">
        <f>IF(G38=0,"-",G39/G38)</f>
        <v>-</v>
      </c>
      <c r="H40" s="150" t="str">
        <f>IF(H38=0,"-",H39/H38)</f>
        <v>-</v>
      </c>
      <c r="I40" s="150" t="str">
        <f t="shared" ref="I40:K40" si="5">IF(I38=0,"-",I39/I38)</f>
        <v>-</v>
      </c>
      <c r="J40" s="150" t="str">
        <f t="shared" si="5"/>
        <v>-</v>
      </c>
      <c r="K40" s="150" t="str">
        <f t="shared" si="5"/>
        <v>-</v>
      </c>
      <c r="L40" s="71"/>
      <c r="M40" s="10"/>
      <c r="O40" s="10" t="str">
        <f>"Sales to "&amp;Variables!$B$27&amp;" in Canada"</f>
        <v>Sales to end users in Canada</v>
      </c>
      <c r="P40" s="10" t="str">
        <f>"Ventes aux "&amp;Variables!$C$27&amp;" au Canada"</f>
        <v>Ventes aux utilisateurs finals au Canada</v>
      </c>
    </row>
    <row r="41" spans="1:16" x14ac:dyDescent="0.25">
      <c r="B41" s="741" t="str">
        <f>IF(Intro!$G$20="English",O34,P34)</f>
        <v>Sales to end users in Canada</v>
      </c>
      <c r="C41" s="742"/>
      <c r="D41" s="743" t="str">
        <f t="shared" ref="D41:D42" si="6">D38</f>
        <v>tonnes</v>
      </c>
      <c r="E41" s="743"/>
      <c r="F41" s="743"/>
      <c r="G41" s="133"/>
      <c r="H41" s="133"/>
      <c r="I41" s="133"/>
      <c r="J41" s="133"/>
      <c r="K41" s="127"/>
      <c r="L41" s="71"/>
      <c r="M41" s="10"/>
    </row>
    <row r="42" spans="1:16" x14ac:dyDescent="0.25">
      <c r="B42" s="532"/>
      <c r="C42" s="533"/>
      <c r="D42" s="739" t="str">
        <f t="shared" si="6"/>
        <v>net delivered selling value (CAD)</v>
      </c>
      <c r="E42" s="739"/>
      <c r="F42" s="739"/>
      <c r="G42" s="133"/>
      <c r="H42" s="133"/>
      <c r="I42" s="133"/>
      <c r="J42" s="133"/>
      <c r="K42" s="127"/>
      <c r="L42" s="71"/>
      <c r="M42" s="10"/>
    </row>
    <row r="43" spans="1:16" ht="15" thickBot="1" x14ac:dyDescent="0.3">
      <c r="B43" s="737"/>
      <c r="C43" s="738"/>
      <c r="D43" s="740" t="str">
        <f>D40</f>
        <v>$ / tonne</v>
      </c>
      <c r="E43" s="740"/>
      <c r="F43" s="740"/>
      <c r="G43" s="150" t="str">
        <f>IF(G41=0,"-",G42/G41)</f>
        <v>-</v>
      </c>
      <c r="H43" s="150" t="str">
        <f>IF(H41=0,"-",H42/H41)</f>
        <v>-</v>
      </c>
      <c r="I43" s="150" t="str">
        <f>IF(I41=0,"-",I42/I41)</f>
        <v>-</v>
      </c>
      <c r="J43" s="150" t="str">
        <f>IF(J41=0,"-",J42/J41)</f>
        <v>-</v>
      </c>
      <c r="K43" s="150" t="str">
        <f>IF(K41=0,"-",K42/K41)</f>
        <v>-</v>
      </c>
      <c r="L43" s="71"/>
      <c r="M43" s="10"/>
    </row>
    <row r="44" spans="1:16" x14ac:dyDescent="0.25">
      <c r="B44" s="643" t="str">
        <f>IF(Intro!$G$20="English",O44,P44)</f>
        <v>Total sales in Canada</v>
      </c>
      <c r="C44" s="644"/>
      <c r="D44" s="782" t="str">
        <f>D34</f>
        <v>tonnes</v>
      </c>
      <c r="E44" s="782"/>
      <c r="F44" s="782"/>
      <c r="G44" s="135">
        <f t="shared" ref="G44:K45" si="7">G31+G34+G38+G41</f>
        <v>0</v>
      </c>
      <c r="H44" s="135">
        <f t="shared" si="7"/>
        <v>0</v>
      </c>
      <c r="I44" s="135">
        <f t="shared" si="7"/>
        <v>0</v>
      </c>
      <c r="J44" s="135">
        <f t="shared" si="7"/>
        <v>0</v>
      </c>
      <c r="K44" s="135">
        <f t="shared" si="7"/>
        <v>0</v>
      </c>
      <c r="L44" s="71"/>
      <c r="M44" s="10"/>
      <c r="O44" s="10" t="s">
        <v>344</v>
      </c>
      <c r="P44" s="10" t="s">
        <v>345</v>
      </c>
    </row>
    <row r="45" spans="1:16" x14ac:dyDescent="0.25">
      <c r="B45" s="632"/>
      <c r="C45" s="633"/>
      <c r="D45" s="783" t="str">
        <f>D35</f>
        <v>net delivered selling value (CAD)</v>
      </c>
      <c r="E45" s="783"/>
      <c r="F45" s="783"/>
      <c r="G45" s="134">
        <f t="shared" si="7"/>
        <v>0</v>
      </c>
      <c r="H45" s="134">
        <f t="shared" si="7"/>
        <v>0</v>
      </c>
      <c r="I45" s="134">
        <f t="shared" si="7"/>
        <v>0</v>
      </c>
      <c r="J45" s="134">
        <f t="shared" si="7"/>
        <v>0</v>
      </c>
      <c r="K45" s="134">
        <f t="shared" si="7"/>
        <v>0</v>
      </c>
      <c r="L45" s="71"/>
      <c r="M45" s="10"/>
    </row>
    <row r="46" spans="1:16" x14ac:dyDescent="0.25">
      <c r="B46" s="632"/>
      <c r="C46" s="633"/>
      <c r="D46" s="783" t="str">
        <f>D36</f>
        <v>$ / tonne</v>
      </c>
      <c r="E46" s="783"/>
      <c r="F46" s="783"/>
      <c r="G46" s="150" t="str">
        <f>IF(G44=0,"-",G45/G44)</f>
        <v>-</v>
      </c>
      <c r="H46" s="150" t="str">
        <f>IF(H44=0,"-",H45/H44)</f>
        <v>-</v>
      </c>
      <c r="I46" s="150" t="str">
        <f>IF(I44=0,"-",I45/I44)</f>
        <v>-</v>
      </c>
      <c r="J46" s="150" t="str">
        <f t="shared" ref="J46:K46" si="8">IF(J44=0,"-",J45/J44)</f>
        <v>-</v>
      </c>
      <c r="K46" s="150" t="str">
        <f t="shared" si="8"/>
        <v>-</v>
      </c>
      <c r="L46" s="71"/>
      <c r="M46" s="10"/>
    </row>
    <row r="47" spans="1:16" x14ac:dyDescent="0.25">
      <c r="B47" s="72"/>
      <c r="C47" s="69"/>
      <c r="D47" s="69"/>
      <c r="E47" s="69"/>
      <c r="F47" s="69"/>
      <c r="G47" s="69"/>
      <c r="H47" s="69"/>
      <c r="I47" s="69"/>
      <c r="J47" s="69"/>
      <c r="K47" s="69"/>
      <c r="L47" s="70"/>
      <c r="M47" s="10"/>
    </row>
    <row r="48" spans="1:16" s="11" customFormat="1" x14ac:dyDescent="0.25">
      <c r="A48" s="7"/>
      <c r="B48" s="31"/>
      <c r="C48" s="31"/>
      <c r="D48" s="89"/>
      <c r="E48" s="90"/>
      <c r="F48" s="90"/>
      <c r="G48" s="90"/>
      <c r="H48" s="90"/>
      <c r="I48" s="90"/>
      <c r="J48" s="90"/>
      <c r="K48" s="90"/>
      <c r="L48" s="90"/>
      <c r="M48" s="73"/>
    </row>
    <row r="49" spans="1:16" x14ac:dyDescent="0.25">
      <c r="B49" s="540" t="str">
        <f>IF(Intro!$G$20="English",O49,P49)</f>
        <v>SALES IN CANADA OF IMPORTS TO THE TOP FIVE ACCOUNTS</v>
      </c>
      <c r="C49" s="541"/>
      <c r="D49" s="541"/>
      <c r="E49" s="541"/>
      <c r="F49" s="541"/>
      <c r="G49" s="541"/>
      <c r="H49" s="541"/>
      <c r="I49" s="541"/>
      <c r="J49" s="541"/>
      <c r="K49" s="541"/>
      <c r="L49" s="542"/>
      <c r="M49" s="10"/>
      <c r="O49" s="105" t="s">
        <v>335</v>
      </c>
      <c r="P49" s="105" t="s">
        <v>397</v>
      </c>
    </row>
    <row r="50" spans="1:16" s="11" customFormat="1" x14ac:dyDescent="0.25">
      <c r="A50" s="7"/>
      <c r="B50" s="672" t="s">
        <v>15</v>
      </c>
      <c r="C50" s="673"/>
      <c r="D50" s="673"/>
      <c r="E50" s="673"/>
      <c r="F50" s="673"/>
      <c r="G50" s="673"/>
      <c r="H50" s="673"/>
      <c r="I50" s="673"/>
      <c r="J50" s="673"/>
      <c r="K50" s="673"/>
      <c r="L50" s="674"/>
      <c r="M50" s="73"/>
      <c r="O50" s="10"/>
    </row>
    <row r="51" spans="1:16" x14ac:dyDescent="0.25">
      <c r="B51" s="16"/>
      <c r="C51" s="35"/>
      <c r="D51" s="35"/>
      <c r="E51" s="36"/>
      <c r="F51" s="36"/>
      <c r="G51" s="36"/>
      <c r="H51" s="36"/>
      <c r="I51" s="36"/>
      <c r="J51" s="36"/>
      <c r="K51" s="36"/>
      <c r="L51" s="17"/>
      <c r="M51" s="10"/>
    </row>
    <row r="52" spans="1:16" x14ac:dyDescent="0.25">
      <c r="B52" s="549" t="str">
        <f>IF(Intro!$G$20="English",O52,P52)</f>
        <v xml:space="preserve">Report the volume and value of sales of imports in Canada for each account listed below : </v>
      </c>
      <c r="C52" s="550"/>
      <c r="D52" s="550"/>
      <c r="E52" s="550"/>
      <c r="F52" s="550"/>
      <c r="G52" s="550"/>
      <c r="H52" s="550"/>
      <c r="I52" s="550"/>
      <c r="J52" s="550"/>
      <c r="K52" s="550"/>
      <c r="L52" s="551"/>
      <c r="M52" s="10"/>
      <c r="O52" s="18" t="s">
        <v>172</v>
      </c>
      <c r="P52" s="10" t="s">
        <v>173</v>
      </c>
    </row>
    <row r="53" spans="1:16" x14ac:dyDescent="0.25">
      <c r="B53" s="549" t="str">
        <f>Pro!B22</f>
        <v>Note - Only complete this question if your firm sold the goods between January 1, 2023, and March 31,2026.</v>
      </c>
      <c r="C53" s="550"/>
      <c r="D53" s="550"/>
      <c r="E53" s="550"/>
      <c r="F53" s="550"/>
      <c r="G53" s="550"/>
      <c r="H53" s="550"/>
      <c r="I53" s="550"/>
      <c r="J53" s="550"/>
      <c r="K53" s="550"/>
      <c r="L53" s="551"/>
      <c r="M53" s="10"/>
      <c r="O53" s="18"/>
    </row>
    <row r="54" spans="1:16" x14ac:dyDescent="0.25">
      <c r="B54" s="61"/>
      <c r="C54" s="62"/>
      <c r="D54" s="35"/>
      <c r="E54" s="36"/>
      <c r="F54" s="36"/>
      <c r="G54" s="36"/>
      <c r="H54" s="36"/>
      <c r="I54" s="36"/>
      <c r="J54" s="36"/>
      <c r="K54" s="36"/>
      <c r="L54" s="17"/>
      <c r="M54" s="10"/>
      <c r="O54" s="18"/>
    </row>
    <row r="55" spans="1:16" x14ac:dyDescent="0.25">
      <c r="B55" s="775"/>
      <c r="C55" s="776"/>
      <c r="D55" s="777"/>
      <c r="E55" s="125" t="str">
        <f>IF(Intro!$G$20="English","Q","T")&amp;IF(MID(F55,2,1)&lt;&gt;"1",MID(F55,2,1)-1&amp;" - "&amp;MID(F55,6,4),"4 - "&amp;MID(F55,6,4)-1)</f>
        <v>Q2 - 2024</v>
      </c>
      <c r="F55" s="125" t="str">
        <f>IF(Intro!$G$20="English","Q","T")&amp;IF(MID(G55,2,1)&lt;&gt;"1",MID(G55,2,1)-1&amp;" - "&amp;MID(G55,6,4),"4 - "&amp;MID(G55,6,4)-1)</f>
        <v>Q3 - 2024</v>
      </c>
      <c r="G55" s="125" t="str">
        <f>IF(Intro!$G$20="English","Q","T")&amp;IF(MID(H55,2,1)&lt;&gt;"1",MID(H55,2,1)-1&amp;" - "&amp;MID(H55,6,4),"4 - "&amp;MID(H55,6,4)-1)</f>
        <v>Q4 - 2024</v>
      </c>
      <c r="H55" s="125" t="str">
        <f>IF(Intro!$G$20="English","Q","T")&amp;IF(MID(I55,2,1)&lt;&gt;"1",MID(I55,2,1)-1&amp;" - "&amp;MID(I55,6,4),"4 - "&amp;MID(I55,6,4)-1)</f>
        <v>Q1 - 2025</v>
      </c>
      <c r="I55" s="125" t="str">
        <f>IF(Intro!$G$20="English","Q","T")&amp;IF(MID(J55,2,1)&lt;&gt;"1",MID(J55,2,1)-1&amp;" - "&amp;MID(J55,6,4),"4 - "&amp;MID(J55,6,4)-1)</f>
        <v>Q2 - 2025</v>
      </c>
      <c r="J55" s="125" t="str">
        <f>IF(Intro!$G$20="English","Q","T")&amp;IF(MID(K55,2,1)&lt;&gt;"1",MID(K55,2,1)-1&amp;" - "&amp;MID(K55,6,4),"4 - "&amp;MID(K55,6,4)-1)</f>
        <v>Q3 - 2025</v>
      </c>
      <c r="K55" s="125" t="str">
        <f>IF(Intro!$G$20="English","Q","T")&amp;IF(MID(L55,2,1)&lt;&gt;"1",MID(L55,2,1)-1&amp;" - "&amp;MID(L55,6,4),"4 - "&amp;MID(L55,6,4)-1)</f>
        <v>Q4 - 2025</v>
      </c>
      <c r="L55" s="136" t="str">
        <f>IF(Intro!$G$20="English",Variables!B29&amp;" - ",Variables!C29&amp;" - ")&amp;Variables!B8</f>
        <v>Q1 - 2026</v>
      </c>
      <c r="M55" s="10"/>
      <c r="O55" s="18"/>
    </row>
    <row r="56" spans="1:16" x14ac:dyDescent="0.25">
      <c r="B56" s="764" t="str">
        <f>IF(Intro!$G$20="English",O57,P57)</f>
        <v xml:space="preserve">Account 1 - </v>
      </c>
      <c r="C56" s="765"/>
      <c r="D56" s="765"/>
      <c r="E56" s="765"/>
      <c r="F56" s="765"/>
      <c r="G56" s="765"/>
      <c r="H56" s="765"/>
      <c r="I56" s="765"/>
      <c r="J56" s="765"/>
      <c r="K56" s="765"/>
      <c r="L56" s="766"/>
      <c r="M56" s="10"/>
      <c r="O56" s="18"/>
    </row>
    <row r="57" spans="1:16" x14ac:dyDescent="0.25">
      <c r="B57" s="733" t="str">
        <f>D$31</f>
        <v>tonnes</v>
      </c>
      <c r="C57" s="734"/>
      <c r="D57" s="734"/>
      <c r="E57" s="137"/>
      <c r="F57" s="137"/>
      <c r="G57" s="137"/>
      <c r="H57" s="137"/>
      <c r="I57" s="137"/>
      <c r="J57" s="137"/>
      <c r="K57" s="137"/>
      <c r="L57" s="138"/>
      <c r="M57" s="10"/>
      <c r="O57" s="10" t="str">
        <f>"Account 1 - "&amp;Pro!C119</f>
        <v xml:space="preserve">Account 1 - </v>
      </c>
      <c r="P57" s="10" t="str">
        <f>"Client 1 - "&amp;Pro!C119</f>
        <v xml:space="preserve">Client 1 - </v>
      </c>
    </row>
    <row r="58" spans="1:16" x14ac:dyDescent="0.25">
      <c r="B58" s="733" t="str">
        <f>D$32</f>
        <v>net delivered selling value (CAD)</v>
      </c>
      <c r="C58" s="734"/>
      <c r="D58" s="734"/>
      <c r="E58" s="137"/>
      <c r="F58" s="137"/>
      <c r="G58" s="137"/>
      <c r="H58" s="137"/>
      <c r="I58" s="137"/>
      <c r="J58" s="137"/>
      <c r="K58" s="137"/>
      <c r="L58" s="138"/>
      <c r="M58" s="10"/>
    </row>
    <row r="59" spans="1:16" x14ac:dyDescent="0.25">
      <c r="B59" s="733" t="str">
        <f>D$33</f>
        <v>$ / tonne</v>
      </c>
      <c r="C59" s="734"/>
      <c r="D59" s="734"/>
      <c r="E59" s="151" t="str">
        <f>IF(E57=0,"-",E58/E57)</f>
        <v>-</v>
      </c>
      <c r="F59" s="151" t="str">
        <f t="shared" ref="F59:L59" si="9">IF(F57=0,"-",F58/F57)</f>
        <v>-</v>
      </c>
      <c r="G59" s="151" t="str">
        <f t="shared" si="9"/>
        <v>-</v>
      </c>
      <c r="H59" s="151" t="str">
        <f t="shared" si="9"/>
        <v>-</v>
      </c>
      <c r="I59" s="151" t="str">
        <f t="shared" si="9"/>
        <v>-</v>
      </c>
      <c r="J59" s="151" t="str">
        <f t="shared" si="9"/>
        <v>-</v>
      </c>
      <c r="K59" s="151" t="str">
        <f t="shared" si="9"/>
        <v>-</v>
      </c>
      <c r="L59" s="152" t="str">
        <f t="shared" si="9"/>
        <v>-</v>
      </c>
      <c r="M59" s="10"/>
    </row>
    <row r="60" spans="1:16" x14ac:dyDescent="0.25">
      <c r="B60" s="764" t="str">
        <f>IF(Intro!$G$20="English",O61,P61)</f>
        <v xml:space="preserve">Account 2 - </v>
      </c>
      <c r="C60" s="765"/>
      <c r="D60" s="765"/>
      <c r="E60" s="765"/>
      <c r="F60" s="765"/>
      <c r="G60" s="765"/>
      <c r="H60" s="765"/>
      <c r="I60" s="765"/>
      <c r="J60" s="765"/>
      <c r="K60" s="765"/>
      <c r="L60" s="766"/>
      <c r="M60" s="10"/>
    </row>
    <row r="61" spans="1:16" x14ac:dyDescent="0.25">
      <c r="B61" s="733" t="str">
        <f>D$31</f>
        <v>tonnes</v>
      </c>
      <c r="C61" s="734"/>
      <c r="D61" s="734"/>
      <c r="E61" s="137"/>
      <c r="F61" s="137"/>
      <c r="G61" s="137"/>
      <c r="H61" s="137"/>
      <c r="I61" s="137"/>
      <c r="J61" s="137"/>
      <c r="K61" s="137"/>
      <c r="L61" s="138"/>
      <c r="M61" s="10"/>
      <c r="O61" s="10" t="str">
        <f>"Account 2 - "&amp;Pro!C120</f>
        <v xml:space="preserve">Account 2 - </v>
      </c>
      <c r="P61" s="10" t="str">
        <f>"Client 2 - "&amp;Pro!C120</f>
        <v xml:space="preserve">Client 2 - </v>
      </c>
    </row>
    <row r="62" spans="1:16" x14ac:dyDescent="0.25">
      <c r="B62" s="733" t="str">
        <f>D$32</f>
        <v>net delivered selling value (CAD)</v>
      </c>
      <c r="C62" s="734"/>
      <c r="D62" s="734"/>
      <c r="E62" s="137"/>
      <c r="F62" s="137"/>
      <c r="G62" s="137"/>
      <c r="H62" s="137"/>
      <c r="I62" s="137"/>
      <c r="J62" s="137"/>
      <c r="K62" s="137"/>
      <c r="L62" s="138"/>
      <c r="M62" s="10"/>
    </row>
    <row r="63" spans="1:16" x14ac:dyDescent="0.25">
      <c r="B63" s="733" t="str">
        <f>D$33</f>
        <v>$ / tonne</v>
      </c>
      <c r="C63" s="734"/>
      <c r="D63" s="734"/>
      <c r="E63" s="151" t="str">
        <f>IF(E61=0,"-",E62/E61)</f>
        <v>-</v>
      </c>
      <c r="F63" s="151" t="str">
        <f t="shared" ref="F63" si="10">IF(F61=0,"-",F62/F61)</f>
        <v>-</v>
      </c>
      <c r="G63" s="151" t="str">
        <f t="shared" ref="G63" si="11">IF(G61=0,"-",G62/G61)</f>
        <v>-</v>
      </c>
      <c r="H63" s="151" t="str">
        <f t="shared" ref="H63" si="12">IF(H61=0,"-",H62/H61)</f>
        <v>-</v>
      </c>
      <c r="I63" s="151" t="str">
        <f t="shared" ref="I63" si="13">IF(I61=0,"-",I62/I61)</f>
        <v>-</v>
      </c>
      <c r="J63" s="151" t="str">
        <f t="shared" ref="J63" si="14">IF(J61=0,"-",J62/J61)</f>
        <v>-</v>
      </c>
      <c r="K63" s="151" t="str">
        <f t="shared" ref="K63" si="15">IF(K61=0,"-",K62/K61)</f>
        <v>-</v>
      </c>
      <c r="L63" s="152" t="str">
        <f t="shared" ref="L63" si="16">IF(L61=0,"-",L62/L61)</f>
        <v>-</v>
      </c>
      <c r="M63" s="10"/>
    </row>
    <row r="64" spans="1:16" x14ac:dyDescent="0.25">
      <c r="B64" s="764" t="str">
        <f>IF(Intro!$G$20="English",O65,P65)</f>
        <v xml:space="preserve">Account 3 - </v>
      </c>
      <c r="C64" s="765"/>
      <c r="D64" s="765"/>
      <c r="E64" s="765"/>
      <c r="F64" s="765"/>
      <c r="G64" s="765"/>
      <c r="H64" s="765"/>
      <c r="I64" s="765"/>
      <c r="J64" s="765"/>
      <c r="K64" s="765"/>
      <c r="L64" s="766"/>
      <c r="M64" s="10"/>
    </row>
    <row r="65" spans="2:19" x14ac:dyDescent="0.25">
      <c r="B65" s="733" t="str">
        <f>D$31</f>
        <v>tonnes</v>
      </c>
      <c r="C65" s="734"/>
      <c r="D65" s="734"/>
      <c r="E65" s="137"/>
      <c r="F65" s="137"/>
      <c r="G65" s="137"/>
      <c r="H65" s="137"/>
      <c r="I65" s="137"/>
      <c r="J65" s="137"/>
      <c r="K65" s="137"/>
      <c r="L65" s="138"/>
      <c r="M65" s="10"/>
      <c r="O65" s="10" t="str">
        <f>"Account 3 - "&amp;Pro!C121</f>
        <v xml:space="preserve">Account 3 - </v>
      </c>
      <c r="P65" s="10" t="str">
        <f>"Client 3 - "&amp;Pro!C121</f>
        <v xml:space="preserve">Client 3 - </v>
      </c>
    </row>
    <row r="66" spans="2:19" x14ac:dyDescent="0.25">
      <c r="B66" s="733" t="str">
        <f>D$32</f>
        <v>net delivered selling value (CAD)</v>
      </c>
      <c r="C66" s="734"/>
      <c r="D66" s="734"/>
      <c r="E66" s="137"/>
      <c r="F66" s="137"/>
      <c r="G66" s="137"/>
      <c r="H66" s="137"/>
      <c r="I66" s="137"/>
      <c r="J66" s="137"/>
      <c r="K66" s="137"/>
      <c r="L66" s="138"/>
      <c r="M66" s="10"/>
    </row>
    <row r="67" spans="2:19" x14ac:dyDescent="0.25">
      <c r="B67" s="733" t="str">
        <f>D$33</f>
        <v>$ / tonne</v>
      </c>
      <c r="C67" s="734"/>
      <c r="D67" s="734"/>
      <c r="E67" s="151" t="str">
        <f>IF(E65=0,"-",E66/E65)</f>
        <v>-</v>
      </c>
      <c r="F67" s="151" t="str">
        <f t="shared" ref="F67" si="17">IF(F65=0,"-",F66/F65)</f>
        <v>-</v>
      </c>
      <c r="G67" s="151" t="str">
        <f t="shared" ref="G67" si="18">IF(G65=0,"-",G66/G65)</f>
        <v>-</v>
      </c>
      <c r="H67" s="151" t="str">
        <f t="shared" ref="H67" si="19">IF(H65=0,"-",H66/H65)</f>
        <v>-</v>
      </c>
      <c r="I67" s="151" t="str">
        <f t="shared" ref="I67" si="20">IF(I65=0,"-",I66/I65)</f>
        <v>-</v>
      </c>
      <c r="J67" s="151" t="str">
        <f t="shared" ref="J67" si="21">IF(J65=0,"-",J66/J65)</f>
        <v>-</v>
      </c>
      <c r="K67" s="151" t="str">
        <f t="shared" ref="K67" si="22">IF(K65=0,"-",K66/K65)</f>
        <v>-</v>
      </c>
      <c r="L67" s="152" t="str">
        <f t="shared" ref="L67" si="23">IF(L65=0,"-",L66/L65)</f>
        <v>-</v>
      </c>
      <c r="M67" s="10"/>
    </row>
    <row r="68" spans="2:19" x14ac:dyDescent="0.25">
      <c r="B68" s="764" t="str">
        <f>IF(Intro!$G$20="English",O69,P69)</f>
        <v xml:space="preserve">Account 4 - </v>
      </c>
      <c r="C68" s="765"/>
      <c r="D68" s="765"/>
      <c r="E68" s="765"/>
      <c r="F68" s="765"/>
      <c r="G68" s="765"/>
      <c r="H68" s="765"/>
      <c r="I68" s="765"/>
      <c r="J68" s="765"/>
      <c r="K68" s="765"/>
      <c r="L68" s="766"/>
      <c r="M68" s="10"/>
    </row>
    <row r="69" spans="2:19" x14ac:dyDescent="0.25">
      <c r="B69" s="733" t="str">
        <f>D$31</f>
        <v>tonnes</v>
      </c>
      <c r="C69" s="734"/>
      <c r="D69" s="734"/>
      <c r="E69" s="137"/>
      <c r="F69" s="137"/>
      <c r="G69" s="137"/>
      <c r="H69" s="137"/>
      <c r="I69" s="137"/>
      <c r="J69" s="137"/>
      <c r="K69" s="137"/>
      <c r="L69" s="138"/>
      <c r="M69" s="10"/>
      <c r="O69" s="10" t="str">
        <f>"Account 4 - "&amp;Pro!C122</f>
        <v xml:space="preserve">Account 4 - </v>
      </c>
      <c r="P69" s="10" t="str">
        <f>"Client 4 - "&amp;Pro!C122</f>
        <v xml:space="preserve">Client 4 - </v>
      </c>
    </row>
    <row r="70" spans="2:19" x14ac:dyDescent="0.25">
      <c r="B70" s="733" t="str">
        <f>D$32</f>
        <v>net delivered selling value (CAD)</v>
      </c>
      <c r="C70" s="734"/>
      <c r="D70" s="734"/>
      <c r="E70" s="137"/>
      <c r="F70" s="137"/>
      <c r="G70" s="137"/>
      <c r="H70" s="137"/>
      <c r="I70" s="137"/>
      <c r="J70" s="137"/>
      <c r="K70" s="137"/>
      <c r="L70" s="138"/>
      <c r="M70" s="10"/>
    </row>
    <row r="71" spans="2:19" x14ac:dyDescent="0.25">
      <c r="B71" s="733" t="str">
        <f>D$33</f>
        <v>$ / tonne</v>
      </c>
      <c r="C71" s="734"/>
      <c r="D71" s="734"/>
      <c r="E71" s="151" t="str">
        <f>IF(E69=0,"-",E70/E69)</f>
        <v>-</v>
      </c>
      <c r="F71" s="151" t="str">
        <f t="shared" ref="F71" si="24">IF(F69=0,"-",F70/F69)</f>
        <v>-</v>
      </c>
      <c r="G71" s="151" t="str">
        <f t="shared" ref="G71" si="25">IF(G69=0,"-",G70/G69)</f>
        <v>-</v>
      </c>
      <c r="H71" s="151" t="str">
        <f t="shared" ref="H71" si="26">IF(H69=0,"-",H70/H69)</f>
        <v>-</v>
      </c>
      <c r="I71" s="151" t="str">
        <f t="shared" ref="I71" si="27">IF(I69=0,"-",I70/I69)</f>
        <v>-</v>
      </c>
      <c r="J71" s="151" t="str">
        <f t="shared" ref="J71" si="28">IF(J69=0,"-",J70/J69)</f>
        <v>-</v>
      </c>
      <c r="K71" s="151" t="str">
        <f t="shared" ref="K71" si="29">IF(K69=0,"-",K70/K69)</f>
        <v>-</v>
      </c>
      <c r="L71" s="152" t="str">
        <f t="shared" ref="L71" si="30">IF(L69=0,"-",L70/L69)</f>
        <v>-</v>
      </c>
      <c r="M71" s="10"/>
    </row>
    <row r="72" spans="2:19" x14ac:dyDescent="0.25">
      <c r="B72" s="764" t="str">
        <f>IF(Intro!$G$20="English",O73,P73)</f>
        <v xml:space="preserve">Account 5 - </v>
      </c>
      <c r="C72" s="765"/>
      <c r="D72" s="765"/>
      <c r="E72" s="765"/>
      <c r="F72" s="765"/>
      <c r="G72" s="765"/>
      <c r="H72" s="765"/>
      <c r="I72" s="765"/>
      <c r="J72" s="765"/>
      <c r="K72" s="765"/>
      <c r="L72" s="766"/>
      <c r="M72" s="10"/>
    </row>
    <row r="73" spans="2:19" x14ac:dyDescent="0.25">
      <c r="B73" s="733" t="str">
        <f>D$31</f>
        <v>tonnes</v>
      </c>
      <c r="C73" s="734"/>
      <c r="D73" s="734"/>
      <c r="E73" s="137"/>
      <c r="F73" s="137"/>
      <c r="G73" s="137"/>
      <c r="H73" s="137"/>
      <c r="I73" s="137"/>
      <c r="J73" s="137"/>
      <c r="K73" s="137"/>
      <c r="L73" s="138"/>
      <c r="M73" s="10"/>
      <c r="O73" s="10" t="str">
        <f>"Account 5 - "&amp;Pro!C123</f>
        <v xml:space="preserve">Account 5 - </v>
      </c>
      <c r="P73" s="10" t="str">
        <f>"Client 5 - "&amp;Pro!C123</f>
        <v xml:space="preserve">Client 5 - </v>
      </c>
    </row>
    <row r="74" spans="2:19" x14ac:dyDescent="0.25">
      <c r="B74" s="733" t="str">
        <f>D$32</f>
        <v>net delivered selling value (CAD)</v>
      </c>
      <c r="C74" s="734"/>
      <c r="D74" s="734"/>
      <c r="E74" s="137"/>
      <c r="F74" s="137"/>
      <c r="G74" s="137"/>
      <c r="H74" s="137"/>
      <c r="I74" s="137"/>
      <c r="J74" s="137"/>
      <c r="K74" s="137"/>
      <c r="L74" s="138"/>
      <c r="M74" s="10"/>
    </row>
    <row r="75" spans="2:19" x14ac:dyDescent="0.25">
      <c r="B75" s="733" t="str">
        <f>D$33</f>
        <v>$ / tonne</v>
      </c>
      <c r="C75" s="734"/>
      <c r="D75" s="734"/>
      <c r="E75" s="151" t="str">
        <f>IF(E73=0,"-",E74/E73)</f>
        <v>-</v>
      </c>
      <c r="F75" s="151" t="str">
        <f t="shared" ref="F75" si="31">IF(F73=0,"-",F74/F73)</f>
        <v>-</v>
      </c>
      <c r="G75" s="151" t="str">
        <f t="shared" ref="G75" si="32">IF(G73=0,"-",G74/G73)</f>
        <v>-</v>
      </c>
      <c r="H75" s="151" t="str">
        <f t="shared" ref="H75" si="33">IF(H73=0,"-",H74/H73)</f>
        <v>-</v>
      </c>
      <c r="I75" s="151" t="str">
        <f t="shared" ref="I75" si="34">IF(I73=0,"-",I74/I73)</f>
        <v>-</v>
      </c>
      <c r="J75" s="151" t="str">
        <f t="shared" ref="J75" si="35">IF(J73=0,"-",J74/J73)</f>
        <v>-</v>
      </c>
      <c r="K75" s="151" t="str">
        <f t="shared" ref="K75" si="36">IF(K73=0,"-",K74/K73)</f>
        <v>-</v>
      </c>
      <c r="L75" s="152" t="str">
        <f t="shared" ref="L75" si="37">IF(L73=0,"-",L74/L73)</f>
        <v>-</v>
      </c>
      <c r="M75" s="10"/>
    </row>
    <row r="76" spans="2:19" x14ac:dyDescent="0.25">
      <c r="B76" s="113"/>
      <c r="C76" s="114"/>
      <c r="D76" s="114"/>
      <c r="E76" s="29"/>
      <c r="F76" s="29"/>
      <c r="G76" s="29"/>
      <c r="H76" s="29"/>
      <c r="I76" s="29"/>
      <c r="J76" s="29"/>
      <c r="K76" s="29"/>
      <c r="L76" s="30"/>
      <c r="M76" s="10"/>
    </row>
    <row r="77" spans="2:19" x14ac:dyDescent="0.25">
      <c r="B77" s="549" t="str">
        <f>IF(Intro!$G$20="English",O77,P77)</f>
        <v>In the table below, “Error” means that the total sales to your firm’s top five accounts for that period exceed your firm’s total import sales for that period. Therefore, please modify the above data if necessary.</v>
      </c>
      <c r="C77" s="550"/>
      <c r="D77" s="550"/>
      <c r="E77" s="550"/>
      <c r="F77" s="550"/>
      <c r="G77" s="550"/>
      <c r="H77" s="550"/>
      <c r="I77" s="550"/>
      <c r="J77" s="550"/>
      <c r="K77" s="550"/>
      <c r="L77" s="551"/>
      <c r="M77" s="10"/>
      <c r="O77" s="10" t="s">
        <v>359</v>
      </c>
      <c r="P77" s="10" t="s">
        <v>360</v>
      </c>
      <c r="S77" s="38"/>
    </row>
    <row r="78" spans="2:19" x14ac:dyDescent="0.25">
      <c r="B78" s="549"/>
      <c r="C78" s="550"/>
      <c r="D78" s="550"/>
      <c r="E78" s="550"/>
      <c r="F78" s="550"/>
      <c r="G78" s="550"/>
      <c r="H78" s="550"/>
      <c r="I78" s="550"/>
      <c r="J78" s="550"/>
      <c r="K78" s="550"/>
      <c r="L78" s="551"/>
      <c r="M78" s="10"/>
      <c r="S78" s="38"/>
    </row>
    <row r="79" spans="2:19" x14ac:dyDescent="0.25">
      <c r="B79" s="61"/>
      <c r="C79" s="62"/>
      <c r="D79" s="62"/>
      <c r="E79" s="29"/>
      <c r="F79" s="29"/>
      <c r="G79" s="29"/>
      <c r="H79" s="29"/>
      <c r="I79" s="29"/>
      <c r="J79" s="29"/>
      <c r="K79" s="29"/>
      <c r="L79" s="30"/>
      <c r="M79" s="10"/>
      <c r="S79" s="38"/>
    </row>
    <row r="80" spans="2:19" ht="14.1" customHeight="1" x14ac:dyDescent="0.25">
      <c r="B80" s="778" t="str">
        <f>Variables!D66</f>
        <v>Verification - volume</v>
      </c>
      <c r="C80" s="622"/>
      <c r="D80" s="622"/>
      <c r="E80" s="622"/>
      <c r="F80" s="623"/>
      <c r="G80" s="176">
        <f>H80-1</f>
        <v>2024</v>
      </c>
      <c r="H80" s="176">
        <f>Variables!B8-1</f>
        <v>2025</v>
      </c>
      <c r="I80" s="176" t="str">
        <f>J24</f>
        <v>Jan-March 2025</v>
      </c>
      <c r="J80" s="208" t="str">
        <f>K24</f>
        <v>Jan-March 2026</v>
      </c>
      <c r="K80" s="225"/>
      <c r="L80" s="226"/>
      <c r="M80" s="10"/>
      <c r="O80" s="10" t="s">
        <v>379</v>
      </c>
      <c r="P80" s="10" t="s">
        <v>380</v>
      </c>
    </row>
    <row r="81" spans="1:16" ht="14.1" customHeight="1" x14ac:dyDescent="0.25">
      <c r="B81" s="747" t="str">
        <f>D31</f>
        <v>tonnes</v>
      </c>
      <c r="C81" s="748"/>
      <c r="D81" s="748"/>
      <c r="E81" s="748"/>
      <c r="F81" s="749"/>
      <c r="G81" s="187" t="str">
        <f>IF(SUM(E57:G57,E61:G61,E65:G65,E69:G69,E73:G73)&gt;H44,Variables!$D$67,Variables!$D$68)</f>
        <v>Okay</v>
      </c>
      <c r="H81" s="187" t="str">
        <f>IF(SUM(H57:K57,H61:K61,H65:K65,H69:K69,H73:K73)&gt;I44,Variables!$D$67,Variables!$D$68)</f>
        <v>Okay</v>
      </c>
      <c r="I81" s="187" t="str">
        <f>IF(SUM(H57,H61,H65,H69,H73)&gt;J44,Variables!$D$67,Variables!$D$68)</f>
        <v>Okay</v>
      </c>
      <c r="J81" s="187" t="str">
        <f>IF(SUM(L57,L61,L65,L69,L73)&gt;K44,Variables!$D$67,Variables!$D$68)</f>
        <v>Okay</v>
      </c>
      <c r="K81" s="225"/>
      <c r="L81" s="226"/>
      <c r="M81" s="10"/>
    </row>
    <row r="82" spans="1:16" ht="26.25" customHeight="1" x14ac:dyDescent="0.25">
      <c r="B82" s="779" t="str">
        <f>IF(Intro!$G$20="English",O82,P82)</f>
        <v>volume - total sales in Canada of imports to the top five accounts (Question 2)</v>
      </c>
      <c r="C82" s="780"/>
      <c r="D82" s="780"/>
      <c r="E82" s="780"/>
      <c r="F82" s="781"/>
      <c r="G82" s="187">
        <f>SUM(E57:G57,E61:G61,E65:G65,E69:G69,E73:G73)</f>
        <v>0</v>
      </c>
      <c r="H82" s="187">
        <f>SUM(H57:K57,H61:K61,H65:K65,H69:K69,H73:K73)</f>
        <v>0</v>
      </c>
      <c r="I82" s="187">
        <f>SUM(H57,H61,H65,H69,H73)</f>
        <v>0</v>
      </c>
      <c r="J82" s="187">
        <f>SUM(L57,L61,L65,L69,L73)</f>
        <v>0</v>
      </c>
      <c r="K82" s="225"/>
      <c r="L82" s="226"/>
      <c r="M82" s="10"/>
      <c r="O82" s="73" t="s">
        <v>439</v>
      </c>
      <c r="P82" s="10" t="s">
        <v>441</v>
      </c>
    </row>
    <row r="83" spans="1:16" ht="14.1" customHeight="1" x14ac:dyDescent="0.25">
      <c r="B83" s="779" t="str">
        <f>IF(Intro!$G$20="English",O83,P83)</f>
        <v>volume - total sales in Canada of imports (Question 1)</v>
      </c>
      <c r="C83" s="780"/>
      <c r="D83" s="780"/>
      <c r="E83" s="780"/>
      <c r="F83" s="781"/>
      <c r="G83" s="187">
        <f>H44</f>
        <v>0</v>
      </c>
      <c r="H83" s="187">
        <f>I44</f>
        <v>0</v>
      </c>
      <c r="I83" s="187">
        <f>J44</f>
        <v>0</v>
      </c>
      <c r="J83" s="187">
        <f>K44</f>
        <v>0</v>
      </c>
      <c r="K83" s="225"/>
      <c r="L83" s="226"/>
      <c r="M83" s="10"/>
      <c r="O83" s="10" t="s">
        <v>440</v>
      </c>
      <c r="P83" s="10" t="s">
        <v>442</v>
      </c>
    </row>
    <row r="84" spans="1:16" ht="14.1" customHeight="1" x14ac:dyDescent="0.25">
      <c r="B84" s="744" t="str">
        <f>Variables!D70</f>
        <v>Verification - value</v>
      </c>
      <c r="C84" s="745"/>
      <c r="D84" s="745"/>
      <c r="E84" s="745"/>
      <c r="F84" s="746"/>
      <c r="G84" s="176">
        <f>G80</f>
        <v>2024</v>
      </c>
      <c r="H84" s="176">
        <f>H80</f>
        <v>2025</v>
      </c>
      <c r="I84" s="176" t="str">
        <f>I80</f>
        <v>Jan-March 2025</v>
      </c>
      <c r="J84" s="208" t="str">
        <f>J80</f>
        <v>Jan-March 2026</v>
      </c>
      <c r="K84" s="225"/>
      <c r="L84" s="226"/>
      <c r="M84" s="10"/>
    </row>
    <row r="85" spans="1:16" ht="14.1" customHeight="1" x14ac:dyDescent="0.25">
      <c r="B85" s="758" t="str">
        <f>D32</f>
        <v>net delivered selling value (CAD)</v>
      </c>
      <c r="C85" s="759"/>
      <c r="D85" s="759"/>
      <c r="E85" s="759"/>
      <c r="F85" s="760"/>
      <c r="G85" s="187" t="str">
        <f>IF(SUM(E58:G58,E62:G62,E66:G66,E70:G70,E74:G74)&gt;H45,Variables!$D$67,Variables!$D$68)</f>
        <v>Okay</v>
      </c>
      <c r="H85" s="187" t="str">
        <f>IF(SUM(H58:K58,H62:K62,H66:K66,H70:K70,H74:K74)&gt;I45,Variables!$D$67,Variables!$D$68)</f>
        <v>Okay</v>
      </c>
      <c r="I85" s="187" t="str">
        <f>IF(SUM(H58,H62,H66,H70,H74)&gt;J45,Variables!$D$67,Variables!$D$68)</f>
        <v>Okay</v>
      </c>
      <c r="J85" s="187" t="str">
        <f>IF(SUM(L58,L62,L66,L70,L74)&gt;K45,Variables!$D$67,Variables!$D$68)</f>
        <v>Okay</v>
      </c>
      <c r="K85" s="225"/>
      <c r="L85" s="226"/>
      <c r="M85" s="10"/>
    </row>
    <row r="86" spans="1:16" ht="14.1" customHeight="1" x14ac:dyDescent="0.25">
      <c r="B86" s="761" t="str">
        <f>IF(Intro!$G$20="English",O86,P86)</f>
        <v>value - total sales in Canada of imports to the top five accounts (Question 2)</v>
      </c>
      <c r="C86" s="762"/>
      <c r="D86" s="762"/>
      <c r="E86" s="762"/>
      <c r="F86" s="763"/>
      <c r="G86" s="187">
        <f>SUM(E58:G58,E62:G62,E66:G66,E70:G70,E74:G74)</f>
        <v>0</v>
      </c>
      <c r="H86" s="187">
        <f>SUM(H58:K58,H62:K62,H66:K66,H70:K70,H74:K74)</f>
        <v>0</v>
      </c>
      <c r="I86" s="187">
        <f>SUM(H58,H62,H66,H70,H74)</f>
        <v>0</v>
      </c>
      <c r="J86" s="187">
        <f>SUM(L58,L62,L66,L70,L74)</f>
        <v>0</v>
      </c>
      <c r="K86" s="225"/>
      <c r="L86" s="226"/>
      <c r="M86" s="10"/>
      <c r="O86" s="73" t="s">
        <v>445</v>
      </c>
      <c r="P86" s="10" t="s">
        <v>443</v>
      </c>
    </row>
    <row r="87" spans="1:16" ht="14.1" customHeight="1" x14ac:dyDescent="0.25">
      <c r="B87" s="761" t="str">
        <f>IF(Intro!$G$20="English",O87,P87)</f>
        <v>value - total sales in Canada of imports (Question 1)</v>
      </c>
      <c r="C87" s="762"/>
      <c r="D87" s="762"/>
      <c r="E87" s="762"/>
      <c r="F87" s="763"/>
      <c r="G87" s="187">
        <f>H45</f>
        <v>0</v>
      </c>
      <c r="H87" s="187">
        <f>I45</f>
        <v>0</v>
      </c>
      <c r="I87" s="187">
        <f>J45</f>
        <v>0</v>
      </c>
      <c r="J87" s="187">
        <f>K45</f>
        <v>0</v>
      </c>
      <c r="K87" s="225"/>
      <c r="L87" s="226"/>
      <c r="M87" s="10"/>
      <c r="O87" s="10" t="s">
        <v>446</v>
      </c>
      <c r="P87" s="10" t="s">
        <v>444</v>
      </c>
    </row>
    <row r="88" spans="1:16" x14ac:dyDescent="0.25">
      <c r="B88" s="72"/>
      <c r="C88" s="69"/>
      <c r="D88" s="69"/>
      <c r="E88" s="69"/>
      <c r="F88" s="69"/>
      <c r="G88" s="69"/>
      <c r="H88" s="69"/>
      <c r="I88" s="69"/>
      <c r="J88" s="164"/>
      <c r="K88" s="164"/>
      <c r="L88" s="165"/>
      <c r="M88" s="10"/>
    </row>
    <row r="89" spans="1:16" s="11" customFormat="1" x14ac:dyDescent="0.25">
      <c r="A89" s="7"/>
      <c r="B89" s="31"/>
      <c r="C89" s="31"/>
      <c r="D89" s="89"/>
      <c r="E89" s="90"/>
      <c r="F89" s="90"/>
      <c r="G89" s="90"/>
      <c r="H89" s="90"/>
      <c r="I89" s="90"/>
      <c r="J89" s="90"/>
      <c r="K89" s="90"/>
      <c r="L89" s="90"/>
      <c r="M89" s="73"/>
    </row>
    <row r="90" spans="1:16" x14ac:dyDescent="0.25">
      <c r="B90" s="540" t="str">
        <f>IF(Intro!$G$20="English",O90,P90)</f>
        <v>IMPORTS OF BENCHMARK PRODUCTS</v>
      </c>
      <c r="C90" s="541"/>
      <c r="D90" s="541"/>
      <c r="E90" s="541"/>
      <c r="F90" s="541"/>
      <c r="G90" s="541"/>
      <c r="H90" s="541"/>
      <c r="I90" s="541"/>
      <c r="J90" s="541"/>
      <c r="K90" s="541"/>
      <c r="L90" s="542"/>
      <c r="M90" s="10"/>
      <c r="O90" s="105" t="s">
        <v>332</v>
      </c>
      <c r="P90" s="105" t="s">
        <v>398</v>
      </c>
    </row>
    <row r="91" spans="1:16" x14ac:dyDescent="0.25">
      <c r="B91" s="672" t="s">
        <v>16</v>
      </c>
      <c r="C91" s="673"/>
      <c r="D91" s="673"/>
      <c r="E91" s="673"/>
      <c r="F91" s="673"/>
      <c r="G91" s="673"/>
      <c r="H91" s="673"/>
      <c r="I91" s="673"/>
      <c r="J91" s="673"/>
      <c r="K91" s="673"/>
      <c r="L91" s="674"/>
      <c r="M91" s="10"/>
    </row>
    <row r="92" spans="1:16" x14ac:dyDescent="0.25">
      <c r="B92" s="16"/>
      <c r="C92" s="35"/>
      <c r="D92" s="35"/>
      <c r="E92" s="36"/>
      <c r="F92" s="36"/>
      <c r="G92" s="36"/>
      <c r="H92" s="36"/>
      <c r="I92" s="36"/>
      <c r="J92" s="36"/>
      <c r="K92" s="36"/>
      <c r="L92" s="17"/>
      <c r="M92" s="10"/>
    </row>
    <row r="93" spans="1:16" x14ac:dyDescent="0.25">
      <c r="B93" s="549" t="str">
        <f>IF(Intro!$G$20="English",O93,P93)</f>
        <v xml:space="preserve">Report the volume and value of imports for each benchmark product listed below : </v>
      </c>
      <c r="C93" s="550"/>
      <c r="D93" s="550"/>
      <c r="E93" s="550"/>
      <c r="F93" s="550"/>
      <c r="G93" s="550"/>
      <c r="H93" s="550"/>
      <c r="I93" s="550"/>
      <c r="J93" s="550"/>
      <c r="K93" s="550"/>
      <c r="L93" s="551"/>
      <c r="M93" s="10"/>
      <c r="O93" s="18" t="s">
        <v>192</v>
      </c>
      <c r="P93" s="10" t="s">
        <v>193</v>
      </c>
    </row>
    <row r="94" spans="1:16" x14ac:dyDescent="0.25">
      <c r="B94" s="61"/>
      <c r="C94" s="62"/>
      <c r="D94" s="35"/>
      <c r="E94" s="36"/>
      <c r="F94" s="36"/>
      <c r="G94" s="36"/>
      <c r="H94" s="36"/>
      <c r="I94" s="36"/>
      <c r="J94" s="36"/>
      <c r="K94" s="36"/>
      <c r="L94" s="17"/>
      <c r="M94" s="10"/>
      <c r="O94" s="18"/>
    </row>
    <row r="95" spans="1:16" x14ac:dyDescent="0.25">
      <c r="B95" s="775"/>
      <c r="C95" s="776"/>
      <c r="D95" s="777"/>
      <c r="E95" s="125" t="str">
        <f t="shared" ref="E95:L95" si="38">E55</f>
        <v>Q2 - 2024</v>
      </c>
      <c r="F95" s="125" t="str">
        <f t="shared" si="38"/>
        <v>Q3 - 2024</v>
      </c>
      <c r="G95" s="125" t="str">
        <f t="shared" si="38"/>
        <v>Q4 - 2024</v>
      </c>
      <c r="H95" s="125" t="str">
        <f t="shared" si="38"/>
        <v>Q1 - 2025</v>
      </c>
      <c r="I95" s="125" t="str">
        <f t="shared" si="38"/>
        <v>Q2 - 2025</v>
      </c>
      <c r="J95" s="125" t="str">
        <f t="shared" si="38"/>
        <v>Q3 - 2025</v>
      </c>
      <c r="K95" s="125" t="str">
        <f t="shared" si="38"/>
        <v>Q4 - 2025</v>
      </c>
      <c r="L95" s="136" t="str">
        <f t="shared" si="38"/>
        <v>Q1 - 2026</v>
      </c>
      <c r="M95" s="10"/>
      <c r="O95" s="18"/>
    </row>
    <row r="96" spans="1:16" x14ac:dyDescent="0.25">
      <c r="B96" s="729" t="str">
        <f>IF(Intro!$G$20="English",Variables!B30,Variables!C30)</f>
        <v>L80 seamless casing (including enhancements) with an API connection</v>
      </c>
      <c r="C96" s="619"/>
      <c r="D96" s="619"/>
      <c r="E96" s="619"/>
      <c r="F96" s="619"/>
      <c r="G96" s="619"/>
      <c r="H96" s="619"/>
      <c r="I96" s="619"/>
      <c r="J96" s="619"/>
      <c r="K96" s="619"/>
      <c r="L96" s="730"/>
      <c r="M96" s="10"/>
    </row>
    <row r="97" spans="2:13" x14ac:dyDescent="0.25">
      <c r="B97" s="731"/>
      <c r="C97" s="625"/>
      <c r="D97" s="625"/>
      <c r="E97" s="625"/>
      <c r="F97" s="625"/>
      <c r="G97" s="625"/>
      <c r="H97" s="625"/>
      <c r="I97" s="625"/>
      <c r="J97" s="625"/>
      <c r="K97" s="625"/>
      <c r="L97" s="732"/>
      <c r="M97" s="10"/>
    </row>
    <row r="98" spans="2:13" x14ac:dyDescent="0.25">
      <c r="B98" s="733" t="str">
        <f>D$26</f>
        <v>tonnes</v>
      </c>
      <c r="C98" s="734"/>
      <c r="D98" s="734"/>
      <c r="E98" s="137"/>
      <c r="F98" s="137"/>
      <c r="G98" s="137"/>
      <c r="H98" s="137"/>
      <c r="I98" s="137"/>
      <c r="J98" s="137"/>
      <c r="K98" s="137"/>
      <c r="L98" s="138"/>
      <c r="M98" s="10"/>
    </row>
    <row r="99" spans="2:13" x14ac:dyDescent="0.25">
      <c r="B99" s="733" t="str">
        <f>D$27</f>
        <v>net delivered purchase value (CAD)</v>
      </c>
      <c r="C99" s="734"/>
      <c r="D99" s="734"/>
      <c r="E99" s="137"/>
      <c r="F99" s="137"/>
      <c r="G99" s="137"/>
      <c r="H99" s="137"/>
      <c r="I99" s="137"/>
      <c r="J99" s="137"/>
      <c r="K99" s="137"/>
      <c r="L99" s="138"/>
      <c r="M99" s="10"/>
    </row>
    <row r="100" spans="2:13" x14ac:dyDescent="0.25">
      <c r="B100" s="733" t="str">
        <f>D$28</f>
        <v>$ / tonne</v>
      </c>
      <c r="C100" s="734"/>
      <c r="D100" s="734"/>
      <c r="E100" s="151" t="str">
        <f t="shared" ref="E100:L100" si="39">IF(E98=0,"-",E99/E98)</f>
        <v>-</v>
      </c>
      <c r="F100" s="151" t="str">
        <f t="shared" si="39"/>
        <v>-</v>
      </c>
      <c r="G100" s="151" t="str">
        <f t="shared" si="39"/>
        <v>-</v>
      </c>
      <c r="H100" s="151" t="str">
        <f t="shared" si="39"/>
        <v>-</v>
      </c>
      <c r="I100" s="151" t="str">
        <f t="shared" si="39"/>
        <v>-</v>
      </c>
      <c r="J100" s="151" t="str">
        <f t="shared" si="39"/>
        <v>-</v>
      </c>
      <c r="K100" s="151" t="str">
        <f t="shared" si="39"/>
        <v>-</v>
      </c>
      <c r="L100" s="152" t="str">
        <f t="shared" si="39"/>
        <v>-</v>
      </c>
      <c r="M100" s="10"/>
    </row>
    <row r="101" spans="2:13" x14ac:dyDescent="0.25">
      <c r="B101" s="729" t="str">
        <f>IF(Intro!$G$20="English",Variables!B31,Variables!C31)</f>
        <v>L80 welded casing (including enhancements) with an API connection</v>
      </c>
      <c r="C101" s="619"/>
      <c r="D101" s="619"/>
      <c r="E101" s="619"/>
      <c r="F101" s="619"/>
      <c r="G101" s="619"/>
      <c r="H101" s="619"/>
      <c r="I101" s="619"/>
      <c r="J101" s="619"/>
      <c r="K101" s="619"/>
      <c r="L101" s="730"/>
      <c r="M101" s="10"/>
    </row>
    <row r="102" spans="2:13" x14ac:dyDescent="0.25">
      <c r="B102" s="731"/>
      <c r="C102" s="625"/>
      <c r="D102" s="625"/>
      <c r="E102" s="625"/>
      <c r="F102" s="625"/>
      <c r="G102" s="625"/>
      <c r="H102" s="625"/>
      <c r="I102" s="625"/>
      <c r="J102" s="625"/>
      <c r="K102" s="625"/>
      <c r="L102" s="732"/>
      <c r="M102" s="10"/>
    </row>
    <row r="103" spans="2:13" x14ac:dyDescent="0.25">
      <c r="B103" s="733" t="str">
        <f>D$26</f>
        <v>tonnes</v>
      </c>
      <c r="C103" s="734"/>
      <c r="D103" s="734"/>
      <c r="E103" s="137"/>
      <c r="F103" s="137"/>
      <c r="G103" s="137"/>
      <c r="H103" s="137"/>
      <c r="I103" s="137"/>
      <c r="J103" s="137"/>
      <c r="K103" s="137"/>
      <c r="L103" s="138"/>
      <c r="M103" s="10"/>
    </row>
    <row r="104" spans="2:13" x14ac:dyDescent="0.25">
      <c r="B104" s="733" t="str">
        <f>D$27</f>
        <v>net delivered purchase value (CAD)</v>
      </c>
      <c r="C104" s="734"/>
      <c r="D104" s="734"/>
      <c r="E104" s="137"/>
      <c r="F104" s="137"/>
      <c r="G104" s="137"/>
      <c r="H104" s="137"/>
      <c r="I104" s="137"/>
      <c r="J104" s="137"/>
      <c r="K104" s="137"/>
      <c r="L104" s="138"/>
      <c r="M104" s="10"/>
    </row>
    <row r="105" spans="2:13" x14ac:dyDescent="0.25">
      <c r="B105" s="733" t="str">
        <f>D$28</f>
        <v>$ / tonne</v>
      </c>
      <c r="C105" s="734"/>
      <c r="D105" s="734"/>
      <c r="E105" s="151" t="str">
        <f t="shared" ref="E105:L105" si="40">IF(E103=0,"-",E104/E103)</f>
        <v>-</v>
      </c>
      <c r="F105" s="151" t="str">
        <f t="shared" si="40"/>
        <v>-</v>
      </c>
      <c r="G105" s="151" t="str">
        <f t="shared" si="40"/>
        <v>-</v>
      </c>
      <c r="H105" s="151" t="str">
        <f t="shared" si="40"/>
        <v>-</v>
      </c>
      <c r="I105" s="151" t="str">
        <f t="shared" si="40"/>
        <v>-</v>
      </c>
      <c r="J105" s="151" t="str">
        <f t="shared" si="40"/>
        <v>-</v>
      </c>
      <c r="K105" s="151" t="str">
        <f t="shared" si="40"/>
        <v>-</v>
      </c>
      <c r="L105" s="152" t="str">
        <f t="shared" si="40"/>
        <v>-</v>
      </c>
      <c r="M105" s="10"/>
    </row>
    <row r="106" spans="2:13" x14ac:dyDescent="0.25">
      <c r="B106" s="729" t="str">
        <f>IF(Intro!$G$20="English",Variables!B32,Variables!C32)</f>
        <v>L80 seamless casing (including enhancements) with a semi-premium connection</v>
      </c>
      <c r="C106" s="619"/>
      <c r="D106" s="619"/>
      <c r="E106" s="619"/>
      <c r="F106" s="619"/>
      <c r="G106" s="619"/>
      <c r="H106" s="619"/>
      <c r="I106" s="619"/>
      <c r="J106" s="619"/>
      <c r="K106" s="619"/>
      <c r="L106" s="730"/>
      <c r="M106" s="10"/>
    </row>
    <row r="107" spans="2:13" x14ac:dyDescent="0.25">
      <c r="B107" s="731"/>
      <c r="C107" s="625"/>
      <c r="D107" s="625"/>
      <c r="E107" s="625"/>
      <c r="F107" s="625"/>
      <c r="G107" s="625"/>
      <c r="H107" s="625"/>
      <c r="I107" s="625"/>
      <c r="J107" s="625"/>
      <c r="K107" s="625"/>
      <c r="L107" s="732"/>
      <c r="M107" s="10"/>
    </row>
    <row r="108" spans="2:13" x14ac:dyDescent="0.25">
      <c r="B108" s="733" t="str">
        <f>D$26</f>
        <v>tonnes</v>
      </c>
      <c r="C108" s="734"/>
      <c r="D108" s="734"/>
      <c r="E108" s="137"/>
      <c r="F108" s="137"/>
      <c r="G108" s="137"/>
      <c r="H108" s="137"/>
      <c r="I108" s="137"/>
      <c r="J108" s="137"/>
      <c r="K108" s="137"/>
      <c r="L108" s="138"/>
      <c r="M108" s="10"/>
    </row>
    <row r="109" spans="2:13" x14ac:dyDescent="0.25">
      <c r="B109" s="733" t="str">
        <f>D$27</f>
        <v>net delivered purchase value (CAD)</v>
      </c>
      <c r="C109" s="734"/>
      <c r="D109" s="734"/>
      <c r="E109" s="137"/>
      <c r="F109" s="137"/>
      <c r="G109" s="137"/>
      <c r="H109" s="137"/>
      <c r="I109" s="137"/>
      <c r="J109" s="137"/>
      <c r="K109" s="137"/>
      <c r="L109" s="138"/>
      <c r="M109" s="10"/>
    </row>
    <row r="110" spans="2:13" x14ac:dyDescent="0.25">
      <c r="B110" s="733" t="str">
        <f>D$28</f>
        <v>$ / tonne</v>
      </c>
      <c r="C110" s="734"/>
      <c r="D110" s="734"/>
      <c r="E110" s="151" t="str">
        <f t="shared" ref="E110:L110" si="41">IF(E108=0,"-",E109/E108)</f>
        <v>-</v>
      </c>
      <c r="F110" s="151" t="str">
        <f t="shared" si="41"/>
        <v>-</v>
      </c>
      <c r="G110" s="151" t="str">
        <f t="shared" si="41"/>
        <v>-</v>
      </c>
      <c r="H110" s="151" t="str">
        <f t="shared" si="41"/>
        <v>-</v>
      </c>
      <c r="I110" s="151" t="str">
        <f t="shared" si="41"/>
        <v>-</v>
      </c>
      <c r="J110" s="151" t="str">
        <f t="shared" si="41"/>
        <v>-</v>
      </c>
      <c r="K110" s="151" t="str">
        <f t="shared" si="41"/>
        <v>-</v>
      </c>
      <c r="L110" s="152" t="str">
        <f t="shared" si="41"/>
        <v>-</v>
      </c>
      <c r="M110" s="10"/>
    </row>
    <row r="111" spans="2:13" x14ac:dyDescent="0.25">
      <c r="B111" s="729" t="str">
        <f>IF(Intro!$G$20="English",Variables!B33,Variables!C33)</f>
        <v>L80 welded casing (including enhancements) with a semi-premium connection</v>
      </c>
      <c r="C111" s="619"/>
      <c r="D111" s="619"/>
      <c r="E111" s="619"/>
      <c r="F111" s="619"/>
      <c r="G111" s="619"/>
      <c r="H111" s="619"/>
      <c r="I111" s="619"/>
      <c r="J111" s="619"/>
      <c r="K111" s="619"/>
      <c r="L111" s="730"/>
      <c r="M111" s="10"/>
    </row>
    <row r="112" spans="2:13" x14ac:dyDescent="0.25">
      <c r="B112" s="731"/>
      <c r="C112" s="625"/>
      <c r="D112" s="625"/>
      <c r="E112" s="625"/>
      <c r="F112" s="625"/>
      <c r="G112" s="625"/>
      <c r="H112" s="625"/>
      <c r="I112" s="625"/>
      <c r="J112" s="625"/>
      <c r="K112" s="625"/>
      <c r="L112" s="732"/>
      <c r="M112" s="10"/>
    </row>
    <row r="113" spans="2:13" x14ac:dyDescent="0.25">
      <c r="B113" s="733" t="str">
        <f>D$26</f>
        <v>tonnes</v>
      </c>
      <c r="C113" s="734"/>
      <c r="D113" s="734"/>
      <c r="E113" s="137"/>
      <c r="F113" s="137"/>
      <c r="G113" s="137"/>
      <c r="H113" s="137"/>
      <c r="I113" s="137"/>
      <c r="J113" s="137"/>
      <c r="K113" s="137"/>
      <c r="L113" s="138"/>
      <c r="M113" s="10"/>
    </row>
    <row r="114" spans="2:13" x14ac:dyDescent="0.25">
      <c r="B114" s="733" t="str">
        <f>D$27</f>
        <v>net delivered purchase value (CAD)</v>
      </c>
      <c r="C114" s="734"/>
      <c r="D114" s="734"/>
      <c r="E114" s="137"/>
      <c r="F114" s="137"/>
      <c r="G114" s="137"/>
      <c r="H114" s="137"/>
      <c r="I114" s="137"/>
      <c r="J114" s="137"/>
      <c r="K114" s="137"/>
      <c r="L114" s="138"/>
      <c r="M114" s="10"/>
    </row>
    <row r="115" spans="2:13" x14ac:dyDescent="0.25">
      <c r="B115" s="733" t="str">
        <f>D$28</f>
        <v>$ / tonne</v>
      </c>
      <c r="C115" s="734"/>
      <c r="D115" s="734"/>
      <c r="E115" s="151" t="str">
        <f t="shared" ref="E115:L115" si="42">IF(E113=0,"-",E114/E113)</f>
        <v>-</v>
      </c>
      <c r="F115" s="151" t="str">
        <f t="shared" si="42"/>
        <v>-</v>
      </c>
      <c r="G115" s="151" t="str">
        <f t="shared" si="42"/>
        <v>-</v>
      </c>
      <c r="H115" s="151" t="str">
        <f t="shared" si="42"/>
        <v>-</v>
      </c>
      <c r="I115" s="151" t="str">
        <f t="shared" si="42"/>
        <v>-</v>
      </c>
      <c r="J115" s="151" t="str">
        <f t="shared" si="42"/>
        <v>-</v>
      </c>
      <c r="K115" s="151" t="str">
        <f t="shared" si="42"/>
        <v>-</v>
      </c>
      <c r="L115" s="152" t="str">
        <f t="shared" si="42"/>
        <v>-</v>
      </c>
      <c r="M115" s="10"/>
    </row>
    <row r="116" spans="2:13" x14ac:dyDescent="0.25">
      <c r="B116" s="729" t="str">
        <f>IF(Intro!$G$20="English",Variables!B34,Variables!C34)</f>
        <v>P110 seamless casing (including enhancements) with an API connection</v>
      </c>
      <c r="C116" s="619"/>
      <c r="D116" s="619"/>
      <c r="E116" s="619"/>
      <c r="F116" s="619"/>
      <c r="G116" s="619"/>
      <c r="H116" s="619"/>
      <c r="I116" s="619"/>
      <c r="J116" s="619"/>
      <c r="K116" s="619"/>
      <c r="L116" s="730"/>
      <c r="M116" s="10"/>
    </row>
    <row r="117" spans="2:13" x14ac:dyDescent="0.25">
      <c r="B117" s="731"/>
      <c r="C117" s="625"/>
      <c r="D117" s="625"/>
      <c r="E117" s="625"/>
      <c r="F117" s="625"/>
      <c r="G117" s="625"/>
      <c r="H117" s="625"/>
      <c r="I117" s="625"/>
      <c r="J117" s="625"/>
      <c r="K117" s="625"/>
      <c r="L117" s="732"/>
      <c r="M117" s="10"/>
    </row>
    <row r="118" spans="2:13" x14ac:dyDescent="0.25">
      <c r="B118" s="733" t="str">
        <f>D$26</f>
        <v>tonnes</v>
      </c>
      <c r="C118" s="734"/>
      <c r="D118" s="734"/>
      <c r="E118" s="137"/>
      <c r="F118" s="137"/>
      <c r="G118" s="137"/>
      <c r="H118" s="137"/>
      <c r="I118" s="137"/>
      <c r="J118" s="137"/>
      <c r="K118" s="137"/>
      <c r="L118" s="138"/>
      <c r="M118" s="10"/>
    </row>
    <row r="119" spans="2:13" x14ac:dyDescent="0.25">
      <c r="B119" s="733" t="str">
        <f>D$27</f>
        <v>net delivered purchase value (CAD)</v>
      </c>
      <c r="C119" s="734"/>
      <c r="D119" s="734"/>
      <c r="E119" s="137"/>
      <c r="F119" s="137"/>
      <c r="G119" s="137"/>
      <c r="H119" s="137"/>
      <c r="I119" s="137"/>
      <c r="J119" s="137"/>
      <c r="K119" s="137"/>
      <c r="L119" s="138"/>
      <c r="M119" s="10"/>
    </row>
    <row r="120" spans="2:13" x14ac:dyDescent="0.25">
      <c r="B120" s="733" t="str">
        <f>D$28</f>
        <v>$ / tonne</v>
      </c>
      <c r="C120" s="734"/>
      <c r="D120" s="734"/>
      <c r="E120" s="151" t="str">
        <f t="shared" ref="E120:L120" si="43">IF(E118=0,"-",E119/E118)</f>
        <v>-</v>
      </c>
      <c r="F120" s="151" t="str">
        <f t="shared" si="43"/>
        <v>-</v>
      </c>
      <c r="G120" s="151" t="str">
        <f t="shared" si="43"/>
        <v>-</v>
      </c>
      <c r="H120" s="151" t="str">
        <f t="shared" si="43"/>
        <v>-</v>
      </c>
      <c r="I120" s="151" t="str">
        <f t="shared" si="43"/>
        <v>-</v>
      </c>
      <c r="J120" s="151" t="str">
        <f t="shared" si="43"/>
        <v>-</v>
      </c>
      <c r="K120" s="151" t="str">
        <f t="shared" si="43"/>
        <v>-</v>
      </c>
      <c r="L120" s="152" t="str">
        <f t="shared" si="43"/>
        <v>-</v>
      </c>
      <c r="M120" s="10"/>
    </row>
    <row r="121" spans="2:13" x14ac:dyDescent="0.25">
      <c r="B121" s="729" t="str">
        <f>IF(Intro!$G$20="English",Variables!B35,Variables!C35)</f>
        <v>P110 welded casing (including enhancements) with an API connection</v>
      </c>
      <c r="C121" s="619"/>
      <c r="D121" s="619"/>
      <c r="E121" s="619"/>
      <c r="F121" s="619"/>
      <c r="G121" s="619"/>
      <c r="H121" s="619"/>
      <c r="I121" s="619"/>
      <c r="J121" s="619"/>
      <c r="K121" s="619"/>
      <c r="L121" s="730"/>
      <c r="M121" s="10"/>
    </row>
    <row r="122" spans="2:13" x14ac:dyDescent="0.25">
      <c r="B122" s="731"/>
      <c r="C122" s="625"/>
      <c r="D122" s="625"/>
      <c r="E122" s="625"/>
      <c r="F122" s="625"/>
      <c r="G122" s="625"/>
      <c r="H122" s="625"/>
      <c r="I122" s="625"/>
      <c r="J122" s="625"/>
      <c r="K122" s="625"/>
      <c r="L122" s="732"/>
      <c r="M122" s="10"/>
    </row>
    <row r="123" spans="2:13" x14ac:dyDescent="0.25">
      <c r="B123" s="733" t="str">
        <f>D$26</f>
        <v>tonnes</v>
      </c>
      <c r="C123" s="734"/>
      <c r="D123" s="734"/>
      <c r="E123" s="137"/>
      <c r="F123" s="137"/>
      <c r="G123" s="137"/>
      <c r="H123" s="137"/>
      <c r="I123" s="137"/>
      <c r="J123" s="137"/>
      <c r="K123" s="137"/>
      <c r="L123" s="138"/>
      <c r="M123" s="10"/>
    </row>
    <row r="124" spans="2:13" x14ac:dyDescent="0.25">
      <c r="B124" s="733" t="str">
        <f>D$27</f>
        <v>net delivered purchase value (CAD)</v>
      </c>
      <c r="C124" s="734"/>
      <c r="D124" s="734"/>
      <c r="E124" s="137"/>
      <c r="F124" s="137"/>
      <c r="G124" s="137"/>
      <c r="H124" s="137"/>
      <c r="I124" s="137"/>
      <c r="J124" s="137"/>
      <c r="K124" s="137"/>
      <c r="L124" s="138"/>
      <c r="M124" s="10"/>
    </row>
    <row r="125" spans="2:13" x14ac:dyDescent="0.25">
      <c r="B125" s="733" t="str">
        <f>D$28</f>
        <v>$ / tonne</v>
      </c>
      <c r="C125" s="734"/>
      <c r="D125" s="734"/>
      <c r="E125" s="151" t="str">
        <f t="shared" ref="E125:L125" si="44">IF(E123=0,"-",E124/E123)</f>
        <v>-</v>
      </c>
      <c r="F125" s="151" t="str">
        <f t="shared" si="44"/>
        <v>-</v>
      </c>
      <c r="G125" s="151" t="str">
        <f t="shared" si="44"/>
        <v>-</v>
      </c>
      <c r="H125" s="151" t="str">
        <f t="shared" si="44"/>
        <v>-</v>
      </c>
      <c r="I125" s="151" t="str">
        <f t="shared" si="44"/>
        <v>-</v>
      </c>
      <c r="J125" s="151" t="str">
        <f t="shared" si="44"/>
        <v>-</v>
      </c>
      <c r="K125" s="151" t="str">
        <f t="shared" si="44"/>
        <v>-</v>
      </c>
      <c r="L125" s="152" t="str">
        <f t="shared" si="44"/>
        <v>-</v>
      </c>
      <c r="M125" s="10"/>
    </row>
    <row r="126" spans="2:13" x14ac:dyDescent="0.25">
      <c r="B126" s="729" t="str">
        <f>IF(Intro!$G$20="English",Variables!B36,Variables!C36)</f>
        <v>P110 seamless casing (including enhancements) with a semi-premium connection</v>
      </c>
      <c r="C126" s="619"/>
      <c r="D126" s="619"/>
      <c r="E126" s="619"/>
      <c r="F126" s="619"/>
      <c r="G126" s="619"/>
      <c r="H126" s="619"/>
      <c r="I126" s="619"/>
      <c r="J126" s="619"/>
      <c r="K126" s="619"/>
      <c r="L126" s="730"/>
      <c r="M126" s="10"/>
    </row>
    <row r="127" spans="2:13" x14ac:dyDescent="0.25">
      <c r="B127" s="731"/>
      <c r="C127" s="625"/>
      <c r="D127" s="625"/>
      <c r="E127" s="625"/>
      <c r="F127" s="625"/>
      <c r="G127" s="625"/>
      <c r="H127" s="625"/>
      <c r="I127" s="625"/>
      <c r="J127" s="625"/>
      <c r="K127" s="625"/>
      <c r="L127" s="732"/>
      <c r="M127" s="10"/>
    </row>
    <row r="128" spans="2:13" x14ac:dyDescent="0.25">
      <c r="B128" s="733" t="str">
        <f>D$26</f>
        <v>tonnes</v>
      </c>
      <c r="C128" s="734"/>
      <c r="D128" s="734"/>
      <c r="E128" s="137"/>
      <c r="F128" s="137"/>
      <c r="G128" s="137"/>
      <c r="H128" s="137"/>
      <c r="I128" s="137"/>
      <c r="J128" s="137"/>
      <c r="K128" s="137"/>
      <c r="L128" s="138"/>
      <c r="M128" s="10"/>
    </row>
    <row r="129" spans="2:13" x14ac:dyDescent="0.25">
      <c r="B129" s="733" t="str">
        <f>D$27</f>
        <v>net delivered purchase value (CAD)</v>
      </c>
      <c r="C129" s="734"/>
      <c r="D129" s="734"/>
      <c r="E129" s="137"/>
      <c r="F129" s="137"/>
      <c r="G129" s="137"/>
      <c r="H129" s="137"/>
      <c r="I129" s="137"/>
      <c r="J129" s="137"/>
      <c r="K129" s="137"/>
      <c r="L129" s="138"/>
      <c r="M129" s="10"/>
    </row>
    <row r="130" spans="2:13" x14ac:dyDescent="0.25">
      <c r="B130" s="733" t="str">
        <f>D$28</f>
        <v>$ / tonne</v>
      </c>
      <c r="C130" s="734"/>
      <c r="D130" s="734"/>
      <c r="E130" s="151" t="str">
        <f t="shared" ref="E130:L130" si="45">IF(E128=0,"-",E129/E128)</f>
        <v>-</v>
      </c>
      <c r="F130" s="151" t="str">
        <f t="shared" si="45"/>
        <v>-</v>
      </c>
      <c r="G130" s="151" t="str">
        <f t="shared" si="45"/>
        <v>-</v>
      </c>
      <c r="H130" s="151" t="str">
        <f t="shared" si="45"/>
        <v>-</v>
      </c>
      <c r="I130" s="151" t="str">
        <f t="shared" si="45"/>
        <v>-</v>
      </c>
      <c r="J130" s="151" t="str">
        <f t="shared" si="45"/>
        <v>-</v>
      </c>
      <c r="K130" s="151" t="str">
        <f t="shared" si="45"/>
        <v>-</v>
      </c>
      <c r="L130" s="152" t="str">
        <f t="shared" si="45"/>
        <v>-</v>
      </c>
      <c r="M130" s="10"/>
    </row>
    <row r="131" spans="2:13" x14ac:dyDescent="0.25">
      <c r="B131" s="729" t="str">
        <f>IF(Intro!$G$20="English",Variables!B37,Variables!C37)</f>
        <v>P110 welded casing (including enhancements) with a semi-premium connection</v>
      </c>
      <c r="C131" s="619"/>
      <c r="D131" s="619"/>
      <c r="E131" s="619"/>
      <c r="F131" s="619"/>
      <c r="G131" s="619"/>
      <c r="H131" s="619"/>
      <c r="I131" s="619"/>
      <c r="J131" s="619"/>
      <c r="K131" s="619"/>
      <c r="L131" s="730"/>
      <c r="M131" s="10"/>
    </row>
    <row r="132" spans="2:13" x14ac:dyDescent="0.25">
      <c r="B132" s="731"/>
      <c r="C132" s="625"/>
      <c r="D132" s="625"/>
      <c r="E132" s="625"/>
      <c r="F132" s="625"/>
      <c r="G132" s="625"/>
      <c r="H132" s="625"/>
      <c r="I132" s="625"/>
      <c r="J132" s="625"/>
      <c r="K132" s="625"/>
      <c r="L132" s="732"/>
      <c r="M132" s="10"/>
    </row>
    <row r="133" spans="2:13" x14ac:dyDescent="0.25">
      <c r="B133" s="733" t="str">
        <f>D$26</f>
        <v>tonnes</v>
      </c>
      <c r="C133" s="734"/>
      <c r="D133" s="734"/>
      <c r="E133" s="137"/>
      <c r="F133" s="137"/>
      <c r="G133" s="137"/>
      <c r="H133" s="137"/>
      <c r="I133" s="137"/>
      <c r="J133" s="137"/>
      <c r="K133" s="137"/>
      <c r="L133" s="138"/>
      <c r="M133" s="10"/>
    </row>
    <row r="134" spans="2:13" x14ac:dyDescent="0.25">
      <c r="B134" s="733" t="str">
        <f>D$27</f>
        <v>net delivered purchase value (CAD)</v>
      </c>
      <c r="C134" s="734"/>
      <c r="D134" s="734"/>
      <c r="E134" s="137"/>
      <c r="F134" s="137"/>
      <c r="G134" s="137"/>
      <c r="H134" s="137"/>
      <c r="I134" s="137"/>
      <c r="J134" s="137"/>
      <c r="K134" s="137"/>
      <c r="L134" s="138"/>
      <c r="M134" s="10"/>
    </row>
    <row r="135" spans="2:13" x14ac:dyDescent="0.25">
      <c r="B135" s="733" t="str">
        <f>D$28</f>
        <v>$ / tonne</v>
      </c>
      <c r="C135" s="734"/>
      <c r="D135" s="734"/>
      <c r="E135" s="151" t="str">
        <f t="shared" ref="E135:L135" si="46">IF(E133=0,"-",E134/E133)</f>
        <v>-</v>
      </c>
      <c r="F135" s="151" t="str">
        <f t="shared" si="46"/>
        <v>-</v>
      </c>
      <c r="G135" s="151" t="str">
        <f t="shared" si="46"/>
        <v>-</v>
      </c>
      <c r="H135" s="151" t="str">
        <f t="shared" si="46"/>
        <v>-</v>
      </c>
      <c r="I135" s="151" t="str">
        <f t="shared" si="46"/>
        <v>-</v>
      </c>
      <c r="J135" s="151" t="str">
        <f t="shared" si="46"/>
        <v>-</v>
      </c>
      <c r="K135" s="151" t="str">
        <f t="shared" si="46"/>
        <v>-</v>
      </c>
      <c r="L135" s="152" t="str">
        <f t="shared" si="46"/>
        <v>-</v>
      </c>
      <c r="M135" s="10"/>
    </row>
    <row r="136" spans="2:13" x14ac:dyDescent="0.25">
      <c r="B136" s="729" t="str">
        <f>IF(Intro!$G$20="English",Variables!B38,Variables!C38)</f>
        <v>T95 seamless casing (including enhancements) with a semi-premium connection</v>
      </c>
      <c r="C136" s="619"/>
      <c r="D136" s="619"/>
      <c r="E136" s="619"/>
      <c r="F136" s="619"/>
      <c r="G136" s="619"/>
      <c r="H136" s="619"/>
      <c r="I136" s="619"/>
      <c r="J136" s="619"/>
      <c r="K136" s="619"/>
      <c r="L136" s="730"/>
      <c r="M136" s="10"/>
    </row>
    <row r="137" spans="2:13" x14ac:dyDescent="0.25">
      <c r="B137" s="731"/>
      <c r="C137" s="625"/>
      <c r="D137" s="625"/>
      <c r="E137" s="625"/>
      <c r="F137" s="625"/>
      <c r="G137" s="625"/>
      <c r="H137" s="625"/>
      <c r="I137" s="625"/>
      <c r="J137" s="625"/>
      <c r="K137" s="625"/>
      <c r="L137" s="732"/>
      <c r="M137" s="10"/>
    </row>
    <row r="138" spans="2:13" x14ac:dyDescent="0.25">
      <c r="B138" s="733" t="str">
        <f>D$26</f>
        <v>tonnes</v>
      </c>
      <c r="C138" s="734"/>
      <c r="D138" s="734"/>
      <c r="E138" s="137"/>
      <c r="F138" s="137"/>
      <c r="G138" s="137"/>
      <c r="H138" s="137"/>
      <c r="I138" s="137"/>
      <c r="J138" s="137"/>
      <c r="K138" s="137"/>
      <c r="L138" s="138"/>
      <c r="M138" s="10"/>
    </row>
    <row r="139" spans="2:13" x14ac:dyDescent="0.25">
      <c r="B139" s="733" t="str">
        <f>D$27</f>
        <v>net delivered purchase value (CAD)</v>
      </c>
      <c r="C139" s="734"/>
      <c r="D139" s="734"/>
      <c r="E139" s="137"/>
      <c r="F139" s="137"/>
      <c r="G139" s="137"/>
      <c r="H139" s="137"/>
      <c r="I139" s="137"/>
      <c r="J139" s="137"/>
      <c r="K139" s="137"/>
      <c r="L139" s="138"/>
      <c r="M139" s="10"/>
    </row>
    <row r="140" spans="2:13" x14ac:dyDescent="0.25">
      <c r="B140" s="733" t="str">
        <f>D$28</f>
        <v>$ / tonne</v>
      </c>
      <c r="C140" s="734"/>
      <c r="D140" s="734"/>
      <c r="E140" s="151" t="str">
        <f t="shared" ref="E140:L140" si="47">IF(E138=0,"-",E139/E138)</f>
        <v>-</v>
      </c>
      <c r="F140" s="151" t="str">
        <f t="shared" si="47"/>
        <v>-</v>
      </c>
      <c r="G140" s="151" t="str">
        <f t="shared" si="47"/>
        <v>-</v>
      </c>
      <c r="H140" s="151" t="str">
        <f t="shared" si="47"/>
        <v>-</v>
      </c>
      <c r="I140" s="151" t="str">
        <f t="shared" si="47"/>
        <v>-</v>
      </c>
      <c r="J140" s="151" t="str">
        <f t="shared" si="47"/>
        <v>-</v>
      </c>
      <c r="K140" s="151" t="str">
        <f t="shared" si="47"/>
        <v>-</v>
      </c>
      <c r="L140" s="152" t="str">
        <f t="shared" si="47"/>
        <v>-</v>
      </c>
      <c r="M140" s="10"/>
    </row>
    <row r="141" spans="2:13" x14ac:dyDescent="0.25">
      <c r="B141" s="729" t="str">
        <f>IF(Intro!$G$20="English",Variables!B39,Variables!C39)</f>
        <v>P110S seamless casing (including enhancements) or similar mild sour service grade with a semi-premium connection</v>
      </c>
      <c r="C141" s="619"/>
      <c r="D141" s="619"/>
      <c r="E141" s="619"/>
      <c r="F141" s="619"/>
      <c r="G141" s="619"/>
      <c r="H141" s="619"/>
      <c r="I141" s="619"/>
      <c r="J141" s="619"/>
      <c r="K141" s="619"/>
      <c r="L141" s="730"/>
      <c r="M141" s="10"/>
    </row>
    <row r="142" spans="2:13" x14ac:dyDescent="0.25">
      <c r="B142" s="731"/>
      <c r="C142" s="625"/>
      <c r="D142" s="625"/>
      <c r="E142" s="625"/>
      <c r="F142" s="625"/>
      <c r="G142" s="625"/>
      <c r="H142" s="625"/>
      <c r="I142" s="625"/>
      <c r="J142" s="625"/>
      <c r="K142" s="625"/>
      <c r="L142" s="732"/>
      <c r="M142" s="10"/>
    </row>
    <row r="143" spans="2:13" x14ac:dyDescent="0.25">
      <c r="B143" s="733" t="str">
        <f>D$26</f>
        <v>tonnes</v>
      </c>
      <c r="C143" s="734"/>
      <c r="D143" s="734"/>
      <c r="E143" s="137"/>
      <c r="F143" s="137"/>
      <c r="G143" s="137"/>
      <c r="H143" s="137"/>
      <c r="I143" s="137"/>
      <c r="J143" s="137"/>
      <c r="K143" s="137"/>
      <c r="L143" s="138"/>
      <c r="M143" s="10"/>
    </row>
    <row r="144" spans="2:13" x14ac:dyDescent="0.25">
      <c r="B144" s="733" t="str">
        <f>D$27</f>
        <v>net delivered purchase value (CAD)</v>
      </c>
      <c r="C144" s="734"/>
      <c r="D144" s="734"/>
      <c r="E144" s="137"/>
      <c r="F144" s="137"/>
      <c r="G144" s="137"/>
      <c r="H144" s="137"/>
      <c r="I144" s="137"/>
      <c r="J144" s="137"/>
      <c r="K144" s="137"/>
      <c r="L144" s="138"/>
      <c r="M144" s="10"/>
    </row>
    <row r="145" spans="1:19" x14ac:dyDescent="0.25">
      <c r="B145" s="733" t="str">
        <f>D$28</f>
        <v>$ / tonne</v>
      </c>
      <c r="C145" s="734"/>
      <c r="D145" s="734"/>
      <c r="E145" s="151" t="str">
        <f t="shared" ref="E145:L145" si="48">IF(E143=0,"-",E144/E143)</f>
        <v>-</v>
      </c>
      <c r="F145" s="151" t="str">
        <f t="shared" si="48"/>
        <v>-</v>
      </c>
      <c r="G145" s="151" t="str">
        <f t="shared" si="48"/>
        <v>-</v>
      </c>
      <c r="H145" s="151" t="str">
        <f t="shared" si="48"/>
        <v>-</v>
      </c>
      <c r="I145" s="151" t="str">
        <f t="shared" si="48"/>
        <v>-</v>
      </c>
      <c r="J145" s="151" t="str">
        <f t="shared" si="48"/>
        <v>-</v>
      </c>
      <c r="K145" s="151" t="str">
        <f t="shared" si="48"/>
        <v>-</v>
      </c>
      <c r="L145" s="152" t="str">
        <f t="shared" si="48"/>
        <v>-</v>
      </c>
      <c r="M145" s="10"/>
    </row>
    <row r="146" spans="1:19" x14ac:dyDescent="0.25">
      <c r="B146" s="113"/>
      <c r="C146" s="114"/>
      <c r="D146" s="114"/>
      <c r="E146" s="29"/>
      <c r="F146" s="29"/>
      <c r="G146" s="29"/>
      <c r="H146" s="29"/>
      <c r="I146" s="29"/>
      <c r="J146" s="29"/>
      <c r="K146" s="29"/>
      <c r="L146" s="30"/>
      <c r="M146" s="10"/>
    </row>
    <row r="147" spans="1:19" x14ac:dyDescent="0.25">
      <c r="B147" s="549" t="str">
        <f>IF(Intro!$G$20="English",O147,P147)</f>
        <v>In the table below, “Error” means that the total imports of your firm's benchmark products exceed your firm's total imports for that period. Therefore, please modify the above data if necessary.</v>
      </c>
      <c r="C147" s="550"/>
      <c r="D147" s="550"/>
      <c r="E147" s="550"/>
      <c r="F147" s="550"/>
      <c r="G147" s="550"/>
      <c r="H147" s="550"/>
      <c r="I147" s="550"/>
      <c r="J147" s="550"/>
      <c r="K147" s="550"/>
      <c r="L147" s="551"/>
      <c r="M147" s="10"/>
      <c r="O147" s="10" t="s">
        <v>361</v>
      </c>
      <c r="P147" s="10" t="s">
        <v>362</v>
      </c>
      <c r="S147" s="38"/>
    </row>
    <row r="148" spans="1:19" x14ac:dyDescent="0.25">
      <c r="B148" s="549"/>
      <c r="C148" s="550"/>
      <c r="D148" s="550"/>
      <c r="E148" s="550"/>
      <c r="F148" s="550"/>
      <c r="G148" s="550"/>
      <c r="H148" s="550"/>
      <c r="I148" s="550"/>
      <c r="J148" s="550"/>
      <c r="K148" s="550"/>
      <c r="L148" s="551"/>
      <c r="M148" s="10"/>
      <c r="S148" s="38"/>
    </row>
    <row r="149" spans="1:19" x14ac:dyDescent="0.25">
      <c r="B149" s="61"/>
      <c r="C149" s="62"/>
      <c r="D149" s="62"/>
      <c r="E149" s="29"/>
      <c r="F149" s="29"/>
      <c r="G149" s="29"/>
      <c r="H149" s="29"/>
      <c r="I149" s="29"/>
      <c r="J149" s="29"/>
      <c r="K149" s="29"/>
      <c r="L149" s="30"/>
      <c r="M149" s="10"/>
      <c r="S149" s="38"/>
    </row>
    <row r="150" spans="1:19" ht="14.1" customHeight="1" x14ac:dyDescent="0.25">
      <c r="B150" s="744" t="str">
        <f>Variables!D66</f>
        <v>Verification - volume</v>
      </c>
      <c r="C150" s="745"/>
      <c r="D150" s="745"/>
      <c r="E150" s="745"/>
      <c r="F150" s="746"/>
      <c r="G150" s="176">
        <f>G80</f>
        <v>2024</v>
      </c>
      <c r="H150" s="176">
        <f>H80</f>
        <v>2025</v>
      </c>
      <c r="I150" s="176" t="str">
        <f>I80</f>
        <v>Jan-March 2025</v>
      </c>
      <c r="J150" s="208" t="str">
        <f>J80</f>
        <v>Jan-March 2026</v>
      </c>
      <c r="K150" s="225"/>
      <c r="L150" s="226"/>
      <c r="M150" s="10"/>
    </row>
    <row r="151" spans="1:19" ht="14.1" customHeight="1" x14ac:dyDescent="0.25">
      <c r="B151" s="753" t="str">
        <f>B98</f>
        <v>tonnes</v>
      </c>
      <c r="C151" s="754"/>
      <c r="D151" s="754"/>
      <c r="E151" s="754"/>
      <c r="F151" s="755"/>
      <c r="G151" s="187" t="str">
        <f>IF(SUM(E98:G98,E103:G103,E108:G108,E113:G113,E118:G118,E123:G123,E128:G128,E133:G133,E138:G138,E143:G143)&gt;H26,Variables!$D$67,Variables!$D$68)</f>
        <v>Okay</v>
      </c>
      <c r="H151" s="187" t="str">
        <f>IF(SUM(H98:K98,H103:K103,H108:K108,H113:K113,H118:K118,H123:K123,H128:K128,H133:K133,H138:K138,H143:K143)&gt;I26,Variables!$D$67,Variables!$D$68)</f>
        <v>Okay</v>
      </c>
      <c r="I151" s="187" t="str">
        <f>IF(SUM(H98,H103,H108,H113,H118,H123,H128,H133,H138,H143)&gt;J26,Variables!$D$67,Variables!$D$68)</f>
        <v>Okay</v>
      </c>
      <c r="J151" s="187" t="str">
        <f>IF(SUM(L98,L103,L108,L113,L118,L123,L128,L133,L138,L143)&gt;K26,Variables!$D$67,Variables!$D$68)</f>
        <v>Okay</v>
      </c>
      <c r="K151" s="225"/>
      <c r="L151" s="226"/>
      <c r="M151" s="10"/>
    </row>
    <row r="152" spans="1:19" ht="14.1" customHeight="1" x14ac:dyDescent="0.25">
      <c r="B152" s="750" t="str">
        <f>IF(Intro!$G$20="English",O152,P152)</f>
        <v>volume - total imports of benchmark products (Question 3)</v>
      </c>
      <c r="C152" s="751"/>
      <c r="D152" s="751"/>
      <c r="E152" s="751"/>
      <c r="F152" s="752"/>
      <c r="G152" s="187">
        <f>SUM(E98:G98,E103:G103,E108:G108,E113:G113,E118:G118,E123:G123,E128:G128,E133:G133,E138:G138,E143:G143)</f>
        <v>0</v>
      </c>
      <c r="H152" s="187">
        <f>SUM(H98:K98,H103:K103,H108:K108,H113:K113,H118:K118,H123:K123,H128:K128,H133:K133,H138:K138,H143:K143)</f>
        <v>0</v>
      </c>
      <c r="I152" s="187">
        <f>SUM(H98,H103,H108,H113,H118,H123,H128,H133,H138,H143)</f>
        <v>0</v>
      </c>
      <c r="J152" s="187">
        <f>SUM(L98,L103,L108,L113,L118,L123,L128,L133,L138,L143)</f>
        <v>0</v>
      </c>
      <c r="K152" s="225"/>
      <c r="L152" s="226"/>
      <c r="M152" s="10"/>
      <c r="O152" s="10" t="s">
        <v>431</v>
      </c>
      <c r="P152" s="10" t="s">
        <v>432</v>
      </c>
    </row>
    <row r="153" spans="1:19" ht="14.1" customHeight="1" x14ac:dyDescent="0.25">
      <c r="B153" s="750" t="str">
        <f>IF(Intro!$G$20="English",O153,P153)</f>
        <v>volume - total imports (Question 1)</v>
      </c>
      <c r="C153" s="751"/>
      <c r="D153" s="751"/>
      <c r="E153" s="751"/>
      <c r="F153" s="752"/>
      <c r="G153" s="187">
        <f>H26</f>
        <v>0</v>
      </c>
      <c r="H153" s="187">
        <f>I26</f>
        <v>0</v>
      </c>
      <c r="I153" s="187">
        <f>J26</f>
        <v>0</v>
      </c>
      <c r="J153" s="187">
        <f>K26</f>
        <v>0</v>
      </c>
      <c r="K153" s="225"/>
      <c r="L153" s="226"/>
      <c r="M153" s="10"/>
      <c r="O153" s="10" t="s">
        <v>433</v>
      </c>
      <c r="P153" s="10" t="s">
        <v>434</v>
      </c>
    </row>
    <row r="154" spans="1:19" x14ac:dyDescent="0.25">
      <c r="B154" s="744" t="str">
        <f>Variables!D70</f>
        <v>Verification - value</v>
      </c>
      <c r="C154" s="745"/>
      <c r="D154" s="745"/>
      <c r="E154" s="745"/>
      <c r="F154" s="746"/>
      <c r="G154" s="176">
        <f>G150</f>
        <v>2024</v>
      </c>
      <c r="H154" s="176">
        <f>H150</f>
        <v>2025</v>
      </c>
      <c r="I154" s="176" t="str">
        <f>I150</f>
        <v>Jan-March 2025</v>
      </c>
      <c r="J154" s="208" t="str">
        <f>J150</f>
        <v>Jan-March 2026</v>
      </c>
      <c r="K154" s="225"/>
      <c r="L154" s="226"/>
      <c r="M154" s="10"/>
    </row>
    <row r="155" spans="1:19" ht="14.1" customHeight="1" x14ac:dyDescent="0.25">
      <c r="B155" s="753" t="str">
        <f>B99</f>
        <v>net delivered purchase value (CAD)</v>
      </c>
      <c r="C155" s="754"/>
      <c r="D155" s="754"/>
      <c r="E155" s="754"/>
      <c r="F155" s="755"/>
      <c r="G155" s="187" t="str">
        <f>IF(SUM(E99:G99,E104:G104,E109:G109,E114:G114,E119:G119,E124:G124,E129:G129,E134:G134,E139:G139,E144:G144)&gt;H27,Variables!$D$67,Variables!$D$68)</f>
        <v>Okay</v>
      </c>
      <c r="H155" s="187" t="str">
        <f>IF(SUM(H99:K99,H104:K104,H109:K109,H114:K114,H119:K119,H124:K124,H129:K129,H134:K134,H139:K139,H144:K144)&gt;I27,Variables!$D$67,Variables!$D$68)</f>
        <v>Okay</v>
      </c>
      <c r="I155" s="187" t="str">
        <f>IF(SUM(H99,H104,H109,H114,H119,H124,H129,H134,H139,H144)&gt;J27,Variables!$D$67,Variables!$D$68)</f>
        <v>Okay</v>
      </c>
      <c r="J155" s="187" t="str">
        <f>IF(SUM(L99,L104,L109,L114,L119,L124,L129,L134,L139,L144)&gt;K27,Variables!$D$67,Variables!$D$68)</f>
        <v>Okay</v>
      </c>
      <c r="K155" s="225"/>
      <c r="L155" s="226"/>
      <c r="M155" s="10"/>
    </row>
    <row r="156" spans="1:19" ht="14.1" customHeight="1" x14ac:dyDescent="0.25">
      <c r="B156" s="750" t="str">
        <f>IF(Intro!$G$20="English",O156,P156)</f>
        <v>value - total imports of benchmark products (Question 3)</v>
      </c>
      <c r="C156" s="751"/>
      <c r="D156" s="751"/>
      <c r="E156" s="751"/>
      <c r="F156" s="752"/>
      <c r="G156" s="187">
        <f>SUM(E99:G99,E104:G104,E109:G109,E114:G114,E119:G119,E124:G124,E129:G129,E134:G134,E139:G139,E144:G144)</f>
        <v>0</v>
      </c>
      <c r="H156" s="187">
        <f>SUM(H99:K99,H104:K104,H109:K109,H114:K114,H119:K119,H124:K124,H129:K129,H134:K134,H139:K139,H144:K144)</f>
        <v>0</v>
      </c>
      <c r="I156" s="187">
        <f>SUM(H99,H104,H109,H114,H119,H124,H129,H134,H139,H144)</f>
        <v>0</v>
      </c>
      <c r="J156" s="187">
        <f>SUM(L99,L104,L109,L114,L119,L124,L129,L134,L139,L144)</f>
        <v>0</v>
      </c>
      <c r="K156" s="225"/>
      <c r="L156" s="226"/>
      <c r="M156" s="10"/>
      <c r="O156" s="10" t="s">
        <v>435</v>
      </c>
      <c r="P156" s="10" t="s">
        <v>436</v>
      </c>
    </row>
    <row r="157" spans="1:19" ht="14.1" customHeight="1" x14ac:dyDescent="0.25">
      <c r="B157" s="750" t="str">
        <f>IF(Intro!$G$20="English",O157,P157)</f>
        <v>valeur - total imports (Question 1)</v>
      </c>
      <c r="C157" s="751"/>
      <c r="D157" s="751"/>
      <c r="E157" s="751"/>
      <c r="F157" s="752"/>
      <c r="G157" s="187">
        <f>H27</f>
        <v>0</v>
      </c>
      <c r="H157" s="187">
        <f>I27</f>
        <v>0</v>
      </c>
      <c r="I157" s="187">
        <f>J27</f>
        <v>0</v>
      </c>
      <c r="J157" s="187">
        <f>K27</f>
        <v>0</v>
      </c>
      <c r="K157" s="225"/>
      <c r="L157" s="226"/>
      <c r="M157" s="10"/>
      <c r="O157" s="10" t="s">
        <v>437</v>
      </c>
      <c r="P157" s="10" t="s">
        <v>438</v>
      </c>
    </row>
    <row r="158" spans="1:19" x14ac:dyDescent="0.25">
      <c r="B158" s="72"/>
      <c r="C158" s="69"/>
      <c r="D158" s="69"/>
      <c r="E158" s="69"/>
      <c r="F158" s="69"/>
      <c r="G158" s="69"/>
      <c r="H158" s="69"/>
      <c r="I158" s="69"/>
      <c r="J158" s="69"/>
      <c r="K158" s="69"/>
      <c r="L158" s="70"/>
      <c r="M158" s="10"/>
    </row>
    <row r="159" spans="1:19" s="11" customFormat="1" x14ac:dyDescent="0.25">
      <c r="A159" s="7"/>
      <c r="B159" s="91"/>
      <c r="C159" s="91"/>
      <c r="D159" s="89"/>
      <c r="E159" s="90"/>
      <c r="F159" s="90"/>
      <c r="G159" s="90"/>
      <c r="H159" s="90"/>
      <c r="I159" s="90"/>
      <c r="J159" s="90"/>
      <c r="K159" s="90"/>
      <c r="L159" s="90"/>
      <c r="M159" s="73"/>
    </row>
    <row r="160" spans="1:19" x14ac:dyDescent="0.25">
      <c r="B160" s="540" t="str">
        <f>IF(Intro!$G$20="English",O160,P160)</f>
        <v>SALES IN CANADA OF IMPORTS OF BENCHMARK PRODUCTS</v>
      </c>
      <c r="C160" s="541"/>
      <c r="D160" s="541"/>
      <c r="E160" s="541"/>
      <c r="F160" s="541"/>
      <c r="G160" s="541"/>
      <c r="H160" s="541"/>
      <c r="I160" s="541"/>
      <c r="J160" s="541"/>
      <c r="K160" s="541"/>
      <c r="L160" s="542"/>
      <c r="M160" s="10"/>
      <c r="O160" s="105" t="s">
        <v>336</v>
      </c>
      <c r="P160" s="105" t="s">
        <v>400</v>
      </c>
    </row>
    <row r="161" spans="2:16" x14ac:dyDescent="0.25">
      <c r="B161" s="672" t="s">
        <v>17</v>
      </c>
      <c r="C161" s="673"/>
      <c r="D161" s="673"/>
      <c r="E161" s="673"/>
      <c r="F161" s="673"/>
      <c r="G161" s="673"/>
      <c r="H161" s="673"/>
      <c r="I161" s="673"/>
      <c r="J161" s="673"/>
      <c r="K161" s="673"/>
      <c r="L161" s="674"/>
      <c r="M161" s="10"/>
    </row>
    <row r="162" spans="2:16" x14ac:dyDescent="0.25">
      <c r="B162" s="16"/>
      <c r="C162" s="35"/>
      <c r="D162" s="35"/>
      <c r="E162" s="36"/>
      <c r="F162" s="36"/>
      <c r="G162" s="36"/>
      <c r="H162" s="36"/>
      <c r="I162" s="36"/>
      <c r="J162" s="36"/>
      <c r="K162" s="36"/>
      <c r="L162" s="17"/>
      <c r="M162" s="10"/>
    </row>
    <row r="163" spans="2:16" x14ac:dyDescent="0.25">
      <c r="B163" s="549" t="str">
        <f>IF(Intro!$G$20="English",O163,P163)</f>
        <v xml:space="preserve">Report the volume and value of sales of imports in Canada for each benchmark product listed below : </v>
      </c>
      <c r="C163" s="550"/>
      <c r="D163" s="550"/>
      <c r="E163" s="550"/>
      <c r="F163" s="550"/>
      <c r="G163" s="550"/>
      <c r="H163" s="550"/>
      <c r="I163" s="550"/>
      <c r="J163" s="550"/>
      <c r="K163" s="550"/>
      <c r="L163" s="551"/>
      <c r="M163" s="10"/>
      <c r="O163" s="18" t="s">
        <v>171</v>
      </c>
      <c r="P163" s="10" t="s">
        <v>399</v>
      </c>
    </row>
    <row r="164" spans="2:16" x14ac:dyDescent="0.25">
      <c r="B164" s="549" t="str">
        <f>Pro!B22</f>
        <v>Note - Only complete this question if your firm sold the goods between January 1, 2023, and March 31,2026.</v>
      </c>
      <c r="C164" s="550"/>
      <c r="D164" s="550"/>
      <c r="E164" s="550"/>
      <c r="F164" s="550"/>
      <c r="G164" s="550"/>
      <c r="H164" s="550"/>
      <c r="I164" s="550"/>
      <c r="J164" s="550"/>
      <c r="K164" s="550"/>
      <c r="L164" s="551"/>
      <c r="M164" s="10"/>
      <c r="O164" s="18"/>
    </row>
    <row r="165" spans="2:16" x14ac:dyDescent="0.25">
      <c r="B165" s="61"/>
      <c r="C165" s="62"/>
      <c r="D165" s="35"/>
      <c r="E165" s="36"/>
      <c r="F165" s="36"/>
      <c r="G165" s="36"/>
      <c r="H165" s="36"/>
      <c r="I165" s="36"/>
      <c r="J165" s="36"/>
      <c r="K165" s="36"/>
      <c r="L165" s="17"/>
      <c r="M165" s="10"/>
      <c r="O165" s="18"/>
    </row>
    <row r="166" spans="2:16" x14ac:dyDescent="0.25">
      <c r="B166" s="775"/>
      <c r="C166" s="776"/>
      <c r="D166" s="777"/>
      <c r="E166" s="125" t="str">
        <f t="shared" ref="E166:L166" si="49">E95</f>
        <v>Q2 - 2024</v>
      </c>
      <c r="F166" s="125" t="str">
        <f t="shared" si="49"/>
        <v>Q3 - 2024</v>
      </c>
      <c r="G166" s="125" t="str">
        <f t="shared" si="49"/>
        <v>Q4 - 2024</v>
      </c>
      <c r="H166" s="125" t="str">
        <f t="shared" si="49"/>
        <v>Q1 - 2025</v>
      </c>
      <c r="I166" s="125" t="str">
        <f t="shared" si="49"/>
        <v>Q2 - 2025</v>
      </c>
      <c r="J166" s="125" t="str">
        <f t="shared" si="49"/>
        <v>Q3 - 2025</v>
      </c>
      <c r="K166" s="125" t="str">
        <f t="shared" si="49"/>
        <v>Q4 - 2025</v>
      </c>
      <c r="L166" s="136" t="str">
        <f t="shared" si="49"/>
        <v>Q1 - 2026</v>
      </c>
      <c r="M166" s="10"/>
      <c r="O166" s="18"/>
    </row>
    <row r="167" spans="2:16" x14ac:dyDescent="0.25">
      <c r="B167" s="729" t="str">
        <f>B96</f>
        <v>L80 seamless casing (including enhancements) with an API connection</v>
      </c>
      <c r="C167" s="619"/>
      <c r="D167" s="619"/>
      <c r="E167" s="619"/>
      <c r="F167" s="619"/>
      <c r="G167" s="619"/>
      <c r="H167" s="619"/>
      <c r="I167" s="619"/>
      <c r="J167" s="619"/>
      <c r="K167" s="619"/>
      <c r="L167" s="730"/>
      <c r="M167" s="10"/>
    </row>
    <row r="168" spans="2:16" x14ac:dyDescent="0.25">
      <c r="B168" s="731"/>
      <c r="C168" s="625"/>
      <c r="D168" s="625"/>
      <c r="E168" s="625"/>
      <c r="F168" s="625"/>
      <c r="G168" s="625"/>
      <c r="H168" s="625"/>
      <c r="I168" s="625"/>
      <c r="J168" s="625"/>
      <c r="K168" s="625"/>
      <c r="L168" s="732"/>
      <c r="M168" s="10"/>
    </row>
    <row r="169" spans="2:16" x14ac:dyDescent="0.25">
      <c r="B169" s="733" t="str">
        <f>D$31</f>
        <v>tonnes</v>
      </c>
      <c r="C169" s="734"/>
      <c r="D169" s="734"/>
      <c r="E169" s="137"/>
      <c r="F169" s="137"/>
      <c r="G169" s="137"/>
      <c r="H169" s="137"/>
      <c r="I169" s="137"/>
      <c r="J169" s="137"/>
      <c r="K169" s="137"/>
      <c r="L169" s="138"/>
      <c r="M169" s="10"/>
    </row>
    <row r="170" spans="2:16" x14ac:dyDescent="0.25">
      <c r="B170" s="733" t="str">
        <f>D$32</f>
        <v>net delivered selling value (CAD)</v>
      </c>
      <c r="C170" s="734"/>
      <c r="D170" s="734"/>
      <c r="E170" s="137"/>
      <c r="F170" s="137"/>
      <c r="G170" s="137"/>
      <c r="H170" s="137"/>
      <c r="I170" s="137"/>
      <c r="J170" s="137"/>
      <c r="K170" s="137"/>
      <c r="L170" s="138"/>
      <c r="M170" s="10"/>
    </row>
    <row r="171" spans="2:16" x14ac:dyDescent="0.25">
      <c r="B171" s="733" t="str">
        <f>D$33</f>
        <v>$ / tonne</v>
      </c>
      <c r="C171" s="734"/>
      <c r="D171" s="734"/>
      <c r="E171" s="151" t="str">
        <f t="shared" ref="E171:L171" si="50">IF(E169=0,"-",E170/E169)</f>
        <v>-</v>
      </c>
      <c r="F171" s="151" t="str">
        <f t="shared" si="50"/>
        <v>-</v>
      </c>
      <c r="G171" s="151" t="str">
        <f t="shared" si="50"/>
        <v>-</v>
      </c>
      <c r="H171" s="151" t="str">
        <f t="shared" si="50"/>
        <v>-</v>
      </c>
      <c r="I171" s="151" t="str">
        <f t="shared" si="50"/>
        <v>-</v>
      </c>
      <c r="J171" s="151" t="str">
        <f t="shared" si="50"/>
        <v>-</v>
      </c>
      <c r="K171" s="151" t="str">
        <f t="shared" si="50"/>
        <v>-</v>
      </c>
      <c r="L171" s="152" t="str">
        <f t="shared" si="50"/>
        <v>-</v>
      </c>
      <c r="M171" s="10"/>
    </row>
    <row r="172" spans="2:16" x14ac:dyDescent="0.25">
      <c r="B172" s="729" t="str">
        <f>B101</f>
        <v>L80 welded casing (including enhancements) with an API connection</v>
      </c>
      <c r="C172" s="619"/>
      <c r="D172" s="619"/>
      <c r="E172" s="619"/>
      <c r="F172" s="619"/>
      <c r="G172" s="619"/>
      <c r="H172" s="619"/>
      <c r="I172" s="619"/>
      <c r="J172" s="619"/>
      <c r="K172" s="619"/>
      <c r="L172" s="730"/>
      <c r="M172" s="10"/>
    </row>
    <row r="173" spans="2:16" x14ac:dyDescent="0.25">
      <c r="B173" s="731"/>
      <c r="C173" s="625"/>
      <c r="D173" s="625"/>
      <c r="E173" s="625"/>
      <c r="F173" s="625"/>
      <c r="G173" s="625"/>
      <c r="H173" s="625"/>
      <c r="I173" s="625"/>
      <c r="J173" s="625"/>
      <c r="K173" s="625"/>
      <c r="L173" s="732"/>
      <c r="M173" s="10"/>
    </row>
    <row r="174" spans="2:16" x14ac:dyDescent="0.25">
      <c r="B174" s="733" t="str">
        <f>D$31</f>
        <v>tonnes</v>
      </c>
      <c r="C174" s="734"/>
      <c r="D174" s="734"/>
      <c r="E174" s="137"/>
      <c r="F174" s="137"/>
      <c r="G174" s="137"/>
      <c r="H174" s="137"/>
      <c r="I174" s="137"/>
      <c r="J174" s="137"/>
      <c r="K174" s="137"/>
      <c r="L174" s="138"/>
      <c r="M174" s="10"/>
    </row>
    <row r="175" spans="2:16" x14ac:dyDescent="0.25">
      <c r="B175" s="733" t="str">
        <f>D$32</f>
        <v>net delivered selling value (CAD)</v>
      </c>
      <c r="C175" s="734"/>
      <c r="D175" s="734"/>
      <c r="E175" s="137"/>
      <c r="F175" s="137"/>
      <c r="G175" s="137"/>
      <c r="H175" s="137"/>
      <c r="I175" s="137"/>
      <c r="J175" s="137"/>
      <c r="K175" s="137"/>
      <c r="L175" s="138"/>
      <c r="M175" s="10"/>
    </row>
    <row r="176" spans="2:16" x14ac:dyDescent="0.25">
      <c r="B176" s="733" t="str">
        <f>D$33</f>
        <v>$ / tonne</v>
      </c>
      <c r="C176" s="734"/>
      <c r="D176" s="734"/>
      <c r="E176" s="151" t="str">
        <f>IF(E174=0,"-",E175/E174)</f>
        <v>-</v>
      </c>
      <c r="F176" s="151" t="str">
        <f t="shared" ref="F176:L176" si="51">IF(F174=0,"-",F175/F174)</f>
        <v>-</v>
      </c>
      <c r="G176" s="151" t="str">
        <f t="shared" si="51"/>
        <v>-</v>
      </c>
      <c r="H176" s="151" t="str">
        <f t="shared" si="51"/>
        <v>-</v>
      </c>
      <c r="I176" s="151" t="str">
        <f t="shared" si="51"/>
        <v>-</v>
      </c>
      <c r="J176" s="151" t="str">
        <f t="shared" si="51"/>
        <v>-</v>
      </c>
      <c r="K176" s="151" t="str">
        <f t="shared" si="51"/>
        <v>-</v>
      </c>
      <c r="L176" s="152" t="str">
        <f t="shared" si="51"/>
        <v>-</v>
      </c>
      <c r="M176" s="10"/>
    </row>
    <row r="177" spans="2:13" x14ac:dyDescent="0.25">
      <c r="B177" s="729" t="str">
        <f>B106</f>
        <v>L80 seamless casing (including enhancements) with a semi-premium connection</v>
      </c>
      <c r="C177" s="619"/>
      <c r="D177" s="619"/>
      <c r="E177" s="619"/>
      <c r="F177" s="619"/>
      <c r="G177" s="619"/>
      <c r="H177" s="619"/>
      <c r="I177" s="619"/>
      <c r="J177" s="619"/>
      <c r="K177" s="619"/>
      <c r="L177" s="730"/>
      <c r="M177" s="10"/>
    </row>
    <row r="178" spans="2:13" x14ac:dyDescent="0.25">
      <c r="B178" s="731"/>
      <c r="C178" s="625"/>
      <c r="D178" s="625"/>
      <c r="E178" s="625"/>
      <c r="F178" s="625"/>
      <c r="G178" s="625"/>
      <c r="H178" s="625"/>
      <c r="I178" s="625"/>
      <c r="J178" s="625"/>
      <c r="K178" s="625"/>
      <c r="L178" s="732"/>
      <c r="M178" s="10"/>
    </row>
    <row r="179" spans="2:13" x14ac:dyDescent="0.25">
      <c r="B179" s="733" t="str">
        <f>D$31</f>
        <v>tonnes</v>
      </c>
      <c r="C179" s="734"/>
      <c r="D179" s="734"/>
      <c r="E179" s="137"/>
      <c r="F179" s="137"/>
      <c r="G179" s="137"/>
      <c r="H179" s="137"/>
      <c r="I179" s="137"/>
      <c r="J179" s="137"/>
      <c r="K179" s="137"/>
      <c r="L179" s="138"/>
      <c r="M179" s="10"/>
    </row>
    <row r="180" spans="2:13" x14ac:dyDescent="0.25">
      <c r="B180" s="733" t="str">
        <f>D$32</f>
        <v>net delivered selling value (CAD)</v>
      </c>
      <c r="C180" s="734"/>
      <c r="D180" s="734"/>
      <c r="E180" s="137"/>
      <c r="F180" s="137"/>
      <c r="G180" s="137"/>
      <c r="H180" s="137"/>
      <c r="I180" s="137"/>
      <c r="J180" s="137"/>
      <c r="K180" s="137"/>
      <c r="L180" s="138"/>
      <c r="M180" s="10"/>
    </row>
    <row r="181" spans="2:13" x14ac:dyDescent="0.25">
      <c r="B181" s="733" t="str">
        <f>D$33</f>
        <v>$ / tonne</v>
      </c>
      <c r="C181" s="734"/>
      <c r="D181" s="734"/>
      <c r="E181" s="151" t="str">
        <f>IF(E179=0,"-",E180/E179)</f>
        <v>-</v>
      </c>
      <c r="F181" s="151" t="str">
        <f t="shared" ref="F181:L181" si="52">IF(F179=0,"-",F180/F179)</f>
        <v>-</v>
      </c>
      <c r="G181" s="151" t="str">
        <f t="shared" si="52"/>
        <v>-</v>
      </c>
      <c r="H181" s="151" t="str">
        <f t="shared" si="52"/>
        <v>-</v>
      </c>
      <c r="I181" s="151" t="str">
        <f t="shared" si="52"/>
        <v>-</v>
      </c>
      <c r="J181" s="151" t="str">
        <f t="shared" si="52"/>
        <v>-</v>
      </c>
      <c r="K181" s="151" t="str">
        <f t="shared" si="52"/>
        <v>-</v>
      </c>
      <c r="L181" s="152" t="str">
        <f t="shared" si="52"/>
        <v>-</v>
      </c>
      <c r="M181" s="10"/>
    </row>
    <row r="182" spans="2:13" x14ac:dyDescent="0.25">
      <c r="B182" s="729" t="str">
        <f>B111</f>
        <v>L80 welded casing (including enhancements) with a semi-premium connection</v>
      </c>
      <c r="C182" s="619"/>
      <c r="D182" s="619"/>
      <c r="E182" s="619"/>
      <c r="F182" s="619"/>
      <c r="G182" s="619"/>
      <c r="H182" s="619"/>
      <c r="I182" s="619"/>
      <c r="J182" s="619"/>
      <c r="K182" s="619"/>
      <c r="L182" s="730"/>
      <c r="M182" s="10"/>
    </row>
    <row r="183" spans="2:13" x14ac:dyDescent="0.25">
      <c r="B183" s="731"/>
      <c r="C183" s="625"/>
      <c r="D183" s="625"/>
      <c r="E183" s="625"/>
      <c r="F183" s="625"/>
      <c r="G183" s="625"/>
      <c r="H183" s="625"/>
      <c r="I183" s="625"/>
      <c r="J183" s="625"/>
      <c r="K183" s="625"/>
      <c r="L183" s="732"/>
      <c r="M183" s="10"/>
    </row>
    <row r="184" spans="2:13" x14ac:dyDescent="0.25">
      <c r="B184" s="733" t="str">
        <f>D$31</f>
        <v>tonnes</v>
      </c>
      <c r="C184" s="734"/>
      <c r="D184" s="734"/>
      <c r="E184" s="137"/>
      <c r="F184" s="137"/>
      <c r="G184" s="137"/>
      <c r="H184" s="137"/>
      <c r="I184" s="137"/>
      <c r="J184" s="137"/>
      <c r="K184" s="137"/>
      <c r="L184" s="138"/>
      <c r="M184" s="10"/>
    </row>
    <row r="185" spans="2:13" x14ac:dyDescent="0.25">
      <c r="B185" s="733" t="str">
        <f>D$32</f>
        <v>net delivered selling value (CAD)</v>
      </c>
      <c r="C185" s="734"/>
      <c r="D185" s="734"/>
      <c r="E185" s="137"/>
      <c r="F185" s="137"/>
      <c r="G185" s="137"/>
      <c r="H185" s="137"/>
      <c r="I185" s="137"/>
      <c r="J185" s="137"/>
      <c r="K185" s="137"/>
      <c r="L185" s="138"/>
      <c r="M185" s="10"/>
    </row>
    <row r="186" spans="2:13" x14ac:dyDescent="0.25">
      <c r="B186" s="733" t="str">
        <f>D$33</f>
        <v>$ / tonne</v>
      </c>
      <c r="C186" s="734"/>
      <c r="D186" s="734"/>
      <c r="E186" s="151" t="str">
        <f>IF(E184=0,"-",E185/E184)</f>
        <v>-</v>
      </c>
      <c r="F186" s="151" t="str">
        <f t="shared" ref="F186:L186" si="53">IF(F184=0,"-",F185/F184)</f>
        <v>-</v>
      </c>
      <c r="G186" s="151" t="str">
        <f t="shared" si="53"/>
        <v>-</v>
      </c>
      <c r="H186" s="151" t="str">
        <f t="shared" si="53"/>
        <v>-</v>
      </c>
      <c r="I186" s="151" t="str">
        <f t="shared" si="53"/>
        <v>-</v>
      </c>
      <c r="J186" s="151" t="str">
        <f t="shared" si="53"/>
        <v>-</v>
      </c>
      <c r="K186" s="151" t="str">
        <f t="shared" si="53"/>
        <v>-</v>
      </c>
      <c r="L186" s="152" t="str">
        <f t="shared" si="53"/>
        <v>-</v>
      </c>
      <c r="M186" s="10"/>
    </row>
    <row r="187" spans="2:13" x14ac:dyDescent="0.25">
      <c r="B187" s="729" t="str">
        <f>B116</f>
        <v>P110 seamless casing (including enhancements) with an API connection</v>
      </c>
      <c r="C187" s="619"/>
      <c r="D187" s="619"/>
      <c r="E187" s="619"/>
      <c r="F187" s="619"/>
      <c r="G187" s="619"/>
      <c r="H187" s="619"/>
      <c r="I187" s="619"/>
      <c r="J187" s="619"/>
      <c r="K187" s="619"/>
      <c r="L187" s="730"/>
      <c r="M187" s="10"/>
    </row>
    <row r="188" spans="2:13" x14ac:dyDescent="0.25">
      <c r="B188" s="731"/>
      <c r="C188" s="625"/>
      <c r="D188" s="625"/>
      <c r="E188" s="625"/>
      <c r="F188" s="625"/>
      <c r="G188" s="625"/>
      <c r="H188" s="625"/>
      <c r="I188" s="625"/>
      <c r="J188" s="625"/>
      <c r="K188" s="625"/>
      <c r="L188" s="732"/>
      <c r="M188" s="10"/>
    </row>
    <row r="189" spans="2:13" x14ac:dyDescent="0.25">
      <c r="B189" s="733" t="str">
        <f>D$31</f>
        <v>tonnes</v>
      </c>
      <c r="C189" s="734"/>
      <c r="D189" s="734"/>
      <c r="E189" s="137"/>
      <c r="F189" s="137"/>
      <c r="G189" s="137"/>
      <c r="H189" s="137"/>
      <c r="I189" s="137"/>
      <c r="J189" s="137"/>
      <c r="K189" s="137"/>
      <c r="L189" s="138"/>
      <c r="M189" s="10"/>
    </row>
    <row r="190" spans="2:13" x14ac:dyDescent="0.25">
      <c r="B190" s="733" t="str">
        <f>D$32</f>
        <v>net delivered selling value (CAD)</v>
      </c>
      <c r="C190" s="734"/>
      <c r="D190" s="734"/>
      <c r="E190" s="137"/>
      <c r="F190" s="137"/>
      <c r="G190" s="137"/>
      <c r="H190" s="137"/>
      <c r="I190" s="137"/>
      <c r="J190" s="137"/>
      <c r="K190" s="137"/>
      <c r="L190" s="138"/>
      <c r="M190" s="10"/>
    </row>
    <row r="191" spans="2:13" x14ac:dyDescent="0.25">
      <c r="B191" s="733" t="str">
        <f>D$33</f>
        <v>$ / tonne</v>
      </c>
      <c r="C191" s="734"/>
      <c r="D191" s="734"/>
      <c r="E191" s="151" t="str">
        <f>IF(E189=0,"-",E190/E189)</f>
        <v>-</v>
      </c>
      <c r="F191" s="151" t="str">
        <f t="shared" ref="F191:L191" si="54">IF(F189=0,"-",F190/F189)</f>
        <v>-</v>
      </c>
      <c r="G191" s="151" t="str">
        <f t="shared" si="54"/>
        <v>-</v>
      </c>
      <c r="H191" s="151" t="str">
        <f t="shared" si="54"/>
        <v>-</v>
      </c>
      <c r="I191" s="151" t="str">
        <f t="shared" si="54"/>
        <v>-</v>
      </c>
      <c r="J191" s="151" t="str">
        <f t="shared" si="54"/>
        <v>-</v>
      </c>
      <c r="K191" s="151" t="str">
        <f t="shared" si="54"/>
        <v>-</v>
      </c>
      <c r="L191" s="152" t="str">
        <f t="shared" si="54"/>
        <v>-</v>
      </c>
      <c r="M191" s="10"/>
    </row>
    <row r="192" spans="2:13" x14ac:dyDescent="0.25">
      <c r="B192" s="729" t="str">
        <f>B121</f>
        <v>P110 welded casing (including enhancements) with an API connection</v>
      </c>
      <c r="C192" s="619"/>
      <c r="D192" s="619"/>
      <c r="E192" s="619"/>
      <c r="F192" s="619"/>
      <c r="G192" s="619"/>
      <c r="H192" s="619"/>
      <c r="I192" s="619"/>
      <c r="J192" s="619"/>
      <c r="K192" s="619"/>
      <c r="L192" s="730"/>
      <c r="M192" s="10"/>
    </row>
    <row r="193" spans="2:13" x14ac:dyDescent="0.25">
      <c r="B193" s="731"/>
      <c r="C193" s="625"/>
      <c r="D193" s="625"/>
      <c r="E193" s="625"/>
      <c r="F193" s="625"/>
      <c r="G193" s="625"/>
      <c r="H193" s="625"/>
      <c r="I193" s="625"/>
      <c r="J193" s="625"/>
      <c r="K193" s="625"/>
      <c r="L193" s="732"/>
      <c r="M193" s="10"/>
    </row>
    <row r="194" spans="2:13" x14ac:dyDescent="0.25">
      <c r="B194" s="733" t="str">
        <f>D$31</f>
        <v>tonnes</v>
      </c>
      <c r="C194" s="734"/>
      <c r="D194" s="734"/>
      <c r="E194" s="137"/>
      <c r="F194" s="137"/>
      <c r="G194" s="137"/>
      <c r="H194" s="137"/>
      <c r="I194" s="137"/>
      <c r="J194" s="137"/>
      <c r="K194" s="137"/>
      <c r="L194" s="138"/>
      <c r="M194" s="10"/>
    </row>
    <row r="195" spans="2:13" x14ac:dyDescent="0.25">
      <c r="B195" s="733" t="str">
        <f>D$32</f>
        <v>net delivered selling value (CAD)</v>
      </c>
      <c r="C195" s="734"/>
      <c r="D195" s="734"/>
      <c r="E195" s="137"/>
      <c r="F195" s="137"/>
      <c r="G195" s="137"/>
      <c r="H195" s="137"/>
      <c r="I195" s="137"/>
      <c r="J195" s="137"/>
      <c r="K195" s="137"/>
      <c r="L195" s="138"/>
      <c r="M195" s="10"/>
    </row>
    <row r="196" spans="2:13" x14ac:dyDescent="0.25">
      <c r="B196" s="733" t="str">
        <f>D$33</f>
        <v>$ / tonne</v>
      </c>
      <c r="C196" s="734"/>
      <c r="D196" s="734"/>
      <c r="E196" s="151" t="str">
        <f>IF(E194=0,"-",E195/E194)</f>
        <v>-</v>
      </c>
      <c r="F196" s="151" t="str">
        <f t="shared" ref="F196:L196" si="55">IF(F194=0,"-",F195/F194)</f>
        <v>-</v>
      </c>
      <c r="G196" s="151" t="str">
        <f t="shared" si="55"/>
        <v>-</v>
      </c>
      <c r="H196" s="151" t="str">
        <f t="shared" si="55"/>
        <v>-</v>
      </c>
      <c r="I196" s="151" t="str">
        <f t="shared" si="55"/>
        <v>-</v>
      </c>
      <c r="J196" s="151" t="str">
        <f t="shared" si="55"/>
        <v>-</v>
      </c>
      <c r="K196" s="151" t="str">
        <f t="shared" si="55"/>
        <v>-</v>
      </c>
      <c r="L196" s="152" t="str">
        <f t="shared" si="55"/>
        <v>-</v>
      </c>
      <c r="M196" s="10"/>
    </row>
    <row r="197" spans="2:13" x14ac:dyDescent="0.25">
      <c r="B197" s="729" t="str">
        <f>B126</f>
        <v>P110 seamless casing (including enhancements) with a semi-premium connection</v>
      </c>
      <c r="C197" s="619"/>
      <c r="D197" s="619"/>
      <c r="E197" s="619"/>
      <c r="F197" s="619"/>
      <c r="G197" s="619"/>
      <c r="H197" s="619"/>
      <c r="I197" s="619"/>
      <c r="J197" s="619"/>
      <c r="K197" s="619"/>
      <c r="L197" s="730"/>
      <c r="M197" s="10"/>
    </row>
    <row r="198" spans="2:13" x14ac:dyDescent="0.25">
      <c r="B198" s="731"/>
      <c r="C198" s="625"/>
      <c r="D198" s="625"/>
      <c r="E198" s="625"/>
      <c r="F198" s="625"/>
      <c r="G198" s="625"/>
      <c r="H198" s="625"/>
      <c r="I198" s="625"/>
      <c r="J198" s="625"/>
      <c r="K198" s="625"/>
      <c r="L198" s="732"/>
      <c r="M198" s="10"/>
    </row>
    <row r="199" spans="2:13" x14ac:dyDescent="0.25">
      <c r="B199" s="733" t="str">
        <f>D$31</f>
        <v>tonnes</v>
      </c>
      <c r="C199" s="734"/>
      <c r="D199" s="734"/>
      <c r="E199" s="137"/>
      <c r="F199" s="137"/>
      <c r="G199" s="137"/>
      <c r="H199" s="137"/>
      <c r="I199" s="137"/>
      <c r="J199" s="137"/>
      <c r="K199" s="137"/>
      <c r="L199" s="138"/>
      <c r="M199" s="10"/>
    </row>
    <row r="200" spans="2:13" x14ac:dyDescent="0.25">
      <c r="B200" s="733" t="str">
        <f>D$32</f>
        <v>net delivered selling value (CAD)</v>
      </c>
      <c r="C200" s="734"/>
      <c r="D200" s="734"/>
      <c r="E200" s="137"/>
      <c r="F200" s="137"/>
      <c r="G200" s="137"/>
      <c r="H200" s="137"/>
      <c r="I200" s="137"/>
      <c r="J200" s="137"/>
      <c r="K200" s="137"/>
      <c r="L200" s="138"/>
      <c r="M200" s="10"/>
    </row>
    <row r="201" spans="2:13" x14ac:dyDescent="0.25">
      <c r="B201" s="733" t="str">
        <f>D$33</f>
        <v>$ / tonne</v>
      </c>
      <c r="C201" s="734"/>
      <c r="D201" s="734"/>
      <c r="E201" s="151" t="str">
        <f>IF(E199=0,"-",E200/E199)</f>
        <v>-</v>
      </c>
      <c r="F201" s="151" t="str">
        <f t="shared" ref="F201:L201" si="56">IF(F199=0,"-",F200/F199)</f>
        <v>-</v>
      </c>
      <c r="G201" s="151" t="str">
        <f t="shared" si="56"/>
        <v>-</v>
      </c>
      <c r="H201" s="151" t="str">
        <f t="shared" si="56"/>
        <v>-</v>
      </c>
      <c r="I201" s="151" t="str">
        <f t="shared" si="56"/>
        <v>-</v>
      </c>
      <c r="J201" s="151" t="str">
        <f t="shared" si="56"/>
        <v>-</v>
      </c>
      <c r="K201" s="151" t="str">
        <f t="shared" si="56"/>
        <v>-</v>
      </c>
      <c r="L201" s="152" t="str">
        <f t="shared" si="56"/>
        <v>-</v>
      </c>
      <c r="M201" s="10"/>
    </row>
    <row r="202" spans="2:13" x14ac:dyDescent="0.25">
      <c r="B202" s="729" t="str">
        <f>B131</f>
        <v>P110 welded casing (including enhancements) with a semi-premium connection</v>
      </c>
      <c r="C202" s="619"/>
      <c r="D202" s="619"/>
      <c r="E202" s="619"/>
      <c r="F202" s="619"/>
      <c r="G202" s="619"/>
      <c r="H202" s="619"/>
      <c r="I202" s="619"/>
      <c r="J202" s="619"/>
      <c r="K202" s="619"/>
      <c r="L202" s="730"/>
      <c r="M202" s="10"/>
    </row>
    <row r="203" spans="2:13" x14ac:dyDescent="0.25">
      <c r="B203" s="731"/>
      <c r="C203" s="625"/>
      <c r="D203" s="625"/>
      <c r="E203" s="625"/>
      <c r="F203" s="625"/>
      <c r="G203" s="625"/>
      <c r="H203" s="625"/>
      <c r="I203" s="625"/>
      <c r="J203" s="625"/>
      <c r="K203" s="625"/>
      <c r="L203" s="732"/>
      <c r="M203" s="10"/>
    </row>
    <row r="204" spans="2:13" x14ac:dyDescent="0.25">
      <c r="B204" s="733" t="str">
        <f>D$31</f>
        <v>tonnes</v>
      </c>
      <c r="C204" s="734"/>
      <c r="D204" s="734"/>
      <c r="E204" s="137"/>
      <c r="F204" s="137"/>
      <c r="G204" s="137"/>
      <c r="H204" s="137"/>
      <c r="I204" s="137"/>
      <c r="J204" s="137"/>
      <c r="K204" s="137"/>
      <c r="L204" s="138"/>
      <c r="M204" s="10"/>
    </row>
    <row r="205" spans="2:13" x14ac:dyDescent="0.25">
      <c r="B205" s="733" t="str">
        <f>D$32</f>
        <v>net delivered selling value (CAD)</v>
      </c>
      <c r="C205" s="734"/>
      <c r="D205" s="734"/>
      <c r="E205" s="137"/>
      <c r="F205" s="137"/>
      <c r="G205" s="137"/>
      <c r="H205" s="137"/>
      <c r="I205" s="137"/>
      <c r="J205" s="137"/>
      <c r="K205" s="137"/>
      <c r="L205" s="138"/>
      <c r="M205" s="10"/>
    </row>
    <row r="206" spans="2:13" x14ac:dyDescent="0.25">
      <c r="B206" s="733" t="str">
        <f>D$33</f>
        <v>$ / tonne</v>
      </c>
      <c r="C206" s="734"/>
      <c r="D206" s="734"/>
      <c r="E206" s="151" t="str">
        <f>IF(E204=0,"-",E205/E204)</f>
        <v>-</v>
      </c>
      <c r="F206" s="151" t="str">
        <f t="shared" ref="F206:L206" si="57">IF(F204=0,"-",F205/F204)</f>
        <v>-</v>
      </c>
      <c r="G206" s="151" t="str">
        <f t="shared" si="57"/>
        <v>-</v>
      </c>
      <c r="H206" s="151" t="str">
        <f t="shared" si="57"/>
        <v>-</v>
      </c>
      <c r="I206" s="151" t="str">
        <f t="shared" si="57"/>
        <v>-</v>
      </c>
      <c r="J206" s="151" t="str">
        <f t="shared" si="57"/>
        <v>-</v>
      </c>
      <c r="K206" s="151" t="str">
        <f t="shared" si="57"/>
        <v>-</v>
      </c>
      <c r="L206" s="152" t="str">
        <f t="shared" si="57"/>
        <v>-</v>
      </c>
      <c r="M206" s="10"/>
    </row>
    <row r="207" spans="2:13" x14ac:dyDescent="0.25">
      <c r="B207" s="729" t="str">
        <f>B136</f>
        <v>T95 seamless casing (including enhancements) with a semi-premium connection</v>
      </c>
      <c r="C207" s="619"/>
      <c r="D207" s="619"/>
      <c r="E207" s="619"/>
      <c r="F207" s="619"/>
      <c r="G207" s="619"/>
      <c r="H207" s="619"/>
      <c r="I207" s="619"/>
      <c r="J207" s="619"/>
      <c r="K207" s="619"/>
      <c r="L207" s="730"/>
      <c r="M207" s="10"/>
    </row>
    <row r="208" spans="2:13" x14ac:dyDescent="0.25">
      <c r="B208" s="731"/>
      <c r="C208" s="625"/>
      <c r="D208" s="625"/>
      <c r="E208" s="625"/>
      <c r="F208" s="625"/>
      <c r="G208" s="625"/>
      <c r="H208" s="625"/>
      <c r="I208" s="625"/>
      <c r="J208" s="625"/>
      <c r="K208" s="625"/>
      <c r="L208" s="732"/>
      <c r="M208" s="10"/>
    </row>
    <row r="209" spans="2:19" x14ac:dyDescent="0.25">
      <c r="B209" s="733" t="str">
        <f>D$31</f>
        <v>tonnes</v>
      </c>
      <c r="C209" s="734"/>
      <c r="D209" s="734"/>
      <c r="E209" s="137"/>
      <c r="F209" s="137"/>
      <c r="G209" s="137"/>
      <c r="H209" s="137"/>
      <c r="I209" s="137"/>
      <c r="J209" s="137"/>
      <c r="K209" s="137"/>
      <c r="L209" s="138"/>
      <c r="M209" s="10"/>
    </row>
    <row r="210" spans="2:19" x14ac:dyDescent="0.25">
      <c r="B210" s="733" t="str">
        <f>D$32</f>
        <v>net delivered selling value (CAD)</v>
      </c>
      <c r="C210" s="734"/>
      <c r="D210" s="734"/>
      <c r="E210" s="137"/>
      <c r="F210" s="137"/>
      <c r="G210" s="137"/>
      <c r="H210" s="137"/>
      <c r="I210" s="137"/>
      <c r="J210" s="137"/>
      <c r="K210" s="137"/>
      <c r="L210" s="138"/>
      <c r="M210" s="10"/>
    </row>
    <row r="211" spans="2:19" x14ac:dyDescent="0.25">
      <c r="B211" s="733" t="str">
        <f>D$33</f>
        <v>$ / tonne</v>
      </c>
      <c r="C211" s="734"/>
      <c r="D211" s="734"/>
      <c r="E211" s="151" t="str">
        <f>IF(E209=0,"-",E210/E209)</f>
        <v>-</v>
      </c>
      <c r="F211" s="151" t="str">
        <f t="shared" ref="F211:L211" si="58">IF(F209=0,"-",F210/F209)</f>
        <v>-</v>
      </c>
      <c r="G211" s="151" t="str">
        <f t="shared" si="58"/>
        <v>-</v>
      </c>
      <c r="H211" s="151" t="str">
        <f t="shared" si="58"/>
        <v>-</v>
      </c>
      <c r="I211" s="151" t="str">
        <f t="shared" si="58"/>
        <v>-</v>
      </c>
      <c r="J211" s="151" t="str">
        <f t="shared" si="58"/>
        <v>-</v>
      </c>
      <c r="K211" s="151" t="str">
        <f t="shared" si="58"/>
        <v>-</v>
      </c>
      <c r="L211" s="152" t="str">
        <f t="shared" si="58"/>
        <v>-</v>
      </c>
      <c r="M211" s="10"/>
    </row>
    <row r="212" spans="2:19" x14ac:dyDescent="0.25">
      <c r="B212" s="729" t="str">
        <f>B141</f>
        <v>P110S seamless casing (including enhancements) or similar mild sour service grade with a semi-premium connection</v>
      </c>
      <c r="C212" s="619"/>
      <c r="D212" s="619"/>
      <c r="E212" s="619"/>
      <c r="F212" s="619"/>
      <c r="G212" s="619"/>
      <c r="H212" s="619"/>
      <c r="I212" s="619"/>
      <c r="J212" s="619"/>
      <c r="K212" s="619"/>
      <c r="L212" s="730"/>
      <c r="M212" s="10"/>
    </row>
    <row r="213" spans="2:19" x14ac:dyDescent="0.25">
      <c r="B213" s="731"/>
      <c r="C213" s="625"/>
      <c r="D213" s="625"/>
      <c r="E213" s="625"/>
      <c r="F213" s="625"/>
      <c r="G213" s="625"/>
      <c r="H213" s="625"/>
      <c r="I213" s="625"/>
      <c r="J213" s="625"/>
      <c r="K213" s="625"/>
      <c r="L213" s="732"/>
      <c r="M213" s="10"/>
    </row>
    <row r="214" spans="2:19" x14ac:dyDescent="0.25">
      <c r="B214" s="733" t="str">
        <f>D$31</f>
        <v>tonnes</v>
      </c>
      <c r="C214" s="734"/>
      <c r="D214" s="734"/>
      <c r="E214" s="137"/>
      <c r="F214" s="137"/>
      <c r="G214" s="137"/>
      <c r="H214" s="137"/>
      <c r="I214" s="137"/>
      <c r="J214" s="137"/>
      <c r="K214" s="137"/>
      <c r="L214" s="138"/>
      <c r="M214" s="10"/>
    </row>
    <row r="215" spans="2:19" x14ac:dyDescent="0.25">
      <c r="B215" s="733" t="str">
        <f>D$32</f>
        <v>net delivered selling value (CAD)</v>
      </c>
      <c r="C215" s="734"/>
      <c r="D215" s="734"/>
      <c r="E215" s="137"/>
      <c r="F215" s="137"/>
      <c r="G215" s="137"/>
      <c r="H215" s="137"/>
      <c r="I215" s="137"/>
      <c r="J215" s="137"/>
      <c r="K215" s="137"/>
      <c r="L215" s="138"/>
      <c r="M215" s="10"/>
    </row>
    <row r="216" spans="2:19" x14ac:dyDescent="0.25">
      <c r="B216" s="733" t="str">
        <f>D$33</f>
        <v>$ / tonne</v>
      </c>
      <c r="C216" s="734"/>
      <c r="D216" s="734"/>
      <c r="E216" s="151" t="str">
        <f>IF(E214=0,"-",E215/E214)</f>
        <v>-</v>
      </c>
      <c r="F216" s="151" t="str">
        <f t="shared" ref="F216:L216" si="59">IF(F214=0,"-",F215/F214)</f>
        <v>-</v>
      </c>
      <c r="G216" s="151" t="str">
        <f t="shared" si="59"/>
        <v>-</v>
      </c>
      <c r="H216" s="151" t="str">
        <f t="shared" si="59"/>
        <v>-</v>
      </c>
      <c r="I216" s="151" t="str">
        <f t="shared" si="59"/>
        <v>-</v>
      </c>
      <c r="J216" s="151" t="str">
        <f t="shared" si="59"/>
        <v>-</v>
      </c>
      <c r="K216" s="151" t="str">
        <f t="shared" si="59"/>
        <v>-</v>
      </c>
      <c r="L216" s="152" t="str">
        <f t="shared" si="59"/>
        <v>-</v>
      </c>
      <c r="M216" s="10"/>
    </row>
    <row r="217" spans="2:19" x14ac:dyDescent="0.25">
      <c r="B217" s="268"/>
      <c r="C217" s="269"/>
      <c r="D217" s="269"/>
      <c r="E217" s="29"/>
      <c r="F217" s="29"/>
      <c r="G217" s="29"/>
      <c r="H217" s="29"/>
      <c r="I217" s="29"/>
      <c r="J217" s="29"/>
      <c r="K217" s="29"/>
      <c r="L217" s="226"/>
      <c r="M217" s="10"/>
    </row>
    <row r="218" spans="2:19" x14ac:dyDescent="0.25">
      <c r="B218" s="537" t="str">
        <f>IF(Intro!$G$20="English",O218,P218)</f>
        <v>In the table below, “Error” means that the total sales of your firm's benchmark products exceed your firm's total import sales for that period. Therefore, please modify the above data if necessary.</v>
      </c>
      <c r="C218" s="538"/>
      <c r="D218" s="538"/>
      <c r="E218" s="538"/>
      <c r="F218" s="538"/>
      <c r="G218" s="538"/>
      <c r="H218" s="538"/>
      <c r="I218" s="538"/>
      <c r="J218" s="538"/>
      <c r="K218" s="538"/>
      <c r="L218" s="539"/>
      <c r="M218" s="10"/>
      <c r="O218" s="10" t="s">
        <v>363</v>
      </c>
      <c r="P218" s="10" t="s">
        <v>401</v>
      </c>
      <c r="S218" s="38"/>
    </row>
    <row r="219" spans="2:19" x14ac:dyDescent="0.25">
      <c r="B219" s="537"/>
      <c r="C219" s="538"/>
      <c r="D219" s="538"/>
      <c r="E219" s="538"/>
      <c r="F219" s="538"/>
      <c r="G219" s="538"/>
      <c r="H219" s="538"/>
      <c r="I219" s="538"/>
      <c r="J219" s="538"/>
      <c r="K219" s="538"/>
      <c r="L219" s="539"/>
      <c r="M219" s="10"/>
      <c r="S219" s="38"/>
    </row>
    <row r="220" spans="2:19" x14ac:dyDescent="0.25">
      <c r="B220" s="61"/>
      <c r="C220" s="62"/>
      <c r="D220" s="62"/>
      <c r="E220" s="29"/>
      <c r="F220" s="29"/>
      <c r="G220" s="29"/>
      <c r="H220" s="29"/>
      <c r="I220" s="29"/>
      <c r="J220" s="29"/>
      <c r="K220" s="29"/>
      <c r="L220" s="30"/>
      <c r="M220" s="10"/>
      <c r="S220" s="38"/>
    </row>
    <row r="221" spans="2:19" ht="14.1" customHeight="1" x14ac:dyDescent="0.25">
      <c r="B221" s="744" t="str">
        <f>Variables!D66</f>
        <v>Verification - volume</v>
      </c>
      <c r="C221" s="745"/>
      <c r="D221" s="745"/>
      <c r="E221" s="745"/>
      <c r="F221" s="746"/>
      <c r="G221" s="176">
        <f>G150</f>
        <v>2024</v>
      </c>
      <c r="H221" s="176">
        <f>H150</f>
        <v>2025</v>
      </c>
      <c r="I221" s="176" t="str">
        <f>I150</f>
        <v>Jan-March 2025</v>
      </c>
      <c r="J221" s="208" t="str">
        <f>J150</f>
        <v>Jan-March 2026</v>
      </c>
      <c r="K221" s="225"/>
      <c r="L221" s="226"/>
      <c r="M221" s="10"/>
      <c r="O221" s="18"/>
    </row>
    <row r="222" spans="2:19" ht="14.1" customHeight="1" x14ac:dyDescent="0.25">
      <c r="B222" s="747" t="str">
        <f>B169</f>
        <v>tonnes</v>
      </c>
      <c r="C222" s="748"/>
      <c r="D222" s="748"/>
      <c r="E222" s="748"/>
      <c r="F222" s="749"/>
      <c r="G222" s="187" t="str">
        <f>IF(SUM(E169:G169,E174:G174,E179:G179,E184:G184,E189:G189,E194:G194,E199:G199,E204:G204,E209:G209,E214:G214)&gt;H44,Variables!$D$67,Variables!$D$68)</f>
        <v>Okay</v>
      </c>
      <c r="H222" s="187" t="str">
        <f>IF(SUM(H169:K169,H174:K174,H179:K179,H184:K184,H189:K189,H194:K194,H199:K199,H204:K204,H209:K209,H214:K214)&gt;I44,Variables!$D$67,Variables!$D$68)</f>
        <v>Okay</v>
      </c>
      <c r="I222" s="187" t="str">
        <f>IF(SUM(H169,H174,H179,H184,H189,H194,H199,H204,H209,H214)&gt;J44,Variables!$D$67,Variables!$D$68)</f>
        <v>Okay</v>
      </c>
      <c r="J222" s="187" t="str">
        <f>IF(SUM(L169,L174,L179,L184,L189,L194,L199,L204,L209,L214)&gt;K44,Variables!$D$67,Variables!$D$68)</f>
        <v>Okay</v>
      </c>
      <c r="K222" s="225"/>
      <c r="L222" s="226"/>
      <c r="M222" s="10"/>
    </row>
    <row r="223" spans="2:19" ht="27.75" customHeight="1" x14ac:dyDescent="0.25">
      <c r="B223" s="750" t="str">
        <f>IF(Intro!$G$20="English",O223,P223)</f>
        <v>volume - total sales in Canada of imports of benchmark products (Question 4)</v>
      </c>
      <c r="C223" s="751"/>
      <c r="D223" s="751"/>
      <c r="E223" s="751"/>
      <c r="F223" s="752"/>
      <c r="G223" s="191">
        <f>(SUM(E169:G169,E174:G174,E179:G179,E184:G184,E189:G189,E194:G194,E199:G199,E204:G204,E209:G209,E214:G214))</f>
        <v>0</v>
      </c>
      <c r="H223" s="191">
        <f>SUM(H169:K169,H174:K174,H179:K179,H184:K184,H189:K189,H194:K194,H199:K199,H204:K204,H209:K209,H214:K214)</f>
        <v>0</v>
      </c>
      <c r="I223" s="191">
        <f>SUM(H169,H174,H179,H184,H189,H194,H199,H204,H209,H214)</f>
        <v>0</v>
      </c>
      <c r="J223" s="191">
        <f>SUM(L169,L174,L179,L184,L189,L194,L199,L204,L209,L214)</f>
        <v>0</v>
      </c>
      <c r="K223" s="225"/>
      <c r="L223" s="226"/>
      <c r="M223" s="10"/>
      <c r="O223" s="10" t="s">
        <v>447</v>
      </c>
      <c r="P223" s="10" t="s">
        <v>449</v>
      </c>
    </row>
    <row r="224" spans="2:19" ht="14.1" customHeight="1" x14ac:dyDescent="0.25">
      <c r="B224" s="750" t="str">
        <f>IF(Intro!$G$20="English",O224,P224)</f>
        <v>volume - total sales in Canada of imports (Question 1)</v>
      </c>
      <c r="C224" s="751"/>
      <c r="D224" s="751"/>
      <c r="E224" s="751"/>
      <c r="F224" s="752"/>
      <c r="G224" s="187">
        <f>H44</f>
        <v>0</v>
      </c>
      <c r="H224" s="187">
        <f>I44</f>
        <v>0</v>
      </c>
      <c r="I224" s="187">
        <f>J44</f>
        <v>0</v>
      </c>
      <c r="J224" s="187">
        <f>K44</f>
        <v>0</v>
      </c>
      <c r="K224" s="225"/>
      <c r="L224" s="226"/>
      <c r="M224" s="10"/>
      <c r="O224" s="10" t="s">
        <v>440</v>
      </c>
      <c r="P224" s="10" t="s">
        <v>442</v>
      </c>
    </row>
    <row r="225" spans="1:16" x14ac:dyDescent="0.25">
      <c r="B225" s="744" t="str">
        <f>Variables!D70</f>
        <v>Verification - value</v>
      </c>
      <c r="C225" s="745"/>
      <c r="D225" s="745"/>
      <c r="E225" s="745"/>
      <c r="F225" s="746"/>
      <c r="G225" s="176">
        <f>G221</f>
        <v>2024</v>
      </c>
      <c r="H225" s="176">
        <f t="shared" ref="H225:I225" si="60">H221</f>
        <v>2025</v>
      </c>
      <c r="I225" s="176" t="str">
        <f t="shared" si="60"/>
        <v>Jan-March 2025</v>
      </c>
      <c r="J225" s="208" t="str">
        <f t="shared" ref="J225" si="61">J221</f>
        <v>Jan-March 2026</v>
      </c>
      <c r="K225" s="225"/>
      <c r="L225" s="226"/>
      <c r="M225" s="10"/>
    </row>
    <row r="226" spans="1:16" ht="14.1" customHeight="1" x14ac:dyDescent="0.25">
      <c r="B226" s="747" t="str">
        <f>B170</f>
        <v>net delivered selling value (CAD)</v>
      </c>
      <c r="C226" s="748"/>
      <c r="D226" s="748"/>
      <c r="E226" s="748"/>
      <c r="F226" s="749"/>
      <c r="G226" s="187" t="str">
        <f>IF(SUM(E170:G170,E175:G175,E180:G180,E185:G185,E190:G190,E195:G195,E200:G200,E205:G205,E210:G210,E215:G215)&gt;H45,Variables!$D$67,Variables!$D$68)</f>
        <v>Okay</v>
      </c>
      <c r="H226" s="187" t="str">
        <f>IF(SUM(H170:K170,H175:K175,H180:K180,H185:K185,H190:K190,H195:K195,H200:K200,H205:K205,H210:K210,H215:K215)&gt;I45,Variables!$D$67,Variables!$D$68)</f>
        <v>Okay</v>
      </c>
      <c r="I226" s="187" t="str">
        <f>IF(SUM(H170,H175,H180,H185,H190,H195,H200,H205,H210,H215)&gt;J45,Variables!$D$67,Variables!$D$68)</f>
        <v>Okay</v>
      </c>
      <c r="J226" s="187" t="str">
        <f>IF(SUM(L170,L175,L180,L185,L190,L195,L200,L205,L210,L215)&gt;K45,Variables!$D$67,Variables!$D$68)</f>
        <v>Okay</v>
      </c>
      <c r="K226" s="225"/>
      <c r="L226" s="226"/>
      <c r="M226" s="10"/>
    </row>
    <row r="227" spans="1:16" ht="31.5" customHeight="1" x14ac:dyDescent="0.25">
      <c r="B227" s="750" t="str">
        <f>IF(Intro!$G$20="English",O227,P227)</f>
        <v>value - total sales in Canada of imports of benchmark products (Question 4)</v>
      </c>
      <c r="C227" s="751"/>
      <c r="D227" s="751"/>
      <c r="E227" s="751"/>
      <c r="F227" s="752"/>
      <c r="G227" s="191">
        <f>SUM(E170:G170,E175:G175,E180:G180,E185:G185,E190:G190,E195:G195,E200:G200,E205:G205,E210:G210,E215:G215)</f>
        <v>0</v>
      </c>
      <c r="H227" s="191">
        <f>SUM(H170:K170,H175:K175,H180:K180,H185:K185,H190:K190,H195:K195,H200:K200,H205:K205,H210:K210,H215:K215)</f>
        <v>0</v>
      </c>
      <c r="I227" s="191">
        <f>SUM(H170,H175,H180,H185,H190,H195,H200,H205,H210,H215)</f>
        <v>0</v>
      </c>
      <c r="J227" s="191">
        <f>SUM(L170,L175,L180,L185,L190,L195,L200,L205,L210,L215)</f>
        <v>0</v>
      </c>
      <c r="K227" s="225"/>
      <c r="L227" s="226"/>
      <c r="M227" s="10"/>
      <c r="O227" s="10" t="s">
        <v>448</v>
      </c>
      <c r="P227" s="10" t="s">
        <v>450</v>
      </c>
    </row>
    <row r="228" spans="1:16" ht="14.1" customHeight="1" x14ac:dyDescent="0.25">
      <c r="B228" s="750" t="str">
        <f>IF(Intro!$G$20="English",O228,P228)</f>
        <v>value - total sales in Canada of imports (Question 1)</v>
      </c>
      <c r="C228" s="751"/>
      <c r="D228" s="751"/>
      <c r="E228" s="751"/>
      <c r="F228" s="752"/>
      <c r="G228" s="187">
        <f>H45</f>
        <v>0</v>
      </c>
      <c r="H228" s="187">
        <f>I45</f>
        <v>0</v>
      </c>
      <c r="I228" s="187">
        <f>J45</f>
        <v>0</v>
      </c>
      <c r="J228" s="187">
        <f>K45</f>
        <v>0</v>
      </c>
      <c r="K228" s="225"/>
      <c r="L228" s="226"/>
      <c r="M228" s="10"/>
      <c r="O228" s="10" t="s">
        <v>446</v>
      </c>
      <c r="P228" s="10" t="s">
        <v>444</v>
      </c>
    </row>
    <row r="229" spans="1:16" x14ac:dyDescent="0.25">
      <c r="B229" s="72"/>
      <c r="C229" s="69"/>
      <c r="D229" s="69"/>
      <c r="E229" s="69"/>
      <c r="F229" s="69"/>
      <c r="G229" s="69"/>
      <c r="H229" s="69"/>
      <c r="I229" s="69"/>
      <c r="J229" s="69"/>
      <c r="K229" s="69"/>
      <c r="L229" s="70"/>
      <c r="M229" s="10"/>
    </row>
    <row r="230" spans="1:16" s="44" customFormat="1" x14ac:dyDescent="0.25">
      <c r="A230" s="92"/>
      <c r="B230" s="4"/>
      <c r="C230" s="4"/>
      <c r="D230" s="77"/>
      <c r="E230" s="77"/>
      <c r="F230" s="77"/>
      <c r="G230" s="77"/>
      <c r="H230" s="77"/>
      <c r="I230" s="77"/>
      <c r="J230" s="77"/>
      <c r="K230" s="77"/>
      <c r="L230" s="77"/>
      <c r="N230" s="78"/>
    </row>
    <row r="231" spans="1:16" x14ac:dyDescent="0.25">
      <c r="B231" s="540" t="str">
        <f>IF(Intro!$G$20="English",O231,P231)</f>
        <v>IMPORT DATA FOR CBSA PERIOD OF DUMPING INVESTIGATION</v>
      </c>
      <c r="C231" s="541"/>
      <c r="D231" s="541"/>
      <c r="E231" s="541"/>
      <c r="F231" s="541"/>
      <c r="G231" s="541"/>
      <c r="H231" s="541"/>
      <c r="I231" s="541"/>
      <c r="J231" s="541"/>
      <c r="K231" s="541"/>
      <c r="L231" s="542"/>
      <c r="M231" s="10"/>
      <c r="O231" s="105" t="s">
        <v>337</v>
      </c>
      <c r="P231" s="105" t="s">
        <v>338</v>
      </c>
    </row>
    <row r="232" spans="1:16" s="11" customFormat="1" x14ac:dyDescent="0.25">
      <c r="A232" s="7"/>
      <c r="B232" s="672" t="s">
        <v>18</v>
      </c>
      <c r="C232" s="673"/>
      <c r="D232" s="673"/>
      <c r="E232" s="673"/>
      <c r="F232" s="673"/>
      <c r="G232" s="673"/>
      <c r="H232" s="673"/>
      <c r="I232" s="673"/>
      <c r="J232" s="673"/>
      <c r="K232" s="673"/>
      <c r="L232" s="674"/>
      <c r="M232" s="73"/>
      <c r="O232" s="10"/>
    </row>
    <row r="233" spans="1:16" x14ac:dyDescent="0.25">
      <c r="B233" s="16"/>
      <c r="C233" s="35"/>
      <c r="D233" s="35"/>
      <c r="E233" s="36"/>
      <c r="F233" s="36"/>
      <c r="G233" s="36"/>
      <c r="H233" s="36"/>
      <c r="I233" s="36"/>
      <c r="J233" s="36"/>
      <c r="K233" s="36"/>
      <c r="L233" s="17"/>
      <c r="M233" s="10"/>
    </row>
    <row r="234" spans="1:16" x14ac:dyDescent="0.25">
      <c r="B234" s="549" t="str">
        <f>IF(Intro!$G$20="English",O234,P234)</f>
        <v xml:space="preserve">Report the volume and value of imports during CBSA's period of dumping investigation : </v>
      </c>
      <c r="C234" s="550"/>
      <c r="D234" s="550"/>
      <c r="E234" s="550"/>
      <c r="F234" s="550"/>
      <c r="G234" s="550"/>
      <c r="H234" s="550"/>
      <c r="I234" s="550"/>
      <c r="J234" s="550"/>
      <c r="K234" s="550"/>
      <c r="L234" s="551"/>
      <c r="M234" s="10"/>
      <c r="O234" s="18" t="s">
        <v>199</v>
      </c>
      <c r="P234" s="10" t="s">
        <v>200</v>
      </c>
    </row>
    <row r="235" spans="1:16" x14ac:dyDescent="0.25">
      <c r="B235" s="61"/>
      <c r="C235" s="62"/>
      <c r="D235" s="35"/>
      <c r="E235" s="36"/>
      <c r="F235" s="36"/>
      <c r="G235" s="36"/>
      <c r="H235" s="36"/>
      <c r="I235" s="36"/>
      <c r="J235" s="36"/>
      <c r="K235" s="36"/>
      <c r="L235" s="17"/>
      <c r="M235" s="10"/>
      <c r="O235" s="18"/>
    </row>
    <row r="236" spans="1:16" ht="31.5" customHeight="1" x14ac:dyDescent="0.25">
      <c r="B236" s="48"/>
      <c r="C236" s="45"/>
      <c r="D236" s="35"/>
      <c r="E236" s="10"/>
      <c r="F236" s="767" t="str">
        <f>IF(Intro!$G$20="English",Variables!B41,Variables!C41)</f>
        <v>December 1, 2024 - November 30, 2025</v>
      </c>
      <c r="G236" s="768"/>
      <c r="H236" s="225"/>
      <c r="I236" s="225"/>
      <c r="J236" s="225"/>
      <c r="K236" s="225"/>
      <c r="L236" s="71"/>
      <c r="M236" s="10"/>
      <c r="O236" s="47"/>
      <c r="P236" s="47"/>
    </row>
    <row r="237" spans="1:16" x14ac:dyDescent="0.25">
      <c r="B237" s="532" t="str">
        <f>IF(Intro!$G$20="English",O237,P237)</f>
        <v>Imports</v>
      </c>
      <c r="C237" s="734" t="str">
        <f>D26</f>
        <v>tonnes</v>
      </c>
      <c r="D237" s="734"/>
      <c r="E237" s="734"/>
      <c r="F237" s="771"/>
      <c r="G237" s="772"/>
      <c r="H237" s="225"/>
      <c r="I237" s="225"/>
      <c r="J237" s="225"/>
      <c r="K237" s="225"/>
      <c r="L237" s="71"/>
      <c r="M237" s="10"/>
      <c r="O237" s="10" t="s">
        <v>91</v>
      </c>
      <c r="P237" s="10" t="s">
        <v>170</v>
      </c>
    </row>
    <row r="238" spans="1:16" x14ac:dyDescent="0.25">
      <c r="B238" s="532"/>
      <c r="C238" s="734" t="str">
        <f>D27</f>
        <v>net delivered purchase value (CAD)</v>
      </c>
      <c r="D238" s="734"/>
      <c r="E238" s="734"/>
      <c r="F238" s="771"/>
      <c r="G238" s="772"/>
      <c r="H238" s="225"/>
      <c r="I238" s="225"/>
      <c r="J238" s="225"/>
      <c r="K238" s="225"/>
      <c r="L238" s="71"/>
      <c r="M238" s="10"/>
    </row>
    <row r="239" spans="1:16" x14ac:dyDescent="0.25">
      <c r="B239" s="532"/>
      <c r="C239" s="734" t="str">
        <f>D28</f>
        <v>$ / tonne</v>
      </c>
      <c r="D239" s="734"/>
      <c r="E239" s="734"/>
      <c r="F239" s="773" t="str">
        <f>IF(F237=0,"-",F238/F237)</f>
        <v>-</v>
      </c>
      <c r="G239" s="774"/>
      <c r="H239" s="88"/>
      <c r="I239" s="88"/>
      <c r="J239" s="88"/>
      <c r="K239" s="88"/>
      <c r="L239" s="71"/>
      <c r="M239" s="10"/>
    </row>
    <row r="240" spans="1:16" x14ac:dyDescent="0.25">
      <c r="B240" s="46"/>
      <c r="C240" s="64"/>
      <c r="D240" s="64"/>
      <c r="E240" s="34"/>
      <c r="F240" s="34"/>
      <c r="G240" s="34"/>
      <c r="H240" s="34"/>
      <c r="I240" s="34"/>
      <c r="J240" s="34"/>
      <c r="K240" s="34"/>
      <c r="L240" s="37"/>
      <c r="M240" s="10"/>
    </row>
    <row r="241" spans="1:19" s="44" customFormat="1" x14ac:dyDescent="0.25">
      <c r="A241" s="92"/>
      <c r="B241" s="4"/>
      <c r="C241" s="4"/>
      <c r="D241" s="77"/>
      <c r="E241" s="77"/>
      <c r="F241" s="77"/>
      <c r="G241" s="77"/>
      <c r="H241" s="77"/>
      <c r="I241" s="77"/>
      <c r="J241" s="77"/>
      <c r="K241" s="77"/>
      <c r="L241" s="77"/>
      <c r="N241" s="78"/>
    </row>
    <row r="242" spans="1:19" x14ac:dyDescent="0.25">
      <c r="B242" s="540" t="str">
        <f>UPPER(IF(Intro!$G$20="English",O242,P242))</f>
        <v>IMPORT DATA FOR MASSIVE IMPORTATION ANALYSIS</v>
      </c>
      <c r="C242" s="541"/>
      <c r="D242" s="541"/>
      <c r="E242" s="541"/>
      <c r="F242" s="541"/>
      <c r="G242" s="541"/>
      <c r="H242" s="541"/>
      <c r="I242" s="541"/>
      <c r="J242" s="541"/>
      <c r="K242" s="541"/>
      <c r="L242" s="542"/>
      <c r="M242" s="10"/>
      <c r="O242" s="105" t="s">
        <v>339</v>
      </c>
      <c r="P242" s="105" t="s">
        <v>402</v>
      </c>
    </row>
    <row r="243" spans="1:19" s="11" customFormat="1" x14ac:dyDescent="0.25">
      <c r="A243" s="7"/>
      <c r="B243" s="672" t="s">
        <v>19</v>
      </c>
      <c r="C243" s="673"/>
      <c r="D243" s="673"/>
      <c r="E243" s="673"/>
      <c r="F243" s="673"/>
      <c r="G243" s="673"/>
      <c r="H243" s="673"/>
      <c r="I243" s="673"/>
      <c r="J243" s="673"/>
      <c r="K243" s="673"/>
      <c r="L243" s="674"/>
      <c r="M243" s="73"/>
      <c r="O243" s="10"/>
    </row>
    <row r="244" spans="1:19" x14ac:dyDescent="0.25">
      <c r="B244" s="16"/>
      <c r="C244" s="35"/>
      <c r="D244" s="35"/>
      <c r="E244" s="36"/>
      <c r="F244" s="36"/>
      <c r="G244" s="36"/>
      <c r="H244" s="36"/>
      <c r="I244" s="36"/>
      <c r="J244" s="36"/>
      <c r="K244" s="36"/>
      <c r="L244" s="17"/>
      <c r="M244" s="10"/>
    </row>
    <row r="245" spans="1:19" x14ac:dyDescent="0.25">
      <c r="B245" s="549" t="str">
        <f>IF(Intro!$G$20="English",O245,P245)</f>
        <v xml:space="preserve">Report the volume of imports and the ending inventory in Canada of the goods originating from the exporter outlined above : </v>
      </c>
      <c r="C245" s="550"/>
      <c r="D245" s="550"/>
      <c r="E245" s="550"/>
      <c r="F245" s="550"/>
      <c r="G245" s="550"/>
      <c r="H245" s="550"/>
      <c r="I245" s="550"/>
      <c r="J245" s="550"/>
      <c r="K245" s="550"/>
      <c r="L245" s="551"/>
      <c r="M245" s="10"/>
      <c r="O245" s="18" t="s">
        <v>194</v>
      </c>
      <c r="P245" s="10" t="s">
        <v>404</v>
      </c>
    </row>
    <row r="246" spans="1:19" x14ac:dyDescent="0.25">
      <c r="B246" s="61"/>
      <c r="C246" s="62"/>
      <c r="D246" s="35"/>
      <c r="E246" s="36"/>
      <c r="F246" s="36"/>
      <c r="G246" s="36"/>
      <c r="H246" s="36"/>
      <c r="I246" s="36"/>
      <c r="J246" s="36"/>
      <c r="K246" s="36"/>
      <c r="L246" s="17"/>
      <c r="M246" s="10"/>
      <c r="O246" s="18"/>
    </row>
    <row r="247" spans="1:19" x14ac:dyDescent="0.25">
      <c r="B247" s="61"/>
      <c r="C247" s="62"/>
      <c r="D247" s="35"/>
      <c r="E247" s="178" t="str">
        <f>IF(Intro!$G$20="English",Variables!B83,Variables!C83)</f>
        <v>Q2 2024</v>
      </c>
      <c r="F247" s="227" t="str">
        <f>IF(Intro!$G$20="English",Variables!B84,Variables!C84)</f>
        <v>Q3 2024</v>
      </c>
      <c r="G247" s="227" t="str">
        <f>IF(Intro!$G$20="English",Variables!B74,Variables!C74)</f>
        <v>Q4 2024</v>
      </c>
      <c r="H247" s="227" t="str">
        <f>IF(Intro!$G$20="English",Variables!B75,Variables!C75)</f>
        <v>Q1 2025</v>
      </c>
      <c r="I247" s="227" t="str">
        <f>IF(Intro!$G$20="English",Variables!B76,Variables!C76)</f>
        <v>Q2 2025</v>
      </c>
      <c r="J247" s="227" t="str">
        <f>IF(Intro!$G$20="English",Variables!B77,Variables!C77)</f>
        <v>Q3 2025</v>
      </c>
      <c r="K247" s="266" t="str">
        <f>IF(Intro!$G$20="English",Variables!B78,Variables!C78)</f>
        <v>Q4 2025</v>
      </c>
      <c r="L247" s="266" t="str">
        <f>IF(Intro!$G$20="English",Variables!B79,Variables!C79)</f>
        <v>Q1 2026</v>
      </c>
      <c r="M247" s="10"/>
      <c r="O247" s="18"/>
    </row>
    <row r="248" spans="1:19" x14ac:dyDescent="0.25">
      <c r="B248" s="769" t="str">
        <f>B237</f>
        <v>Imports</v>
      </c>
      <c r="C248" s="770"/>
      <c r="D248" s="124" t="str">
        <f>C237</f>
        <v>tonnes</v>
      </c>
      <c r="E248" s="181"/>
      <c r="F248" s="181"/>
      <c r="G248" s="181"/>
      <c r="H248" s="181"/>
      <c r="I248" s="181"/>
      <c r="J248" s="181"/>
      <c r="K248" s="181"/>
      <c r="L248" s="181"/>
      <c r="M248" s="10"/>
    </row>
    <row r="249" spans="1:19" x14ac:dyDescent="0.25">
      <c r="B249" s="769" t="str">
        <f>IF(Intro!$G$20="English",O249,P249)</f>
        <v>Ending Inventories</v>
      </c>
      <c r="C249" s="770"/>
      <c r="D249" s="124" t="str">
        <f>C237</f>
        <v>tonnes</v>
      </c>
      <c r="E249" s="181"/>
      <c r="F249" s="181"/>
      <c r="G249" s="181"/>
      <c r="H249" s="181"/>
      <c r="I249" s="181"/>
      <c r="J249" s="181"/>
      <c r="K249" s="181"/>
      <c r="L249" s="181"/>
      <c r="M249" s="10"/>
      <c r="O249" s="10" t="s">
        <v>195</v>
      </c>
      <c r="P249" s="10" t="s">
        <v>403</v>
      </c>
    </row>
    <row r="250" spans="1:19" x14ac:dyDescent="0.25">
      <c r="B250" s="174"/>
      <c r="C250" s="175"/>
      <c r="D250" s="175"/>
      <c r="E250" s="29"/>
      <c r="F250" s="29"/>
      <c r="G250" s="29"/>
      <c r="H250" s="29"/>
      <c r="I250" s="29"/>
      <c r="J250" s="29"/>
      <c r="K250" s="29"/>
      <c r="L250" s="30"/>
      <c r="M250" s="10"/>
    </row>
    <row r="251" spans="1:19" x14ac:dyDescent="0.25">
      <c r="B251" s="537" t="str">
        <f>IF(Intro!$G$20="English",O251,P251)</f>
        <v>In the table below, “Error” means that the sum of the quarterly imports reported above exceeds the annual imports reported in Question 1. Therefore, please modify the data if necessary.</v>
      </c>
      <c r="C251" s="538"/>
      <c r="D251" s="538"/>
      <c r="E251" s="538"/>
      <c r="F251" s="538"/>
      <c r="G251" s="538"/>
      <c r="H251" s="538"/>
      <c r="I251" s="538"/>
      <c r="J251" s="538"/>
      <c r="K251" s="538"/>
      <c r="L251" s="539"/>
      <c r="M251" s="10"/>
      <c r="O251" s="10" t="s">
        <v>457</v>
      </c>
      <c r="P251" s="10" t="s">
        <v>458</v>
      </c>
      <c r="S251" s="38"/>
    </row>
    <row r="252" spans="1:19" x14ac:dyDescent="0.25">
      <c r="B252" s="537"/>
      <c r="C252" s="538"/>
      <c r="D252" s="538"/>
      <c r="E252" s="538"/>
      <c r="F252" s="538"/>
      <c r="G252" s="538"/>
      <c r="H252" s="538"/>
      <c r="I252" s="538"/>
      <c r="J252" s="538"/>
      <c r="K252" s="538"/>
      <c r="L252" s="539"/>
      <c r="M252" s="10"/>
      <c r="S252" s="38"/>
    </row>
    <row r="253" spans="1:19" x14ac:dyDescent="0.25">
      <c r="B253" s="171"/>
      <c r="C253" s="172"/>
      <c r="D253" s="172"/>
      <c r="E253" s="172"/>
      <c r="F253" s="172"/>
      <c r="G253" s="172"/>
      <c r="H253" s="172"/>
      <c r="I253" s="172"/>
      <c r="J253" s="172"/>
      <c r="K253" s="172"/>
      <c r="L253" s="173"/>
      <c r="M253" s="10"/>
      <c r="S253" s="38"/>
    </row>
    <row r="254" spans="1:19" x14ac:dyDescent="0.25">
      <c r="B254" s="192"/>
      <c r="C254" s="179"/>
      <c r="D254" s="194"/>
      <c r="E254" s="45"/>
      <c r="F254" s="176">
        <f>G254-1</f>
        <v>2025</v>
      </c>
      <c r="G254" s="176">
        <f>Variables!B8</f>
        <v>2026</v>
      </c>
      <c r="H254" s="193"/>
      <c r="I254" s="225"/>
      <c r="J254" s="225"/>
      <c r="K254" s="225"/>
      <c r="L254" s="160"/>
      <c r="M254" s="10"/>
      <c r="O254" s="18"/>
    </row>
    <row r="255" spans="1:19" ht="14.45" customHeight="1" x14ac:dyDescent="0.25">
      <c r="B255" s="192"/>
      <c r="C255" s="199"/>
      <c r="D255" s="756" t="str">
        <f>B221</f>
        <v>Verification - volume</v>
      </c>
      <c r="E255" s="757"/>
      <c r="F255" s="187" t="str">
        <f>IF(SUM(H248+I248+J248+K248)&gt;I26,Variables!$D$67,Variables!$D$68)</f>
        <v>Okay</v>
      </c>
      <c r="G255" s="187" t="str">
        <f>IF(SUM(L248)&gt;K26,Variables!$D$67,Variables!$D$68)</f>
        <v>Okay</v>
      </c>
      <c r="H255" s="193"/>
      <c r="I255" s="225"/>
      <c r="J255" s="225"/>
      <c r="K255" s="225"/>
      <c r="L255" s="160"/>
      <c r="M255" s="10"/>
    </row>
    <row r="256" spans="1:19" s="44" customFormat="1" x14ac:dyDescent="0.25">
      <c r="A256" s="92"/>
      <c r="B256" s="195"/>
      <c r="C256" s="196"/>
      <c r="D256" s="197"/>
      <c r="E256" s="197"/>
      <c r="F256" s="197"/>
      <c r="G256" s="197"/>
      <c r="H256" s="197"/>
      <c r="I256" s="197"/>
      <c r="J256" s="197"/>
      <c r="K256" s="197"/>
      <c r="L256" s="198"/>
      <c r="N256" s="78"/>
    </row>
    <row r="257" spans="1:18" s="11" customFormat="1" x14ac:dyDescent="0.25">
      <c r="A257" s="7"/>
      <c r="B257" s="21" t="s">
        <v>20</v>
      </c>
      <c r="C257" s="22"/>
      <c r="D257" s="22"/>
      <c r="E257" s="23"/>
      <c r="F257" s="23"/>
      <c r="G257" s="23"/>
      <c r="H257" s="23"/>
      <c r="I257" s="23"/>
      <c r="J257" s="23"/>
      <c r="K257" s="23"/>
      <c r="L257" s="24"/>
      <c r="M257" s="73"/>
    </row>
    <row r="258" spans="1:18" s="38" customFormat="1" x14ac:dyDescent="0.25">
      <c r="A258" s="49"/>
      <c r="B258" s="53"/>
      <c r="C258" s="93"/>
      <c r="D258" s="93"/>
      <c r="E258" s="93"/>
      <c r="F258" s="93"/>
      <c r="G258" s="93"/>
      <c r="H258" s="93"/>
      <c r="I258" s="93"/>
      <c r="J258" s="93"/>
      <c r="K258" s="93"/>
      <c r="L258" s="54"/>
      <c r="O258" s="10"/>
      <c r="P258" s="10"/>
      <c r="Q258" s="10"/>
      <c r="R258" s="10"/>
    </row>
    <row r="259" spans="1:18" s="38" customFormat="1" x14ac:dyDescent="0.25">
      <c r="A259" s="49"/>
      <c r="B259" s="537" t="str">
        <f>IF(Intro!$G$20="English",O259,P259)</f>
        <v>Describe any factors (for example, shipping delays, seasonality, etc.) which would explain the overall trend in your firm's quarterly import volumes and ending inventories, as reported in Question 6.</v>
      </c>
      <c r="C259" s="538"/>
      <c r="D259" s="538"/>
      <c r="E259" s="538"/>
      <c r="F259" s="538"/>
      <c r="G259" s="538"/>
      <c r="H259" s="538"/>
      <c r="I259" s="538"/>
      <c r="J259" s="538"/>
      <c r="K259" s="538"/>
      <c r="L259" s="539"/>
      <c r="O259" s="10" t="s">
        <v>375</v>
      </c>
      <c r="P259" s="10" t="s">
        <v>376</v>
      </c>
      <c r="Q259" s="10"/>
      <c r="R259" s="10"/>
    </row>
    <row r="260" spans="1:18" s="38" customFormat="1" x14ac:dyDescent="0.25">
      <c r="A260" s="49"/>
      <c r="B260" s="537"/>
      <c r="C260" s="538"/>
      <c r="D260" s="538"/>
      <c r="E260" s="538"/>
      <c r="F260" s="538"/>
      <c r="G260" s="538"/>
      <c r="H260" s="538"/>
      <c r="I260" s="538"/>
      <c r="J260" s="538"/>
      <c r="K260" s="538"/>
      <c r="L260" s="539"/>
      <c r="O260" s="10"/>
      <c r="P260" s="10"/>
      <c r="Q260" s="10"/>
      <c r="R260" s="10"/>
    </row>
    <row r="261" spans="1:18" s="38" customFormat="1" x14ac:dyDescent="0.25">
      <c r="A261" s="49"/>
      <c r="B261" s="53"/>
      <c r="C261" s="93"/>
      <c r="D261" s="93"/>
      <c r="E261" s="93"/>
      <c r="F261" s="93"/>
      <c r="G261" s="93"/>
      <c r="H261" s="93"/>
      <c r="I261" s="93"/>
      <c r="J261" s="93"/>
      <c r="K261" s="93"/>
      <c r="L261" s="54"/>
      <c r="O261" s="10"/>
      <c r="P261" s="10"/>
      <c r="Q261" s="10"/>
      <c r="R261" s="10"/>
    </row>
    <row r="262" spans="1:18" s="11" customFormat="1" x14ac:dyDescent="0.25">
      <c r="A262" s="8"/>
      <c r="B262" s="675"/>
      <c r="C262" s="676"/>
      <c r="D262" s="676"/>
      <c r="E262" s="676"/>
      <c r="F262" s="676"/>
      <c r="G262" s="676"/>
      <c r="H262" s="676"/>
      <c r="I262" s="676"/>
      <c r="J262" s="676"/>
      <c r="K262" s="676"/>
      <c r="L262" s="677"/>
      <c r="M262" s="38"/>
    </row>
    <row r="263" spans="1:18" s="11" customFormat="1" x14ac:dyDescent="0.25">
      <c r="A263" s="8"/>
      <c r="B263" s="675"/>
      <c r="C263" s="676"/>
      <c r="D263" s="676"/>
      <c r="E263" s="676"/>
      <c r="F263" s="676"/>
      <c r="G263" s="676"/>
      <c r="H263" s="676"/>
      <c r="I263" s="676"/>
      <c r="J263" s="676"/>
      <c r="K263" s="676"/>
      <c r="L263" s="677"/>
      <c r="M263" s="38"/>
    </row>
    <row r="264" spans="1:18" s="11" customFormat="1" x14ac:dyDescent="0.25">
      <c r="A264" s="8"/>
      <c r="B264" s="675"/>
      <c r="C264" s="676"/>
      <c r="D264" s="676"/>
      <c r="E264" s="676"/>
      <c r="F264" s="676"/>
      <c r="G264" s="676"/>
      <c r="H264" s="676"/>
      <c r="I264" s="676"/>
      <c r="J264" s="676"/>
      <c r="K264" s="676"/>
      <c r="L264" s="677"/>
      <c r="M264" s="38"/>
    </row>
    <row r="265" spans="1:18" s="11" customFormat="1" x14ac:dyDescent="0.25">
      <c r="A265" s="8"/>
      <c r="B265" s="675"/>
      <c r="C265" s="676"/>
      <c r="D265" s="676"/>
      <c r="E265" s="676"/>
      <c r="F265" s="676"/>
      <c r="G265" s="676"/>
      <c r="H265" s="676"/>
      <c r="I265" s="676"/>
      <c r="J265" s="676"/>
      <c r="K265" s="676"/>
      <c r="L265" s="677"/>
      <c r="M265" s="38"/>
    </row>
    <row r="266" spans="1:18" s="11" customFormat="1" x14ac:dyDescent="0.25">
      <c r="A266" s="8"/>
      <c r="B266" s="675"/>
      <c r="C266" s="676"/>
      <c r="D266" s="676"/>
      <c r="E266" s="676"/>
      <c r="F266" s="676"/>
      <c r="G266" s="676"/>
      <c r="H266" s="676"/>
      <c r="I266" s="676"/>
      <c r="J266" s="676"/>
      <c r="K266" s="676"/>
      <c r="L266" s="677"/>
      <c r="M266" s="38"/>
    </row>
    <row r="267" spans="1:18" s="11" customFormat="1" x14ac:dyDescent="0.25">
      <c r="A267" s="8"/>
      <c r="B267" s="675"/>
      <c r="C267" s="676"/>
      <c r="D267" s="676"/>
      <c r="E267" s="676"/>
      <c r="F267" s="676"/>
      <c r="G267" s="676"/>
      <c r="H267" s="676"/>
      <c r="I267" s="676"/>
      <c r="J267" s="676"/>
      <c r="K267" s="676"/>
      <c r="L267" s="677"/>
      <c r="M267" s="38"/>
    </row>
    <row r="268" spans="1:18" s="11" customFormat="1" x14ac:dyDescent="0.25">
      <c r="A268" s="8"/>
      <c r="B268" s="675"/>
      <c r="C268" s="676"/>
      <c r="D268" s="676"/>
      <c r="E268" s="676"/>
      <c r="F268" s="676"/>
      <c r="G268" s="676"/>
      <c r="H268" s="676"/>
      <c r="I268" s="676"/>
      <c r="J268" s="676"/>
      <c r="K268" s="676"/>
      <c r="L268" s="677"/>
      <c r="M268" s="38"/>
    </row>
    <row r="269" spans="1:18" s="11" customFormat="1" x14ac:dyDescent="0.25">
      <c r="A269" s="8"/>
      <c r="B269" s="675"/>
      <c r="C269" s="676"/>
      <c r="D269" s="676"/>
      <c r="E269" s="676"/>
      <c r="F269" s="676"/>
      <c r="G269" s="676"/>
      <c r="H269" s="676"/>
      <c r="I269" s="676"/>
      <c r="J269" s="676"/>
      <c r="K269" s="676"/>
      <c r="L269" s="677"/>
      <c r="M269" s="38"/>
    </row>
    <row r="270" spans="1:18" s="38" customFormat="1" x14ac:dyDescent="0.25">
      <c r="A270" s="49"/>
      <c r="B270" s="50"/>
      <c r="C270" s="51"/>
      <c r="D270" s="51"/>
      <c r="E270" s="51"/>
      <c r="F270" s="51"/>
      <c r="G270" s="51"/>
      <c r="H270" s="51"/>
      <c r="I270" s="51"/>
      <c r="J270" s="51"/>
      <c r="K270" s="51"/>
      <c r="L270" s="52"/>
      <c r="O270" s="10"/>
      <c r="P270" s="10"/>
      <c r="Q270" s="10"/>
      <c r="R270" s="10"/>
    </row>
  </sheetData>
  <sheetProtection algorithmName="SHA-512" hashValue="bcZB2lPfFf1+nwYyvQrOd2ER0UMuARmtl7k8s0tVLwPj3HDtMedDj73HWewiF81gPbX8fETiH+XWfcCn/i8MKw==" saltValue="+uEBkyiX+InikXxbo+AAeA==" spinCount="100000" sheet="1" objects="1" scenarios="1" selectLockedCells="1"/>
  <mergeCells count="207">
    <mergeCell ref="B8:L8"/>
    <mergeCell ref="B9:L9"/>
    <mergeCell ref="B11:L11"/>
    <mergeCell ref="B25:K25"/>
    <mergeCell ref="B29:K29"/>
    <mergeCell ref="B56:L56"/>
    <mergeCell ref="B14:L14"/>
    <mergeCell ref="B15:L15"/>
    <mergeCell ref="B16:L16"/>
    <mergeCell ref="B26:C28"/>
    <mergeCell ref="D26:F26"/>
    <mergeCell ref="D28:F28"/>
    <mergeCell ref="D31:F31"/>
    <mergeCell ref="G21:K21"/>
    <mergeCell ref="D33:F33"/>
    <mergeCell ref="D34:F34"/>
    <mergeCell ref="B21:F21"/>
    <mergeCell ref="D36:F36"/>
    <mergeCell ref="D27:F27"/>
    <mergeCell ref="D32:F32"/>
    <mergeCell ref="G22:K22"/>
    <mergeCell ref="B22:F22"/>
    <mergeCell ref="B53:L53"/>
    <mergeCell ref="B10:L10"/>
    <mergeCell ref="B245:L245"/>
    <mergeCell ref="B164:L164"/>
    <mergeCell ref="B248:C248"/>
    <mergeCell ref="B191:D191"/>
    <mergeCell ref="B93:L93"/>
    <mergeCell ref="B52:L52"/>
    <mergeCell ref="B31:C33"/>
    <mergeCell ref="B34:C36"/>
    <mergeCell ref="B80:F80"/>
    <mergeCell ref="B82:F82"/>
    <mergeCell ref="B81:F81"/>
    <mergeCell ref="B83:F83"/>
    <mergeCell ref="B84:F84"/>
    <mergeCell ref="B186:D186"/>
    <mergeCell ref="B189:D189"/>
    <mergeCell ref="B190:D190"/>
    <mergeCell ref="B156:F156"/>
    <mergeCell ref="B157:F157"/>
    <mergeCell ref="B44:C46"/>
    <mergeCell ref="D44:F44"/>
    <mergeCell ref="D45:F45"/>
    <mergeCell ref="D46:F46"/>
    <mergeCell ref="B196:D196"/>
    <mergeCell ref="B187:L188"/>
    <mergeCell ref="B234:L234"/>
    <mergeCell ref="B242:L242"/>
    <mergeCell ref="B200:D200"/>
    <mergeCell ref="B201:D201"/>
    <mergeCell ref="B237:B239"/>
    <mergeCell ref="B227:F227"/>
    <mergeCell ref="B228:F228"/>
    <mergeCell ref="B204:D204"/>
    <mergeCell ref="B205:D205"/>
    <mergeCell ref="B206:D206"/>
    <mergeCell ref="B207:L208"/>
    <mergeCell ref="B209:D209"/>
    <mergeCell ref="B210:D210"/>
    <mergeCell ref="B211:D211"/>
    <mergeCell ref="B212:L213"/>
    <mergeCell ref="B214:D214"/>
    <mergeCell ref="B215:D215"/>
    <mergeCell ref="B216:D216"/>
    <mergeCell ref="B4:L4"/>
    <mergeCell ref="B5:L5"/>
    <mergeCell ref="B6:L6"/>
    <mergeCell ref="B98:D98"/>
    <mergeCell ref="B99:D99"/>
    <mergeCell ref="B100:D100"/>
    <mergeCell ref="B103:D103"/>
    <mergeCell ref="B104:D104"/>
    <mergeCell ref="B105:D105"/>
    <mergeCell ref="B73:D73"/>
    <mergeCell ref="B75:D75"/>
    <mergeCell ref="B62:D62"/>
    <mergeCell ref="B66:D66"/>
    <mergeCell ref="B70:D70"/>
    <mergeCell ref="B74:D74"/>
    <mergeCell ref="B72:L72"/>
    <mergeCell ref="B57:D57"/>
    <mergeCell ref="B59:D59"/>
    <mergeCell ref="B61:D61"/>
    <mergeCell ref="B58:D58"/>
    <mergeCell ref="B69:D69"/>
    <mergeCell ref="B63:D63"/>
    <mergeCell ref="D35:F35"/>
    <mergeCell ref="B13:L13"/>
    <mergeCell ref="B12:L12"/>
    <mergeCell ref="B147:L148"/>
    <mergeCell ref="B218:L219"/>
    <mergeCell ref="B77:L78"/>
    <mergeCell ref="B96:L97"/>
    <mergeCell ref="B101:L102"/>
    <mergeCell ref="B106:L107"/>
    <mergeCell ref="B111:L112"/>
    <mergeCell ref="B116:L117"/>
    <mergeCell ref="B121:L122"/>
    <mergeCell ref="B126:L127"/>
    <mergeCell ref="B131:L132"/>
    <mergeCell ref="B167:L168"/>
    <mergeCell ref="B172:L173"/>
    <mergeCell ref="B177:L178"/>
    <mergeCell ref="B55:D55"/>
    <mergeCell ref="B95:D95"/>
    <mergeCell ref="B166:D166"/>
    <mergeCell ref="B169:D169"/>
    <mergeCell ref="B170:D170"/>
    <mergeCell ref="B171:D171"/>
    <mergeCell ref="B174:D174"/>
    <mergeCell ref="B175:D175"/>
    <mergeCell ref="B176:D176"/>
    <mergeCell ref="B65:D65"/>
    <mergeCell ref="B60:L60"/>
    <mergeCell ref="B64:L64"/>
    <mergeCell ref="B68:L68"/>
    <mergeCell ref="B262:L269"/>
    <mergeCell ref="F236:G236"/>
    <mergeCell ref="B179:D179"/>
    <mergeCell ref="B180:D180"/>
    <mergeCell ref="B124:D124"/>
    <mergeCell ref="B249:C249"/>
    <mergeCell ref="F238:G238"/>
    <mergeCell ref="F239:G239"/>
    <mergeCell ref="C238:E238"/>
    <mergeCell ref="C239:E239"/>
    <mergeCell ref="B163:L163"/>
    <mergeCell ref="F237:G237"/>
    <mergeCell ref="C237:E237"/>
    <mergeCell ref="B184:D184"/>
    <mergeCell ref="B185:D185"/>
    <mergeCell ref="B195:D195"/>
    <mergeCell ref="B199:D199"/>
    <mergeCell ref="B182:L183"/>
    <mergeCell ref="B192:L193"/>
    <mergeCell ref="B197:L198"/>
    <mergeCell ref="B110:D110"/>
    <mergeCell ref="B18:L18"/>
    <mergeCell ref="D255:E255"/>
    <mergeCell ref="B19:L19"/>
    <mergeCell ref="B50:L50"/>
    <mergeCell ref="B91:L91"/>
    <mergeCell ref="B161:L161"/>
    <mergeCell ref="B232:L232"/>
    <mergeCell ref="B243:L243"/>
    <mergeCell ref="B67:D67"/>
    <mergeCell ref="B71:D71"/>
    <mergeCell ref="B49:L49"/>
    <mergeCell ref="B85:F85"/>
    <mergeCell ref="B86:F86"/>
    <mergeCell ref="B87:F87"/>
    <mergeCell ref="B152:F152"/>
    <mergeCell ref="B153:F153"/>
    <mergeCell ref="B154:F154"/>
    <mergeCell ref="B120:D120"/>
    <mergeCell ref="B123:D123"/>
    <mergeCell ref="B155:F155"/>
    <mergeCell ref="B194:D194"/>
    <mergeCell ref="B118:D118"/>
    <mergeCell ref="B119:D119"/>
    <mergeCell ref="B259:L260"/>
    <mergeCell ref="B113:D113"/>
    <mergeCell ref="B114:D114"/>
    <mergeCell ref="B115:D115"/>
    <mergeCell ref="B90:L90"/>
    <mergeCell ref="B125:D125"/>
    <mergeCell ref="B128:D128"/>
    <mergeCell ref="B129:D129"/>
    <mergeCell ref="B130:D130"/>
    <mergeCell ref="B133:D133"/>
    <mergeCell ref="B134:D134"/>
    <mergeCell ref="B135:D135"/>
    <mergeCell ref="B231:L231"/>
    <mergeCell ref="B251:L252"/>
    <mergeCell ref="B221:F221"/>
    <mergeCell ref="B222:F222"/>
    <mergeCell ref="B223:F223"/>
    <mergeCell ref="B224:F224"/>
    <mergeCell ref="B225:F225"/>
    <mergeCell ref="B226:F226"/>
    <mergeCell ref="B150:F150"/>
    <mergeCell ref="B151:F151"/>
    <mergeCell ref="B108:D108"/>
    <mergeCell ref="B109:D109"/>
    <mergeCell ref="B30:K30"/>
    <mergeCell ref="B37:K37"/>
    <mergeCell ref="B38:C40"/>
    <mergeCell ref="D38:F38"/>
    <mergeCell ref="D39:F39"/>
    <mergeCell ref="D40:F40"/>
    <mergeCell ref="B41:C43"/>
    <mergeCell ref="D41:F41"/>
    <mergeCell ref="D42:F42"/>
    <mergeCell ref="D43:F43"/>
    <mergeCell ref="B136:L137"/>
    <mergeCell ref="B138:D138"/>
    <mergeCell ref="B139:D139"/>
    <mergeCell ref="B140:D140"/>
    <mergeCell ref="B141:L142"/>
    <mergeCell ref="B143:D143"/>
    <mergeCell ref="B144:D144"/>
    <mergeCell ref="B145:D145"/>
    <mergeCell ref="B202:L203"/>
    <mergeCell ref="B181:D181"/>
    <mergeCell ref="B160:L160"/>
  </mergeCells>
  <conditionalFormatting sqref="F255:G255">
    <cfRule type="cellIs" dxfId="53" priority="5" operator="equal">
      <formula>"Error"</formula>
    </cfRule>
  </conditionalFormatting>
  <conditionalFormatting sqref="G81:J83 G85:J87">
    <cfRule type="cellIs" dxfId="52" priority="4" operator="equal">
      <formula>"Error"</formula>
    </cfRule>
  </conditionalFormatting>
  <conditionalFormatting sqref="G151:J153 G155:J157">
    <cfRule type="cellIs" dxfId="51" priority="3" operator="equal">
      <formula>"Error"</formula>
    </cfRule>
  </conditionalFormatting>
  <conditionalFormatting sqref="G222:J224">
    <cfRule type="cellIs" dxfId="50" priority="1" operator="equal">
      <formula>"Error"</formula>
    </cfRule>
  </conditionalFormatting>
  <conditionalFormatting sqref="G226:J228">
    <cfRule type="cellIs" dxfId="49" priority="2" operator="equal">
      <formula>"Error"</formula>
    </cfRule>
  </conditionalFormatting>
  <dataValidations count="4">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1" xr:uid="{A7A9B5A4-3971-4DB3-B550-79AB13F3993F}">
      <formula1>1000</formula1>
    </dataValidation>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G22 B262:B264" xr:uid="{BEE76FD3-4952-47B9-9EA6-A45DCD06B10D}">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60 F239 E67:L67 E71:L71 E140:L140 E130:L130 G43:K46 E63:L63 E59:L59 E75:L75 E100:L100 E105:L105 E110:L110 E115:L115 E120:L120 E125:L125 F255:G255 E171:L171 E176:L176 E181:L181 E186:L186 E191:L191 E196:L196 G226:J228 G28:K28 G151:J153 G155:J157 G81:J83 G85:J87 G222:J224 G33:K33 G36:K36 G40:K40 E135:L135 E145:L145 E201:L201 E206:L206 E211:L211 E216:L217" xr:uid="{94B16BB4-2376-458D-88ED-0A71BC913766}">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B121:L122 E248:L249 F237:G238 E199:L200 E194:L195 E189:L190 E184:L185 E179:L180 E174:L175 E169:L170 E133:L134 E128:L129 E123:L124 E118:L119 E113:L114 E108:L109 E103:L104 E98:L99 E73:L74 E69:L70 E65:L66 E61:L62 E57:L58 G34:K35 G31:K32 G26:K27 G41:K42 G38:K39 E143:L144 E138:L139 E209:L210 E204:L205 E214:L215" xr:uid="{027B1B71-C8B1-43D5-9040-15650B9A865C}">
      <formula1>0</formula1>
    </dataValidation>
  </dataValidations>
  <printOptions horizontalCentered="1"/>
  <pageMargins left="0.25" right="0.25" top="0.75" bottom="0.75" header="0.3" footer="0.3"/>
  <pageSetup scale="63" fitToHeight="0" orientation="portrait" r:id="rId1"/>
  <headerFooter>
    <oddFooter>&amp;L&amp;A</oddFooter>
  </headerFooter>
  <rowBreaks count="4" manualBreakCount="4">
    <brk id="47" min="1" max="11" man="1"/>
    <brk id="88" min="1" max="11" man="1"/>
    <brk id="158" min="1" max="11" man="1"/>
    <brk id="229" min="1" max="11"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D4AE2D-5CA5-4F8F-AAB9-7CDF6CDAB403}">
  <sheetPr>
    <tabColor rgb="FF92D050"/>
    <pageSetUpPr fitToPage="1"/>
  </sheetPr>
  <dimension ref="A1:S270"/>
  <sheetViews>
    <sheetView showGridLines="0" zoomScaleNormal="100" zoomScaleSheetLayoutView="55" workbookViewId="0">
      <selection activeCell="O1" sqref="O1:P1048576"/>
    </sheetView>
  </sheetViews>
  <sheetFormatPr defaultColWidth="9.140625" defaultRowHeight="14.25" x14ac:dyDescent="0.25"/>
  <cols>
    <col min="1" max="1" width="1.85546875" style="7" customWidth="1"/>
    <col min="2" max="9" width="14.5703125" style="1" customWidth="1"/>
    <col min="10" max="10" width="15" style="1" customWidth="1"/>
    <col min="11" max="12" width="14.5703125" style="1" customWidth="1"/>
    <col min="13" max="13" width="6.140625" style="9" customWidth="1"/>
    <col min="14" max="14" width="9.140625" style="10" customWidth="1"/>
    <col min="15" max="15" width="10.85546875" style="10" hidden="1" customWidth="1"/>
    <col min="16" max="16" width="8.85546875" style="10" hidden="1" customWidth="1"/>
    <col min="17" max="17" width="9.140625" style="10" customWidth="1"/>
    <col min="18" max="16384" width="9.140625" style="10"/>
  </cols>
  <sheetData>
    <row r="1" spans="1:16" x14ac:dyDescent="0.25">
      <c r="O1" s="10" t="s">
        <v>419</v>
      </c>
      <c r="P1" s="10" t="s">
        <v>419</v>
      </c>
    </row>
    <row r="2" spans="1:16" x14ac:dyDescent="0.25">
      <c r="B2" s="12" t="str">
        <f>Pro!B2</f>
        <v>PROTECTED</v>
      </c>
      <c r="C2" s="12"/>
      <c r="D2" s="12"/>
      <c r="O2" s="207" t="s">
        <v>93</v>
      </c>
      <c r="P2" s="207" t="s">
        <v>109</v>
      </c>
    </row>
    <row r="3" spans="1:16" x14ac:dyDescent="0.25">
      <c r="B3" s="13"/>
      <c r="C3" s="13"/>
      <c r="D3" s="13"/>
      <c r="O3" s="2"/>
      <c r="P3" s="2"/>
    </row>
    <row r="4" spans="1:16" s="2" customFormat="1" x14ac:dyDescent="0.25">
      <c r="A4" s="33"/>
      <c r="B4" s="543" t="str">
        <f>Info!B4</f>
        <v>IMPORTERS' QUESTIONNAIRE</v>
      </c>
      <c r="C4" s="544"/>
      <c r="D4" s="544"/>
      <c r="E4" s="544"/>
      <c r="F4" s="544"/>
      <c r="G4" s="544"/>
      <c r="H4" s="544"/>
      <c r="I4" s="544"/>
      <c r="J4" s="544"/>
      <c r="K4" s="544"/>
      <c r="L4" s="545"/>
      <c r="M4" s="25"/>
      <c r="N4" s="25"/>
      <c r="O4" s="19"/>
      <c r="P4" s="19"/>
    </row>
    <row r="5" spans="1:16" s="2" customFormat="1" x14ac:dyDescent="0.25">
      <c r="A5" s="33"/>
      <c r="B5" s="688" t="str">
        <f>Info!B5</f>
        <v>NQ-2026-001</v>
      </c>
      <c r="C5" s="689"/>
      <c r="D5" s="689"/>
      <c r="E5" s="689"/>
      <c r="F5" s="689"/>
      <c r="G5" s="689"/>
      <c r="H5" s="689"/>
      <c r="I5" s="689"/>
      <c r="J5" s="689"/>
      <c r="K5" s="689"/>
      <c r="L5" s="690"/>
      <c r="M5" s="25"/>
      <c r="N5" s="25"/>
      <c r="O5" s="19"/>
      <c r="P5" s="19"/>
    </row>
    <row r="6" spans="1:16" s="6" customFormat="1" x14ac:dyDescent="0.25">
      <c r="A6" s="33"/>
      <c r="B6" s="688" t="str">
        <f>Info!B6</f>
        <v>OIL AND GAS WELL CASING</v>
      </c>
      <c r="C6" s="689"/>
      <c r="D6" s="689"/>
      <c r="E6" s="689"/>
      <c r="F6" s="689"/>
      <c r="G6" s="689"/>
      <c r="H6" s="689"/>
      <c r="I6" s="689"/>
      <c r="J6" s="689"/>
      <c r="K6" s="689"/>
      <c r="L6" s="690"/>
      <c r="M6" s="19"/>
      <c r="N6" s="19"/>
      <c r="O6" s="15"/>
      <c r="P6" s="15"/>
    </row>
    <row r="7" spans="1:16" s="6" customFormat="1" x14ac:dyDescent="0.25">
      <c r="A7" s="33"/>
      <c r="B7" s="154"/>
      <c r="C7" s="155"/>
      <c r="D7" s="155"/>
      <c r="E7" s="155"/>
      <c r="F7" s="155"/>
      <c r="G7" s="155"/>
      <c r="H7" s="155"/>
      <c r="I7" s="155"/>
      <c r="J7" s="155"/>
      <c r="K7" s="155"/>
      <c r="L7" s="156"/>
      <c r="M7" s="19"/>
      <c r="N7" s="19"/>
      <c r="O7" s="20"/>
    </row>
    <row r="8" spans="1:16" s="6" customFormat="1" x14ac:dyDescent="0.25">
      <c r="A8" s="33"/>
      <c r="B8" s="691" t="str">
        <f>Public!B8</f>
        <v>The following questions refer to the goods as defined in the product description on the Intro tab.</v>
      </c>
      <c r="C8" s="692"/>
      <c r="D8" s="692"/>
      <c r="E8" s="692"/>
      <c r="F8" s="692"/>
      <c r="G8" s="692"/>
      <c r="H8" s="692"/>
      <c r="I8" s="692"/>
      <c r="J8" s="692"/>
      <c r="K8" s="692"/>
      <c r="L8" s="693"/>
      <c r="M8" s="19"/>
      <c r="N8" s="19"/>
      <c r="O8" s="15"/>
      <c r="P8" s="15"/>
    </row>
    <row r="9" spans="1:16" s="6" customFormat="1" x14ac:dyDescent="0.25">
      <c r="A9" s="33"/>
      <c r="B9" s="691" t="str">
        <f>Public!B9</f>
        <v xml:space="preserve">Product information and a glossary of terms can be found in the Info tab.
</v>
      </c>
      <c r="C9" s="692"/>
      <c r="D9" s="692"/>
      <c r="E9" s="692"/>
      <c r="F9" s="692"/>
      <c r="G9" s="692"/>
      <c r="H9" s="692"/>
      <c r="I9" s="692"/>
      <c r="J9" s="692"/>
      <c r="K9" s="692"/>
      <c r="L9" s="693"/>
      <c r="M9" s="19"/>
      <c r="N9" s="19"/>
      <c r="O9" s="15"/>
    </row>
    <row r="10" spans="1:16" s="6" customFormat="1" ht="30" customHeight="1" x14ac:dyDescent="0.25">
      <c r="A10" s="33"/>
      <c r="B10" s="691" t="str">
        <f>IF(Intro!$G$20="English",O10,P10)</f>
        <v>Use one numbered "Imp-Aus" tab for each exporter your firm imported from. To acquire additional "Imp-Aus" tabs, contact a case analyst identified on the "Intro" tab.</v>
      </c>
      <c r="C10" s="692"/>
      <c r="D10" s="692"/>
      <c r="E10" s="692"/>
      <c r="F10" s="692"/>
      <c r="G10" s="692"/>
      <c r="H10" s="692"/>
      <c r="I10" s="692"/>
      <c r="J10" s="692"/>
      <c r="K10" s="692"/>
      <c r="L10" s="693"/>
      <c r="M10" s="19"/>
      <c r="N10" s="19"/>
      <c r="O10" s="10" t="s">
        <v>680</v>
      </c>
      <c r="P10" s="10" t="s">
        <v>681</v>
      </c>
    </row>
    <row r="11" spans="1:16" s="6" customFormat="1" x14ac:dyDescent="0.25">
      <c r="A11" s="33"/>
      <c r="B11" s="691" t="str">
        <f>Pro!B12</f>
        <v>For the questions in this tab, note the following:</v>
      </c>
      <c r="C11" s="692"/>
      <c r="D11" s="692"/>
      <c r="E11" s="692"/>
      <c r="F11" s="692"/>
      <c r="G11" s="692"/>
      <c r="H11" s="692"/>
      <c r="I11" s="692"/>
      <c r="J11" s="692"/>
      <c r="K11" s="692"/>
      <c r="L11" s="693"/>
      <c r="M11" s="19"/>
      <c r="N11" s="19"/>
      <c r="O11" s="15"/>
      <c r="P11" s="15"/>
    </row>
    <row r="12" spans="1:16" s="6" customFormat="1" ht="25.5" customHeight="1" x14ac:dyDescent="0.25">
      <c r="A12" s="33"/>
      <c r="B12" s="723" t="str">
        <f>Pro!B13</f>
        <v>• Report only sales from your firm’s imports. Sales of goods purchased from Canadian producers must be excluded.</v>
      </c>
      <c r="C12" s="724"/>
      <c r="D12" s="724"/>
      <c r="E12" s="724"/>
      <c r="F12" s="724"/>
      <c r="G12" s="724"/>
      <c r="H12" s="724"/>
      <c r="I12" s="724"/>
      <c r="J12" s="724"/>
      <c r="K12" s="724"/>
      <c r="L12" s="725"/>
      <c r="M12" s="19"/>
      <c r="N12" s="19"/>
      <c r="O12" s="15"/>
      <c r="P12" s="15"/>
    </row>
    <row r="13" spans="1:16" s="6" customFormat="1" x14ac:dyDescent="0.25">
      <c r="A13" s="33"/>
      <c r="B13" s="691" t="str">
        <f>Pro!B14</f>
        <v>• Report all sales to Canadian and foreign associated firms.</v>
      </c>
      <c r="C13" s="692"/>
      <c r="D13" s="692"/>
      <c r="E13" s="692"/>
      <c r="F13" s="692"/>
      <c r="G13" s="692"/>
      <c r="H13" s="692"/>
      <c r="I13" s="692"/>
      <c r="J13" s="692"/>
      <c r="K13" s="692"/>
      <c r="L13" s="693"/>
      <c r="M13" s="19"/>
      <c r="N13" s="19"/>
      <c r="O13" s="15"/>
      <c r="P13" s="15"/>
    </row>
    <row r="14" spans="1:16" s="6" customFormat="1" x14ac:dyDescent="0.25">
      <c r="A14" s="33"/>
      <c r="B14" s="691" t="str">
        <f>Pro!B15</f>
        <v>• Report all sales as of the date of shipment to the customer or the customer’s warehouse.</v>
      </c>
      <c r="C14" s="692"/>
      <c r="D14" s="692"/>
      <c r="E14" s="692"/>
      <c r="F14" s="692"/>
      <c r="G14" s="692"/>
      <c r="H14" s="692"/>
      <c r="I14" s="692"/>
      <c r="J14" s="692"/>
      <c r="K14" s="692"/>
      <c r="L14" s="693"/>
      <c r="M14" s="19"/>
      <c r="N14" s="19"/>
      <c r="O14" s="15"/>
      <c r="P14" s="15"/>
    </row>
    <row r="15" spans="1:16" s="6" customFormat="1" x14ac:dyDescent="0.25">
      <c r="A15" s="33"/>
      <c r="B15" s="691" t="str">
        <f>Pro!B16</f>
        <v>• Report all values in Canadian dollars.</v>
      </c>
      <c r="C15" s="692"/>
      <c r="D15" s="692"/>
      <c r="E15" s="692"/>
      <c r="F15" s="692"/>
      <c r="G15" s="692"/>
      <c r="H15" s="692"/>
      <c r="I15" s="692"/>
      <c r="J15" s="692"/>
      <c r="K15" s="692"/>
      <c r="L15" s="693"/>
      <c r="M15" s="19"/>
      <c r="N15" s="19"/>
      <c r="O15" s="15"/>
      <c r="P15" s="15"/>
    </row>
    <row r="16" spans="1:16" s="6" customFormat="1" x14ac:dyDescent="0.25">
      <c r="A16" s="33"/>
      <c r="B16" s="694" t="str">
        <f>IF(Intro!$G$20="English",O16,P16)</f>
        <v>• If your firm is an end user or a retailer, your firm does not need to report sales of imports or inventories of imports.</v>
      </c>
      <c r="C16" s="695"/>
      <c r="D16" s="695"/>
      <c r="E16" s="695"/>
      <c r="F16" s="695"/>
      <c r="G16" s="695"/>
      <c r="H16" s="695"/>
      <c r="I16" s="695"/>
      <c r="J16" s="695"/>
      <c r="K16" s="695"/>
      <c r="L16" s="696"/>
      <c r="M16" s="19"/>
      <c r="N16" s="19"/>
      <c r="O16" s="15" t="s">
        <v>263</v>
      </c>
      <c r="P16" s="15" t="s">
        <v>264</v>
      </c>
    </row>
    <row r="17" spans="1:16" s="6" customFormat="1" x14ac:dyDescent="0.25">
      <c r="A17" s="33"/>
      <c r="B17" s="14"/>
      <c r="C17" s="14"/>
      <c r="D17" s="14"/>
      <c r="E17" s="3"/>
      <c r="F17" s="3"/>
      <c r="G17" s="3"/>
      <c r="H17" s="3"/>
      <c r="I17" s="3"/>
      <c r="J17" s="3"/>
      <c r="K17" s="3"/>
      <c r="L17" s="3"/>
      <c r="O17" s="15"/>
      <c r="P17" s="15"/>
    </row>
    <row r="18" spans="1:16" x14ac:dyDescent="0.25">
      <c r="B18" s="540" t="str">
        <f>IF(Intro!$G$20="English",O18,P18)</f>
        <v>IMPORTS AND SALES</v>
      </c>
      <c r="C18" s="541"/>
      <c r="D18" s="541"/>
      <c r="E18" s="541"/>
      <c r="F18" s="541"/>
      <c r="G18" s="541"/>
      <c r="H18" s="541"/>
      <c r="I18" s="541"/>
      <c r="J18" s="541"/>
      <c r="K18" s="541"/>
      <c r="L18" s="542"/>
      <c r="M18" s="10"/>
      <c r="O18" s="105" t="s">
        <v>333</v>
      </c>
      <c r="P18" s="105" t="s">
        <v>334</v>
      </c>
    </row>
    <row r="19" spans="1:16" x14ac:dyDescent="0.25">
      <c r="B19" s="672" t="s">
        <v>12</v>
      </c>
      <c r="C19" s="673"/>
      <c r="D19" s="673"/>
      <c r="E19" s="673"/>
      <c r="F19" s="673"/>
      <c r="G19" s="673"/>
      <c r="H19" s="673"/>
      <c r="I19" s="673"/>
      <c r="J19" s="673"/>
      <c r="K19" s="673"/>
      <c r="L19" s="674"/>
      <c r="M19" s="10"/>
    </row>
    <row r="20" spans="1:16" x14ac:dyDescent="0.25">
      <c r="B20" s="16"/>
      <c r="C20" s="35"/>
      <c r="D20" s="35"/>
      <c r="E20" s="36"/>
      <c r="F20" s="36"/>
      <c r="G20" s="36"/>
      <c r="H20" s="36"/>
      <c r="I20" s="36"/>
      <c r="J20" s="36"/>
      <c r="K20" s="36"/>
      <c r="L20" s="17"/>
      <c r="M20" s="10"/>
    </row>
    <row r="21" spans="1:16" ht="15.75" x14ac:dyDescent="0.25">
      <c r="B21" s="726" t="str">
        <f>IF(Intro!$G$20="English",O21,P21)</f>
        <v xml:space="preserve">Provide your firm's imports and sales of imports of the goods from: </v>
      </c>
      <c r="C21" s="728"/>
      <c r="D21" s="728"/>
      <c r="E21" s="728"/>
      <c r="F21" s="728"/>
      <c r="G21" s="788" t="str">
        <f>IF(Intro!$G$20="English",Variables!B49,Variables!C49)</f>
        <v>Austria</v>
      </c>
      <c r="H21" s="788"/>
      <c r="I21" s="788"/>
      <c r="J21" s="788"/>
      <c r="K21" s="788"/>
      <c r="L21" s="318"/>
      <c r="M21" s="10"/>
      <c r="O21" s="10" t="s">
        <v>283</v>
      </c>
      <c r="P21" s="10" t="s">
        <v>284</v>
      </c>
    </row>
    <row r="22" spans="1:16" ht="15.75" x14ac:dyDescent="0.25">
      <c r="B22" s="790" t="str">
        <f>IF(Intro!$G$20="English",O22,P22)</f>
        <v xml:space="preserve">Exporter name: </v>
      </c>
      <c r="C22" s="791"/>
      <c r="D22" s="791"/>
      <c r="E22" s="791"/>
      <c r="F22" s="791"/>
      <c r="G22" s="789"/>
      <c r="H22" s="789"/>
      <c r="I22" s="789"/>
      <c r="J22" s="789"/>
      <c r="K22" s="789"/>
      <c r="L22" s="318"/>
      <c r="M22" s="10"/>
      <c r="O22" s="10" t="s">
        <v>168</v>
      </c>
      <c r="P22" s="10" t="s">
        <v>169</v>
      </c>
    </row>
    <row r="23" spans="1:16" x14ac:dyDescent="0.25">
      <c r="B23" s="131"/>
      <c r="C23" s="132"/>
      <c r="D23" s="132"/>
      <c r="E23" s="132"/>
      <c r="F23" s="132"/>
      <c r="G23" s="36"/>
      <c r="H23" s="36"/>
      <c r="I23" s="36"/>
      <c r="J23" s="36"/>
      <c r="K23" s="36"/>
      <c r="L23" s="17"/>
      <c r="M23" s="10"/>
    </row>
    <row r="24" spans="1:16" x14ac:dyDescent="0.25">
      <c r="B24" s="131"/>
      <c r="C24" s="132"/>
      <c r="D24" s="132"/>
      <c r="E24" s="132"/>
      <c r="F24" s="132"/>
      <c r="G24" s="322">
        <f>Variables!$B$6</f>
        <v>2023</v>
      </c>
      <c r="H24" s="322">
        <f>G24+1</f>
        <v>2024</v>
      </c>
      <c r="I24" s="322">
        <f>H24+1</f>
        <v>2025</v>
      </c>
      <c r="J24" s="322" t="str">
        <f>IF(Intro!$G$20="English",Variables!B9,Variables!C9)</f>
        <v>Jan-March 2025</v>
      </c>
      <c r="K24" s="322" t="str">
        <f>IF(Intro!$G$20="English",Variables!B10,Variables!C10)</f>
        <v>Jan-March 2026</v>
      </c>
      <c r="L24" s="71"/>
      <c r="M24" s="10"/>
      <c r="O24" s="18"/>
    </row>
    <row r="25" spans="1:16" s="207" customFormat="1" x14ac:dyDescent="0.25">
      <c r="A25" s="32"/>
      <c r="B25" s="784" t="str">
        <f>IF(Intro!$G$20="English",O25,P25)</f>
        <v>Imports in Canada</v>
      </c>
      <c r="C25" s="785"/>
      <c r="D25" s="785"/>
      <c r="E25" s="785"/>
      <c r="F25" s="785"/>
      <c r="G25" s="785"/>
      <c r="H25" s="785"/>
      <c r="I25" s="785"/>
      <c r="J25" s="785"/>
      <c r="K25" s="785"/>
      <c r="L25" s="71"/>
      <c r="O25" s="26" t="s">
        <v>234</v>
      </c>
      <c r="P25" s="207" t="s">
        <v>235</v>
      </c>
    </row>
    <row r="26" spans="1:16" x14ac:dyDescent="0.25">
      <c r="B26" s="786" t="str">
        <f>IF(Intro!$G$20="English",O26,P26)</f>
        <v>Imports</v>
      </c>
      <c r="C26" s="787"/>
      <c r="D26" s="739" t="str">
        <f>IF(Intro!$G$20="English",Variables!$B$23,Variables!$C$23)</f>
        <v>tonnes</v>
      </c>
      <c r="E26" s="739"/>
      <c r="F26" s="739"/>
      <c r="G26" s="133"/>
      <c r="H26" s="133"/>
      <c r="I26" s="133"/>
      <c r="J26" s="133"/>
      <c r="K26" s="127"/>
      <c r="L26" s="71"/>
      <c r="M26" s="10"/>
      <c r="O26" s="10" t="s">
        <v>91</v>
      </c>
      <c r="P26" s="10" t="s">
        <v>170</v>
      </c>
    </row>
    <row r="27" spans="1:16" x14ac:dyDescent="0.25">
      <c r="B27" s="786"/>
      <c r="C27" s="787"/>
      <c r="D27" s="739" t="str">
        <f>IF(Intro!$G$20="English",O27,P27)</f>
        <v>net delivered purchase value (CAD)</v>
      </c>
      <c r="E27" s="739"/>
      <c r="F27" s="739"/>
      <c r="G27" s="133"/>
      <c r="H27" s="133"/>
      <c r="I27" s="133"/>
      <c r="J27" s="133"/>
      <c r="K27" s="127"/>
      <c r="L27" s="71"/>
      <c r="M27" s="10"/>
      <c r="O27" s="10" t="s">
        <v>341</v>
      </c>
      <c r="P27" s="10" t="s">
        <v>340</v>
      </c>
    </row>
    <row r="28" spans="1:16" x14ac:dyDescent="0.25">
      <c r="B28" s="786"/>
      <c r="C28" s="787"/>
      <c r="D28" s="739" t="str">
        <f>"$ / "&amp;IF(Intro!$G$20="English",Variables!$B$24,Variables!$C$24)</f>
        <v>$ / tonne</v>
      </c>
      <c r="E28" s="739"/>
      <c r="F28" s="739"/>
      <c r="G28" s="150" t="str">
        <f>IF(G26=0,"-",G27/G26)</f>
        <v>-</v>
      </c>
      <c r="H28" s="150" t="str">
        <f>IF(H26=0,"-",H27/H26)</f>
        <v>-</v>
      </c>
      <c r="I28" s="150" t="str">
        <f t="shared" ref="I28:K28" si="0">IF(I26=0,"-",I27/I26)</f>
        <v>-</v>
      </c>
      <c r="J28" s="150" t="str">
        <f t="shared" si="0"/>
        <v>-</v>
      </c>
      <c r="K28" s="150" t="str">
        <f t="shared" si="0"/>
        <v>-</v>
      </c>
      <c r="L28" s="71"/>
      <c r="M28" s="10"/>
    </row>
    <row r="29" spans="1:16" s="207" customFormat="1" x14ac:dyDescent="0.25">
      <c r="A29" s="32"/>
      <c r="B29" s="735" t="str">
        <f>IF(Intro!$G$20="English",O29,P29)</f>
        <v>Sales in Canada</v>
      </c>
      <c r="C29" s="736"/>
      <c r="D29" s="736"/>
      <c r="E29" s="736"/>
      <c r="F29" s="736"/>
      <c r="G29" s="736"/>
      <c r="H29" s="736"/>
      <c r="I29" s="736"/>
      <c r="J29" s="736"/>
      <c r="K29" s="736"/>
      <c r="L29" s="71"/>
      <c r="O29" s="26" t="s">
        <v>236</v>
      </c>
      <c r="P29" s="207" t="s">
        <v>237</v>
      </c>
    </row>
    <row r="30" spans="1:16" s="207" customFormat="1" x14ac:dyDescent="0.25">
      <c r="A30" s="32"/>
      <c r="B30" s="735" t="str">
        <f>IF(Intro!$G$20="English",O30,P30)</f>
        <v>Seamless</v>
      </c>
      <c r="C30" s="736"/>
      <c r="D30" s="736"/>
      <c r="E30" s="736"/>
      <c r="F30" s="736"/>
      <c r="G30" s="736"/>
      <c r="H30" s="736"/>
      <c r="I30" s="736"/>
      <c r="J30" s="736"/>
      <c r="K30" s="736"/>
      <c r="L30" s="71"/>
      <c r="O30" s="26" t="s">
        <v>485</v>
      </c>
      <c r="P30" s="207" t="s">
        <v>508</v>
      </c>
    </row>
    <row r="31" spans="1:16" x14ac:dyDescent="0.25">
      <c r="B31" s="532" t="str">
        <f>IF(Intro!$G$20="English",O31,P31)</f>
        <v>Sales to distributors in Canada</v>
      </c>
      <c r="C31" s="533"/>
      <c r="D31" s="739" t="str">
        <f>D26</f>
        <v>tonnes</v>
      </c>
      <c r="E31" s="739"/>
      <c r="F31" s="739"/>
      <c r="G31" s="133"/>
      <c r="H31" s="133"/>
      <c r="I31" s="133"/>
      <c r="J31" s="133"/>
      <c r="K31" s="127"/>
      <c r="L31" s="71"/>
      <c r="M31" s="10"/>
      <c r="O31" s="10" t="str">
        <f>"Sales to "&amp;Variables!$B$26&amp;" in Canada"</f>
        <v>Sales to distributors in Canada</v>
      </c>
      <c r="P31" s="10" t="str">
        <f>"Ventes aux "&amp;Variables!$C$26&amp;" au Canada"</f>
        <v>Ventes aux distributeurs au Canada</v>
      </c>
    </row>
    <row r="32" spans="1:16" x14ac:dyDescent="0.25">
      <c r="B32" s="532"/>
      <c r="C32" s="533"/>
      <c r="D32" s="739" t="str">
        <f>IF(Intro!$G$20="English",O32,P32)</f>
        <v>net delivered selling value (CAD)</v>
      </c>
      <c r="E32" s="739"/>
      <c r="F32" s="739"/>
      <c r="G32" s="133"/>
      <c r="H32" s="133"/>
      <c r="I32" s="133"/>
      <c r="J32" s="133"/>
      <c r="K32" s="127"/>
      <c r="L32" s="71"/>
      <c r="M32" s="10"/>
      <c r="O32" s="10" t="s">
        <v>343</v>
      </c>
      <c r="P32" s="10" t="s">
        <v>342</v>
      </c>
    </row>
    <row r="33" spans="1:16" ht="15" thickBot="1" x14ac:dyDescent="0.3">
      <c r="B33" s="737"/>
      <c r="C33" s="738"/>
      <c r="D33" s="740" t="str">
        <f>D28</f>
        <v>$ / tonne</v>
      </c>
      <c r="E33" s="740"/>
      <c r="F33" s="740"/>
      <c r="G33" s="150" t="str">
        <f>IF(G31=0,"-",G32/G31)</f>
        <v>-</v>
      </c>
      <c r="H33" s="150" t="str">
        <f>IF(H31=0,"-",H32/H31)</f>
        <v>-</v>
      </c>
      <c r="I33" s="150" t="str">
        <f t="shared" ref="I33:K33" si="1">IF(I31=0,"-",I32/I31)</f>
        <v>-</v>
      </c>
      <c r="J33" s="150" t="str">
        <f t="shared" si="1"/>
        <v>-</v>
      </c>
      <c r="K33" s="150" t="str">
        <f t="shared" si="1"/>
        <v>-</v>
      </c>
      <c r="L33" s="71"/>
      <c r="M33" s="10"/>
    </row>
    <row r="34" spans="1:16" x14ac:dyDescent="0.25">
      <c r="B34" s="741" t="str">
        <f>IF(Intro!$G$20="English",O34,P34)</f>
        <v>Sales to end users in Canada</v>
      </c>
      <c r="C34" s="742"/>
      <c r="D34" s="743" t="str">
        <f t="shared" ref="D34:D35" si="2">D31</f>
        <v>tonnes</v>
      </c>
      <c r="E34" s="743"/>
      <c r="F34" s="743"/>
      <c r="G34" s="133"/>
      <c r="H34" s="133"/>
      <c r="I34" s="133"/>
      <c r="J34" s="133"/>
      <c r="K34" s="127"/>
      <c r="L34" s="71"/>
      <c r="M34" s="10"/>
      <c r="O34" s="10" t="str">
        <f>"Sales to "&amp;Variables!$B$27&amp;" in Canada"</f>
        <v>Sales to end users in Canada</v>
      </c>
      <c r="P34" s="10" t="str">
        <f>"Ventes aux "&amp;Variables!$C$27&amp;" au Canada"</f>
        <v>Ventes aux utilisateurs finals au Canada</v>
      </c>
    </row>
    <row r="35" spans="1:16" x14ac:dyDescent="0.25">
      <c r="B35" s="532"/>
      <c r="C35" s="533"/>
      <c r="D35" s="739" t="str">
        <f t="shared" si="2"/>
        <v>net delivered selling value (CAD)</v>
      </c>
      <c r="E35" s="739"/>
      <c r="F35" s="739"/>
      <c r="G35" s="133"/>
      <c r="H35" s="133"/>
      <c r="I35" s="133"/>
      <c r="J35" s="133"/>
      <c r="K35" s="127"/>
      <c r="L35" s="71"/>
      <c r="M35" s="10"/>
    </row>
    <row r="36" spans="1:16" ht="15" thickBot="1" x14ac:dyDescent="0.3">
      <c r="B36" s="737"/>
      <c r="C36" s="738"/>
      <c r="D36" s="740" t="str">
        <f>D33</f>
        <v>$ / tonne</v>
      </c>
      <c r="E36" s="740"/>
      <c r="F36" s="740"/>
      <c r="G36" s="150" t="str">
        <f>IF(G34=0,"-",G35/G34)</f>
        <v>-</v>
      </c>
      <c r="H36" s="150" t="str">
        <f>IF(H34=0,"-",H35/H34)</f>
        <v>-</v>
      </c>
      <c r="I36" s="150" t="str">
        <f>IF(I34=0,"-",I35/I34)</f>
        <v>-</v>
      </c>
      <c r="J36" s="150" t="str">
        <f>IF(J34=0,"-",J35/J34)</f>
        <v>-</v>
      </c>
      <c r="K36" s="150" t="str">
        <f>IF(K34=0,"-",K35/K34)</f>
        <v>-</v>
      </c>
      <c r="L36" s="71"/>
      <c r="M36" s="10"/>
    </row>
    <row r="37" spans="1:16" x14ac:dyDescent="0.25">
      <c r="B37" s="735" t="str">
        <f>IF(Intro!$G$20="English",O37,P37)</f>
        <v>Welded</v>
      </c>
      <c r="C37" s="736"/>
      <c r="D37" s="736"/>
      <c r="E37" s="736"/>
      <c r="F37" s="736"/>
      <c r="G37" s="736"/>
      <c r="H37" s="736"/>
      <c r="I37" s="736"/>
      <c r="J37" s="736"/>
      <c r="K37" s="736"/>
      <c r="L37" s="71"/>
      <c r="M37" s="10"/>
      <c r="O37" s="26" t="s">
        <v>486</v>
      </c>
      <c r="P37" s="207" t="s">
        <v>509</v>
      </c>
    </row>
    <row r="38" spans="1:16" x14ac:dyDescent="0.25">
      <c r="B38" s="532" t="str">
        <f>IF(Intro!$G$20="English",O31,P31)</f>
        <v>Sales to distributors in Canada</v>
      </c>
      <c r="C38" s="533"/>
      <c r="D38" s="739" t="str">
        <f>D34</f>
        <v>tonnes</v>
      </c>
      <c r="E38" s="739"/>
      <c r="F38" s="739"/>
      <c r="G38" s="133"/>
      <c r="H38" s="133"/>
      <c r="I38" s="133"/>
      <c r="J38" s="133"/>
      <c r="K38" s="127"/>
      <c r="L38" s="71"/>
      <c r="M38" s="10"/>
      <c r="O38" s="10" t="s">
        <v>343</v>
      </c>
      <c r="P38" s="10" t="s">
        <v>342</v>
      </c>
    </row>
    <row r="39" spans="1:16" x14ac:dyDescent="0.25">
      <c r="B39" s="532"/>
      <c r="C39" s="533"/>
      <c r="D39" s="739" t="str">
        <f>IF(Intro!$G$20="English",O38,P38)</f>
        <v>net delivered selling value (CAD)</v>
      </c>
      <c r="E39" s="739"/>
      <c r="F39" s="739"/>
      <c r="G39" s="133"/>
      <c r="H39" s="133"/>
      <c r="I39" s="133"/>
      <c r="J39" s="133"/>
      <c r="K39" s="127"/>
      <c r="L39" s="71"/>
      <c r="M39" s="10"/>
    </row>
    <row r="40" spans="1:16" ht="15" thickBot="1" x14ac:dyDescent="0.3">
      <c r="B40" s="737"/>
      <c r="C40" s="738"/>
      <c r="D40" s="740" t="str">
        <f>D36</f>
        <v>$ / tonne</v>
      </c>
      <c r="E40" s="740"/>
      <c r="F40" s="740"/>
      <c r="G40" s="150" t="str">
        <f>IF(G38=0,"-",G39/G38)</f>
        <v>-</v>
      </c>
      <c r="H40" s="150" t="str">
        <f>IF(H38=0,"-",H39/H38)</f>
        <v>-</v>
      </c>
      <c r="I40" s="150" t="str">
        <f t="shared" ref="I40:K40" si="3">IF(I38=0,"-",I39/I38)</f>
        <v>-</v>
      </c>
      <c r="J40" s="150" t="str">
        <f t="shared" si="3"/>
        <v>-</v>
      </c>
      <c r="K40" s="150" t="str">
        <f t="shared" si="3"/>
        <v>-</v>
      </c>
      <c r="L40" s="71"/>
      <c r="M40" s="10"/>
      <c r="O40" s="10" t="str">
        <f>"Sales to "&amp;Variables!$B$27&amp;" in Canada"</f>
        <v>Sales to end users in Canada</v>
      </c>
      <c r="P40" s="10" t="str">
        <f>"Ventes aux "&amp;Variables!$C$27&amp;" au Canada"</f>
        <v>Ventes aux utilisateurs finals au Canada</v>
      </c>
    </row>
    <row r="41" spans="1:16" x14ac:dyDescent="0.25">
      <c r="B41" s="741" t="str">
        <f>IF(Intro!$G$20="English",O34,P34)</f>
        <v>Sales to end users in Canada</v>
      </c>
      <c r="C41" s="742"/>
      <c r="D41" s="743" t="str">
        <f t="shared" ref="D41:D42" si="4">D38</f>
        <v>tonnes</v>
      </c>
      <c r="E41" s="743"/>
      <c r="F41" s="743"/>
      <c r="G41" s="133"/>
      <c r="H41" s="133"/>
      <c r="I41" s="133"/>
      <c r="J41" s="133"/>
      <c r="K41" s="127"/>
      <c r="L41" s="71"/>
      <c r="M41" s="10"/>
    </row>
    <row r="42" spans="1:16" x14ac:dyDescent="0.25">
      <c r="B42" s="532"/>
      <c r="C42" s="533"/>
      <c r="D42" s="739" t="str">
        <f t="shared" si="4"/>
        <v>net delivered selling value (CAD)</v>
      </c>
      <c r="E42" s="739"/>
      <c r="F42" s="739"/>
      <c r="G42" s="133"/>
      <c r="H42" s="133"/>
      <c r="I42" s="133"/>
      <c r="J42" s="133"/>
      <c r="K42" s="127"/>
      <c r="L42" s="71"/>
      <c r="M42" s="10"/>
    </row>
    <row r="43" spans="1:16" ht="15" thickBot="1" x14ac:dyDescent="0.3">
      <c r="B43" s="737"/>
      <c r="C43" s="738"/>
      <c r="D43" s="740" t="str">
        <f>D40</f>
        <v>$ / tonne</v>
      </c>
      <c r="E43" s="740"/>
      <c r="F43" s="740"/>
      <c r="G43" s="150" t="str">
        <f>IF(G41=0,"-",G42/G41)</f>
        <v>-</v>
      </c>
      <c r="H43" s="150" t="str">
        <f>IF(H41=0,"-",H42/H41)</f>
        <v>-</v>
      </c>
      <c r="I43" s="150" t="str">
        <f>IF(I41=0,"-",I42/I41)</f>
        <v>-</v>
      </c>
      <c r="J43" s="150" t="str">
        <f>IF(J41=0,"-",J42/J41)</f>
        <v>-</v>
      </c>
      <c r="K43" s="150" t="str">
        <f>IF(K41=0,"-",K42/K41)</f>
        <v>-</v>
      </c>
      <c r="L43" s="71"/>
      <c r="M43" s="10"/>
    </row>
    <row r="44" spans="1:16" x14ac:dyDescent="0.25">
      <c r="B44" s="643" t="str">
        <f>IF(Intro!$G$20="English",O44,P44)</f>
        <v>Total sales in Canada</v>
      </c>
      <c r="C44" s="644"/>
      <c r="D44" s="782" t="str">
        <f>D34</f>
        <v>tonnes</v>
      </c>
      <c r="E44" s="782"/>
      <c r="F44" s="782"/>
      <c r="G44" s="135">
        <f t="shared" ref="G44:K45" si="5">G31+G34+G38+G41</f>
        <v>0</v>
      </c>
      <c r="H44" s="135">
        <f t="shared" si="5"/>
        <v>0</v>
      </c>
      <c r="I44" s="135">
        <f t="shared" si="5"/>
        <v>0</v>
      </c>
      <c r="J44" s="135">
        <f t="shared" si="5"/>
        <v>0</v>
      </c>
      <c r="K44" s="135">
        <f t="shared" si="5"/>
        <v>0</v>
      </c>
      <c r="L44" s="71"/>
      <c r="M44" s="10"/>
      <c r="O44" s="10" t="s">
        <v>344</v>
      </c>
      <c r="P44" s="10" t="s">
        <v>345</v>
      </c>
    </row>
    <row r="45" spans="1:16" x14ac:dyDescent="0.25">
      <c r="B45" s="632"/>
      <c r="C45" s="633"/>
      <c r="D45" s="783" t="str">
        <f>D35</f>
        <v>net delivered selling value (CAD)</v>
      </c>
      <c r="E45" s="783"/>
      <c r="F45" s="783"/>
      <c r="G45" s="134">
        <f t="shared" si="5"/>
        <v>0</v>
      </c>
      <c r="H45" s="134">
        <f t="shared" si="5"/>
        <v>0</v>
      </c>
      <c r="I45" s="134">
        <f t="shared" si="5"/>
        <v>0</v>
      </c>
      <c r="J45" s="134">
        <f t="shared" si="5"/>
        <v>0</v>
      </c>
      <c r="K45" s="134">
        <f t="shared" si="5"/>
        <v>0</v>
      </c>
      <c r="L45" s="71"/>
      <c r="M45" s="10"/>
    </row>
    <row r="46" spans="1:16" x14ac:dyDescent="0.25">
      <c r="B46" s="632"/>
      <c r="C46" s="633"/>
      <c r="D46" s="783" t="str">
        <f>D36</f>
        <v>$ / tonne</v>
      </c>
      <c r="E46" s="783"/>
      <c r="F46" s="783"/>
      <c r="G46" s="150" t="str">
        <f>IF(G44=0,"-",G45/G44)</f>
        <v>-</v>
      </c>
      <c r="H46" s="150" t="str">
        <f>IF(H44=0,"-",H45/H44)</f>
        <v>-</v>
      </c>
      <c r="I46" s="150" t="str">
        <f>IF(I44=0,"-",I45/I44)</f>
        <v>-</v>
      </c>
      <c r="J46" s="150" t="str">
        <f t="shared" ref="J46:K46" si="6">IF(J44=0,"-",J45/J44)</f>
        <v>-</v>
      </c>
      <c r="K46" s="150" t="str">
        <f t="shared" si="6"/>
        <v>-</v>
      </c>
      <c r="L46" s="71"/>
      <c r="M46" s="10"/>
    </row>
    <row r="47" spans="1:16" x14ac:dyDescent="0.25">
      <c r="B47" s="72"/>
      <c r="C47" s="82"/>
      <c r="D47" s="82"/>
      <c r="E47" s="82"/>
      <c r="F47" s="82"/>
      <c r="G47" s="82"/>
      <c r="H47" s="82"/>
      <c r="I47" s="82"/>
      <c r="J47" s="82"/>
      <c r="K47" s="82"/>
      <c r="L47" s="83"/>
      <c r="M47" s="10"/>
    </row>
    <row r="48" spans="1:16" s="207" customFormat="1" x14ac:dyDescent="0.25">
      <c r="A48" s="7"/>
      <c r="B48" s="31"/>
      <c r="C48" s="31"/>
      <c r="D48" s="89"/>
      <c r="E48" s="319"/>
      <c r="F48" s="319"/>
      <c r="G48" s="319"/>
      <c r="H48" s="319"/>
      <c r="I48" s="319"/>
      <c r="J48" s="319"/>
      <c r="K48" s="319"/>
      <c r="L48" s="319"/>
      <c r="M48" s="73"/>
    </row>
    <row r="49" spans="1:16" x14ac:dyDescent="0.25">
      <c r="B49" s="540" t="str">
        <f>IF(Intro!$G$20="English",O49,P49)</f>
        <v>SALES IN CANADA OF IMPORTS TO THE TOP FIVE ACCOUNTS</v>
      </c>
      <c r="C49" s="541"/>
      <c r="D49" s="541"/>
      <c r="E49" s="541"/>
      <c r="F49" s="541"/>
      <c r="G49" s="541"/>
      <c r="H49" s="541"/>
      <c r="I49" s="541"/>
      <c r="J49" s="541"/>
      <c r="K49" s="541"/>
      <c r="L49" s="542"/>
      <c r="M49" s="10"/>
      <c r="O49" s="105" t="s">
        <v>335</v>
      </c>
      <c r="P49" s="105" t="s">
        <v>397</v>
      </c>
    </row>
    <row r="50" spans="1:16" s="207" customFormat="1" x14ac:dyDescent="0.25">
      <c r="A50" s="7"/>
      <c r="B50" s="672" t="s">
        <v>15</v>
      </c>
      <c r="C50" s="673"/>
      <c r="D50" s="673"/>
      <c r="E50" s="673"/>
      <c r="F50" s="673"/>
      <c r="G50" s="673"/>
      <c r="H50" s="673"/>
      <c r="I50" s="673"/>
      <c r="J50" s="673"/>
      <c r="K50" s="673"/>
      <c r="L50" s="674"/>
      <c r="M50" s="73"/>
      <c r="O50" s="10"/>
    </row>
    <row r="51" spans="1:16" x14ac:dyDescent="0.25">
      <c r="B51" s="16"/>
      <c r="C51" s="35"/>
      <c r="D51" s="35"/>
      <c r="E51" s="36"/>
      <c r="F51" s="36"/>
      <c r="G51" s="36"/>
      <c r="H51" s="36"/>
      <c r="I51" s="36"/>
      <c r="J51" s="36"/>
      <c r="K51" s="36"/>
      <c r="L51" s="17"/>
      <c r="M51" s="10"/>
    </row>
    <row r="52" spans="1:16" x14ac:dyDescent="0.25">
      <c r="B52" s="549" t="str">
        <f>IF(Intro!$G$20="English",O52,P52)</f>
        <v xml:space="preserve">Report the volume and value of sales of imports in Canada for each account listed below : </v>
      </c>
      <c r="C52" s="550"/>
      <c r="D52" s="550"/>
      <c r="E52" s="550"/>
      <c r="F52" s="550"/>
      <c r="G52" s="550"/>
      <c r="H52" s="550"/>
      <c r="I52" s="550"/>
      <c r="J52" s="550"/>
      <c r="K52" s="550"/>
      <c r="L52" s="551"/>
      <c r="M52" s="10"/>
      <c r="O52" s="18" t="s">
        <v>172</v>
      </c>
      <c r="P52" s="10" t="s">
        <v>173</v>
      </c>
    </row>
    <row r="53" spans="1:16" x14ac:dyDescent="0.25">
      <c r="B53" s="549" t="str">
        <f>Pro!B22</f>
        <v>Note - Only complete this question if your firm sold the goods between January 1, 2023, and March 31,2026.</v>
      </c>
      <c r="C53" s="550"/>
      <c r="D53" s="550"/>
      <c r="E53" s="550"/>
      <c r="F53" s="550"/>
      <c r="G53" s="550"/>
      <c r="H53" s="550"/>
      <c r="I53" s="550"/>
      <c r="J53" s="550"/>
      <c r="K53" s="550"/>
      <c r="L53" s="551"/>
      <c r="M53" s="10"/>
      <c r="O53" s="18"/>
    </row>
    <row r="54" spans="1:16" x14ac:dyDescent="0.25">
      <c r="B54" s="316"/>
      <c r="C54" s="317"/>
      <c r="D54" s="35"/>
      <c r="E54" s="36"/>
      <c r="F54" s="36"/>
      <c r="G54" s="36"/>
      <c r="H54" s="36"/>
      <c r="I54" s="36"/>
      <c r="J54" s="36"/>
      <c r="K54" s="36"/>
      <c r="L54" s="17"/>
      <c r="M54" s="10"/>
      <c r="O54" s="18"/>
    </row>
    <row r="55" spans="1:16" x14ac:dyDescent="0.25">
      <c r="B55" s="775"/>
      <c r="C55" s="776"/>
      <c r="D55" s="777"/>
      <c r="E55" s="320" t="str">
        <f>IF(Intro!$G$20="English","Q","T")&amp;IF(MID(F55,2,1)&lt;&gt;"1",MID(F55,2,1)-1&amp;" - "&amp;MID(F55,6,4),"4 - "&amp;MID(F55,6,4)-1)</f>
        <v>Q2 - 2024</v>
      </c>
      <c r="F55" s="320" t="str">
        <f>IF(Intro!$G$20="English","Q","T")&amp;IF(MID(G55,2,1)&lt;&gt;"1",MID(G55,2,1)-1&amp;" - "&amp;MID(G55,6,4),"4 - "&amp;MID(G55,6,4)-1)</f>
        <v>Q3 - 2024</v>
      </c>
      <c r="G55" s="320" t="str">
        <f>IF(Intro!$G$20="English","Q","T")&amp;IF(MID(H55,2,1)&lt;&gt;"1",MID(H55,2,1)-1&amp;" - "&amp;MID(H55,6,4),"4 - "&amp;MID(H55,6,4)-1)</f>
        <v>Q4 - 2024</v>
      </c>
      <c r="H55" s="320" t="str">
        <f>IF(Intro!$G$20="English","Q","T")&amp;IF(MID(I55,2,1)&lt;&gt;"1",MID(I55,2,1)-1&amp;" - "&amp;MID(I55,6,4),"4 - "&amp;MID(I55,6,4)-1)</f>
        <v>Q1 - 2025</v>
      </c>
      <c r="I55" s="320" t="str">
        <f>IF(Intro!$G$20="English","Q","T")&amp;IF(MID(J55,2,1)&lt;&gt;"1",MID(J55,2,1)-1&amp;" - "&amp;MID(J55,6,4),"4 - "&amp;MID(J55,6,4)-1)</f>
        <v>Q2 - 2025</v>
      </c>
      <c r="J55" s="320" t="str">
        <f>IF(Intro!$G$20="English","Q","T")&amp;IF(MID(K55,2,1)&lt;&gt;"1",MID(K55,2,1)-1&amp;" - "&amp;MID(K55,6,4),"4 - "&amp;MID(K55,6,4)-1)</f>
        <v>Q3 - 2025</v>
      </c>
      <c r="K55" s="320" t="str">
        <f>IF(Intro!$G$20="English","Q","T")&amp;IF(MID(L55,2,1)&lt;&gt;"1",MID(L55,2,1)-1&amp;" - "&amp;MID(L55,6,4),"4 - "&amp;MID(L55,6,4)-1)</f>
        <v>Q4 - 2025</v>
      </c>
      <c r="L55" s="321" t="str">
        <f>IF(Intro!$G$20="English",Variables!B29&amp;" - ",Variables!C29&amp;" - ")&amp;Variables!B8</f>
        <v>Q1 - 2026</v>
      </c>
      <c r="M55" s="10"/>
      <c r="O55" s="18"/>
    </row>
    <row r="56" spans="1:16" x14ac:dyDescent="0.25">
      <c r="B56" s="764" t="str">
        <f>IF(Intro!$G$20="English",O57,P57)</f>
        <v xml:space="preserve">Account 1 - </v>
      </c>
      <c r="C56" s="765"/>
      <c r="D56" s="765"/>
      <c r="E56" s="765"/>
      <c r="F56" s="765"/>
      <c r="G56" s="765"/>
      <c r="H56" s="765"/>
      <c r="I56" s="765"/>
      <c r="J56" s="765"/>
      <c r="K56" s="765"/>
      <c r="L56" s="766"/>
      <c r="M56" s="10"/>
      <c r="O56" s="18"/>
    </row>
    <row r="57" spans="1:16" x14ac:dyDescent="0.25">
      <c r="B57" s="733" t="str">
        <f>D$31</f>
        <v>tonnes</v>
      </c>
      <c r="C57" s="734"/>
      <c r="D57" s="734"/>
      <c r="E57" s="137"/>
      <c r="F57" s="137"/>
      <c r="G57" s="137"/>
      <c r="H57" s="137"/>
      <c r="I57" s="137"/>
      <c r="J57" s="137"/>
      <c r="K57" s="137"/>
      <c r="L57" s="138"/>
      <c r="M57" s="10"/>
      <c r="O57" s="10" t="str">
        <f>"Account 1 - "&amp;Pro!C119</f>
        <v xml:space="preserve">Account 1 - </v>
      </c>
      <c r="P57" s="10" t="str">
        <f>"Client 1 - "&amp;Pro!C119</f>
        <v xml:space="preserve">Client 1 - </v>
      </c>
    </row>
    <row r="58" spans="1:16" x14ac:dyDescent="0.25">
      <c r="B58" s="733" t="str">
        <f>D$32</f>
        <v>net delivered selling value (CAD)</v>
      </c>
      <c r="C58" s="734"/>
      <c r="D58" s="734"/>
      <c r="E58" s="137"/>
      <c r="F58" s="137"/>
      <c r="G58" s="137"/>
      <c r="H58" s="137"/>
      <c r="I58" s="137"/>
      <c r="J58" s="137"/>
      <c r="K58" s="137"/>
      <c r="L58" s="138"/>
      <c r="M58" s="10"/>
    </row>
    <row r="59" spans="1:16" x14ac:dyDescent="0.25">
      <c r="B59" s="733" t="str">
        <f>D$33</f>
        <v>$ / tonne</v>
      </c>
      <c r="C59" s="734"/>
      <c r="D59" s="734"/>
      <c r="E59" s="151" t="str">
        <f>IF(E57=0,"-",E58/E57)</f>
        <v>-</v>
      </c>
      <c r="F59" s="151" t="str">
        <f t="shared" ref="F59:L59" si="7">IF(F57=0,"-",F58/F57)</f>
        <v>-</v>
      </c>
      <c r="G59" s="151" t="str">
        <f t="shared" si="7"/>
        <v>-</v>
      </c>
      <c r="H59" s="151" t="str">
        <f t="shared" si="7"/>
        <v>-</v>
      </c>
      <c r="I59" s="151" t="str">
        <f t="shared" si="7"/>
        <v>-</v>
      </c>
      <c r="J59" s="151" t="str">
        <f t="shared" si="7"/>
        <v>-</v>
      </c>
      <c r="K59" s="151" t="str">
        <f t="shared" si="7"/>
        <v>-</v>
      </c>
      <c r="L59" s="152" t="str">
        <f t="shared" si="7"/>
        <v>-</v>
      </c>
      <c r="M59" s="10"/>
    </row>
    <row r="60" spans="1:16" x14ac:dyDescent="0.25">
      <c r="B60" s="764" t="str">
        <f>IF(Intro!$G$20="English",O61,P61)</f>
        <v xml:space="preserve">Account 2 - </v>
      </c>
      <c r="C60" s="765"/>
      <c r="D60" s="765"/>
      <c r="E60" s="765"/>
      <c r="F60" s="765"/>
      <c r="G60" s="765"/>
      <c r="H60" s="765"/>
      <c r="I60" s="765"/>
      <c r="J60" s="765"/>
      <c r="K60" s="765"/>
      <c r="L60" s="766"/>
      <c r="M60" s="10"/>
    </row>
    <row r="61" spans="1:16" x14ac:dyDescent="0.25">
      <c r="B61" s="733" t="str">
        <f>D$31</f>
        <v>tonnes</v>
      </c>
      <c r="C61" s="734"/>
      <c r="D61" s="734"/>
      <c r="E61" s="137"/>
      <c r="F61" s="137"/>
      <c r="G61" s="137"/>
      <c r="H61" s="137"/>
      <c r="I61" s="137"/>
      <c r="J61" s="137"/>
      <c r="K61" s="137"/>
      <c r="L61" s="138"/>
      <c r="M61" s="10"/>
      <c r="O61" s="10" t="str">
        <f>"Account 2 - "&amp;Pro!C120</f>
        <v xml:space="preserve">Account 2 - </v>
      </c>
      <c r="P61" s="10" t="str">
        <f>"Client 2 - "&amp;Pro!C120</f>
        <v xml:space="preserve">Client 2 - </v>
      </c>
    </row>
    <row r="62" spans="1:16" x14ac:dyDescent="0.25">
      <c r="B62" s="733" t="str">
        <f>D$32</f>
        <v>net delivered selling value (CAD)</v>
      </c>
      <c r="C62" s="734"/>
      <c r="D62" s="734"/>
      <c r="E62" s="137"/>
      <c r="F62" s="137"/>
      <c r="G62" s="137"/>
      <c r="H62" s="137"/>
      <c r="I62" s="137"/>
      <c r="J62" s="137"/>
      <c r="K62" s="137"/>
      <c r="L62" s="138"/>
      <c r="M62" s="10"/>
    </row>
    <row r="63" spans="1:16" x14ac:dyDescent="0.25">
      <c r="B63" s="733" t="str">
        <f>D$33</f>
        <v>$ / tonne</v>
      </c>
      <c r="C63" s="734"/>
      <c r="D63" s="734"/>
      <c r="E63" s="151" t="str">
        <f>IF(E61=0,"-",E62/E61)</f>
        <v>-</v>
      </c>
      <c r="F63" s="151" t="str">
        <f t="shared" ref="F63:L63" si="8">IF(F61=0,"-",F62/F61)</f>
        <v>-</v>
      </c>
      <c r="G63" s="151" t="str">
        <f t="shared" si="8"/>
        <v>-</v>
      </c>
      <c r="H63" s="151" t="str">
        <f t="shared" si="8"/>
        <v>-</v>
      </c>
      <c r="I63" s="151" t="str">
        <f t="shared" si="8"/>
        <v>-</v>
      </c>
      <c r="J63" s="151" t="str">
        <f t="shared" si="8"/>
        <v>-</v>
      </c>
      <c r="K63" s="151" t="str">
        <f t="shared" si="8"/>
        <v>-</v>
      </c>
      <c r="L63" s="152" t="str">
        <f t="shared" si="8"/>
        <v>-</v>
      </c>
      <c r="M63" s="10"/>
    </row>
    <row r="64" spans="1:16" x14ac:dyDescent="0.25">
      <c r="B64" s="764" t="str">
        <f>IF(Intro!$G$20="English",O65,P65)</f>
        <v xml:space="preserve">Account 3 - </v>
      </c>
      <c r="C64" s="765"/>
      <c r="D64" s="765"/>
      <c r="E64" s="765"/>
      <c r="F64" s="765"/>
      <c r="G64" s="765"/>
      <c r="H64" s="765"/>
      <c r="I64" s="765"/>
      <c r="J64" s="765"/>
      <c r="K64" s="765"/>
      <c r="L64" s="766"/>
      <c r="M64" s="10"/>
    </row>
    <row r="65" spans="2:19" x14ac:dyDescent="0.25">
      <c r="B65" s="733" t="str">
        <f>D$31</f>
        <v>tonnes</v>
      </c>
      <c r="C65" s="734"/>
      <c r="D65" s="734"/>
      <c r="E65" s="137"/>
      <c r="F65" s="137"/>
      <c r="G65" s="137"/>
      <c r="H65" s="137"/>
      <c r="I65" s="137"/>
      <c r="J65" s="137"/>
      <c r="K65" s="137"/>
      <c r="L65" s="138"/>
      <c r="M65" s="10"/>
      <c r="O65" s="10" t="str">
        <f>"Account 3 - "&amp;Pro!C121</f>
        <v xml:space="preserve">Account 3 - </v>
      </c>
      <c r="P65" s="10" t="str">
        <f>"Client 3 - "&amp;Pro!C121</f>
        <v xml:space="preserve">Client 3 - </v>
      </c>
    </row>
    <row r="66" spans="2:19" x14ac:dyDescent="0.25">
      <c r="B66" s="733" t="str">
        <f>D$32</f>
        <v>net delivered selling value (CAD)</v>
      </c>
      <c r="C66" s="734"/>
      <c r="D66" s="734"/>
      <c r="E66" s="137"/>
      <c r="F66" s="137"/>
      <c r="G66" s="137"/>
      <c r="H66" s="137"/>
      <c r="I66" s="137"/>
      <c r="J66" s="137"/>
      <c r="K66" s="137"/>
      <c r="L66" s="138"/>
      <c r="M66" s="10"/>
    </row>
    <row r="67" spans="2:19" x14ac:dyDescent="0.25">
      <c r="B67" s="733" t="str">
        <f>D$33</f>
        <v>$ / tonne</v>
      </c>
      <c r="C67" s="734"/>
      <c r="D67" s="734"/>
      <c r="E67" s="151" t="str">
        <f>IF(E65=0,"-",E66/E65)</f>
        <v>-</v>
      </c>
      <c r="F67" s="151" t="str">
        <f t="shared" ref="F67:L67" si="9">IF(F65=0,"-",F66/F65)</f>
        <v>-</v>
      </c>
      <c r="G67" s="151" t="str">
        <f t="shared" si="9"/>
        <v>-</v>
      </c>
      <c r="H67" s="151" t="str">
        <f t="shared" si="9"/>
        <v>-</v>
      </c>
      <c r="I67" s="151" t="str">
        <f t="shared" si="9"/>
        <v>-</v>
      </c>
      <c r="J67" s="151" t="str">
        <f t="shared" si="9"/>
        <v>-</v>
      </c>
      <c r="K67" s="151" t="str">
        <f t="shared" si="9"/>
        <v>-</v>
      </c>
      <c r="L67" s="152" t="str">
        <f t="shared" si="9"/>
        <v>-</v>
      </c>
      <c r="M67" s="10"/>
    </row>
    <row r="68" spans="2:19" x14ac:dyDescent="0.25">
      <c r="B68" s="764" t="str">
        <f>IF(Intro!$G$20="English",O69,P69)</f>
        <v xml:space="preserve">Account 4 - </v>
      </c>
      <c r="C68" s="765"/>
      <c r="D68" s="765"/>
      <c r="E68" s="765"/>
      <c r="F68" s="765"/>
      <c r="G68" s="765"/>
      <c r="H68" s="765"/>
      <c r="I68" s="765"/>
      <c r="J68" s="765"/>
      <c r="K68" s="765"/>
      <c r="L68" s="766"/>
      <c r="M68" s="10"/>
    </row>
    <row r="69" spans="2:19" x14ac:dyDescent="0.25">
      <c r="B69" s="733" t="str">
        <f>D$31</f>
        <v>tonnes</v>
      </c>
      <c r="C69" s="734"/>
      <c r="D69" s="734"/>
      <c r="E69" s="137"/>
      <c r="F69" s="137"/>
      <c r="G69" s="137"/>
      <c r="H69" s="137"/>
      <c r="I69" s="137"/>
      <c r="J69" s="137"/>
      <c r="K69" s="137"/>
      <c r="L69" s="138"/>
      <c r="M69" s="10"/>
      <c r="O69" s="10" t="str">
        <f>"Account 4 - "&amp;Pro!C122</f>
        <v xml:space="preserve">Account 4 - </v>
      </c>
      <c r="P69" s="10" t="str">
        <f>"Client 4 - "&amp;Pro!C122</f>
        <v xml:space="preserve">Client 4 - </v>
      </c>
    </row>
    <row r="70" spans="2:19" x14ac:dyDescent="0.25">
      <c r="B70" s="733" t="str">
        <f>D$32</f>
        <v>net delivered selling value (CAD)</v>
      </c>
      <c r="C70" s="734"/>
      <c r="D70" s="734"/>
      <c r="E70" s="137"/>
      <c r="F70" s="137"/>
      <c r="G70" s="137"/>
      <c r="H70" s="137"/>
      <c r="I70" s="137"/>
      <c r="J70" s="137"/>
      <c r="K70" s="137"/>
      <c r="L70" s="138"/>
      <c r="M70" s="10"/>
    </row>
    <row r="71" spans="2:19" x14ac:dyDescent="0.25">
      <c r="B71" s="733" t="str">
        <f>D$33</f>
        <v>$ / tonne</v>
      </c>
      <c r="C71" s="734"/>
      <c r="D71" s="734"/>
      <c r="E71" s="151" t="str">
        <f>IF(E69=0,"-",E70/E69)</f>
        <v>-</v>
      </c>
      <c r="F71" s="151" t="str">
        <f t="shared" ref="F71:L71" si="10">IF(F69=0,"-",F70/F69)</f>
        <v>-</v>
      </c>
      <c r="G71" s="151" t="str">
        <f t="shared" si="10"/>
        <v>-</v>
      </c>
      <c r="H71" s="151" t="str">
        <f t="shared" si="10"/>
        <v>-</v>
      </c>
      <c r="I71" s="151" t="str">
        <f t="shared" si="10"/>
        <v>-</v>
      </c>
      <c r="J71" s="151" t="str">
        <f t="shared" si="10"/>
        <v>-</v>
      </c>
      <c r="K71" s="151" t="str">
        <f t="shared" si="10"/>
        <v>-</v>
      </c>
      <c r="L71" s="152" t="str">
        <f t="shared" si="10"/>
        <v>-</v>
      </c>
      <c r="M71" s="10"/>
    </row>
    <row r="72" spans="2:19" x14ac:dyDescent="0.25">
      <c r="B72" s="764" t="str">
        <f>IF(Intro!$G$20="English",O73,P73)</f>
        <v xml:space="preserve">Account 5 - </v>
      </c>
      <c r="C72" s="765"/>
      <c r="D72" s="765"/>
      <c r="E72" s="765"/>
      <c r="F72" s="765"/>
      <c r="G72" s="765"/>
      <c r="H72" s="765"/>
      <c r="I72" s="765"/>
      <c r="J72" s="765"/>
      <c r="K72" s="765"/>
      <c r="L72" s="766"/>
      <c r="M72" s="10"/>
    </row>
    <row r="73" spans="2:19" x14ac:dyDescent="0.25">
      <c r="B73" s="733" t="str">
        <f>D$31</f>
        <v>tonnes</v>
      </c>
      <c r="C73" s="734"/>
      <c r="D73" s="734"/>
      <c r="E73" s="137"/>
      <c r="F73" s="137"/>
      <c r="G73" s="137"/>
      <c r="H73" s="137"/>
      <c r="I73" s="137"/>
      <c r="J73" s="137"/>
      <c r="K73" s="137"/>
      <c r="L73" s="138"/>
      <c r="M73" s="10"/>
      <c r="O73" s="10" t="str">
        <f>"Account 5 - "&amp;Pro!C123</f>
        <v xml:space="preserve">Account 5 - </v>
      </c>
      <c r="P73" s="10" t="str">
        <f>"Client 5 - "&amp;Pro!C123</f>
        <v xml:space="preserve">Client 5 - </v>
      </c>
    </row>
    <row r="74" spans="2:19" x14ac:dyDescent="0.25">
      <c r="B74" s="733" t="str">
        <f>D$32</f>
        <v>net delivered selling value (CAD)</v>
      </c>
      <c r="C74" s="734"/>
      <c r="D74" s="734"/>
      <c r="E74" s="137"/>
      <c r="F74" s="137"/>
      <c r="G74" s="137"/>
      <c r="H74" s="137"/>
      <c r="I74" s="137"/>
      <c r="J74" s="137"/>
      <c r="K74" s="137"/>
      <c r="L74" s="138"/>
      <c r="M74" s="10"/>
    </row>
    <row r="75" spans="2:19" x14ac:dyDescent="0.25">
      <c r="B75" s="733" t="str">
        <f>D$33</f>
        <v>$ / tonne</v>
      </c>
      <c r="C75" s="734"/>
      <c r="D75" s="734"/>
      <c r="E75" s="151" t="str">
        <f>IF(E73=0,"-",E74/E73)</f>
        <v>-</v>
      </c>
      <c r="F75" s="151" t="str">
        <f t="shared" ref="F75:L75" si="11">IF(F73=0,"-",F74/F73)</f>
        <v>-</v>
      </c>
      <c r="G75" s="151" t="str">
        <f t="shared" si="11"/>
        <v>-</v>
      </c>
      <c r="H75" s="151" t="str">
        <f t="shared" si="11"/>
        <v>-</v>
      </c>
      <c r="I75" s="151" t="str">
        <f t="shared" si="11"/>
        <v>-</v>
      </c>
      <c r="J75" s="151" t="str">
        <f t="shared" si="11"/>
        <v>-</v>
      </c>
      <c r="K75" s="151" t="str">
        <f t="shared" si="11"/>
        <v>-</v>
      </c>
      <c r="L75" s="152" t="str">
        <f t="shared" si="11"/>
        <v>-</v>
      </c>
      <c r="M75" s="10"/>
    </row>
    <row r="76" spans="2:19" x14ac:dyDescent="0.25">
      <c r="B76" s="316"/>
      <c r="C76" s="317"/>
      <c r="D76" s="317"/>
      <c r="E76" s="29"/>
      <c r="F76" s="29"/>
      <c r="G76" s="29"/>
      <c r="H76" s="29"/>
      <c r="I76" s="29"/>
      <c r="J76" s="29"/>
      <c r="K76" s="29"/>
      <c r="L76" s="30"/>
      <c r="M76" s="10"/>
    </row>
    <row r="77" spans="2:19" x14ac:dyDescent="0.25">
      <c r="B77" s="549" t="str">
        <f>IF(Intro!$G$20="English",O77,P77)</f>
        <v>In the table below, “Error” means that the total sales to your firm’s top five accounts for that period exceed your firm’s total import sales for that period. Therefore, please modify the above data if necessary.</v>
      </c>
      <c r="C77" s="550"/>
      <c r="D77" s="550"/>
      <c r="E77" s="550"/>
      <c r="F77" s="550"/>
      <c r="G77" s="550"/>
      <c r="H77" s="550"/>
      <c r="I77" s="550"/>
      <c r="J77" s="550"/>
      <c r="K77" s="550"/>
      <c r="L77" s="551"/>
      <c r="M77" s="10"/>
      <c r="O77" s="10" t="s">
        <v>359</v>
      </c>
      <c r="P77" s="10" t="s">
        <v>360</v>
      </c>
      <c r="S77" s="38"/>
    </row>
    <row r="78" spans="2:19" x14ac:dyDescent="0.25">
      <c r="B78" s="549"/>
      <c r="C78" s="550"/>
      <c r="D78" s="550"/>
      <c r="E78" s="550"/>
      <c r="F78" s="550"/>
      <c r="G78" s="550"/>
      <c r="H78" s="550"/>
      <c r="I78" s="550"/>
      <c r="J78" s="550"/>
      <c r="K78" s="550"/>
      <c r="L78" s="551"/>
      <c r="M78" s="10"/>
      <c r="S78" s="38"/>
    </row>
    <row r="79" spans="2:19" x14ac:dyDescent="0.25">
      <c r="B79" s="316"/>
      <c r="C79" s="317"/>
      <c r="D79" s="317"/>
      <c r="E79" s="29"/>
      <c r="F79" s="29"/>
      <c r="G79" s="29"/>
      <c r="H79" s="29"/>
      <c r="I79" s="29"/>
      <c r="J79" s="29"/>
      <c r="K79" s="29"/>
      <c r="L79" s="30"/>
      <c r="M79" s="10"/>
      <c r="S79" s="38"/>
    </row>
    <row r="80" spans="2:19" ht="14.1" customHeight="1" x14ac:dyDescent="0.25">
      <c r="B80" s="778" t="str">
        <f>Variables!D66</f>
        <v>Verification - volume</v>
      </c>
      <c r="C80" s="622"/>
      <c r="D80" s="622"/>
      <c r="E80" s="622"/>
      <c r="F80" s="623"/>
      <c r="G80" s="320">
        <f>H80-1</f>
        <v>2024</v>
      </c>
      <c r="H80" s="320">
        <f>Variables!B8-1</f>
        <v>2025</v>
      </c>
      <c r="I80" s="320" t="str">
        <f>J24</f>
        <v>Jan-March 2025</v>
      </c>
      <c r="J80" s="320" t="str">
        <f>K24</f>
        <v>Jan-March 2026</v>
      </c>
      <c r="K80" s="225"/>
      <c r="L80" s="226"/>
      <c r="M80" s="10"/>
      <c r="O80" s="10" t="s">
        <v>379</v>
      </c>
      <c r="P80" s="10" t="s">
        <v>380</v>
      </c>
    </row>
    <row r="81" spans="1:16" ht="14.1" customHeight="1" x14ac:dyDescent="0.25">
      <c r="B81" s="747" t="str">
        <f>D31</f>
        <v>tonnes</v>
      </c>
      <c r="C81" s="748"/>
      <c r="D81" s="748"/>
      <c r="E81" s="748"/>
      <c r="F81" s="749"/>
      <c r="G81" s="187" t="str">
        <f>IF(SUM(E57:G57,E61:G61,E65:G65,E69:G69,E73:G73)&gt;H44,Variables!$D$67,Variables!$D$68)</f>
        <v>Okay</v>
      </c>
      <c r="H81" s="187" t="str">
        <f>IF(SUM(H57:K57,H61:K61,H65:K65,H69:K69,H73:K73)&gt;I44,Variables!$D$67,Variables!$D$68)</f>
        <v>Okay</v>
      </c>
      <c r="I81" s="187" t="str">
        <f>IF(SUM(H57,H61,H65,H69,H73)&gt;J44,Variables!$D$67,Variables!$D$68)</f>
        <v>Okay</v>
      </c>
      <c r="J81" s="187" t="str">
        <f>IF(SUM(L57,L61,L65,L69,L73)&gt;K44,Variables!$D$67,Variables!$D$68)</f>
        <v>Okay</v>
      </c>
      <c r="K81" s="225"/>
      <c r="L81" s="226"/>
      <c r="M81" s="10"/>
    </row>
    <row r="82" spans="1:16" ht="26.25" customHeight="1" x14ac:dyDescent="0.25">
      <c r="B82" s="779" t="str">
        <f>IF(Intro!$G$20="English",O82,P82)</f>
        <v>volume - total sales in Canada of imports to the top five accounts (Question 2)</v>
      </c>
      <c r="C82" s="780"/>
      <c r="D82" s="780"/>
      <c r="E82" s="780"/>
      <c r="F82" s="781"/>
      <c r="G82" s="187">
        <f>SUM(E57:G57,E61:G61,E65:G65,E69:G69,E73:G73)</f>
        <v>0</v>
      </c>
      <c r="H82" s="187">
        <f>SUM(H57:K57,H61:K61,H65:K65,H69:K69,H73:K73)</f>
        <v>0</v>
      </c>
      <c r="I82" s="187">
        <f>SUM(H57,H61,H65,H69,H73)</f>
        <v>0</v>
      </c>
      <c r="J82" s="187">
        <f>SUM(L57,L61,L65,L69,L73)</f>
        <v>0</v>
      </c>
      <c r="K82" s="225"/>
      <c r="L82" s="226"/>
      <c r="M82" s="10"/>
      <c r="O82" s="73" t="s">
        <v>439</v>
      </c>
      <c r="P82" s="10" t="s">
        <v>441</v>
      </c>
    </row>
    <row r="83" spans="1:16" ht="14.1" customHeight="1" x14ac:dyDescent="0.25">
      <c r="B83" s="779" t="str">
        <f>IF(Intro!$G$20="English",O83,P83)</f>
        <v>volume - total sales in Canada of imports (Question 1)</v>
      </c>
      <c r="C83" s="780"/>
      <c r="D83" s="780"/>
      <c r="E83" s="780"/>
      <c r="F83" s="781"/>
      <c r="G83" s="187">
        <f>H44</f>
        <v>0</v>
      </c>
      <c r="H83" s="187">
        <f>I44</f>
        <v>0</v>
      </c>
      <c r="I83" s="187">
        <f>J44</f>
        <v>0</v>
      </c>
      <c r="J83" s="187">
        <f>K44</f>
        <v>0</v>
      </c>
      <c r="K83" s="225"/>
      <c r="L83" s="226"/>
      <c r="M83" s="10"/>
      <c r="O83" s="10" t="s">
        <v>440</v>
      </c>
      <c r="P83" s="10" t="s">
        <v>442</v>
      </c>
    </row>
    <row r="84" spans="1:16" ht="14.1" customHeight="1" x14ac:dyDescent="0.25">
      <c r="B84" s="744" t="str">
        <f>Variables!D70</f>
        <v>Verification - value</v>
      </c>
      <c r="C84" s="745"/>
      <c r="D84" s="745"/>
      <c r="E84" s="745"/>
      <c r="F84" s="746"/>
      <c r="G84" s="320">
        <f>G80</f>
        <v>2024</v>
      </c>
      <c r="H84" s="320">
        <f>H80</f>
        <v>2025</v>
      </c>
      <c r="I84" s="320" t="str">
        <f>I80</f>
        <v>Jan-March 2025</v>
      </c>
      <c r="J84" s="320" t="str">
        <f>J80</f>
        <v>Jan-March 2026</v>
      </c>
      <c r="K84" s="225"/>
      <c r="L84" s="226"/>
      <c r="M84" s="10"/>
    </row>
    <row r="85" spans="1:16" ht="14.1" customHeight="1" x14ac:dyDescent="0.25">
      <c r="B85" s="758" t="str">
        <f>D32</f>
        <v>net delivered selling value (CAD)</v>
      </c>
      <c r="C85" s="759"/>
      <c r="D85" s="759"/>
      <c r="E85" s="759"/>
      <c r="F85" s="760"/>
      <c r="G85" s="187" t="str">
        <f>IF(SUM(E58:G58,E62:G62,E66:G66,E70:G70,E74:G74)&gt;H45,Variables!$D$67,Variables!$D$68)</f>
        <v>Okay</v>
      </c>
      <c r="H85" s="187" t="str">
        <f>IF(SUM(H58:K58,H62:K62,H66:K66,H70:K70,H74:K74)&gt;I45,Variables!$D$67,Variables!$D$68)</f>
        <v>Okay</v>
      </c>
      <c r="I85" s="187" t="str">
        <f>IF(SUM(H58,H62,H66,H70,H74)&gt;J45,Variables!$D$67,Variables!$D$68)</f>
        <v>Okay</v>
      </c>
      <c r="J85" s="187" t="str">
        <f>IF(SUM(L58,L62,L66,L70,L74)&gt;K45,Variables!$D$67,Variables!$D$68)</f>
        <v>Okay</v>
      </c>
      <c r="K85" s="225"/>
      <c r="L85" s="226"/>
      <c r="M85" s="10"/>
    </row>
    <row r="86" spans="1:16" ht="14.1" customHeight="1" x14ac:dyDescent="0.25">
      <c r="B86" s="761" t="str">
        <f>IF(Intro!$G$20="English",O86,P86)</f>
        <v>value - total sales in Canada of imports to the top five accounts (Question 2)</v>
      </c>
      <c r="C86" s="762"/>
      <c r="D86" s="762"/>
      <c r="E86" s="762"/>
      <c r="F86" s="763"/>
      <c r="G86" s="187">
        <f>SUM(E58:G58,E62:G62,E66:G66,E70:G70,E74:G74)</f>
        <v>0</v>
      </c>
      <c r="H86" s="187">
        <f>SUM(H58:K58,H62:K62,H66:K66,H70:K70,H74:K74)</f>
        <v>0</v>
      </c>
      <c r="I86" s="187">
        <f>SUM(H58,H62,H66,H70,H74)</f>
        <v>0</v>
      </c>
      <c r="J86" s="187">
        <f>SUM(L58,L62,L66,L70,L74)</f>
        <v>0</v>
      </c>
      <c r="K86" s="225"/>
      <c r="L86" s="226"/>
      <c r="M86" s="10"/>
      <c r="O86" s="73" t="s">
        <v>445</v>
      </c>
      <c r="P86" s="10" t="s">
        <v>443</v>
      </c>
    </row>
    <row r="87" spans="1:16" ht="14.1" customHeight="1" x14ac:dyDescent="0.25">
      <c r="B87" s="761" t="str">
        <f>IF(Intro!$G$20="English",O87,P87)</f>
        <v>value - total sales in Canada of imports (Question 1)</v>
      </c>
      <c r="C87" s="762"/>
      <c r="D87" s="762"/>
      <c r="E87" s="762"/>
      <c r="F87" s="763"/>
      <c r="G87" s="187">
        <f>H45</f>
        <v>0</v>
      </c>
      <c r="H87" s="187">
        <f>I45</f>
        <v>0</v>
      </c>
      <c r="I87" s="187">
        <f>J45</f>
        <v>0</v>
      </c>
      <c r="J87" s="187">
        <f>K45</f>
        <v>0</v>
      </c>
      <c r="K87" s="225"/>
      <c r="L87" s="226"/>
      <c r="M87" s="10"/>
      <c r="O87" s="10" t="s">
        <v>446</v>
      </c>
      <c r="P87" s="10" t="s">
        <v>444</v>
      </c>
    </row>
    <row r="88" spans="1:16" x14ac:dyDescent="0.25">
      <c r="B88" s="72"/>
      <c r="C88" s="82"/>
      <c r="D88" s="82"/>
      <c r="E88" s="82"/>
      <c r="F88" s="82"/>
      <c r="G88" s="82"/>
      <c r="H88" s="82"/>
      <c r="I88" s="82"/>
      <c r="J88" s="164"/>
      <c r="K88" s="164"/>
      <c r="L88" s="165"/>
      <c r="M88" s="10"/>
    </row>
    <row r="89" spans="1:16" s="207" customFormat="1" x14ac:dyDescent="0.25">
      <c r="A89" s="7"/>
      <c r="B89" s="31"/>
      <c r="C89" s="31"/>
      <c r="D89" s="89"/>
      <c r="E89" s="319"/>
      <c r="F89" s="319"/>
      <c r="G89" s="319"/>
      <c r="H89" s="319"/>
      <c r="I89" s="319"/>
      <c r="J89" s="319"/>
      <c r="K89" s="319"/>
      <c r="L89" s="319"/>
      <c r="M89" s="73"/>
    </row>
    <row r="90" spans="1:16" x14ac:dyDescent="0.25">
      <c r="B90" s="540" t="str">
        <f>IF(Intro!$G$20="English",O90,P90)</f>
        <v>IMPORTS OF BENCHMARK PRODUCTS</v>
      </c>
      <c r="C90" s="541"/>
      <c r="D90" s="541"/>
      <c r="E90" s="541"/>
      <c r="F90" s="541"/>
      <c r="G90" s="541"/>
      <c r="H90" s="541"/>
      <c r="I90" s="541"/>
      <c r="J90" s="541"/>
      <c r="K90" s="541"/>
      <c r="L90" s="542"/>
      <c r="M90" s="10"/>
      <c r="O90" s="105" t="s">
        <v>332</v>
      </c>
      <c r="P90" s="105" t="s">
        <v>398</v>
      </c>
    </row>
    <row r="91" spans="1:16" x14ac:dyDescent="0.25">
      <c r="B91" s="672" t="s">
        <v>16</v>
      </c>
      <c r="C91" s="673"/>
      <c r="D91" s="673"/>
      <c r="E91" s="673"/>
      <c r="F91" s="673"/>
      <c r="G91" s="673"/>
      <c r="H91" s="673"/>
      <c r="I91" s="673"/>
      <c r="J91" s="673"/>
      <c r="K91" s="673"/>
      <c r="L91" s="674"/>
      <c r="M91" s="10"/>
    </row>
    <row r="92" spans="1:16" x14ac:dyDescent="0.25">
      <c r="B92" s="16"/>
      <c r="C92" s="35"/>
      <c r="D92" s="35"/>
      <c r="E92" s="36"/>
      <c r="F92" s="36"/>
      <c r="G92" s="36"/>
      <c r="H92" s="36"/>
      <c r="I92" s="36"/>
      <c r="J92" s="36"/>
      <c r="K92" s="36"/>
      <c r="L92" s="17"/>
      <c r="M92" s="10"/>
    </row>
    <row r="93" spans="1:16" x14ac:dyDescent="0.25">
      <c r="B93" s="549" t="str">
        <f>IF(Intro!$G$20="English",O93,P93)</f>
        <v xml:space="preserve">Report the volume and value of imports for each benchmark product listed below : </v>
      </c>
      <c r="C93" s="550"/>
      <c r="D93" s="550"/>
      <c r="E93" s="550"/>
      <c r="F93" s="550"/>
      <c r="G93" s="550"/>
      <c r="H93" s="550"/>
      <c r="I93" s="550"/>
      <c r="J93" s="550"/>
      <c r="K93" s="550"/>
      <c r="L93" s="551"/>
      <c r="M93" s="10"/>
      <c r="O93" s="18" t="s">
        <v>192</v>
      </c>
      <c r="P93" s="10" t="s">
        <v>193</v>
      </c>
    </row>
    <row r="94" spans="1:16" x14ac:dyDescent="0.25">
      <c r="B94" s="316"/>
      <c r="C94" s="317"/>
      <c r="D94" s="35"/>
      <c r="E94" s="36"/>
      <c r="F94" s="36"/>
      <c r="G94" s="36"/>
      <c r="H94" s="36"/>
      <c r="I94" s="36"/>
      <c r="J94" s="36"/>
      <c r="K94" s="36"/>
      <c r="L94" s="17"/>
      <c r="M94" s="10"/>
      <c r="O94" s="18"/>
    </row>
    <row r="95" spans="1:16" x14ac:dyDescent="0.25">
      <c r="B95" s="775"/>
      <c r="C95" s="776"/>
      <c r="D95" s="777"/>
      <c r="E95" s="320" t="str">
        <f t="shared" ref="E95:L95" si="12">E55</f>
        <v>Q2 - 2024</v>
      </c>
      <c r="F95" s="320" t="str">
        <f t="shared" si="12"/>
        <v>Q3 - 2024</v>
      </c>
      <c r="G95" s="320" t="str">
        <f t="shared" si="12"/>
        <v>Q4 - 2024</v>
      </c>
      <c r="H95" s="320" t="str">
        <f t="shared" si="12"/>
        <v>Q1 - 2025</v>
      </c>
      <c r="I95" s="320" t="str">
        <f t="shared" si="12"/>
        <v>Q2 - 2025</v>
      </c>
      <c r="J95" s="320" t="str">
        <f t="shared" si="12"/>
        <v>Q3 - 2025</v>
      </c>
      <c r="K95" s="320" t="str">
        <f t="shared" si="12"/>
        <v>Q4 - 2025</v>
      </c>
      <c r="L95" s="321" t="str">
        <f t="shared" si="12"/>
        <v>Q1 - 2026</v>
      </c>
      <c r="M95" s="10"/>
      <c r="O95" s="18"/>
    </row>
    <row r="96" spans="1:16" x14ac:dyDescent="0.25">
      <c r="B96" s="729" t="str">
        <f>IF(Intro!$G$20="English",Variables!B30,Variables!C30)</f>
        <v>L80 seamless casing (including enhancements) with an API connection</v>
      </c>
      <c r="C96" s="619"/>
      <c r="D96" s="619"/>
      <c r="E96" s="619"/>
      <c r="F96" s="619"/>
      <c r="G96" s="619"/>
      <c r="H96" s="619"/>
      <c r="I96" s="619"/>
      <c r="J96" s="619"/>
      <c r="K96" s="619"/>
      <c r="L96" s="730"/>
      <c r="M96" s="10"/>
    </row>
    <row r="97" spans="2:13" x14ac:dyDescent="0.25">
      <c r="B97" s="731"/>
      <c r="C97" s="625"/>
      <c r="D97" s="625"/>
      <c r="E97" s="625"/>
      <c r="F97" s="625"/>
      <c r="G97" s="625"/>
      <c r="H97" s="625"/>
      <c r="I97" s="625"/>
      <c r="J97" s="625"/>
      <c r="K97" s="625"/>
      <c r="L97" s="732"/>
      <c r="M97" s="10"/>
    </row>
    <row r="98" spans="2:13" x14ac:dyDescent="0.25">
      <c r="B98" s="733" t="str">
        <f>D$26</f>
        <v>tonnes</v>
      </c>
      <c r="C98" s="734"/>
      <c r="D98" s="734"/>
      <c r="E98" s="137"/>
      <c r="F98" s="137"/>
      <c r="G98" s="137"/>
      <c r="H98" s="137"/>
      <c r="I98" s="137"/>
      <c r="J98" s="137"/>
      <c r="K98" s="137"/>
      <c r="L98" s="138"/>
      <c r="M98" s="10"/>
    </row>
    <row r="99" spans="2:13" x14ac:dyDescent="0.25">
      <c r="B99" s="733" t="str">
        <f>D$27</f>
        <v>net delivered purchase value (CAD)</v>
      </c>
      <c r="C99" s="734"/>
      <c r="D99" s="734"/>
      <c r="E99" s="137"/>
      <c r="F99" s="137"/>
      <c r="G99" s="137"/>
      <c r="H99" s="137"/>
      <c r="I99" s="137"/>
      <c r="J99" s="137"/>
      <c r="K99" s="137"/>
      <c r="L99" s="138"/>
      <c r="M99" s="10"/>
    </row>
    <row r="100" spans="2:13" x14ac:dyDescent="0.25">
      <c r="B100" s="733" t="str">
        <f>D$28</f>
        <v>$ / tonne</v>
      </c>
      <c r="C100" s="734"/>
      <c r="D100" s="734"/>
      <c r="E100" s="151" t="str">
        <f t="shared" ref="E100:L100" si="13">IF(E98=0,"-",E99/E98)</f>
        <v>-</v>
      </c>
      <c r="F100" s="151" t="str">
        <f t="shared" si="13"/>
        <v>-</v>
      </c>
      <c r="G100" s="151" t="str">
        <f t="shared" si="13"/>
        <v>-</v>
      </c>
      <c r="H100" s="151" t="str">
        <f t="shared" si="13"/>
        <v>-</v>
      </c>
      <c r="I100" s="151" t="str">
        <f t="shared" si="13"/>
        <v>-</v>
      </c>
      <c r="J100" s="151" t="str">
        <f t="shared" si="13"/>
        <v>-</v>
      </c>
      <c r="K100" s="151" t="str">
        <f t="shared" si="13"/>
        <v>-</v>
      </c>
      <c r="L100" s="152" t="str">
        <f t="shared" si="13"/>
        <v>-</v>
      </c>
      <c r="M100" s="10"/>
    </row>
    <row r="101" spans="2:13" x14ac:dyDescent="0.25">
      <c r="B101" s="729" t="str">
        <f>IF(Intro!$G$20="English",Variables!B31,Variables!C31)</f>
        <v>L80 welded casing (including enhancements) with an API connection</v>
      </c>
      <c r="C101" s="619"/>
      <c r="D101" s="619"/>
      <c r="E101" s="619"/>
      <c r="F101" s="619"/>
      <c r="G101" s="619"/>
      <c r="H101" s="619"/>
      <c r="I101" s="619"/>
      <c r="J101" s="619"/>
      <c r="K101" s="619"/>
      <c r="L101" s="730"/>
      <c r="M101" s="10"/>
    </row>
    <row r="102" spans="2:13" x14ac:dyDescent="0.25">
      <c r="B102" s="731"/>
      <c r="C102" s="625"/>
      <c r="D102" s="625"/>
      <c r="E102" s="625"/>
      <c r="F102" s="625"/>
      <c r="G102" s="625"/>
      <c r="H102" s="625"/>
      <c r="I102" s="625"/>
      <c r="J102" s="625"/>
      <c r="K102" s="625"/>
      <c r="L102" s="732"/>
      <c r="M102" s="10"/>
    </row>
    <row r="103" spans="2:13" x14ac:dyDescent="0.25">
      <c r="B103" s="733" t="str">
        <f>D$26</f>
        <v>tonnes</v>
      </c>
      <c r="C103" s="734"/>
      <c r="D103" s="734"/>
      <c r="E103" s="137"/>
      <c r="F103" s="137"/>
      <c r="G103" s="137"/>
      <c r="H103" s="137"/>
      <c r="I103" s="137"/>
      <c r="J103" s="137"/>
      <c r="K103" s="137"/>
      <c r="L103" s="138"/>
      <c r="M103" s="10"/>
    </row>
    <row r="104" spans="2:13" x14ac:dyDescent="0.25">
      <c r="B104" s="733" t="str">
        <f>D$27</f>
        <v>net delivered purchase value (CAD)</v>
      </c>
      <c r="C104" s="734"/>
      <c r="D104" s="734"/>
      <c r="E104" s="137"/>
      <c r="F104" s="137"/>
      <c r="G104" s="137"/>
      <c r="H104" s="137"/>
      <c r="I104" s="137"/>
      <c r="J104" s="137"/>
      <c r="K104" s="137"/>
      <c r="L104" s="138"/>
      <c r="M104" s="10"/>
    </row>
    <row r="105" spans="2:13" x14ac:dyDescent="0.25">
      <c r="B105" s="733" t="str">
        <f>D$28</f>
        <v>$ / tonne</v>
      </c>
      <c r="C105" s="734"/>
      <c r="D105" s="734"/>
      <c r="E105" s="151" t="str">
        <f t="shared" ref="E105:L105" si="14">IF(E103=0,"-",E104/E103)</f>
        <v>-</v>
      </c>
      <c r="F105" s="151" t="str">
        <f t="shared" si="14"/>
        <v>-</v>
      </c>
      <c r="G105" s="151" t="str">
        <f t="shared" si="14"/>
        <v>-</v>
      </c>
      <c r="H105" s="151" t="str">
        <f t="shared" si="14"/>
        <v>-</v>
      </c>
      <c r="I105" s="151" t="str">
        <f t="shared" si="14"/>
        <v>-</v>
      </c>
      <c r="J105" s="151" t="str">
        <f t="shared" si="14"/>
        <v>-</v>
      </c>
      <c r="K105" s="151" t="str">
        <f t="shared" si="14"/>
        <v>-</v>
      </c>
      <c r="L105" s="152" t="str">
        <f t="shared" si="14"/>
        <v>-</v>
      </c>
      <c r="M105" s="10"/>
    </row>
    <row r="106" spans="2:13" x14ac:dyDescent="0.25">
      <c r="B106" s="729" t="str">
        <f>IF(Intro!$G$20="English",Variables!B32,Variables!C32)</f>
        <v>L80 seamless casing (including enhancements) with a semi-premium connection</v>
      </c>
      <c r="C106" s="619"/>
      <c r="D106" s="619"/>
      <c r="E106" s="619"/>
      <c r="F106" s="619"/>
      <c r="G106" s="619"/>
      <c r="H106" s="619"/>
      <c r="I106" s="619"/>
      <c r="J106" s="619"/>
      <c r="K106" s="619"/>
      <c r="L106" s="730"/>
      <c r="M106" s="10"/>
    </row>
    <row r="107" spans="2:13" x14ac:dyDescent="0.25">
      <c r="B107" s="731"/>
      <c r="C107" s="625"/>
      <c r="D107" s="625"/>
      <c r="E107" s="625"/>
      <c r="F107" s="625"/>
      <c r="G107" s="625"/>
      <c r="H107" s="625"/>
      <c r="I107" s="625"/>
      <c r="J107" s="625"/>
      <c r="K107" s="625"/>
      <c r="L107" s="732"/>
      <c r="M107" s="10"/>
    </row>
    <row r="108" spans="2:13" x14ac:dyDescent="0.25">
      <c r="B108" s="733" t="str">
        <f>D$26</f>
        <v>tonnes</v>
      </c>
      <c r="C108" s="734"/>
      <c r="D108" s="734"/>
      <c r="E108" s="137"/>
      <c r="F108" s="137"/>
      <c r="G108" s="137"/>
      <c r="H108" s="137"/>
      <c r="I108" s="137"/>
      <c r="J108" s="137"/>
      <c r="K108" s="137"/>
      <c r="L108" s="138"/>
      <c r="M108" s="10"/>
    </row>
    <row r="109" spans="2:13" x14ac:dyDescent="0.25">
      <c r="B109" s="733" t="str">
        <f>D$27</f>
        <v>net delivered purchase value (CAD)</v>
      </c>
      <c r="C109" s="734"/>
      <c r="D109" s="734"/>
      <c r="E109" s="137"/>
      <c r="F109" s="137"/>
      <c r="G109" s="137"/>
      <c r="H109" s="137"/>
      <c r="I109" s="137"/>
      <c r="J109" s="137"/>
      <c r="K109" s="137"/>
      <c r="L109" s="138"/>
      <c r="M109" s="10"/>
    </row>
    <row r="110" spans="2:13" x14ac:dyDescent="0.25">
      <c r="B110" s="733" t="str">
        <f>D$28</f>
        <v>$ / tonne</v>
      </c>
      <c r="C110" s="734"/>
      <c r="D110" s="734"/>
      <c r="E110" s="151" t="str">
        <f t="shared" ref="E110:L110" si="15">IF(E108=0,"-",E109/E108)</f>
        <v>-</v>
      </c>
      <c r="F110" s="151" t="str">
        <f t="shared" si="15"/>
        <v>-</v>
      </c>
      <c r="G110" s="151" t="str">
        <f t="shared" si="15"/>
        <v>-</v>
      </c>
      <c r="H110" s="151" t="str">
        <f t="shared" si="15"/>
        <v>-</v>
      </c>
      <c r="I110" s="151" t="str">
        <f t="shared" si="15"/>
        <v>-</v>
      </c>
      <c r="J110" s="151" t="str">
        <f t="shared" si="15"/>
        <v>-</v>
      </c>
      <c r="K110" s="151" t="str">
        <f t="shared" si="15"/>
        <v>-</v>
      </c>
      <c r="L110" s="152" t="str">
        <f t="shared" si="15"/>
        <v>-</v>
      </c>
      <c r="M110" s="10"/>
    </row>
    <row r="111" spans="2:13" x14ac:dyDescent="0.25">
      <c r="B111" s="729" t="str">
        <f>IF(Intro!$G$20="English",Variables!B33,Variables!C33)</f>
        <v>L80 welded casing (including enhancements) with a semi-premium connection</v>
      </c>
      <c r="C111" s="619"/>
      <c r="D111" s="619"/>
      <c r="E111" s="619"/>
      <c r="F111" s="619"/>
      <c r="G111" s="619"/>
      <c r="H111" s="619"/>
      <c r="I111" s="619"/>
      <c r="J111" s="619"/>
      <c r="K111" s="619"/>
      <c r="L111" s="730"/>
      <c r="M111" s="10"/>
    </row>
    <row r="112" spans="2:13" x14ac:dyDescent="0.25">
      <c r="B112" s="731"/>
      <c r="C112" s="625"/>
      <c r="D112" s="625"/>
      <c r="E112" s="625"/>
      <c r="F112" s="625"/>
      <c r="G112" s="625"/>
      <c r="H112" s="625"/>
      <c r="I112" s="625"/>
      <c r="J112" s="625"/>
      <c r="K112" s="625"/>
      <c r="L112" s="732"/>
      <c r="M112" s="10"/>
    </row>
    <row r="113" spans="2:13" x14ac:dyDescent="0.25">
      <c r="B113" s="733" t="str">
        <f>D$26</f>
        <v>tonnes</v>
      </c>
      <c r="C113" s="734"/>
      <c r="D113" s="734"/>
      <c r="E113" s="137"/>
      <c r="F113" s="137"/>
      <c r="G113" s="137"/>
      <c r="H113" s="137"/>
      <c r="I113" s="137"/>
      <c r="J113" s="137"/>
      <c r="K113" s="137"/>
      <c r="L113" s="138"/>
      <c r="M113" s="10"/>
    </row>
    <row r="114" spans="2:13" x14ac:dyDescent="0.25">
      <c r="B114" s="733" t="str">
        <f>D$27</f>
        <v>net delivered purchase value (CAD)</v>
      </c>
      <c r="C114" s="734"/>
      <c r="D114" s="734"/>
      <c r="E114" s="137"/>
      <c r="F114" s="137"/>
      <c r="G114" s="137"/>
      <c r="H114" s="137"/>
      <c r="I114" s="137"/>
      <c r="J114" s="137"/>
      <c r="K114" s="137"/>
      <c r="L114" s="138"/>
      <c r="M114" s="10"/>
    </row>
    <row r="115" spans="2:13" x14ac:dyDescent="0.25">
      <c r="B115" s="733" t="str">
        <f>D$28</f>
        <v>$ / tonne</v>
      </c>
      <c r="C115" s="734"/>
      <c r="D115" s="734"/>
      <c r="E115" s="151" t="str">
        <f t="shared" ref="E115:L115" si="16">IF(E113=0,"-",E114/E113)</f>
        <v>-</v>
      </c>
      <c r="F115" s="151" t="str">
        <f t="shared" si="16"/>
        <v>-</v>
      </c>
      <c r="G115" s="151" t="str">
        <f t="shared" si="16"/>
        <v>-</v>
      </c>
      <c r="H115" s="151" t="str">
        <f t="shared" si="16"/>
        <v>-</v>
      </c>
      <c r="I115" s="151" t="str">
        <f t="shared" si="16"/>
        <v>-</v>
      </c>
      <c r="J115" s="151" t="str">
        <f t="shared" si="16"/>
        <v>-</v>
      </c>
      <c r="K115" s="151" t="str">
        <f t="shared" si="16"/>
        <v>-</v>
      </c>
      <c r="L115" s="152" t="str">
        <f t="shared" si="16"/>
        <v>-</v>
      </c>
      <c r="M115" s="10"/>
    </row>
    <row r="116" spans="2:13" x14ac:dyDescent="0.25">
      <c r="B116" s="729" t="str">
        <f>IF(Intro!$G$20="English",Variables!B34,Variables!C34)</f>
        <v>P110 seamless casing (including enhancements) with an API connection</v>
      </c>
      <c r="C116" s="619"/>
      <c r="D116" s="619"/>
      <c r="E116" s="619"/>
      <c r="F116" s="619"/>
      <c r="G116" s="619"/>
      <c r="H116" s="619"/>
      <c r="I116" s="619"/>
      <c r="J116" s="619"/>
      <c r="K116" s="619"/>
      <c r="L116" s="730"/>
      <c r="M116" s="10"/>
    </row>
    <row r="117" spans="2:13" x14ac:dyDescent="0.25">
      <c r="B117" s="731"/>
      <c r="C117" s="625"/>
      <c r="D117" s="625"/>
      <c r="E117" s="625"/>
      <c r="F117" s="625"/>
      <c r="G117" s="625"/>
      <c r="H117" s="625"/>
      <c r="I117" s="625"/>
      <c r="J117" s="625"/>
      <c r="K117" s="625"/>
      <c r="L117" s="732"/>
      <c r="M117" s="10"/>
    </row>
    <row r="118" spans="2:13" x14ac:dyDescent="0.25">
      <c r="B118" s="733" t="str">
        <f>D$26</f>
        <v>tonnes</v>
      </c>
      <c r="C118" s="734"/>
      <c r="D118" s="734"/>
      <c r="E118" s="137"/>
      <c r="F118" s="137"/>
      <c r="G118" s="137"/>
      <c r="H118" s="137"/>
      <c r="I118" s="137"/>
      <c r="J118" s="137"/>
      <c r="K118" s="137"/>
      <c r="L118" s="138"/>
      <c r="M118" s="10"/>
    </row>
    <row r="119" spans="2:13" x14ac:dyDescent="0.25">
      <c r="B119" s="733" t="str">
        <f>D$27</f>
        <v>net delivered purchase value (CAD)</v>
      </c>
      <c r="C119" s="734"/>
      <c r="D119" s="734"/>
      <c r="E119" s="137"/>
      <c r="F119" s="137"/>
      <c r="G119" s="137"/>
      <c r="H119" s="137"/>
      <c r="I119" s="137"/>
      <c r="J119" s="137"/>
      <c r="K119" s="137"/>
      <c r="L119" s="138"/>
      <c r="M119" s="10"/>
    </row>
    <row r="120" spans="2:13" x14ac:dyDescent="0.25">
      <c r="B120" s="733" t="str">
        <f>D$28</f>
        <v>$ / tonne</v>
      </c>
      <c r="C120" s="734"/>
      <c r="D120" s="734"/>
      <c r="E120" s="151" t="str">
        <f t="shared" ref="E120:L120" si="17">IF(E118=0,"-",E119/E118)</f>
        <v>-</v>
      </c>
      <c r="F120" s="151" t="str">
        <f t="shared" si="17"/>
        <v>-</v>
      </c>
      <c r="G120" s="151" t="str">
        <f t="shared" si="17"/>
        <v>-</v>
      </c>
      <c r="H120" s="151" t="str">
        <f t="shared" si="17"/>
        <v>-</v>
      </c>
      <c r="I120" s="151" t="str">
        <f t="shared" si="17"/>
        <v>-</v>
      </c>
      <c r="J120" s="151" t="str">
        <f t="shared" si="17"/>
        <v>-</v>
      </c>
      <c r="K120" s="151" t="str">
        <f t="shared" si="17"/>
        <v>-</v>
      </c>
      <c r="L120" s="152" t="str">
        <f t="shared" si="17"/>
        <v>-</v>
      </c>
      <c r="M120" s="10"/>
    </row>
    <row r="121" spans="2:13" x14ac:dyDescent="0.25">
      <c r="B121" s="729" t="str">
        <f>IF(Intro!$G$20="English",Variables!B35,Variables!C35)</f>
        <v>P110 welded casing (including enhancements) with an API connection</v>
      </c>
      <c r="C121" s="619"/>
      <c r="D121" s="619"/>
      <c r="E121" s="619"/>
      <c r="F121" s="619"/>
      <c r="G121" s="619"/>
      <c r="H121" s="619"/>
      <c r="I121" s="619"/>
      <c r="J121" s="619"/>
      <c r="K121" s="619"/>
      <c r="L121" s="730"/>
      <c r="M121" s="10"/>
    </row>
    <row r="122" spans="2:13" x14ac:dyDescent="0.25">
      <c r="B122" s="731"/>
      <c r="C122" s="625"/>
      <c r="D122" s="625"/>
      <c r="E122" s="625"/>
      <c r="F122" s="625"/>
      <c r="G122" s="625"/>
      <c r="H122" s="625"/>
      <c r="I122" s="625"/>
      <c r="J122" s="625"/>
      <c r="K122" s="625"/>
      <c r="L122" s="732"/>
      <c r="M122" s="10"/>
    </row>
    <row r="123" spans="2:13" x14ac:dyDescent="0.25">
      <c r="B123" s="733" t="str">
        <f>D$26</f>
        <v>tonnes</v>
      </c>
      <c r="C123" s="734"/>
      <c r="D123" s="734"/>
      <c r="E123" s="137"/>
      <c r="F123" s="137"/>
      <c r="G123" s="137"/>
      <c r="H123" s="137"/>
      <c r="I123" s="137"/>
      <c r="J123" s="137"/>
      <c r="K123" s="137"/>
      <c r="L123" s="138"/>
      <c r="M123" s="10"/>
    </row>
    <row r="124" spans="2:13" x14ac:dyDescent="0.25">
      <c r="B124" s="733" t="str">
        <f>D$27</f>
        <v>net delivered purchase value (CAD)</v>
      </c>
      <c r="C124" s="734"/>
      <c r="D124" s="734"/>
      <c r="E124" s="137"/>
      <c r="F124" s="137"/>
      <c r="G124" s="137"/>
      <c r="H124" s="137"/>
      <c r="I124" s="137"/>
      <c r="J124" s="137"/>
      <c r="K124" s="137"/>
      <c r="L124" s="138"/>
      <c r="M124" s="10"/>
    </row>
    <row r="125" spans="2:13" x14ac:dyDescent="0.25">
      <c r="B125" s="733" t="str">
        <f>D$28</f>
        <v>$ / tonne</v>
      </c>
      <c r="C125" s="734"/>
      <c r="D125" s="734"/>
      <c r="E125" s="151" t="str">
        <f t="shared" ref="E125:L125" si="18">IF(E123=0,"-",E124/E123)</f>
        <v>-</v>
      </c>
      <c r="F125" s="151" t="str">
        <f t="shared" si="18"/>
        <v>-</v>
      </c>
      <c r="G125" s="151" t="str">
        <f t="shared" si="18"/>
        <v>-</v>
      </c>
      <c r="H125" s="151" t="str">
        <f t="shared" si="18"/>
        <v>-</v>
      </c>
      <c r="I125" s="151" t="str">
        <f t="shared" si="18"/>
        <v>-</v>
      </c>
      <c r="J125" s="151" t="str">
        <f t="shared" si="18"/>
        <v>-</v>
      </c>
      <c r="K125" s="151" t="str">
        <f t="shared" si="18"/>
        <v>-</v>
      </c>
      <c r="L125" s="152" t="str">
        <f t="shared" si="18"/>
        <v>-</v>
      </c>
      <c r="M125" s="10"/>
    </row>
    <row r="126" spans="2:13" x14ac:dyDescent="0.25">
      <c r="B126" s="729" t="str">
        <f>IF(Intro!$G$20="English",Variables!B36,Variables!C36)</f>
        <v>P110 seamless casing (including enhancements) with a semi-premium connection</v>
      </c>
      <c r="C126" s="619"/>
      <c r="D126" s="619"/>
      <c r="E126" s="619"/>
      <c r="F126" s="619"/>
      <c r="G126" s="619"/>
      <c r="H126" s="619"/>
      <c r="I126" s="619"/>
      <c r="J126" s="619"/>
      <c r="K126" s="619"/>
      <c r="L126" s="730"/>
      <c r="M126" s="10"/>
    </row>
    <row r="127" spans="2:13" x14ac:dyDescent="0.25">
      <c r="B127" s="731"/>
      <c r="C127" s="625"/>
      <c r="D127" s="625"/>
      <c r="E127" s="625"/>
      <c r="F127" s="625"/>
      <c r="G127" s="625"/>
      <c r="H127" s="625"/>
      <c r="I127" s="625"/>
      <c r="J127" s="625"/>
      <c r="K127" s="625"/>
      <c r="L127" s="732"/>
      <c r="M127" s="10"/>
    </row>
    <row r="128" spans="2:13" x14ac:dyDescent="0.25">
      <c r="B128" s="733" t="str">
        <f>D$26</f>
        <v>tonnes</v>
      </c>
      <c r="C128" s="734"/>
      <c r="D128" s="734"/>
      <c r="E128" s="137"/>
      <c r="F128" s="137"/>
      <c r="G128" s="137"/>
      <c r="H128" s="137"/>
      <c r="I128" s="137"/>
      <c r="J128" s="137"/>
      <c r="K128" s="137"/>
      <c r="L128" s="138"/>
      <c r="M128" s="10"/>
    </row>
    <row r="129" spans="2:13" x14ac:dyDescent="0.25">
      <c r="B129" s="733" t="str">
        <f>D$27</f>
        <v>net delivered purchase value (CAD)</v>
      </c>
      <c r="C129" s="734"/>
      <c r="D129" s="734"/>
      <c r="E129" s="137"/>
      <c r="F129" s="137"/>
      <c r="G129" s="137"/>
      <c r="H129" s="137"/>
      <c r="I129" s="137"/>
      <c r="J129" s="137"/>
      <c r="K129" s="137"/>
      <c r="L129" s="138"/>
      <c r="M129" s="10"/>
    </row>
    <row r="130" spans="2:13" x14ac:dyDescent="0.25">
      <c r="B130" s="733" t="str">
        <f>D$28</f>
        <v>$ / tonne</v>
      </c>
      <c r="C130" s="734"/>
      <c r="D130" s="734"/>
      <c r="E130" s="151" t="str">
        <f t="shared" ref="E130:L130" si="19">IF(E128=0,"-",E129/E128)</f>
        <v>-</v>
      </c>
      <c r="F130" s="151" t="str">
        <f t="shared" si="19"/>
        <v>-</v>
      </c>
      <c r="G130" s="151" t="str">
        <f t="shared" si="19"/>
        <v>-</v>
      </c>
      <c r="H130" s="151" t="str">
        <f t="shared" si="19"/>
        <v>-</v>
      </c>
      <c r="I130" s="151" t="str">
        <f t="shared" si="19"/>
        <v>-</v>
      </c>
      <c r="J130" s="151" t="str">
        <f t="shared" si="19"/>
        <v>-</v>
      </c>
      <c r="K130" s="151" t="str">
        <f t="shared" si="19"/>
        <v>-</v>
      </c>
      <c r="L130" s="152" t="str">
        <f t="shared" si="19"/>
        <v>-</v>
      </c>
      <c r="M130" s="10"/>
    </row>
    <row r="131" spans="2:13" x14ac:dyDescent="0.25">
      <c r="B131" s="729" t="str">
        <f>IF(Intro!$G$20="English",Variables!B37,Variables!C37)</f>
        <v>P110 welded casing (including enhancements) with a semi-premium connection</v>
      </c>
      <c r="C131" s="619"/>
      <c r="D131" s="619"/>
      <c r="E131" s="619"/>
      <c r="F131" s="619"/>
      <c r="G131" s="619"/>
      <c r="H131" s="619"/>
      <c r="I131" s="619"/>
      <c r="J131" s="619"/>
      <c r="K131" s="619"/>
      <c r="L131" s="730"/>
      <c r="M131" s="10"/>
    </row>
    <row r="132" spans="2:13" x14ac:dyDescent="0.25">
      <c r="B132" s="731"/>
      <c r="C132" s="625"/>
      <c r="D132" s="625"/>
      <c r="E132" s="625"/>
      <c r="F132" s="625"/>
      <c r="G132" s="625"/>
      <c r="H132" s="625"/>
      <c r="I132" s="625"/>
      <c r="J132" s="625"/>
      <c r="K132" s="625"/>
      <c r="L132" s="732"/>
      <c r="M132" s="10"/>
    </row>
    <row r="133" spans="2:13" x14ac:dyDescent="0.25">
      <c r="B133" s="733" t="str">
        <f>D$26</f>
        <v>tonnes</v>
      </c>
      <c r="C133" s="734"/>
      <c r="D133" s="734"/>
      <c r="E133" s="137"/>
      <c r="F133" s="137"/>
      <c r="G133" s="137"/>
      <c r="H133" s="137"/>
      <c r="I133" s="137"/>
      <c r="J133" s="137"/>
      <c r="K133" s="137"/>
      <c r="L133" s="138"/>
      <c r="M133" s="10"/>
    </row>
    <row r="134" spans="2:13" x14ac:dyDescent="0.25">
      <c r="B134" s="733" t="str">
        <f>D$27</f>
        <v>net delivered purchase value (CAD)</v>
      </c>
      <c r="C134" s="734"/>
      <c r="D134" s="734"/>
      <c r="E134" s="137"/>
      <c r="F134" s="137"/>
      <c r="G134" s="137"/>
      <c r="H134" s="137"/>
      <c r="I134" s="137"/>
      <c r="J134" s="137"/>
      <c r="K134" s="137"/>
      <c r="L134" s="138"/>
      <c r="M134" s="10"/>
    </row>
    <row r="135" spans="2:13" x14ac:dyDescent="0.25">
      <c r="B135" s="733" t="str">
        <f>D$28</f>
        <v>$ / tonne</v>
      </c>
      <c r="C135" s="734"/>
      <c r="D135" s="734"/>
      <c r="E135" s="151" t="str">
        <f t="shared" ref="E135:L135" si="20">IF(E133=0,"-",E134/E133)</f>
        <v>-</v>
      </c>
      <c r="F135" s="151" t="str">
        <f t="shared" si="20"/>
        <v>-</v>
      </c>
      <c r="G135" s="151" t="str">
        <f t="shared" si="20"/>
        <v>-</v>
      </c>
      <c r="H135" s="151" t="str">
        <f t="shared" si="20"/>
        <v>-</v>
      </c>
      <c r="I135" s="151" t="str">
        <f t="shared" si="20"/>
        <v>-</v>
      </c>
      <c r="J135" s="151" t="str">
        <f t="shared" si="20"/>
        <v>-</v>
      </c>
      <c r="K135" s="151" t="str">
        <f t="shared" si="20"/>
        <v>-</v>
      </c>
      <c r="L135" s="152" t="str">
        <f t="shared" si="20"/>
        <v>-</v>
      </c>
      <c r="M135" s="10"/>
    </row>
    <row r="136" spans="2:13" x14ac:dyDescent="0.25">
      <c r="B136" s="729" t="str">
        <f>IF(Intro!$G$20="English",Variables!B38,Variables!C38)</f>
        <v>T95 seamless casing (including enhancements) with a semi-premium connection</v>
      </c>
      <c r="C136" s="619"/>
      <c r="D136" s="619"/>
      <c r="E136" s="619"/>
      <c r="F136" s="619"/>
      <c r="G136" s="619"/>
      <c r="H136" s="619"/>
      <c r="I136" s="619"/>
      <c r="J136" s="619"/>
      <c r="K136" s="619"/>
      <c r="L136" s="730"/>
      <c r="M136" s="10"/>
    </row>
    <row r="137" spans="2:13" x14ac:dyDescent="0.25">
      <c r="B137" s="731"/>
      <c r="C137" s="625"/>
      <c r="D137" s="625"/>
      <c r="E137" s="625"/>
      <c r="F137" s="625"/>
      <c r="G137" s="625"/>
      <c r="H137" s="625"/>
      <c r="I137" s="625"/>
      <c r="J137" s="625"/>
      <c r="K137" s="625"/>
      <c r="L137" s="732"/>
      <c r="M137" s="10"/>
    </row>
    <row r="138" spans="2:13" x14ac:dyDescent="0.25">
      <c r="B138" s="733" t="str">
        <f>D$26</f>
        <v>tonnes</v>
      </c>
      <c r="C138" s="734"/>
      <c r="D138" s="734"/>
      <c r="E138" s="137"/>
      <c r="F138" s="137"/>
      <c r="G138" s="137"/>
      <c r="H138" s="137"/>
      <c r="I138" s="137"/>
      <c r="J138" s="137"/>
      <c r="K138" s="137"/>
      <c r="L138" s="138"/>
      <c r="M138" s="10"/>
    </row>
    <row r="139" spans="2:13" x14ac:dyDescent="0.25">
      <c r="B139" s="733" t="str">
        <f>D$27</f>
        <v>net delivered purchase value (CAD)</v>
      </c>
      <c r="C139" s="734"/>
      <c r="D139" s="734"/>
      <c r="E139" s="137"/>
      <c r="F139" s="137"/>
      <c r="G139" s="137"/>
      <c r="H139" s="137"/>
      <c r="I139" s="137"/>
      <c r="J139" s="137"/>
      <c r="K139" s="137"/>
      <c r="L139" s="138"/>
      <c r="M139" s="10"/>
    </row>
    <row r="140" spans="2:13" x14ac:dyDescent="0.25">
      <c r="B140" s="733" t="str">
        <f>D$28</f>
        <v>$ / tonne</v>
      </c>
      <c r="C140" s="734"/>
      <c r="D140" s="734"/>
      <c r="E140" s="151" t="str">
        <f t="shared" ref="E140:L140" si="21">IF(E138=0,"-",E139/E138)</f>
        <v>-</v>
      </c>
      <c r="F140" s="151" t="str">
        <f t="shared" si="21"/>
        <v>-</v>
      </c>
      <c r="G140" s="151" t="str">
        <f t="shared" si="21"/>
        <v>-</v>
      </c>
      <c r="H140" s="151" t="str">
        <f t="shared" si="21"/>
        <v>-</v>
      </c>
      <c r="I140" s="151" t="str">
        <f t="shared" si="21"/>
        <v>-</v>
      </c>
      <c r="J140" s="151" t="str">
        <f t="shared" si="21"/>
        <v>-</v>
      </c>
      <c r="K140" s="151" t="str">
        <f t="shared" si="21"/>
        <v>-</v>
      </c>
      <c r="L140" s="152" t="str">
        <f t="shared" si="21"/>
        <v>-</v>
      </c>
      <c r="M140" s="10"/>
    </row>
    <row r="141" spans="2:13" x14ac:dyDescent="0.25">
      <c r="B141" s="729" t="str">
        <f>IF(Intro!$G$20="English",Variables!B39,Variables!C39)</f>
        <v>P110S seamless casing (including enhancements) or similar mild sour service grade with a semi-premium connection</v>
      </c>
      <c r="C141" s="619"/>
      <c r="D141" s="619"/>
      <c r="E141" s="619"/>
      <c r="F141" s="619"/>
      <c r="G141" s="619"/>
      <c r="H141" s="619"/>
      <c r="I141" s="619"/>
      <c r="J141" s="619"/>
      <c r="K141" s="619"/>
      <c r="L141" s="730"/>
      <c r="M141" s="10"/>
    </row>
    <row r="142" spans="2:13" x14ac:dyDescent="0.25">
      <c r="B142" s="731"/>
      <c r="C142" s="625"/>
      <c r="D142" s="625"/>
      <c r="E142" s="625"/>
      <c r="F142" s="625"/>
      <c r="G142" s="625"/>
      <c r="H142" s="625"/>
      <c r="I142" s="625"/>
      <c r="J142" s="625"/>
      <c r="K142" s="625"/>
      <c r="L142" s="732"/>
      <c r="M142" s="10"/>
    </row>
    <row r="143" spans="2:13" x14ac:dyDescent="0.25">
      <c r="B143" s="733" t="str">
        <f>D$26</f>
        <v>tonnes</v>
      </c>
      <c r="C143" s="734"/>
      <c r="D143" s="734"/>
      <c r="E143" s="137"/>
      <c r="F143" s="137"/>
      <c r="G143" s="137"/>
      <c r="H143" s="137"/>
      <c r="I143" s="137"/>
      <c r="J143" s="137"/>
      <c r="K143" s="137"/>
      <c r="L143" s="138"/>
      <c r="M143" s="10"/>
    </row>
    <row r="144" spans="2:13" x14ac:dyDescent="0.25">
      <c r="B144" s="733" t="str">
        <f>D$27</f>
        <v>net delivered purchase value (CAD)</v>
      </c>
      <c r="C144" s="734"/>
      <c r="D144" s="734"/>
      <c r="E144" s="137"/>
      <c r="F144" s="137"/>
      <c r="G144" s="137"/>
      <c r="H144" s="137"/>
      <c r="I144" s="137"/>
      <c r="J144" s="137"/>
      <c r="K144" s="137"/>
      <c r="L144" s="138"/>
      <c r="M144" s="10"/>
    </row>
    <row r="145" spans="1:19" x14ac:dyDescent="0.25">
      <c r="B145" s="733" t="str">
        <f>D$28</f>
        <v>$ / tonne</v>
      </c>
      <c r="C145" s="734"/>
      <c r="D145" s="734"/>
      <c r="E145" s="151" t="str">
        <f t="shared" ref="E145:L145" si="22">IF(E143=0,"-",E144/E143)</f>
        <v>-</v>
      </c>
      <c r="F145" s="151" t="str">
        <f t="shared" si="22"/>
        <v>-</v>
      </c>
      <c r="G145" s="151" t="str">
        <f t="shared" si="22"/>
        <v>-</v>
      </c>
      <c r="H145" s="151" t="str">
        <f t="shared" si="22"/>
        <v>-</v>
      </c>
      <c r="I145" s="151" t="str">
        <f t="shared" si="22"/>
        <v>-</v>
      </c>
      <c r="J145" s="151" t="str">
        <f t="shared" si="22"/>
        <v>-</v>
      </c>
      <c r="K145" s="151" t="str">
        <f t="shared" si="22"/>
        <v>-</v>
      </c>
      <c r="L145" s="152" t="str">
        <f t="shared" si="22"/>
        <v>-</v>
      </c>
      <c r="M145" s="10"/>
    </row>
    <row r="146" spans="1:19" x14ac:dyDescent="0.25">
      <c r="B146" s="316"/>
      <c r="C146" s="317"/>
      <c r="D146" s="317"/>
      <c r="E146" s="29"/>
      <c r="F146" s="29"/>
      <c r="G146" s="29"/>
      <c r="H146" s="29"/>
      <c r="I146" s="29"/>
      <c r="J146" s="29"/>
      <c r="K146" s="29"/>
      <c r="L146" s="30"/>
      <c r="M146" s="10"/>
    </row>
    <row r="147" spans="1:19" x14ac:dyDescent="0.25">
      <c r="B147" s="549" t="str">
        <f>IF(Intro!$G$20="English",O147,P147)</f>
        <v>In the table below, “Error” means that the total imports of your firm's benchmark products exceed your firm's total imports for that period. Therefore, please modify the above data if necessary.</v>
      </c>
      <c r="C147" s="550"/>
      <c r="D147" s="550"/>
      <c r="E147" s="550"/>
      <c r="F147" s="550"/>
      <c r="G147" s="550"/>
      <c r="H147" s="550"/>
      <c r="I147" s="550"/>
      <c r="J147" s="550"/>
      <c r="K147" s="550"/>
      <c r="L147" s="551"/>
      <c r="M147" s="10"/>
      <c r="O147" s="10" t="s">
        <v>361</v>
      </c>
      <c r="P147" s="10" t="s">
        <v>362</v>
      </c>
      <c r="S147" s="38"/>
    </row>
    <row r="148" spans="1:19" x14ac:dyDescent="0.25">
      <c r="B148" s="549"/>
      <c r="C148" s="550"/>
      <c r="D148" s="550"/>
      <c r="E148" s="550"/>
      <c r="F148" s="550"/>
      <c r="G148" s="550"/>
      <c r="H148" s="550"/>
      <c r="I148" s="550"/>
      <c r="J148" s="550"/>
      <c r="K148" s="550"/>
      <c r="L148" s="551"/>
      <c r="M148" s="10"/>
      <c r="S148" s="38"/>
    </row>
    <row r="149" spans="1:19" x14ac:dyDescent="0.25">
      <c r="B149" s="316"/>
      <c r="C149" s="317"/>
      <c r="D149" s="317"/>
      <c r="E149" s="29"/>
      <c r="F149" s="29"/>
      <c r="G149" s="29"/>
      <c r="H149" s="29"/>
      <c r="I149" s="29"/>
      <c r="J149" s="29"/>
      <c r="K149" s="29"/>
      <c r="L149" s="30"/>
      <c r="M149" s="10"/>
      <c r="S149" s="38"/>
    </row>
    <row r="150" spans="1:19" ht="14.1" customHeight="1" x14ac:dyDescent="0.25">
      <c r="B150" s="744" t="str">
        <f>Variables!D66</f>
        <v>Verification - volume</v>
      </c>
      <c r="C150" s="745"/>
      <c r="D150" s="745"/>
      <c r="E150" s="745"/>
      <c r="F150" s="746"/>
      <c r="G150" s="320">
        <f>G80</f>
        <v>2024</v>
      </c>
      <c r="H150" s="320">
        <f>H80</f>
        <v>2025</v>
      </c>
      <c r="I150" s="320" t="str">
        <f>I80</f>
        <v>Jan-March 2025</v>
      </c>
      <c r="J150" s="320" t="str">
        <f>J80</f>
        <v>Jan-March 2026</v>
      </c>
      <c r="K150" s="225"/>
      <c r="L150" s="226"/>
      <c r="M150" s="10"/>
    </row>
    <row r="151" spans="1:19" ht="14.1" customHeight="1" x14ac:dyDescent="0.25">
      <c r="B151" s="753" t="str">
        <f>B98</f>
        <v>tonnes</v>
      </c>
      <c r="C151" s="754"/>
      <c r="D151" s="754"/>
      <c r="E151" s="754"/>
      <c r="F151" s="755"/>
      <c r="G151" s="187" t="str">
        <f>IF(SUM(E98:G98,E103:G103,E108:G108,E113:G113,E118:G118,E123:G123,E128:G128,E133:G133,E138:G138,E143:G143)&gt;H26,Variables!$D$67,Variables!$D$68)</f>
        <v>Okay</v>
      </c>
      <c r="H151" s="187" t="str">
        <f>IF(SUM(H98:K98,H103:K103,H108:K108,H113:K113,H118:K118,H123:K123,H128:K128,H133:K133,H138:K138,H143:K143)&gt;I26,Variables!$D$67,Variables!$D$68)</f>
        <v>Okay</v>
      </c>
      <c r="I151" s="187" t="str">
        <f>IF(SUM(H98,H103,H108,H113,H118,H123,H128,H133,H138,H143)&gt;J26,Variables!$D$67,Variables!$D$68)</f>
        <v>Okay</v>
      </c>
      <c r="J151" s="187" t="str">
        <f>IF(SUM(L98,L103,L108,L113,L118,L123,L128,L133,L138,L143)&gt;K26,Variables!$D$67,Variables!$D$68)</f>
        <v>Okay</v>
      </c>
      <c r="K151" s="225"/>
      <c r="L151" s="226"/>
      <c r="M151" s="10"/>
    </row>
    <row r="152" spans="1:19" ht="14.1" customHeight="1" x14ac:dyDescent="0.25">
      <c r="B152" s="750" t="str">
        <f>IF(Intro!$G$20="English",O152,P152)</f>
        <v>volume - total imports of benchmark products (Question 3)</v>
      </c>
      <c r="C152" s="751"/>
      <c r="D152" s="751"/>
      <c r="E152" s="751"/>
      <c r="F152" s="752"/>
      <c r="G152" s="187">
        <f>SUM(E98:G98,E103:G103,E108:G108,E113:G113,E118:G118,E123:G123,E128:G128,E133:G133,E138:G138,E143:G143)</f>
        <v>0</v>
      </c>
      <c r="H152" s="187">
        <f>SUM(H98:K98,H103:K103,H108:K108,H113:K113,H118:K118,H123:K123,H128:K128,H133:K133,H138:K138,H143:K143)</f>
        <v>0</v>
      </c>
      <c r="I152" s="187">
        <f>SUM(H98,H103,H108,H113,H118,H123,H128,H133,H138,H143)</f>
        <v>0</v>
      </c>
      <c r="J152" s="187">
        <f>SUM(L98,L103,L108,L113,L118,L123,L128,L133,L138,L143)</f>
        <v>0</v>
      </c>
      <c r="K152" s="225"/>
      <c r="L152" s="226"/>
      <c r="M152" s="10"/>
      <c r="O152" s="10" t="s">
        <v>431</v>
      </c>
      <c r="P152" s="10" t="s">
        <v>432</v>
      </c>
    </row>
    <row r="153" spans="1:19" ht="14.1" customHeight="1" x14ac:dyDescent="0.25">
      <c r="B153" s="750" t="str">
        <f>IF(Intro!$G$20="English",O153,P153)</f>
        <v>volume - total imports (Question 1)</v>
      </c>
      <c r="C153" s="751"/>
      <c r="D153" s="751"/>
      <c r="E153" s="751"/>
      <c r="F153" s="752"/>
      <c r="G153" s="187">
        <f>H26</f>
        <v>0</v>
      </c>
      <c r="H153" s="187">
        <f>I26</f>
        <v>0</v>
      </c>
      <c r="I153" s="187">
        <f>J26</f>
        <v>0</v>
      </c>
      <c r="J153" s="187">
        <f>K26</f>
        <v>0</v>
      </c>
      <c r="K153" s="225"/>
      <c r="L153" s="226"/>
      <c r="M153" s="10"/>
      <c r="O153" s="10" t="s">
        <v>433</v>
      </c>
      <c r="P153" s="10" t="s">
        <v>434</v>
      </c>
    </row>
    <row r="154" spans="1:19" x14ac:dyDescent="0.25">
      <c r="B154" s="744" t="str">
        <f>Variables!D70</f>
        <v>Verification - value</v>
      </c>
      <c r="C154" s="745"/>
      <c r="D154" s="745"/>
      <c r="E154" s="745"/>
      <c r="F154" s="746"/>
      <c r="G154" s="320">
        <f>G150</f>
        <v>2024</v>
      </c>
      <c r="H154" s="320">
        <f>H150</f>
        <v>2025</v>
      </c>
      <c r="I154" s="320" t="str">
        <f>I150</f>
        <v>Jan-March 2025</v>
      </c>
      <c r="J154" s="320" t="str">
        <f>J150</f>
        <v>Jan-March 2026</v>
      </c>
      <c r="K154" s="225"/>
      <c r="L154" s="226"/>
      <c r="M154" s="10"/>
    </row>
    <row r="155" spans="1:19" ht="14.1" customHeight="1" x14ac:dyDescent="0.25">
      <c r="B155" s="753" t="str">
        <f>B99</f>
        <v>net delivered purchase value (CAD)</v>
      </c>
      <c r="C155" s="754"/>
      <c r="D155" s="754"/>
      <c r="E155" s="754"/>
      <c r="F155" s="755"/>
      <c r="G155" s="187" t="str">
        <f>IF(SUM(E99:G99,E104:G104,E109:G109,E114:G114,E119:G119,E124:G124,E129:G129,E134:G134,E139:G139,E144:G144)&gt;H27,Variables!$D$67,Variables!$D$68)</f>
        <v>Okay</v>
      </c>
      <c r="H155" s="187" t="str">
        <f>IF(SUM(H99:K99,H104:K104,H109:K109,H114:K114,H119:K119,H124:K124,H129:K129,H134:K134,H139:K139,H144:K144)&gt;I27,Variables!$D$67,Variables!$D$68)</f>
        <v>Okay</v>
      </c>
      <c r="I155" s="187" t="str">
        <f>IF(SUM(H99,H104,H109,H114,H119,H124,H129,H134,H139,H144)&gt;J27,Variables!$D$67,Variables!$D$68)</f>
        <v>Okay</v>
      </c>
      <c r="J155" s="187" t="str">
        <f>IF(SUM(L99,L104,L109,L114,L119,L124,L129,L134,L139,L144)&gt;K27,Variables!$D$67,Variables!$D$68)</f>
        <v>Okay</v>
      </c>
      <c r="K155" s="225"/>
      <c r="L155" s="226"/>
      <c r="M155" s="10"/>
    </row>
    <row r="156" spans="1:19" ht="14.1" customHeight="1" x14ac:dyDescent="0.25">
      <c r="B156" s="750" t="str">
        <f>IF(Intro!$G$20="English",O156,P156)</f>
        <v>value - total imports of benchmark products (Question 3)</v>
      </c>
      <c r="C156" s="751"/>
      <c r="D156" s="751"/>
      <c r="E156" s="751"/>
      <c r="F156" s="752"/>
      <c r="G156" s="187">
        <f>SUM(E99:G99,E104:G104,E109:G109,E114:G114,E119:G119,E124:G124,E129:G129,E134:G134,E139:G139,E144:G144)</f>
        <v>0</v>
      </c>
      <c r="H156" s="187">
        <f>SUM(H99:K99,H104:K104,H109:K109,H114:K114,H119:K119,H124:K124,H129:K129,H134:K134,H139:K139,H144:K144)</f>
        <v>0</v>
      </c>
      <c r="I156" s="187">
        <f>SUM(H99,H104,H109,H114,H119,H124,H129,H134,H139,H144)</f>
        <v>0</v>
      </c>
      <c r="J156" s="187">
        <f>SUM(L99,L104,L109,L114,L119,L124,L129,L134,L139,L144)</f>
        <v>0</v>
      </c>
      <c r="K156" s="225"/>
      <c r="L156" s="226"/>
      <c r="M156" s="10"/>
      <c r="O156" s="10" t="s">
        <v>435</v>
      </c>
      <c r="P156" s="10" t="s">
        <v>436</v>
      </c>
    </row>
    <row r="157" spans="1:19" ht="14.1" customHeight="1" x14ac:dyDescent="0.25">
      <c r="B157" s="750" t="str">
        <f>IF(Intro!$G$20="English",O157,P157)</f>
        <v>valeur - total imports (Question 1)</v>
      </c>
      <c r="C157" s="751"/>
      <c r="D157" s="751"/>
      <c r="E157" s="751"/>
      <c r="F157" s="752"/>
      <c r="G157" s="187">
        <f>H27</f>
        <v>0</v>
      </c>
      <c r="H157" s="187">
        <f>I27</f>
        <v>0</v>
      </c>
      <c r="I157" s="187">
        <f>J27</f>
        <v>0</v>
      </c>
      <c r="J157" s="187">
        <f>K27</f>
        <v>0</v>
      </c>
      <c r="K157" s="225"/>
      <c r="L157" s="226"/>
      <c r="M157" s="10"/>
      <c r="O157" s="10" t="s">
        <v>437</v>
      </c>
      <c r="P157" s="10" t="s">
        <v>438</v>
      </c>
    </row>
    <row r="158" spans="1:19" x14ac:dyDescent="0.25">
      <c r="B158" s="72"/>
      <c r="C158" s="82"/>
      <c r="D158" s="82"/>
      <c r="E158" s="82"/>
      <c r="F158" s="82"/>
      <c r="G158" s="82"/>
      <c r="H158" s="82"/>
      <c r="I158" s="82"/>
      <c r="J158" s="82"/>
      <c r="K158" s="82"/>
      <c r="L158" s="83"/>
      <c r="M158" s="10"/>
    </row>
    <row r="159" spans="1:19" s="207" customFormat="1" x14ac:dyDescent="0.25">
      <c r="A159" s="7"/>
      <c r="B159" s="91"/>
      <c r="C159" s="91"/>
      <c r="D159" s="89"/>
      <c r="E159" s="319"/>
      <c r="F159" s="319"/>
      <c r="G159" s="319"/>
      <c r="H159" s="319"/>
      <c r="I159" s="319"/>
      <c r="J159" s="319"/>
      <c r="K159" s="319"/>
      <c r="L159" s="319"/>
      <c r="M159" s="73"/>
    </row>
    <row r="160" spans="1:19" x14ac:dyDescent="0.25">
      <c r="B160" s="540" t="str">
        <f>IF(Intro!$G$20="English",O160,P160)</f>
        <v>SALES IN CANADA OF IMPORTS OF BENCHMARK PRODUCTS</v>
      </c>
      <c r="C160" s="541"/>
      <c r="D160" s="541"/>
      <c r="E160" s="541"/>
      <c r="F160" s="541"/>
      <c r="G160" s="541"/>
      <c r="H160" s="541"/>
      <c r="I160" s="541"/>
      <c r="J160" s="541"/>
      <c r="K160" s="541"/>
      <c r="L160" s="542"/>
      <c r="M160" s="10"/>
      <c r="O160" s="105" t="s">
        <v>336</v>
      </c>
      <c r="P160" s="105" t="s">
        <v>400</v>
      </c>
    </row>
    <row r="161" spans="2:16" x14ac:dyDescent="0.25">
      <c r="B161" s="672" t="s">
        <v>17</v>
      </c>
      <c r="C161" s="673"/>
      <c r="D161" s="673"/>
      <c r="E161" s="673"/>
      <c r="F161" s="673"/>
      <c r="G161" s="673"/>
      <c r="H161" s="673"/>
      <c r="I161" s="673"/>
      <c r="J161" s="673"/>
      <c r="K161" s="673"/>
      <c r="L161" s="674"/>
      <c r="M161" s="10"/>
    </row>
    <row r="162" spans="2:16" x14ac:dyDescent="0.25">
      <c r="B162" s="16"/>
      <c r="C162" s="35"/>
      <c r="D162" s="35"/>
      <c r="E162" s="36"/>
      <c r="F162" s="36"/>
      <c r="G162" s="36"/>
      <c r="H162" s="36"/>
      <c r="I162" s="36"/>
      <c r="J162" s="36"/>
      <c r="K162" s="36"/>
      <c r="L162" s="17"/>
      <c r="M162" s="10"/>
    </row>
    <row r="163" spans="2:16" x14ac:dyDescent="0.25">
      <c r="B163" s="549" t="str">
        <f>IF(Intro!$G$20="English",O163,P163)</f>
        <v xml:space="preserve">Report the volume and value of sales of imports in Canada for each benchmark product listed below : </v>
      </c>
      <c r="C163" s="550"/>
      <c r="D163" s="550"/>
      <c r="E163" s="550"/>
      <c r="F163" s="550"/>
      <c r="G163" s="550"/>
      <c r="H163" s="550"/>
      <c r="I163" s="550"/>
      <c r="J163" s="550"/>
      <c r="K163" s="550"/>
      <c r="L163" s="551"/>
      <c r="M163" s="10"/>
      <c r="O163" s="18" t="s">
        <v>171</v>
      </c>
      <c r="P163" s="10" t="s">
        <v>399</v>
      </c>
    </row>
    <row r="164" spans="2:16" x14ac:dyDescent="0.25">
      <c r="B164" s="549" t="str">
        <f>Pro!B22</f>
        <v>Note - Only complete this question if your firm sold the goods between January 1, 2023, and March 31,2026.</v>
      </c>
      <c r="C164" s="550"/>
      <c r="D164" s="550"/>
      <c r="E164" s="550"/>
      <c r="F164" s="550"/>
      <c r="G164" s="550"/>
      <c r="H164" s="550"/>
      <c r="I164" s="550"/>
      <c r="J164" s="550"/>
      <c r="K164" s="550"/>
      <c r="L164" s="551"/>
      <c r="M164" s="10"/>
      <c r="O164" s="18"/>
    </row>
    <row r="165" spans="2:16" x14ac:dyDescent="0.25">
      <c r="B165" s="316"/>
      <c r="C165" s="317"/>
      <c r="D165" s="35"/>
      <c r="E165" s="36"/>
      <c r="F165" s="36"/>
      <c r="G165" s="36"/>
      <c r="H165" s="36"/>
      <c r="I165" s="36"/>
      <c r="J165" s="36"/>
      <c r="K165" s="36"/>
      <c r="L165" s="17"/>
      <c r="M165" s="10"/>
      <c r="O165" s="18"/>
    </row>
    <row r="166" spans="2:16" x14ac:dyDescent="0.25">
      <c r="B166" s="775"/>
      <c r="C166" s="776"/>
      <c r="D166" s="777"/>
      <c r="E166" s="320" t="str">
        <f t="shared" ref="E166:L166" si="23">E95</f>
        <v>Q2 - 2024</v>
      </c>
      <c r="F166" s="320" t="str">
        <f t="shared" si="23"/>
        <v>Q3 - 2024</v>
      </c>
      <c r="G166" s="320" t="str">
        <f t="shared" si="23"/>
        <v>Q4 - 2024</v>
      </c>
      <c r="H166" s="320" t="str">
        <f t="shared" si="23"/>
        <v>Q1 - 2025</v>
      </c>
      <c r="I166" s="320" t="str">
        <f t="shared" si="23"/>
        <v>Q2 - 2025</v>
      </c>
      <c r="J166" s="320" t="str">
        <f t="shared" si="23"/>
        <v>Q3 - 2025</v>
      </c>
      <c r="K166" s="320" t="str">
        <f t="shared" si="23"/>
        <v>Q4 - 2025</v>
      </c>
      <c r="L166" s="321" t="str">
        <f t="shared" si="23"/>
        <v>Q1 - 2026</v>
      </c>
      <c r="M166" s="10"/>
      <c r="O166" s="18"/>
    </row>
    <row r="167" spans="2:16" x14ac:dyDescent="0.25">
      <c r="B167" s="729" t="str">
        <f>B96</f>
        <v>L80 seamless casing (including enhancements) with an API connection</v>
      </c>
      <c r="C167" s="619"/>
      <c r="D167" s="619"/>
      <c r="E167" s="619"/>
      <c r="F167" s="619"/>
      <c r="G167" s="619"/>
      <c r="H167" s="619"/>
      <c r="I167" s="619"/>
      <c r="J167" s="619"/>
      <c r="K167" s="619"/>
      <c r="L167" s="730"/>
      <c r="M167" s="10"/>
    </row>
    <row r="168" spans="2:16" x14ac:dyDescent="0.25">
      <c r="B168" s="731"/>
      <c r="C168" s="625"/>
      <c r="D168" s="625"/>
      <c r="E168" s="625"/>
      <c r="F168" s="625"/>
      <c r="G168" s="625"/>
      <c r="H168" s="625"/>
      <c r="I168" s="625"/>
      <c r="J168" s="625"/>
      <c r="K168" s="625"/>
      <c r="L168" s="732"/>
      <c r="M168" s="10"/>
    </row>
    <row r="169" spans="2:16" x14ac:dyDescent="0.25">
      <c r="B169" s="733" t="str">
        <f>D$31</f>
        <v>tonnes</v>
      </c>
      <c r="C169" s="734"/>
      <c r="D169" s="734"/>
      <c r="E169" s="137"/>
      <c r="F169" s="137"/>
      <c r="G169" s="137"/>
      <c r="H169" s="137"/>
      <c r="I169" s="137"/>
      <c r="J169" s="137"/>
      <c r="K169" s="137"/>
      <c r="L169" s="138"/>
      <c r="M169" s="10"/>
    </row>
    <row r="170" spans="2:16" x14ac:dyDescent="0.25">
      <c r="B170" s="733" t="str">
        <f>D$32</f>
        <v>net delivered selling value (CAD)</v>
      </c>
      <c r="C170" s="734"/>
      <c r="D170" s="734"/>
      <c r="E170" s="137"/>
      <c r="F170" s="137"/>
      <c r="G170" s="137"/>
      <c r="H170" s="137"/>
      <c r="I170" s="137"/>
      <c r="J170" s="137"/>
      <c r="K170" s="137"/>
      <c r="L170" s="138"/>
      <c r="M170" s="10"/>
    </row>
    <row r="171" spans="2:16" x14ac:dyDescent="0.25">
      <c r="B171" s="733" t="str">
        <f>D$33</f>
        <v>$ / tonne</v>
      </c>
      <c r="C171" s="734"/>
      <c r="D171" s="734"/>
      <c r="E171" s="151" t="str">
        <f t="shared" ref="E171:L171" si="24">IF(E169=0,"-",E170/E169)</f>
        <v>-</v>
      </c>
      <c r="F171" s="151" t="str">
        <f t="shared" si="24"/>
        <v>-</v>
      </c>
      <c r="G171" s="151" t="str">
        <f t="shared" si="24"/>
        <v>-</v>
      </c>
      <c r="H171" s="151" t="str">
        <f t="shared" si="24"/>
        <v>-</v>
      </c>
      <c r="I171" s="151" t="str">
        <f t="shared" si="24"/>
        <v>-</v>
      </c>
      <c r="J171" s="151" t="str">
        <f t="shared" si="24"/>
        <v>-</v>
      </c>
      <c r="K171" s="151" t="str">
        <f t="shared" si="24"/>
        <v>-</v>
      </c>
      <c r="L171" s="152" t="str">
        <f t="shared" si="24"/>
        <v>-</v>
      </c>
      <c r="M171" s="10"/>
    </row>
    <row r="172" spans="2:16" x14ac:dyDescent="0.25">
      <c r="B172" s="729" t="str">
        <f>B101</f>
        <v>L80 welded casing (including enhancements) with an API connection</v>
      </c>
      <c r="C172" s="619"/>
      <c r="D172" s="619"/>
      <c r="E172" s="619"/>
      <c r="F172" s="619"/>
      <c r="G172" s="619"/>
      <c r="H172" s="619"/>
      <c r="I172" s="619"/>
      <c r="J172" s="619"/>
      <c r="K172" s="619"/>
      <c r="L172" s="730"/>
      <c r="M172" s="10"/>
    </row>
    <row r="173" spans="2:16" x14ac:dyDescent="0.25">
      <c r="B173" s="731"/>
      <c r="C173" s="625"/>
      <c r="D173" s="625"/>
      <c r="E173" s="625"/>
      <c r="F173" s="625"/>
      <c r="G173" s="625"/>
      <c r="H173" s="625"/>
      <c r="I173" s="625"/>
      <c r="J173" s="625"/>
      <c r="K173" s="625"/>
      <c r="L173" s="732"/>
      <c r="M173" s="10"/>
    </row>
    <row r="174" spans="2:16" x14ac:dyDescent="0.25">
      <c r="B174" s="733" t="str">
        <f>D$31</f>
        <v>tonnes</v>
      </c>
      <c r="C174" s="734"/>
      <c r="D174" s="734"/>
      <c r="E174" s="137"/>
      <c r="F174" s="137"/>
      <c r="G174" s="137"/>
      <c r="H174" s="137"/>
      <c r="I174" s="137"/>
      <c r="J174" s="137"/>
      <c r="K174" s="137"/>
      <c r="L174" s="138"/>
      <c r="M174" s="10"/>
    </row>
    <row r="175" spans="2:16" x14ac:dyDescent="0.25">
      <c r="B175" s="733" t="str">
        <f>D$32</f>
        <v>net delivered selling value (CAD)</v>
      </c>
      <c r="C175" s="734"/>
      <c r="D175" s="734"/>
      <c r="E175" s="137"/>
      <c r="F175" s="137"/>
      <c r="G175" s="137"/>
      <c r="H175" s="137"/>
      <c r="I175" s="137"/>
      <c r="J175" s="137"/>
      <c r="K175" s="137"/>
      <c r="L175" s="138"/>
      <c r="M175" s="10"/>
    </row>
    <row r="176" spans="2:16" x14ac:dyDescent="0.25">
      <c r="B176" s="733" t="str">
        <f>D$33</f>
        <v>$ / tonne</v>
      </c>
      <c r="C176" s="734"/>
      <c r="D176" s="734"/>
      <c r="E176" s="151" t="str">
        <f>IF(E174=0,"-",E175/E174)</f>
        <v>-</v>
      </c>
      <c r="F176" s="151" t="str">
        <f t="shared" ref="F176:L176" si="25">IF(F174=0,"-",F175/F174)</f>
        <v>-</v>
      </c>
      <c r="G176" s="151" t="str">
        <f t="shared" si="25"/>
        <v>-</v>
      </c>
      <c r="H176" s="151" t="str">
        <f t="shared" si="25"/>
        <v>-</v>
      </c>
      <c r="I176" s="151" t="str">
        <f t="shared" si="25"/>
        <v>-</v>
      </c>
      <c r="J176" s="151" t="str">
        <f t="shared" si="25"/>
        <v>-</v>
      </c>
      <c r="K176" s="151" t="str">
        <f t="shared" si="25"/>
        <v>-</v>
      </c>
      <c r="L176" s="152" t="str">
        <f t="shared" si="25"/>
        <v>-</v>
      </c>
      <c r="M176" s="10"/>
    </row>
    <row r="177" spans="2:13" x14ac:dyDescent="0.25">
      <c r="B177" s="729" t="str">
        <f>B106</f>
        <v>L80 seamless casing (including enhancements) with a semi-premium connection</v>
      </c>
      <c r="C177" s="619"/>
      <c r="D177" s="619"/>
      <c r="E177" s="619"/>
      <c r="F177" s="619"/>
      <c r="G177" s="619"/>
      <c r="H177" s="619"/>
      <c r="I177" s="619"/>
      <c r="J177" s="619"/>
      <c r="K177" s="619"/>
      <c r="L177" s="730"/>
      <c r="M177" s="10"/>
    </row>
    <row r="178" spans="2:13" x14ac:dyDescent="0.25">
      <c r="B178" s="731"/>
      <c r="C178" s="625"/>
      <c r="D178" s="625"/>
      <c r="E178" s="625"/>
      <c r="F178" s="625"/>
      <c r="G178" s="625"/>
      <c r="H178" s="625"/>
      <c r="I178" s="625"/>
      <c r="J178" s="625"/>
      <c r="K178" s="625"/>
      <c r="L178" s="732"/>
      <c r="M178" s="10"/>
    </row>
    <row r="179" spans="2:13" x14ac:dyDescent="0.25">
      <c r="B179" s="733" t="str">
        <f>D$31</f>
        <v>tonnes</v>
      </c>
      <c r="C179" s="734"/>
      <c r="D179" s="734"/>
      <c r="E179" s="137"/>
      <c r="F179" s="137"/>
      <c r="G179" s="137"/>
      <c r="H179" s="137"/>
      <c r="I179" s="137"/>
      <c r="J179" s="137"/>
      <c r="K179" s="137"/>
      <c r="L179" s="138"/>
      <c r="M179" s="10"/>
    </row>
    <row r="180" spans="2:13" x14ac:dyDescent="0.25">
      <c r="B180" s="733" t="str">
        <f>D$32</f>
        <v>net delivered selling value (CAD)</v>
      </c>
      <c r="C180" s="734"/>
      <c r="D180" s="734"/>
      <c r="E180" s="137"/>
      <c r="F180" s="137"/>
      <c r="G180" s="137"/>
      <c r="H180" s="137"/>
      <c r="I180" s="137"/>
      <c r="J180" s="137"/>
      <c r="K180" s="137"/>
      <c r="L180" s="138"/>
      <c r="M180" s="10"/>
    </row>
    <row r="181" spans="2:13" x14ac:dyDescent="0.25">
      <c r="B181" s="733" t="str">
        <f>D$33</f>
        <v>$ / tonne</v>
      </c>
      <c r="C181" s="734"/>
      <c r="D181" s="734"/>
      <c r="E181" s="151" t="str">
        <f>IF(E179=0,"-",E180/E179)</f>
        <v>-</v>
      </c>
      <c r="F181" s="151" t="str">
        <f t="shared" ref="F181:L181" si="26">IF(F179=0,"-",F180/F179)</f>
        <v>-</v>
      </c>
      <c r="G181" s="151" t="str">
        <f t="shared" si="26"/>
        <v>-</v>
      </c>
      <c r="H181" s="151" t="str">
        <f t="shared" si="26"/>
        <v>-</v>
      </c>
      <c r="I181" s="151" t="str">
        <f t="shared" si="26"/>
        <v>-</v>
      </c>
      <c r="J181" s="151" t="str">
        <f t="shared" si="26"/>
        <v>-</v>
      </c>
      <c r="K181" s="151" t="str">
        <f t="shared" si="26"/>
        <v>-</v>
      </c>
      <c r="L181" s="152" t="str">
        <f t="shared" si="26"/>
        <v>-</v>
      </c>
      <c r="M181" s="10"/>
    </row>
    <row r="182" spans="2:13" x14ac:dyDescent="0.25">
      <c r="B182" s="729" t="str">
        <f>B111</f>
        <v>L80 welded casing (including enhancements) with a semi-premium connection</v>
      </c>
      <c r="C182" s="619"/>
      <c r="D182" s="619"/>
      <c r="E182" s="619"/>
      <c r="F182" s="619"/>
      <c r="G182" s="619"/>
      <c r="H182" s="619"/>
      <c r="I182" s="619"/>
      <c r="J182" s="619"/>
      <c r="K182" s="619"/>
      <c r="L182" s="730"/>
      <c r="M182" s="10"/>
    </row>
    <row r="183" spans="2:13" x14ac:dyDescent="0.25">
      <c r="B183" s="731"/>
      <c r="C183" s="625"/>
      <c r="D183" s="625"/>
      <c r="E183" s="625"/>
      <c r="F183" s="625"/>
      <c r="G183" s="625"/>
      <c r="H183" s="625"/>
      <c r="I183" s="625"/>
      <c r="J183" s="625"/>
      <c r="K183" s="625"/>
      <c r="L183" s="732"/>
      <c r="M183" s="10"/>
    </row>
    <row r="184" spans="2:13" x14ac:dyDescent="0.25">
      <c r="B184" s="733" t="str">
        <f>D$31</f>
        <v>tonnes</v>
      </c>
      <c r="C184" s="734"/>
      <c r="D184" s="734"/>
      <c r="E184" s="137"/>
      <c r="F184" s="137"/>
      <c r="G184" s="137"/>
      <c r="H184" s="137"/>
      <c r="I184" s="137"/>
      <c r="J184" s="137"/>
      <c r="K184" s="137"/>
      <c r="L184" s="138"/>
      <c r="M184" s="10"/>
    </row>
    <row r="185" spans="2:13" x14ac:dyDescent="0.25">
      <c r="B185" s="733" t="str">
        <f>D$32</f>
        <v>net delivered selling value (CAD)</v>
      </c>
      <c r="C185" s="734"/>
      <c r="D185" s="734"/>
      <c r="E185" s="137"/>
      <c r="F185" s="137"/>
      <c r="G185" s="137"/>
      <c r="H185" s="137"/>
      <c r="I185" s="137"/>
      <c r="J185" s="137"/>
      <c r="K185" s="137"/>
      <c r="L185" s="138"/>
      <c r="M185" s="10"/>
    </row>
    <row r="186" spans="2:13" x14ac:dyDescent="0.25">
      <c r="B186" s="733" t="str">
        <f>D$33</f>
        <v>$ / tonne</v>
      </c>
      <c r="C186" s="734"/>
      <c r="D186" s="734"/>
      <c r="E186" s="151" t="str">
        <f>IF(E184=0,"-",E185/E184)</f>
        <v>-</v>
      </c>
      <c r="F186" s="151" t="str">
        <f t="shared" ref="F186:L186" si="27">IF(F184=0,"-",F185/F184)</f>
        <v>-</v>
      </c>
      <c r="G186" s="151" t="str">
        <f t="shared" si="27"/>
        <v>-</v>
      </c>
      <c r="H186" s="151" t="str">
        <f t="shared" si="27"/>
        <v>-</v>
      </c>
      <c r="I186" s="151" t="str">
        <f t="shared" si="27"/>
        <v>-</v>
      </c>
      <c r="J186" s="151" t="str">
        <f t="shared" si="27"/>
        <v>-</v>
      </c>
      <c r="K186" s="151" t="str">
        <f t="shared" si="27"/>
        <v>-</v>
      </c>
      <c r="L186" s="152" t="str">
        <f t="shared" si="27"/>
        <v>-</v>
      </c>
      <c r="M186" s="10"/>
    </row>
    <row r="187" spans="2:13" x14ac:dyDescent="0.25">
      <c r="B187" s="729" t="str">
        <f>B116</f>
        <v>P110 seamless casing (including enhancements) with an API connection</v>
      </c>
      <c r="C187" s="619"/>
      <c r="D187" s="619"/>
      <c r="E187" s="619"/>
      <c r="F187" s="619"/>
      <c r="G187" s="619"/>
      <c r="H187" s="619"/>
      <c r="I187" s="619"/>
      <c r="J187" s="619"/>
      <c r="K187" s="619"/>
      <c r="L187" s="730"/>
      <c r="M187" s="10"/>
    </row>
    <row r="188" spans="2:13" x14ac:dyDescent="0.25">
      <c r="B188" s="731"/>
      <c r="C188" s="625"/>
      <c r="D188" s="625"/>
      <c r="E188" s="625"/>
      <c r="F188" s="625"/>
      <c r="G188" s="625"/>
      <c r="H188" s="625"/>
      <c r="I188" s="625"/>
      <c r="J188" s="625"/>
      <c r="K188" s="625"/>
      <c r="L188" s="732"/>
      <c r="M188" s="10"/>
    </row>
    <row r="189" spans="2:13" x14ac:dyDescent="0.25">
      <c r="B189" s="733" t="str">
        <f>D$31</f>
        <v>tonnes</v>
      </c>
      <c r="C189" s="734"/>
      <c r="D189" s="734"/>
      <c r="E189" s="137"/>
      <c r="F189" s="137"/>
      <c r="G189" s="137"/>
      <c r="H189" s="137"/>
      <c r="I189" s="137"/>
      <c r="J189" s="137"/>
      <c r="K189" s="137"/>
      <c r="L189" s="138"/>
      <c r="M189" s="10"/>
    </row>
    <row r="190" spans="2:13" x14ac:dyDescent="0.25">
      <c r="B190" s="733" t="str">
        <f>D$32</f>
        <v>net delivered selling value (CAD)</v>
      </c>
      <c r="C190" s="734"/>
      <c r="D190" s="734"/>
      <c r="E190" s="137"/>
      <c r="F190" s="137"/>
      <c r="G190" s="137"/>
      <c r="H190" s="137"/>
      <c r="I190" s="137"/>
      <c r="J190" s="137"/>
      <c r="K190" s="137"/>
      <c r="L190" s="138"/>
      <c r="M190" s="10"/>
    </row>
    <row r="191" spans="2:13" x14ac:dyDescent="0.25">
      <c r="B191" s="733" t="str">
        <f>D$33</f>
        <v>$ / tonne</v>
      </c>
      <c r="C191" s="734"/>
      <c r="D191" s="734"/>
      <c r="E191" s="151" t="str">
        <f>IF(E189=0,"-",E190/E189)</f>
        <v>-</v>
      </c>
      <c r="F191" s="151" t="str">
        <f t="shared" ref="F191:L191" si="28">IF(F189=0,"-",F190/F189)</f>
        <v>-</v>
      </c>
      <c r="G191" s="151" t="str">
        <f t="shared" si="28"/>
        <v>-</v>
      </c>
      <c r="H191" s="151" t="str">
        <f t="shared" si="28"/>
        <v>-</v>
      </c>
      <c r="I191" s="151" t="str">
        <f t="shared" si="28"/>
        <v>-</v>
      </c>
      <c r="J191" s="151" t="str">
        <f t="shared" si="28"/>
        <v>-</v>
      </c>
      <c r="K191" s="151" t="str">
        <f t="shared" si="28"/>
        <v>-</v>
      </c>
      <c r="L191" s="152" t="str">
        <f t="shared" si="28"/>
        <v>-</v>
      </c>
      <c r="M191" s="10"/>
    </row>
    <row r="192" spans="2:13" x14ac:dyDescent="0.25">
      <c r="B192" s="729" t="str">
        <f>B121</f>
        <v>P110 welded casing (including enhancements) with an API connection</v>
      </c>
      <c r="C192" s="619"/>
      <c r="D192" s="619"/>
      <c r="E192" s="619"/>
      <c r="F192" s="619"/>
      <c r="G192" s="619"/>
      <c r="H192" s="619"/>
      <c r="I192" s="619"/>
      <c r="J192" s="619"/>
      <c r="K192" s="619"/>
      <c r="L192" s="730"/>
      <c r="M192" s="10"/>
    </row>
    <row r="193" spans="2:13" x14ac:dyDescent="0.25">
      <c r="B193" s="731"/>
      <c r="C193" s="625"/>
      <c r="D193" s="625"/>
      <c r="E193" s="625"/>
      <c r="F193" s="625"/>
      <c r="G193" s="625"/>
      <c r="H193" s="625"/>
      <c r="I193" s="625"/>
      <c r="J193" s="625"/>
      <c r="K193" s="625"/>
      <c r="L193" s="732"/>
      <c r="M193" s="10"/>
    </row>
    <row r="194" spans="2:13" x14ac:dyDescent="0.25">
      <c r="B194" s="733" t="str">
        <f>D$31</f>
        <v>tonnes</v>
      </c>
      <c r="C194" s="734"/>
      <c r="D194" s="734"/>
      <c r="E194" s="137"/>
      <c r="F194" s="137"/>
      <c r="G194" s="137"/>
      <c r="H194" s="137"/>
      <c r="I194" s="137"/>
      <c r="J194" s="137"/>
      <c r="K194" s="137"/>
      <c r="L194" s="138"/>
      <c r="M194" s="10"/>
    </row>
    <row r="195" spans="2:13" x14ac:dyDescent="0.25">
      <c r="B195" s="733" t="str">
        <f>D$32</f>
        <v>net delivered selling value (CAD)</v>
      </c>
      <c r="C195" s="734"/>
      <c r="D195" s="734"/>
      <c r="E195" s="137"/>
      <c r="F195" s="137"/>
      <c r="G195" s="137"/>
      <c r="H195" s="137"/>
      <c r="I195" s="137"/>
      <c r="J195" s="137"/>
      <c r="K195" s="137"/>
      <c r="L195" s="138"/>
      <c r="M195" s="10"/>
    </row>
    <row r="196" spans="2:13" x14ac:dyDescent="0.25">
      <c r="B196" s="733" t="str">
        <f>D$33</f>
        <v>$ / tonne</v>
      </c>
      <c r="C196" s="734"/>
      <c r="D196" s="734"/>
      <c r="E196" s="151" t="str">
        <f>IF(E194=0,"-",E195/E194)</f>
        <v>-</v>
      </c>
      <c r="F196" s="151" t="str">
        <f t="shared" ref="F196:L196" si="29">IF(F194=0,"-",F195/F194)</f>
        <v>-</v>
      </c>
      <c r="G196" s="151" t="str">
        <f t="shared" si="29"/>
        <v>-</v>
      </c>
      <c r="H196" s="151" t="str">
        <f t="shared" si="29"/>
        <v>-</v>
      </c>
      <c r="I196" s="151" t="str">
        <f t="shared" si="29"/>
        <v>-</v>
      </c>
      <c r="J196" s="151" t="str">
        <f t="shared" si="29"/>
        <v>-</v>
      </c>
      <c r="K196" s="151" t="str">
        <f t="shared" si="29"/>
        <v>-</v>
      </c>
      <c r="L196" s="152" t="str">
        <f t="shared" si="29"/>
        <v>-</v>
      </c>
      <c r="M196" s="10"/>
    </row>
    <row r="197" spans="2:13" x14ac:dyDescent="0.25">
      <c r="B197" s="729" t="str">
        <f>B126</f>
        <v>P110 seamless casing (including enhancements) with a semi-premium connection</v>
      </c>
      <c r="C197" s="619"/>
      <c r="D197" s="619"/>
      <c r="E197" s="619"/>
      <c r="F197" s="619"/>
      <c r="G197" s="619"/>
      <c r="H197" s="619"/>
      <c r="I197" s="619"/>
      <c r="J197" s="619"/>
      <c r="K197" s="619"/>
      <c r="L197" s="730"/>
      <c r="M197" s="10"/>
    </row>
    <row r="198" spans="2:13" x14ac:dyDescent="0.25">
      <c r="B198" s="731"/>
      <c r="C198" s="625"/>
      <c r="D198" s="625"/>
      <c r="E198" s="625"/>
      <c r="F198" s="625"/>
      <c r="G198" s="625"/>
      <c r="H198" s="625"/>
      <c r="I198" s="625"/>
      <c r="J198" s="625"/>
      <c r="K198" s="625"/>
      <c r="L198" s="732"/>
      <c r="M198" s="10"/>
    </row>
    <row r="199" spans="2:13" x14ac:dyDescent="0.25">
      <c r="B199" s="733" t="str">
        <f>D$31</f>
        <v>tonnes</v>
      </c>
      <c r="C199" s="734"/>
      <c r="D199" s="734"/>
      <c r="E199" s="137"/>
      <c r="F199" s="137"/>
      <c r="G199" s="137"/>
      <c r="H199" s="137"/>
      <c r="I199" s="137"/>
      <c r="J199" s="137"/>
      <c r="K199" s="137"/>
      <c r="L199" s="138"/>
      <c r="M199" s="10"/>
    </row>
    <row r="200" spans="2:13" x14ac:dyDescent="0.25">
      <c r="B200" s="733" t="str">
        <f>D$32</f>
        <v>net delivered selling value (CAD)</v>
      </c>
      <c r="C200" s="734"/>
      <c r="D200" s="734"/>
      <c r="E200" s="137"/>
      <c r="F200" s="137"/>
      <c r="G200" s="137"/>
      <c r="H200" s="137"/>
      <c r="I200" s="137"/>
      <c r="J200" s="137"/>
      <c r="K200" s="137"/>
      <c r="L200" s="138"/>
      <c r="M200" s="10"/>
    </row>
    <row r="201" spans="2:13" x14ac:dyDescent="0.25">
      <c r="B201" s="733" t="str">
        <f>D$33</f>
        <v>$ / tonne</v>
      </c>
      <c r="C201" s="734"/>
      <c r="D201" s="734"/>
      <c r="E201" s="151" t="str">
        <f>IF(E199=0,"-",E200/E199)</f>
        <v>-</v>
      </c>
      <c r="F201" s="151" t="str">
        <f t="shared" ref="F201:L201" si="30">IF(F199=0,"-",F200/F199)</f>
        <v>-</v>
      </c>
      <c r="G201" s="151" t="str">
        <f t="shared" si="30"/>
        <v>-</v>
      </c>
      <c r="H201" s="151" t="str">
        <f t="shared" si="30"/>
        <v>-</v>
      </c>
      <c r="I201" s="151" t="str">
        <f t="shared" si="30"/>
        <v>-</v>
      </c>
      <c r="J201" s="151" t="str">
        <f t="shared" si="30"/>
        <v>-</v>
      </c>
      <c r="K201" s="151" t="str">
        <f t="shared" si="30"/>
        <v>-</v>
      </c>
      <c r="L201" s="152" t="str">
        <f t="shared" si="30"/>
        <v>-</v>
      </c>
      <c r="M201" s="10"/>
    </row>
    <row r="202" spans="2:13" x14ac:dyDescent="0.25">
      <c r="B202" s="729" t="str">
        <f>B131</f>
        <v>P110 welded casing (including enhancements) with a semi-premium connection</v>
      </c>
      <c r="C202" s="619"/>
      <c r="D202" s="619"/>
      <c r="E202" s="619"/>
      <c r="F202" s="619"/>
      <c r="G202" s="619"/>
      <c r="H202" s="619"/>
      <c r="I202" s="619"/>
      <c r="J202" s="619"/>
      <c r="K202" s="619"/>
      <c r="L202" s="730"/>
      <c r="M202" s="10"/>
    </row>
    <row r="203" spans="2:13" x14ac:dyDescent="0.25">
      <c r="B203" s="731"/>
      <c r="C203" s="625"/>
      <c r="D203" s="625"/>
      <c r="E203" s="625"/>
      <c r="F203" s="625"/>
      <c r="G203" s="625"/>
      <c r="H203" s="625"/>
      <c r="I203" s="625"/>
      <c r="J203" s="625"/>
      <c r="K203" s="625"/>
      <c r="L203" s="732"/>
      <c r="M203" s="10"/>
    </row>
    <row r="204" spans="2:13" x14ac:dyDescent="0.25">
      <c r="B204" s="733" t="str">
        <f>D$31</f>
        <v>tonnes</v>
      </c>
      <c r="C204" s="734"/>
      <c r="D204" s="734"/>
      <c r="E204" s="137"/>
      <c r="F204" s="137"/>
      <c r="G204" s="137"/>
      <c r="H204" s="137"/>
      <c r="I204" s="137"/>
      <c r="J204" s="137"/>
      <c r="K204" s="137"/>
      <c r="L204" s="138"/>
      <c r="M204" s="10"/>
    </row>
    <row r="205" spans="2:13" x14ac:dyDescent="0.25">
      <c r="B205" s="733" t="str">
        <f>D$32</f>
        <v>net delivered selling value (CAD)</v>
      </c>
      <c r="C205" s="734"/>
      <c r="D205" s="734"/>
      <c r="E205" s="137"/>
      <c r="F205" s="137"/>
      <c r="G205" s="137"/>
      <c r="H205" s="137"/>
      <c r="I205" s="137"/>
      <c r="J205" s="137"/>
      <c r="K205" s="137"/>
      <c r="L205" s="138"/>
      <c r="M205" s="10"/>
    </row>
    <row r="206" spans="2:13" x14ac:dyDescent="0.25">
      <c r="B206" s="733" t="str">
        <f>D$33</f>
        <v>$ / tonne</v>
      </c>
      <c r="C206" s="734"/>
      <c r="D206" s="734"/>
      <c r="E206" s="151" t="str">
        <f>IF(E204=0,"-",E205/E204)</f>
        <v>-</v>
      </c>
      <c r="F206" s="151" t="str">
        <f t="shared" ref="F206:L206" si="31">IF(F204=0,"-",F205/F204)</f>
        <v>-</v>
      </c>
      <c r="G206" s="151" t="str">
        <f t="shared" si="31"/>
        <v>-</v>
      </c>
      <c r="H206" s="151" t="str">
        <f t="shared" si="31"/>
        <v>-</v>
      </c>
      <c r="I206" s="151" t="str">
        <f t="shared" si="31"/>
        <v>-</v>
      </c>
      <c r="J206" s="151" t="str">
        <f t="shared" si="31"/>
        <v>-</v>
      </c>
      <c r="K206" s="151" t="str">
        <f t="shared" si="31"/>
        <v>-</v>
      </c>
      <c r="L206" s="152" t="str">
        <f t="shared" si="31"/>
        <v>-</v>
      </c>
      <c r="M206" s="10"/>
    </row>
    <row r="207" spans="2:13" x14ac:dyDescent="0.25">
      <c r="B207" s="729" t="str">
        <f>B136</f>
        <v>T95 seamless casing (including enhancements) with a semi-premium connection</v>
      </c>
      <c r="C207" s="619"/>
      <c r="D207" s="619"/>
      <c r="E207" s="619"/>
      <c r="F207" s="619"/>
      <c r="G207" s="619"/>
      <c r="H207" s="619"/>
      <c r="I207" s="619"/>
      <c r="J207" s="619"/>
      <c r="K207" s="619"/>
      <c r="L207" s="730"/>
      <c r="M207" s="10"/>
    </row>
    <row r="208" spans="2:13" x14ac:dyDescent="0.25">
      <c r="B208" s="731"/>
      <c r="C208" s="625"/>
      <c r="D208" s="625"/>
      <c r="E208" s="625"/>
      <c r="F208" s="625"/>
      <c r="G208" s="625"/>
      <c r="H208" s="625"/>
      <c r="I208" s="625"/>
      <c r="J208" s="625"/>
      <c r="K208" s="625"/>
      <c r="L208" s="732"/>
      <c r="M208" s="10"/>
    </row>
    <row r="209" spans="2:19" x14ac:dyDescent="0.25">
      <c r="B209" s="733" t="str">
        <f>D$31</f>
        <v>tonnes</v>
      </c>
      <c r="C209" s="734"/>
      <c r="D209" s="734"/>
      <c r="E209" s="137"/>
      <c r="F209" s="137"/>
      <c r="G209" s="137"/>
      <c r="H209" s="137"/>
      <c r="I209" s="137"/>
      <c r="J209" s="137"/>
      <c r="K209" s="137"/>
      <c r="L209" s="138"/>
      <c r="M209" s="10"/>
    </row>
    <row r="210" spans="2:19" x14ac:dyDescent="0.25">
      <c r="B210" s="733" t="str">
        <f>D$32</f>
        <v>net delivered selling value (CAD)</v>
      </c>
      <c r="C210" s="734"/>
      <c r="D210" s="734"/>
      <c r="E210" s="137"/>
      <c r="F210" s="137"/>
      <c r="G210" s="137"/>
      <c r="H210" s="137"/>
      <c r="I210" s="137"/>
      <c r="J210" s="137"/>
      <c r="K210" s="137"/>
      <c r="L210" s="138"/>
      <c r="M210" s="10"/>
    </row>
    <row r="211" spans="2:19" x14ac:dyDescent="0.25">
      <c r="B211" s="733" t="str">
        <f>D$33</f>
        <v>$ / tonne</v>
      </c>
      <c r="C211" s="734"/>
      <c r="D211" s="734"/>
      <c r="E211" s="151" t="str">
        <f>IF(E209=0,"-",E210/E209)</f>
        <v>-</v>
      </c>
      <c r="F211" s="151" t="str">
        <f t="shared" ref="F211:L211" si="32">IF(F209=0,"-",F210/F209)</f>
        <v>-</v>
      </c>
      <c r="G211" s="151" t="str">
        <f t="shared" si="32"/>
        <v>-</v>
      </c>
      <c r="H211" s="151" t="str">
        <f t="shared" si="32"/>
        <v>-</v>
      </c>
      <c r="I211" s="151" t="str">
        <f t="shared" si="32"/>
        <v>-</v>
      </c>
      <c r="J211" s="151" t="str">
        <f t="shared" si="32"/>
        <v>-</v>
      </c>
      <c r="K211" s="151" t="str">
        <f t="shared" si="32"/>
        <v>-</v>
      </c>
      <c r="L211" s="152" t="str">
        <f t="shared" si="32"/>
        <v>-</v>
      </c>
      <c r="M211" s="10"/>
    </row>
    <row r="212" spans="2:19" x14ac:dyDescent="0.25">
      <c r="B212" s="729" t="str">
        <f>B141</f>
        <v>P110S seamless casing (including enhancements) or similar mild sour service grade with a semi-premium connection</v>
      </c>
      <c r="C212" s="619"/>
      <c r="D212" s="619"/>
      <c r="E212" s="619"/>
      <c r="F212" s="619"/>
      <c r="G212" s="619"/>
      <c r="H212" s="619"/>
      <c r="I212" s="619"/>
      <c r="J212" s="619"/>
      <c r="K212" s="619"/>
      <c r="L212" s="730"/>
      <c r="M212" s="10"/>
    </row>
    <row r="213" spans="2:19" x14ac:dyDescent="0.25">
      <c r="B213" s="731"/>
      <c r="C213" s="625"/>
      <c r="D213" s="625"/>
      <c r="E213" s="625"/>
      <c r="F213" s="625"/>
      <c r="G213" s="625"/>
      <c r="H213" s="625"/>
      <c r="I213" s="625"/>
      <c r="J213" s="625"/>
      <c r="K213" s="625"/>
      <c r="L213" s="732"/>
      <c r="M213" s="10"/>
    </row>
    <row r="214" spans="2:19" x14ac:dyDescent="0.25">
      <c r="B214" s="733" t="str">
        <f>D$31</f>
        <v>tonnes</v>
      </c>
      <c r="C214" s="734"/>
      <c r="D214" s="734"/>
      <c r="E214" s="137"/>
      <c r="F214" s="137"/>
      <c r="G214" s="137"/>
      <c r="H214" s="137"/>
      <c r="I214" s="137"/>
      <c r="J214" s="137"/>
      <c r="K214" s="137"/>
      <c r="L214" s="138"/>
      <c r="M214" s="10"/>
    </row>
    <row r="215" spans="2:19" x14ac:dyDescent="0.25">
      <c r="B215" s="733" t="str">
        <f>D$32</f>
        <v>net delivered selling value (CAD)</v>
      </c>
      <c r="C215" s="734"/>
      <c r="D215" s="734"/>
      <c r="E215" s="137"/>
      <c r="F215" s="137"/>
      <c r="G215" s="137"/>
      <c r="H215" s="137"/>
      <c r="I215" s="137"/>
      <c r="J215" s="137"/>
      <c r="K215" s="137"/>
      <c r="L215" s="138"/>
      <c r="M215" s="10"/>
    </row>
    <row r="216" spans="2:19" x14ac:dyDescent="0.25">
      <c r="B216" s="733" t="str">
        <f>D$33</f>
        <v>$ / tonne</v>
      </c>
      <c r="C216" s="734"/>
      <c r="D216" s="734"/>
      <c r="E216" s="151" t="str">
        <f>IF(E214=0,"-",E215/E214)</f>
        <v>-</v>
      </c>
      <c r="F216" s="151" t="str">
        <f t="shared" ref="F216:L216" si="33">IF(F214=0,"-",F215/F214)</f>
        <v>-</v>
      </c>
      <c r="G216" s="151" t="str">
        <f t="shared" si="33"/>
        <v>-</v>
      </c>
      <c r="H216" s="151" t="str">
        <f t="shared" si="33"/>
        <v>-</v>
      </c>
      <c r="I216" s="151" t="str">
        <f t="shared" si="33"/>
        <v>-</v>
      </c>
      <c r="J216" s="151" t="str">
        <f t="shared" si="33"/>
        <v>-</v>
      </c>
      <c r="K216" s="151" t="str">
        <f t="shared" si="33"/>
        <v>-</v>
      </c>
      <c r="L216" s="152" t="str">
        <f t="shared" si="33"/>
        <v>-</v>
      </c>
      <c r="M216" s="10"/>
    </row>
    <row r="217" spans="2:19" x14ac:dyDescent="0.25">
      <c r="B217" s="324"/>
      <c r="C217" s="325"/>
      <c r="D217" s="325"/>
      <c r="E217" s="29"/>
      <c r="F217" s="29"/>
      <c r="G217" s="29"/>
      <c r="H217" s="29"/>
      <c r="I217" s="29"/>
      <c r="J217" s="29"/>
      <c r="K217" s="29"/>
      <c r="L217" s="226"/>
      <c r="M217" s="10"/>
    </row>
    <row r="218" spans="2:19" x14ac:dyDescent="0.25">
      <c r="B218" s="537" t="str">
        <f>IF(Intro!$G$20="English",O218,P218)</f>
        <v>In the table below, “Error” means that the total sales of your firm's benchmark products exceed your firm's total import sales for that period. Therefore, please modify the above data if necessary.</v>
      </c>
      <c r="C218" s="538"/>
      <c r="D218" s="538"/>
      <c r="E218" s="538"/>
      <c r="F218" s="538"/>
      <c r="G218" s="538"/>
      <c r="H218" s="538"/>
      <c r="I218" s="538"/>
      <c r="J218" s="538"/>
      <c r="K218" s="538"/>
      <c r="L218" s="539"/>
      <c r="M218" s="10"/>
      <c r="O218" s="10" t="s">
        <v>363</v>
      </c>
      <c r="P218" s="10" t="s">
        <v>401</v>
      </c>
      <c r="S218" s="38"/>
    </row>
    <row r="219" spans="2:19" x14ac:dyDescent="0.25">
      <c r="B219" s="537"/>
      <c r="C219" s="538"/>
      <c r="D219" s="538"/>
      <c r="E219" s="538"/>
      <c r="F219" s="538"/>
      <c r="G219" s="538"/>
      <c r="H219" s="538"/>
      <c r="I219" s="538"/>
      <c r="J219" s="538"/>
      <c r="K219" s="538"/>
      <c r="L219" s="539"/>
      <c r="M219" s="10"/>
      <c r="S219" s="38"/>
    </row>
    <row r="220" spans="2:19" x14ac:dyDescent="0.25">
      <c r="B220" s="316"/>
      <c r="C220" s="317"/>
      <c r="D220" s="317"/>
      <c r="E220" s="29"/>
      <c r="F220" s="29"/>
      <c r="G220" s="29"/>
      <c r="H220" s="29"/>
      <c r="I220" s="29"/>
      <c r="J220" s="29"/>
      <c r="K220" s="29"/>
      <c r="L220" s="30"/>
      <c r="M220" s="10"/>
      <c r="S220" s="38"/>
    </row>
    <row r="221" spans="2:19" ht="14.1" customHeight="1" x14ac:dyDescent="0.25">
      <c r="B221" s="744" t="str">
        <f>Variables!D66</f>
        <v>Verification - volume</v>
      </c>
      <c r="C221" s="745"/>
      <c r="D221" s="745"/>
      <c r="E221" s="745"/>
      <c r="F221" s="746"/>
      <c r="G221" s="320">
        <f>G150</f>
        <v>2024</v>
      </c>
      <c r="H221" s="320">
        <f>H150</f>
        <v>2025</v>
      </c>
      <c r="I221" s="320" t="str">
        <f>I150</f>
        <v>Jan-March 2025</v>
      </c>
      <c r="J221" s="320" t="str">
        <f>J150</f>
        <v>Jan-March 2026</v>
      </c>
      <c r="K221" s="225"/>
      <c r="L221" s="226"/>
      <c r="M221" s="10"/>
      <c r="O221" s="18"/>
    </row>
    <row r="222" spans="2:19" ht="14.1" customHeight="1" x14ac:dyDescent="0.25">
      <c r="B222" s="747" t="str">
        <f>B169</f>
        <v>tonnes</v>
      </c>
      <c r="C222" s="748"/>
      <c r="D222" s="748"/>
      <c r="E222" s="748"/>
      <c r="F222" s="749"/>
      <c r="G222" s="187" t="str">
        <f>IF(SUM(E169:G169,E174:G174,E179:G179,E184:G184,E189:G189,E194:G194,E199:G199,E204:G204,E209:G209,E214:G214)&gt;H44,Variables!$D$67,Variables!$D$68)</f>
        <v>Okay</v>
      </c>
      <c r="H222" s="187" t="str">
        <f>IF(SUM(H169:K169,H174:K174,H179:K179,H184:K184,H189:K189,H194:K194,H199:K199,H204:K204,H209:K209,H214:K214)&gt;I44,Variables!$D$67,Variables!$D$68)</f>
        <v>Okay</v>
      </c>
      <c r="I222" s="187" t="str">
        <f>IF(SUM(H169,H174,H179,H184,H189,H194,H199,H204,H209,H214)&gt;J44,Variables!$D$67,Variables!$D$68)</f>
        <v>Okay</v>
      </c>
      <c r="J222" s="187" t="str">
        <f>IF(SUM(L169,L174,L179,L184,L189,L194,L199,L204,L209,L214)&gt;K44,Variables!$D$67,Variables!$D$68)</f>
        <v>Okay</v>
      </c>
      <c r="K222" s="225"/>
      <c r="L222" s="226"/>
      <c r="M222" s="10"/>
    </row>
    <row r="223" spans="2:19" ht="27.75" customHeight="1" x14ac:dyDescent="0.25">
      <c r="B223" s="750" t="str">
        <f>IF(Intro!$G$20="English",O223,P223)</f>
        <v>volume - total sales in Canada of imports of benchmark products (Question 4)</v>
      </c>
      <c r="C223" s="751"/>
      <c r="D223" s="751"/>
      <c r="E223" s="751"/>
      <c r="F223" s="752"/>
      <c r="G223" s="191">
        <f>(SUM(E169:G169,E174:G174,E179:G179,E184:G184,E189:G189,E194:G194,E199:G199,E204:G204,E209:G209,E214:G214))</f>
        <v>0</v>
      </c>
      <c r="H223" s="191">
        <f>SUM(H169:K169,H174:K174,H179:K179,H184:K184,H189:K189,H194:K194,H199:K199,H204:K204,H209:K209,H214:K214)</f>
        <v>0</v>
      </c>
      <c r="I223" s="191">
        <f>SUM(H169,H174,H179,H184,H189,H194,H199,H204,H209,H214)</f>
        <v>0</v>
      </c>
      <c r="J223" s="191">
        <f>SUM(L169,L174,L179,L184,L189,L194,L199,L204,L209,L214)</f>
        <v>0</v>
      </c>
      <c r="K223" s="225"/>
      <c r="L223" s="226"/>
      <c r="M223" s="10"/>
      <c r="O223" s="10" t="s">
        <v>447</v>
      </c>
      <c r="P223" s="10" t="s">
        <v>449</v>
      </c>
    </row>
    <row r="224" spans="2:19" ht="14.1" customHeight="1" x14ac:dyDescent="0.25">
      <c r="B224" s="750" t="str">
        <f>IF(Intro!$G$20="English",O224,P224)</f>
        <v>volume - total sales in Canada of imports (Question 1)</v>
      </c>
      <c r="C224" s="751"/>
      <c r="D224" s="751"/>
      <c r="E224" s="751"/>
      <c r="F224" s="752"/>
      <c r="G224" s="187">
        <f>H44</f>
        <v>0</v>
      </c>
      <c r="H224" s="187">
        <f>I44</f>
        <v>0</v>
      </c>
      <c r="I224" s="187">
        <f>J44</f>
        <v>0</v>
      </c>
      <c r="J224" s="187">
        <f>K44</f>
        <v>0</v>
      </c>
      <c r="K224" s="225"/>
      <c r="L224" s="226"/>
      <c r="M224" s="10"/>
      <c r="O224" s="10" t="s">
        <v>440</v>
      </c>
      <c r="P224" s="10" t="s">
        <v>442</v>
      </c>
    </row>
    <row r="225" spans="1:16" x14ac:dyDescent="0.25">
      <c r="B225" s="744" t="str">
        <f>Variables!D70</f>
        <v>Verification - value</v>
      </c>
      <c r="C225" s="745"/>
      <c r="D225" s="745"/>
      <c r="E225" s="745"/>
      <c r="F225" s="746"/>
      <c r="G225" s="320">
        <f>G221</f>
        <v>2024</v>
      </c>
      <c r="H225" s="320">
        <f t="shared" ref="H225:J225" si="34">H221</f>
        <v>2025</v>
      </c>
      <c r="I225" s="320" t="str">
        <f t="shared" si="34"/>
        <v>Jan-March 2025</v>
      </c>
      <c r="J225" s="320" t="str">
        <f t="shared" si="34"/>
        <v>Jan-March 2026</v>
      </c>
      <c r="K225" s="225"/>
      <c r="L225" s="226"/>
      <c r="M225" s="10"/>
    </row>
    <row r="226" spans="1:16" ht="14.1" customHeight="1" x14ac:dyDescent="0.25">
      <c r="B226" s="747" t="str">
        <f>B170</f>
        <v>net delivered selling value (CAD)</v>
      </c>
      <c r="C226" s="748"/>
      <c r="D226" s="748"/>
      <c r="E226" s="748"/>
      <c r="F226" s="749"/>
      <c r="G226" s="187" t="str">
        <f>IF(SUM(E170:G170,E175:G175,E180:G180,E185:G185,E190:G190,E195:G195,E200:G200,E205:G205,E210:G210,E215:G215)&gt;H45,Variables!$D$67,Variables!$D$68)</f>
        <v>Okay</v>
      </c>
      <c r="H226" s="187" t="str">
        <f>IF(SUM(H170:K170,H175:K175,H180:K180,H185:K185,H190:K190,H195:K195,H200:K200,H205:K205,H210:K210,H215:K215)&gt;I45,Variables!$D$67,Variables!$D$68)</f>
        <v>Okay</v>
      </c>
      <c r="I226" s="187" t="str">
        <f>IF(SUM(H170,H175,H180,H185,H190,H195,H200,H205,H210,H215)&gt;J45,Variables!$D$67,Variables!$D$68)</f>
        <v>Okay</v>
      </c>
      <c r="J226" s="187" t="str">
        <f>IF(SUM(L170,L175,L180,L185,L190,L195,L200,L205,L210,L215)&gt;K45,Variables!$D$67,Variables!$D$68)</f>
        <v>Okay</v>
      </c>
      <c r="K226" s="225"/>
      <c r="L226" s="226"/>
      <c r="M226" s="10"/>
    </row>
    <row r="227" spans="1:16" ht="31.5" customHeight="1" x14ac:dyDescent="0.25">
      <c r="B227" s="750" t="str">
        <f>IF(Intro!$G$20="English",O227,P227)</f>
        <v>value - total sales in Canada of imports of benchmark products (Question 4)</v>
      </c>
      <c r="C227" s="751"/>
      <c r="D227" s="751"/>
      <c r="E227" s="751"/>
      <c r="F227" s="752"/>
      <c r="G227" s="191">
        <f>SUM(E170:G170,E175:G175,E180:G180,E185:G185,E190:G190,E195:G195,E200:G200,E205:G205,E210:G210,E215:G215)</f>
        <v>0</v>
      </c>
      <c r="H227" s="191">
        <f>SUM(H170:K170,H175:K175,H180:K180,H185:K185,H190:K190,H195:K195,H200:K200,H205:K205,H210:K210,H215:K215)</f>
        <v>0</v>
      </c>
      <c r="I227" s="191">
        <f>SUM(H170,H175,H180,H185,H190,H195,H200,H205,H210,H215)</f>
        <v>0</v>
      </c>
      <c r="J227" s="191">
        <f>SUM(L170,L175,L180,L185,L190,L195,L200,L205,L210,L215)</f>
        <v>0</v>
      </c>
      <c r="K227" s="225"/>
      <c r="L227" s="226"/>
      <c r="M227" s="10"/>
      <c r="O227" s="10" t="s">
        <v>448</v>
      </c>
      <c r="P227" s="10" t="s">
        <v>450</v>
      </c>
    </row>
    <row r="228" spans="1:16" ht="14.1" customHeight="1" x14ac:dyDescent="0.25">
      <c r="B228" s="750" t="str">
        <f>IF(Intro!$G$20="English",O228,P228)</f>
        <v>value - total sales in Canada of imports (Question 1)</v>
      </c>
      <c r="C228" s="751"/>
      <c r="D228" s="751"/>
      <c r="E228" s="751"/>
      <c r="F228" s="752"/>
      <c r="G228" s="187">
        <f>H45</f>
        <v>0</v>
      </c>
      <c r="H228" s="187">
        <f>I45</f>
        <v>0</v>
      </c>
      <c r="I228" s="187">
        <f>J45</f>
        <v>0</v>
      </c>
      <c r="J228" s="187">
        <f>K45</f>
        <v>0</v>
      </c>
      <c r="K228" s="225"/>
      <c r="L228" s="226"/>
      <c r="M228" s="10"/>
      <c r="O228" s="10" t="s">
        <v>446</v>
      </c>
      <c r="P228" s="10" t="s">
        <v>444</v>
      </c>
    </row>
    <row r="229" spans="1:16" x14ac:dyDescent="0.25">
      <c r="B229" s="72"/>
      <c r="C229" s="82"/>
      <c r="D229" s="82"/>
      <c r="E229" s="82"/>
      <c r="F229" s="82"/>
      <c r="G229" s="82"/>
      <c r="H229" s="82"/>
      <c r="I229" s="82"/>
      <c r="J229" s="82"/>
      <c r="K229" s="82"/>
      <c r="L229" s="83"/>
      <c r="M229" s="10"/>
    </row>
    <row r="230" spans="1:16" s="44" customFormat="1" x14ac:dyDescent="0.25">
      <c r="A230" s="92"/>
      <c r="B230" s="4"/>
      <c r="C230" s="4"/>
      <c r="D230" s="77"/>
      <c r="E230" s="77"/>
      <c r="F230" s="77"/>
      <c r="G230" s="77"/>
      <c r="H230" s="77"/>
      <c r="I230" s="77"/>
      <c r="J230" s="77"/>
      <c r="K230" s="77"/>
      <c r="L230" s="77"/>
      <c r="N230" s="78"/>
    </row>
    <row r="231" spans="1:16" x14ac:dyDescent="0.25">
      <c r="B231" s="540" t="str">
        <f>IF(Intro!$G$20="English",O231,P231)</f>
        <v>IMPORT DATA FOR CBSA PERIOD OF DUMPING INVESTIGATION</v>
      </c>
      <c r="C231" s="541"/>
      <c r="D231" s="541"/>
      <c r="E231" s="541"/>
      <c r="F231" s="541"/>
      <c r="G231" s="541"/>
      <c r="H231" s="541"/>
      <c r="I231" s="541"/>
      <c r="J231" s="541"/>
      <c r="K231" s="541"/>
      <c r="L231" s="542"/>
      <c r="M231" s="10"/>
      <c r="O231" s="105" t="s">
        <v>337</v>
      </c>
      <c r="P231" s="105" t="s">
        <v>338</v>
      </c>
    </row>
    <row r="232" spans="1:16" s="207" customFormat="1" x14ac:dyDescent="0.25">
      <c r="A232" s="7"/>
      <c r="B232" s="672" t="s">
        <v>18</v>
      </c>
      <c r="C232" s="673"/>
      <c r="D232" s="673"/>
      <c r="E232" s="673"/>
      <c r="F232" s="673"/>
      <c r="G232" s="673"/>
      <c r="H232" s="673"/>
      <c r="I232" s="673"/>
      <c r="J232" s="673"/>
      <c r="K232" s="673"/>
      <c r="L232" s="674"/>
      <c r="M232" s="73"/>
      <c r="O232" s="10"/>
    </row>
    <row r="233" spans="1:16" x14ac:dyDescent="0.25">
      <c r="B233" s="16"/>
      <c r="C233" s="35"/>
      <c r="D233" s="35"/>
      <c r="E233" s="36"/>
      <c r="F233" s="36"/>
      <c r="G233" s="36"/>
      <c r="H233" s="36"/>
      <c r="I233" s="36"/>
      <c r="J233" s="36"/>
      <c r="K233" s="36"/>
      <c r="L233" s="17"/>
      <c r="M233" s="10"/>
    </row>
    <row r="234" spans="1:16" x14ac:dyDescent="0.25">
      <c r="B234" s="549" t="str">
        <f>IF(Intro!$G$20="English",O234,P234)</f>
        <v xml:space="preserve">Report the volume and value of imports during CBSA's period of dumping investigation : </v>
      </c>
      <c r="C234" s="550"/>
      <c r="D234" s="550"/>
      <c r="E234" s="550"/>
      <c r="F234" s="550"/>
      <c r="G234" s="550"/>
      <c r="H234" s="550"/>
      <c r="I234" s="550"/>
      <c r="J234" s="550"/>
      <c r="K234" s="550"/>
      <c r="L234" s="551"/>
      <c r="M234" s="10"/>
      <c r="O234" s="18" t="s">
        <v>199</v>
      </c>
      <c r="P234" s="10" t="s">
        <v>200</v>
      </c>
    </row>
    <row r="235" spans="1:16" x14ac:dyDescent="0.25">
      <c r="B235" s="316"/>
      <c r="C235" s="317"/>
      <c r="D235" s="35"/>
      <c r="E235" s="36"/>
      <c r="F235" s="36"/>
      <c r="G235" s="36"/>
      <c r="H235" s="36"/>
      <c r="I235" s="36"/>
      <c r="J235" s="36"/>
      <c r="K235" s="36"/>
      <c r="L235" s="17"/>
      <c r="M235" s="10"/>
      <c r="O235" s="18"/>
    </row>
    <row r="236" spans="1:16" ht="31.5" customHeight="1" x14ac:dyDescent="0.25">
      <c r="B236" s="48"/>
      <c r="C236" s="45"/>
      <c r="D236" s="35"/>
      <c r="E236" s="10"/>
      <c r="F236" s="767" t="str">
        <f>IF(Intro!$G$20="English",Variables!B41,Variables!C41)</f>
        <v>December 1, 2024 - November 30, 2025</v>
      </c>
      <c r="G236" s="768"/>
      <c r="H236" s="225"/>
      <c r="I236" s="225"/>
      <c r="J236" s="225"/>
      <c r="K236" s="225"/>
      <c r="L236" s="71"/>
      <c r="M236" s="10"/>
      <c r="O236" s="47"/>
      <c r="P236" s="47"/>
    </row>
    <row r="237" spans="1:16" x14ac:dyDescent="0.25">
      <c r="B237" s="532" t="str">
        <f>IF(Intro!$G$20="English",O237,P237)</f>
        <v>Imports</v>
      </c>
      <c r="C237" s="734" t="str">
        <f>D26</f>
        <v>tonnes</v>
      </c>
      <c r="D237" s="734"/>
      <c r="E237" s="734"/>
      <c r="F237" s="771"/>
      <c r="G237" s="772"/>
      <c r="H237" s="225"/>
      <c r="I237" s="225"/>
      <c r="J237" s="225"/>
      <c r="K237" s="225"/>
      <c r="L237" s="71"/>
      <c r="M237" s="10"/>
      <c r="O237" s="10" t="s">
        <v>91</v>
      </c>
      <c r="P237" s="10" t="s">
        <v>170</v>
      </c>
    </row>
    <row r="238" spans="1:16" x14ac:dyDescent="0.25">
      <c r="B238" s="532"/>
      <c r="C238" s="734" t="str">
        <f>D27</f>
        <v>net delivered purchase value (CAD)</v>
      </c>
      <c r="D238" s="734"/>
      <c r="E238" s="734"/>
      <c r="F238" s="771"/>
      <c r="G238" s="772"/>
      <c r="H238" s="225"/>
      <c r="I238" s="225"/>
      <c r="J238" s="225"/>
      <c r="K238" s="225"/>
      <c r="L238" s="71"/>
      <c r="M238" s="10"/>
    </row>
    <row r="239" spans="1:16" x14ac:dyDescent="0.25">
      <c r="B239" s="532"/>
      <c r="C239" s="734" t="str">
        <f>D28</f>
        <v>$ / tonne</v>
      </c>
      <c r="D239" s="734"/>
      <c r="E239" s="734"/>
      <c r="F239" s="773" t="str">
        <f>IF(F237=0,"-",F238/F237)</f>
        <v>-</v>
      </c>
      <c r="G239" s="774"/>
      <c r="H239" s="88"/>
      <c r="I239" s="88"/>
      <c r="J239" s="88"/>
      <c r="K239" s="88"/>
      <c r="L239" s="71"/>
      <c r="M239" s="10"/>
    </row>
    <row r="240" spans="1:16" x14ac:dyDescent="0.25">
      <c r="B240" s="46"/>
      <c r="C240" s="115"/>
      <c r="D240" s="115"/>
      <c r="E240" s="34"/>
      <c r="F240" s="34"/>
      <c r="G240" s="34"/>
      <c r="H240" s="34"/>
      <c r="I240" s="34"/>
      <c r="J240" s="34"/>
      <c r="K240" s="34"/>
      <c r="L240" s="37"/>
      <c r="M240" s="10"/>
    </row>
    <row r="241" spans="1:19" s="44" customFormat="1" x14ac:dyDescent="0.25">
      <c r="A241" s="92"/>
      <c r="B241" s="4"/>
      <c r="C241" s="4"/>
      <c r="D241" s="77"/>
      <c r="E241" s="77"/>
      <c r="F241" s="77"/>
      <c r="G241" s="77"/>
      <c r="H241" s="77"/>
      <c r="I241" s="77"/>
      <c r="J241" s="77"/>
      <c r="K241" s="77"/>
      <c r="L241" s="77"/>
      <c r="N241" s="78"/>
    </row>
    <row r="242" spans="1:19" x14ac:dyDescent="0.25">
      <c r="B242" s="540" t="str">
        <f>UPPER(IF(Intro!$G$20="English",O242,P242))</f>
        <v>IMPORT DATA FOR MASSIVE IMPORTATION ANALYSIS</v>
      </c>
      <c r="C242" s="541"/>
      <c r="D242" s="541"/>
      <c r="E242" s="541"/>
      <c r="F242" s="541"/>
      <c r="G242" s="541"/>
      <c r="H242" s="541"/>
      <c r="I242" s="541"/>
      <c r="J242" s="541"/>
      <c r="K242" s="541"/>
      <c r="L242" s="542"/>
      <c r="M242" s="10"/>
      <c r="O242" s="105" t="s">
        <v>339</v>
      </c>
      <c r="P242" s="105" t="s">
        <v>402</v>
      </c>
    </row>
    <row r="243" spans="1:19" s="207" customFormat="1" x14ac:dyDescent="0.25">
      <c r="A243" s="7"/>
      <c r="B243" s="672" t="s">
        <v>19</v>
      </c>
      <c r="C243" s="673"/>
      <c r="D243" s="673"/>
      <c r="E243" s="673"/>
      <c r="F243" s="673"/>
      <c r="G243" s="673"/>
      <c r="H243" s="673"/>
      <c r="I243" s="673"/>
      <c r="J243" s="673"/>
      <c r="K243" s="673"/>
      <c r="L243" s="674"/>
      <c r="M243" s="73"/>
      <c r="O243" s="10"/>
    </row>
    <row r="244" spans="1:19" x14ac:dyDescent="0.25">
      <c r="B244" s="16"/>
      <c r="C244" s="35"/>
      <c r="D244" s="35"/>
      <c r="E244" s="36"/>
      <c r="F244" s="36"/>
      <c r="G244" s="36"/>
      <c r="H244" s="36"/>
      <c r="I244" s="36"/>
      <c r="J244" s="36"/>
      <c r="K244" s="36"/>
      <c r="L244" s="17"/>
      <c r="M244" s="10"/>
    </row>
    <row r="245" spans="1:19" x14ac:dyDescent="0.25">
      <c r="B245" s="549" t="str">
        <f>IF(Intro!$G$20="English",O245,P245)</f>
        <v xml:space="preserve">Report the volume of imports and the ending inventory in Canada of the goods originating from the exporter outlined above : </v>
      </c>
      <c r="C245" s="550"/>
      <c r="D245" s="550"/>
      <c r="E245" s="550"/>
      <c r="F245" s="550"/>
      <c r="G245" s="550"/>
      <c r="H245" s="550"/>
      <c r="I245" s="550"/>
      <c r="J245" s="550"/>
      <c r="K245" s="550"/>
      <c r="L245" s="551"/>
      <c r="M245" s="10"/>
      <c r="O245" s="18" t="s">
        <v>194</v>
      </c>
      <c r="P245" s="10" t="s">
        <v>404</v>
      </c>
    </row>
    <row r="246" spans="1:19" x14ac:dyDescent="0.25">
      <c r="B246" s="316"/>
      <c r="C246" s="317"/>
      <c r="D246" s="35"/>
      <c r="E246" s="36"/>
      <c r="F246" s="36"/>
      <c r="G246" s="36"/>
      <c r="H246" s="36"/>
      <c r="I246" s="36"/>
      <c r="J246" s="36"/>
      <c r="K246" s="36"/>
      <c r="L246" s="17"/>
      <c r="M246" s="10"/>
      <c r="O246" s="18"/>
    </row>
    <row r="247" spans="1:19" x14ac:dyDescent="0.25">
      <c r="B247" s="316"/>
      <c r="C247" s="317"/>
      <c r="D247" s="35"/>
      <c r="E247" s="323" t="str">
        <f>IF(Intro!$G$20="English",Variables!B83,Variables!C83)</f>
        <v>Q2 2024</v>
      </c>
      <c r="F247" s="323" t="str">
        <f>IF(Intro!$G$20="English",Variables!B84,Variables!C84)</f>
        <v>Q3 2024</v>
      </c>
      <c r="G247" s="323" t="str">
        <f>IF(Intro!$G$20="English",Variables!B74,Variables!C74)</f>
        <v>Q4 2024</v>
      </c>
      <c r="H247" s="323" t="str">
        <f>IF(Intro!$G$20="English",Variables!B75,Variables!C75)</f>
        <v>Q1 2025</v>
      </c>
      <c r="I247" s="323" t="str">
        <f>IF(Intro!$G$20="English",Variables!B76,Variables!C76)</f>
        <v>Q2 2025</v>
      </c>
      <c r="J247" s="323" t="str">
        <f>IF(Intro!$G$20="English",Variables!B77,Variables!C77)</f>
        <v>Q3 2025</v>
      </c>
      <c r="K247" s="323" t="str">
        <f>IF(Intro!$G$20="English",Variables!B78,Variables!C78)</f>
        <v>Q4 2025</v>
      </c>
      <c r="L247" s="323" t="str">
        <f>IF(Intro!$G$20="English",Variables!B79,Variables!C79)</f>
        <v>Q1 2026</v>
      </c>
      <c r="M247" s="10"/>
      <c r="O247" s="18"/>
    </row>
    <row r="248" spans="1:19" x14ac:dyDescent="0.25">
      <c r="B248" s="769" t="str">
        <f>B237</f>
        <v>Imports</v>
      </c>
      <c r="C248" s="770"/>
      <c r="D248" s="326" t="str">
        <f>C237</f>
        <v>tonnes</v>
      </c>
      <c r="E248" s="181"/>
      <c r="F248" s="181"/>
      <c r="G248" s="181"/>
      <c r="H248" s="181"/>
      <c r="I248" s="181"/>
      <c r="J248" s="181"/>
      <c r="K248" s="181"/>
      <c r="L248" s="181"/>
      <c r="M248" s="10"/>
    </row>
    <row r="249" spans="1:19" x14ac:dyDescent="0.25">
      <c r="B249" s="769" t="str">
        <f>IF(Intro!$G$20="English",O249,P249)</f>
        <v>Ending Inventories</v>
      </c>
      <c r="C249" s="770"/>
      <c r="D249" s="326" t="str">
        <f>C237</f>
        <v>tonnes</v>
      </c>
      <c r="E249" s="181"/>
      <c r="F249" s="181"/>
      <c r="G249" s="181"/>
      <c r="H249" s="181"/>
      <c r="I249" s="181"/>
      <c r="J249" s="181"/>
      <c r="K249" s="181"/>
      <c r="L249" s="181"/>
      <c r="M249" s="10"/>
      <c r="O249" s="10" t="s">
        <v>195</v>
      </c>
      <c r="P249" s="10" t="s">
        <v>403</v>
      </c>
    </row>
    <row r="250" spans="1:19" x14ac:dyDescent="0.25">
      <c r="B250" s="316"/>
      <c r="C250" s="317"/>
      <c r="D250" s="317"/>
      <c r="E250" s="29"/>
      <c r="F250" s="29"/>
      <c r="G250" s="29"/>
      <c r="H250" s="29"/>
      <c r="I250" s="29"/>
      <c r="J250" s="29"/>
      <c r="K250" s="29"/>
      <c r="L250" s="30"/>
      <c r="M250" s="10"/>
    </row>
    <row r="251" spans="1:19" x14ac:dyDescent="0.25">
      <c r="B251" s="537" t="str">
        <f>IF(Intro!$G$20="English",O251,P251)</f>
        <v>In the table below, “Error” means that the sum of the quarterly imports reported above exceeds the annual imports reported in Question 1. Therefore, please modify the data if necessary.</v>
      </c>
      <c r="C251" s="538"/>
      <c r="D251" s="538"/>
      <c r="E251" s="538"/>
      <c r="F251" s="538"/>
      <c r="G251" s="538"/>
      <c r="H251" s="538"/>
      <c r="I251" s="538"/>
      <c r="J251" s="538"/>
      <c r="K251" s="538"/>
      <c r="L251" s="539"/>
      <c r="M251" s="10"/>
      <c r="O251" s="10" t="s">
        <v>457</v>
      </c>
      <c r="P251" s="10" t="s">
        <v>458</v>
      </c>
      <c r="S251" s="38"/>
    </row>
    <row r="252" spans="1:19" x14ac:dyDescent="0.25">
      <c r="B252" s="537"/>
      <c r="C252" s="538"/>
      <c r="D252" s="538"/>
      <c r="E252" s="538"/>
      <c r="F252" s="538"/>
      <c r="G252" s="538"/>
      <c r="H252" s="538"/>
      <c r="I252" s="538"/>
      <c r="J252" s="538"/>
      <c r="K252" s="538"/>
      <c r="L252" s="539"/>
      <c r="M252" s="10"/>
      <c r="S252" s="38"/>
    </row>
    <row r="253" spans="1:19" x14ac:dyDescent="0.25">
      <c r="B253" s="313"/>
      <c r="C253" s="314"/>
      <c r="D253" s="314"/>
      <c r="E253" s="314"/>
      <c r="F253" s="314"/>
      <c r="G253" s="314"/>
      <c r="H253" s="314"/>
      <c r="I253" s="314"/>
      <c r="J253" s="314"/>
      <c r="K253" s="314"/>
      <c r="L253" s="315"/>
      <c r="M253" s="10"/>
      <c r="S253" s="38"/>
    </row>
    <row r="254" spans="1:19" x14ac:dyDescent="0.25">
      <c r="B254" s="192"/>
      <c r="C254" s="179"/>
      <c r="D254" s="194"/>
      <c r="E254" s="45"/>
      <c r="F254" s="320">
        <f>G254-1</f>
        <v>2025</v>
      </c>
      <c r="G254" s="320">
        <f>Variables!B8</f>
        <v>2026</v>
      </c>
      <c r="H254" s="193"/>
      <c r="I254" s="225"/>
      <c r="J254" s="225"/>
      <c r="K254" s="225"/>
      <c r="L254" s="160"/>
      <c r="M254" s="10"/>
      <c r="O254" s="18"/>
    </row>
    <row r="255" spans="1:19" ht="14.45" customHeight="1" x14ac:dyDescent="0.25">
      <c r="B255" s="192"/>
      <c r="C255" s="199"/>
      <c r="D255" s="756" t="str">
        <f>B221</f>
        <v>Verification - volume</v>
      </c>
      <c r="E255" s="757"/>
      <c r="F255" s="187" t="str">
        <f>IF(SUM(H248+I248+J248+K248)&gt;I26,Variables!$D$67,Variables!$D$68)</f>
        <v>Okay</v>
      </c>
      <c r="G255" s="187" t="str">
        <f>IF(SUM(L248)&gt;K26,Variables!$D$67,Variables!$D$68)</f>
        <v>Okay</v>
      </c>
      <c r="H255" s="193"/>
      <c r="I255" s="225"/>
      <c r="J255" s="225"/>
      <c r="K255" s="225"/>
      <c r="L255" s="160"/>
      <c r="M255" s="10"/>
    </row>
    <row r="256" spans="1:19" s="44" customFormat="1" x14ac:dyDescent="0.25">
      <c r="A256" s="92"/>
      <c r="B256" s="195"/>
      <c r="C256" s="196"/>
      <c r="D256" s="197"/>
      <c r="E256" s="197"/>
      <c r="F256" s="197"/>
      <c r="G256" s="197"/>
      <c r="H256" s="197"/>
      <c r="I256" s="197"/>
      <c r="J256" s="197"/>
      <c r="K256" s="197"/>
      <c r="L256" s="198"/>
      <c r="N256" s="78"/>
    </row>
    <row r="257" spans="1:18" s="207" customFormat="1" x14ac:dyDescent="0.25">
      <c r="A257" s="7"/>
      <c r="B257" s="21" t="s">
        <v>20</v>
      </c>
      <c r="C257" s="22"/>
      <c r="D257" s="22"/>
      <c r="E257" s="23"/>
      <c r="F257" s="23"/>
      <c r="G257" s="23"/>
      <c r="H257" s="23"/>
      <c r="I257" s="23"/>
      <c r="J257" s="23"/>
      <c r="K257" s="23"/>
      <c r="L257" s="24"/>
      <c r="M257" s="73"/>
    </row>
    <row r="258" spans="1:18" s="38" customFormat="1" x14ac:dyDescent="0.25">
      <c r="A258" s="49"/>
      <c r="B258" s="53"/>
      <c r="C258" s="93"/>
      <c r="D258" s="93"/>
      <c r="E258" s="93"/>
      <c r="F258" s="93"/>
      <c r="G258" s="93"/>
      <c r="H258" s="93"/>
      <c r="I258" s="93"/>
      <c r="J258" s="93"/>
      <c r="K258" s="93"/>
      <c r="L258" s="54"/>
      <c r="O258" s="10"/>
      <c r="P258" s="10"/>
      <c r="Q258" s="10"/>
      <c r="R258" s="10"/>
    </row>
    <row r="259" spans="1:18" s="38" customFormat="1" x14ac:dyDescent="0.25">
      <c r="A259" s="49"/>
      <c r="B259" s="537" t="str">
        <f>IF(Intro!$G$20="English",O259,P259)</f>
        <v>Describe any factors (for example, shipping delays, seasonality, etc.) which would explain the overall trend in your firm's quarterly import volumes and ending inventories, as reported in Question 6.</v>
      </c>
      <c r="C259" s="538"/>
      <c r="D259" s="538"/>
      <c r="E259" s="538"/>
      <c r="F259" s="538"/>
      <c r="G259" s="538"/>
      <c r="H259" s="538"/>
      <c r="I259" s="538"/>
      <c r="J259" s="538"/>
      <c r="K259" s="538"/>
      <c r="L259" s="539"/>
      <c r="O259" s="10" t="s">
        <v>375</v>
      </c>
      <c r="P259" s="10" t="s">
        <v>376</v>
      </c>
      <c r="Q259" s="10"/>
      <c r="R259" s="10"/>
    </row>
    <row r="260" spans="1:18" s="38" customFormat="1" x14ac:dyDescent="0.25">
      <c r="A260" s="49"/>
      <c r="B260" s="537"/>
      <c r="C260" s="538"/>
      <c r="D260" s="538"/>
      <c r="E260" s="538"/>
      <c r="F260" s="538"/>
      <c r="G260" s="538"/>
      <c r="H260" s="538"/>
      <c r="I260" s="538"/>
      <c r="J260" s="538"/>
      <c r="K260" s="538"/>
      <c r="L260" s="539"/>
      <c r="O260" s="10"/>
      <c r="P260" s="10"/>
      <c r="Q260" s="10"/>
      <c r="R260" s="10"/>
    </row>
    <row r="261" spans="1:18" s="38" customFormat="1" x14ac:dyDescent="0.25">
      <c r="A261" s="49"/>
      <c r="B261" s="53"/>
      <c r="C261" s="93"/>
      <c r="D261" s="93"/>
      <c r="E261" s="93"/>
      <c r="F261" s="93"/>
      <c r="G261" s="93"/>
      <c r="H261" s="93"/>
      <c r="I261" s="93"/>
      <c r="J261" s="93"/>
      <c r="K261" s="93"/>
      <c r="L261" s="54"/>
      <c r="O261" s="10"/>
      <c r="P261" s="10"/>
      <c r="Q261" s="10"/>
      <c r="R261" s="10"/>
    </row>
    <row r="262" spans="1:18" s="207" customFormat="1" x14ac:dyDescent="0.25">
      <c r="A262" s="8"/>
      <c r="B262" s="675"/>
      <c r="C262" s="676"/>
      <c r="D262" s="676"/>
      <c r="E262" s="676"/>
      <c r="F262" s="676"/>
      <c r="G262" s="676"/>
      <c r="H262" s="676"/>
      <c r="I262" s="676"/>
      <c r="J262" s="676"/>
      <c r="K262" s="676"/>
      <c r="L262" s="677"/>
      <c r="M262" s="38"/>
    </row>
    <row r="263" spans="1:18" s="207" customFormat="1" x14ac:dyDescent="0.25">
      <c r="A263" s="8"/>
      <c r="B263" s="675"/>
      <c r="C263" s="676"/>
      <c r="D263" s="676"/>
      <c r="E263" s="676"/>
      <c r="F263" s="676"/>
      <c r="G263" s="676"/>
      <c r="H263" s="676"/>
      <c r="I263" s="676"/>
      <c r="J263" s="676"/>
      <c r="K263" s="676"/>
      <c r="L263" s="677"/>
      <c r="M263" s="38"/>
    </row>
    <row r="264" spans="1:18" s="207" customFormat="1" x14ac:dyDescent="0.25">
      <c r="A264" s="8"/>
      <c r="B264" s="675"/>
      <c r="C264" s="676"/>
      <c r="D264" s="676"/>
      <c r="E264" s="676"/>
      <c r="F264" s="676"/>
      <c r="G264" s="676"/>
      <c r="H264" s="676"/>
      <c r="I264" s="676"/>
      <c r="J264" s="676"/>
      <c r="K264" s="676"/>
      <c r="L264" s="677"/>
      <c r="M264" s="38"/>
    </row>
    <row r="265" spans="1:18" s="207" customFormat="1" x14ac:dyDescent="0.25">
      <c r="A265" s="8"/>
      <c r="B265" s="675"/>
      <c r="C265" s="676"/>
      <c r="D265" s="676"/>
      <c r="E265" s="676"/>
      <c r="F265" s="676"/>
      <c r="G265" s="676"/>
      <c r="H265" s="676"/>
      <c r="I265" s="676"/>
      <c r="J265" s="676"/>
      <c r="K265" s="676"/>
      <c r="L265" s="677"/>
      <c r="M265" s="38"/>
    </row>
    <row r="266" spans="1:18" s="207" customFormat="1" x14ac:dyDescent="0.25">
      <c r="A266" s="8"/>
      <c r="B266" s="675"/>
      <c r="C266" s="676"/>
      <c r="D266" s="676"/>
      <c r="E266" s="676"/>
      <c r="F266" s="676"/>
      <c r="G266" s="676"/>
      <c r="H266" s="676"/>
      <c r="I266" s="676"/>
      <c r="J266" s="676"/>
      <c r="K266" s="676"/>
      <c r="L266" s="677"/>
      <c r="M266" s="38"/>
    </row>
    <row r="267" spans="1:18" s="207" customFormat="1" x14ac:dyDescent="0.25">
      <c r="A267" s="8"/>
      <c r="B267" s="675"/>
      <c r="C267" s="676"/>
      <c r="D267" s="676"/>
      <c r="E267" s="676"/>
      <c r="F267" s="676"/>
      <c r="G267" s="676"/>
      <c r="H267" s="676"/>
      <c r="I267" s="676"/>
      <c r="J267" s="676"/>
      <c r="K267" s="676"/>
      <c r="L267" s="677"/>
      <c r="M267" s="38"/>
    </row>
    <row r="268" spans="1:18" s="207" customFormat="1" x14ac:dyDescent="0.25">
      <c r="A268" s="8"/>
      <c r="B268" s="675"/>
      <c r="C268" s="676"/>
      <c r="D268" s="676"/>
      <c r="E268" s="676"/>
      <c r="F268" s="676"/>
      <c r="G268" s="676"/>
      <c r="H268" s="676"/>
      <c r="I268" s="676"/>
      <c r="J268" s="676"/>
      <c r="K268" s="676"/>
      <c r="L268" s="677"/>
      <c r="M268" s="38"/>
    </row>
    <row r="269" spans="1:18" s="207" customFormat="1" x14ac:dyDescent="0.25">
      <c r="A269" s="8"/>
      <c r="B269" s="675"/>
      <c r="C269" s="676"/>
      <c r="D269" s="676"/>
      <c r="E269" s="676"/>
      <c r="F269" s="676"/>
      <c r="G269" s="676"/>
      <c r="H269" s="676"/>
      <c r="I269" s="676"/>
      <c r="J269" s="676"/>
      <c r="K269" s="676"/>
      <c r="L269" s="677"/>
      <c r="M269" s="38"/>
    </row>
    <row r="270" spans="1:18" s="38" customFormat="1" x14ac:dyDescent="0.25">
      <c r="A270" s="49"/>
      <c r="B270" s="50"/>
      <c r="C270" s="51"/>
      <c r="D270" s="51"/>
      <c r="E270" s="51"/>
      <c r="F270" s="51"/>
      <c r="G270" s="51"/>
      <c r="H270" s="51"/>
      <c r="I270" s="51"/>
      <c r="J270" s="51"/>
      <c r="K270" s="51"/>
      <c r="L270" s="52"/>
      <c r="O270" s="10"/>
      <c r="P270" s="10"/>
      <c r="Q270" s="10"/>
      <c r="R270" s="10"/>
    </row>
  </sheetData>
  <sheetProtection algorithmName="SHA-512" hashValue="eJgsDo7JaBI5hkKLY2SuFbRAUl0lJyFQ1RepVvQBJuC3lyzngZ+m/B8xT3dBIwiKr3LWUAT45+mo5dGLDGGGVw==" saltValue="RoRqWIbZUJo8QFaBMvm8GQ==" spinCount="100000" sheet="1" objects="1" scenarios="1" selectLockedCells="1"/>
  <mergeCells count="207">
    <mergeCell ref="B11:L11"/>
    <mergeCell ref="B12:L12"/>
    <mergeCell ref="B13:L13"/>
    <mergeCell ref="B14:L14"/>
    <mergeCell ref="B15:L15"/>
    <mergeCell ref="B16:L16"/>
    <mergeCell ref="B4:L4"/>
    <mergeCell ref="B5:L5"/>
    <mergeCell ref="B6:L6"/>
    <mergeCell ref="B8:L8"/>
    <mergeCell ref="B9:L9"/>
    <mergeCell ref="B10:L10"/>
    <mergeCell ref="B25:K25"/>
    <mergeCell ref="B26:C28"/>
    <mergeCell ref="D26:F26"/>
    <mergeCell ref="D27:F27"/>
    <mergeCell ref="D28:F28"/>
    <mergeCell ref="B29:K29"/>
    <mergeCell ref="B18:L18"/>
    <mergeCell ref="B19:L19"/>
    <mergeCell ref="B21:F21"/>
    <mergeCell ref="G21:K21"/>
    <mergeCell ref="B22:F22"/>
    <mergeCell ref="G22:K22"/>
    <mergeCell ref="B30:K30"/>
    <mergeCell ref="B31:C33"/>
    <mergeCell ref="D31:F31"/>
    <mergeCell ref="D32:F32"/>
    <mergeCell ref="D33:F33"/>
    <mergeCell ref="B34:C36"/>
    <mergeCell ref="D34:F34"/>
    <mergeCell ref="D35:F35"/>
    <mergeCell ref="D36:F36"/>
    <mergeCell ref="B37:K37"/>
    <mergeCell ref="B38:C40"/>
    <mergeCell ref="D38:F38"/>
    <mergeCell ref="D39:F39"/>
    <mergeCell ref="D40:F40"/>
    <mergeCell ref="B41:C43"/>
    <mergeCell ref="D41:F41"/>
    <mergeCell ref="D42:F42"/>
    <mergeCell ref="D43:F43"/>
    <mergeCell ref="B52:L52"/>
    <mergeCell ref="B53:L53"/>
    <mergeCell ref="B55:D55"/>
    <mergeCell ref="B56:L56"/>
    <mergeCell ref="B57:D57"/>
    <mergeCell ref="B58:D58"/>
    <mergeCell ref="B44:C46"/>
    <mergeCell ref="D44:F44"/>
    <mergeCell ref="D45:F45"/>
    <mergeCell ref="D46:F46"/>
    <mergeCell ref="B49:L49"/>
    <mergeCell ref="B50:L50"/>
    <mergeCell ref="B65:D65"/>
    <mergeCell ref="B66:D66"/>
    <mergeCell ref="B67:D67"/>
    <mergeCell ref="B68:L68"/>
    <mergeCell ref="B69:D69"/>
    <mergeCell ref="B70:D70"/>
    <mergeCell ref="B59:D59"/>
    <mergeCell ref="B60:L60"/>
    <mergeCell ref="B61:D61"/>
    <mergeCell ref="B62:D62"/>
    <mergeCell ref="B63:D63"/>
    <mergeCell ref="B64:L64"/>
    <mergeCell ref="B80:F80"/>
    <mergeCell ref="B81:F81"/>
    <mergeCell ref="B82:F82"/>
    <mergeCell ref="B83:F83"/>
    <mergeCell ref="B84:F84"/>
    <mergeCell ref="B85:F85"/>
    <mergeCell ref="B71:D71"/>
    <mergeCell ref="B72:L72"/>
    <mergeCell ref="B73:D73"/>
    <mergeCell ref="B74:D74"/>
    <mergeCell ref="B75:D75"/>
    <mergeCell ref="B77:L78"/>
    <mergeCell ref="B96:L97"/>
    <mergeCell ref="B98:D98"/>
    <mergeCell ref="B99:D99"/>
    <mergeCell ref="B100:D100"/>
    <mergeCell ref="B101:L102"/>
    <mergeCell ref="B103:D103"/>
    <mergeCell ref="B86:F86"/>
    <mergeCell ref="B87:F87"/>
    <mergeCell ref="B90:L90"/>
    <mergeCell ref="B91:L91"/>
    <mergeCell ref="B93:L93"/>
    <mergeCell ref="B95:D95"/>
    <mergeCell ref="B111:L112"/>
    <mergeCell ref="B113:D113"/>
    <mergeCell ref="B114:D114"/>
    <mergeCell ref="B115:D115"/>
    <mergeCell ref="B116:L117"/>
    <mergeCell ref="B118:D118"/>
    <mergeCell ref="B104:D104"/>
    <mergeCell ref="B105:D105"/>
    <mergeCell ref="B106:L107"/>
    <mergeCell ref="B108:D108"/>
    <mergeCell ref="B109:D109"/>
    <mergeCell ref="B110:D110"/>
    <mergeCell ref="B126:L127"/>
    <mergeCell ref="B128:D128"/>
    <mergeCell ref="B129:D129"/>
    <mergeCell ref="B130:D130"/>
    <mergeCell ref="B131:L132"/>
    <mergeCell ref="B133:D133"/>
    <mergeCell ref="B119:D119"/>
    <mergeCell ref="B120:D120"/>
    <mergeCell ref="B121:L122"/>
    <mergeCell ref="B123:D123"/>
    <mergeCell ref="B124:D124"/>
    <mergeCell ref="B125:D125"/>
    <mergeCell ref="B141:L142"/>
    <mergeCell ref="B143:D143"/>
    <mergeCell ref="B144:D144"/>
    <mergeCell ref="B145:D145"/>
    <mergeCell ref="B147:L148"/>
    <mergeCell ref="B150:F150"/>
    <mergeCell ref="B134:D134"/>
    <mergeCell ref="B135:D135"/>
    <mergeCell ref="B136:L137"/>
    <mergeCell ref="B138:D138"/>
    <mergeCell ref="B139:D139"/>
    <mergeCell ref="B140:D140"/>
    <mergeCell ref="B157:F157"/>
    <mergeCell ref="B160:L160"/>
    <mergeCell ref="B161:L161"/>
    <mergeCell ref="B163:L163"/>
    <mergeCell ref="B164:L164"/>
    <mergeCell ref="B166:D166"/>
    <mergeCell ref="B151:F151"/>
    <mergeCell ref="B152:F152"/>
    <mergeCell ref="B153:F153"/>
    <mergeCell ref="B154:F154"/>
    <mergeCell ref="B155:F155"/>
    <mergeCell ref="B156:F156"/>
    <mergeCell ref="B175:D175"/>
    <mergeCell ref="B176:D176"/>
    <mergeCell ref="B177:L178"/>
    <mergeCell ref="B179:D179"/>
    <mergeCell ref="B180:D180"/>
    <mergeCell ref="B181:D181"/>
    <mergeCell ref="B167:L168"/>
    <mergeCell ref="B169:D169"/>
    <mergeCell ref="B170:D170"/>
    <mergeCell ref="B171:D171"/>
    <mergeCell ref="B172:L173"/>
    <mergeCell ref="B174:D174"/>
    <mergeCell ref="B190:D190"/>
    <mergeCell ref="B191:D191"/>
    <mergeCell ref="B192:L193"/>
    <mergeCell ref="B194:D194"/>
    <mergeCell ref="B195:D195"/>
    <mergeCell ref="B196:D196"/>
    <mergeCell ref="B182:L183"/>
    <mergeCell ref="B184:D184"/>
    <mergeCell ref="B185:D185"/>
    <mergeCell ref="B186:D186"/>
    <mergeCell ref="B187:L188"/>
    <mergeCell ref="B189:D189"/>
    <mergeCell ref="B205:D205"/>
    <mergeCell ref="B206:D206"/>
    <mergeCell ref="B207:L208"/>
    <mergeCell ref="B209:D209"/>
    <mergeCell ref="B210:D210"/>
    <mergeCell ref="B211:D211"/>
    <mergeCell ref="B197:L198"/>
    <mergeCell ref="B199:D199"/>
    <mergeCell ref="B200:D200"/>
    <mergeCell ref="B201:D201"/>
    <mergeCell ref="B202:L203"/>
    <mergeCell ref="B204:D204"/>
    <mergeCell ref="B222:F222"/>
    <mergeCell ref="B223:F223"/>
    <mergeCell ref="B224:F224"/>
    <mergeCell ref="B225:F225"/>
    <mergeCell ref="B226:F226"/>
    <mergeCell ref="B227:F227"/>
    <mergeCell ref="B212:L213"/>
    <mergeCell ref="B214:D214"/>
    <mergeCell ref="B215:D215"/>
    <mergeCell ref="B216:D216"/>
    <mergeCell ref="B218:L219"/>
    <mergeCell ref="B221:F221"/>
    <mergeCell ref="B228:F228"/>
    <mergeCell ref="B231:L231"/>
    <mergeCell ref="B232:L232"/>
    <mergeCell ref="B234:L234"/>
    <mergeCell ref="F236:G236"/>
    <mergeCell ref="B237:B239"/>
    <mergeCell ref="C237:E237"/>
    <mergeCell ref="F237:G237"/>
    <mergeCell ref="C238:E238"/>
    <mergeCell ref="F238:G238"/>
    <mergeCell ref="B249:C249"/>
    <mergeCell ref="B251:L252"/>
    <mergeCell ref="D255:E255"/>
    <mergeCell ref="B259:L260"/>
    <mergeCell ref="B262:L269"/>
    <mergeCell ref="C239:E239"/>
    <mergeCell ref="F239:G239"/>
    <mergeCell ref="B242:L242"/>
    <mergeCell ref="B243:L243"/>
    <mergeCell ref="B245:L245"/>
    <mergeCell ref="B248:C248"/>
  </mergeCells>
  <conditionalFormatting sqref="F255:G255">
    <cfRule type="cellIs" dxfId="48" priority="5" operator="equal">
      <formula>"Error"</formula>
    </cfRule>
  </conditionalFormatting>
  <conditionalFormatting sqref="G81:J83 G85:J87">
    <cfRule type="cellIs" dxfId="47" priority="4" operator="equal">
      <formula>"Error"</formula>
    </cfRule>
  </conditionalFormatting>
  <conditionalFormatting sqref="G151:J153 G155:J157">
    <cfRule type="cellIs" dxfId="46" priority="3" operator="equal">
      <formula>"Error"</formula>
    </cfRule>
  </conditionalFormatting>
  <conditionalFormatting sqref="G222:J224">
    <cfRule type="cellIs" dxfId="45" priority="1" operator="equal">
      <formula>"Error"</formula>
    </cfRule>
  </conditionalFormatting>
  <conditionalFormatting sqref="G226:J228">
    <cfRule type="cellIs" dxfId="44" priority="2" operator="equal">
      <formula>"Error"</formula>
    </cfRule>
  </conditionalFormatting>
  <dataValidations count="4">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B121:L122 E248:L249 F237:G238 E199:L200 E194:L195 E189:L190 E184:L185 E179:L180 E174:L175 E169:L170 E133:L134 E128:L129 E123:L124 E118:L119 E113:L114 E108:L109 E103:L104 E98:L99 E73:L74 E69:L70 E65:L66 E61:L62 E57:L58 G34:K35 G31:K32 G26:K27 G41:K42 G38:K39 E143:L144 E138:L139 E209:L210 E204:L205 E214:L215" xr:uid="{0CF4CADA-1EE6-4276-8ED9-1EE801309D22}">
      <formula1>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60 F239 E67:L67 E71:L71 E140:L140 E130:L130 G43:K46 E63:L63 E59:L59 E75:L75 E100:L100 E105:L105 E110:L110 E115:L115 E120:L120 E125:L125 F255:G255 E171:L171 E176:L176 E181:L181 E186:L186 E191:L191 E196:L196 G226:J228 G28:K28 G151:J153 G155:J157 G81:J83 G85:J87 G222:J224 G33:K33 G36:K36 G40:K40 E135:L135 E145:L145 E201:L201 E206:L206 E211:L211 E216:L217" xr:uid="{1F99A3C2-A372-4B96-9863-E99B790D62CF}">
      <formula1>1000</formula1>
    </dataValidation>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G22 B262:B264" xr:uid="{D75B73E4-BF00-4A60-8CD4-86037F5FAC63}">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1" xr:uid="{0B00433F-A138-4C7D-97A8-B7350F702A3E}">
      <formula1>1000</formula1>
    </dataValidation>
  </dataValidations>
  <printOptions horizontalCentered="1"/>
  <pageMargins left="0.25" right="0.25" top="0.75" bottom="0.75" header="0.3" footer="0.3"/>
  <pageSetup scale="63" fitToHeight="0" orientation="portrait" r:id="rId1"/>
  <headerFooter>
    <oddFooter>&amp;L&amp;A</oddFooter>
  </headerFooter>
  <rowBreaks count="4" manualBreakCount="4">
    <brk id="47" min="1" max="11" man="1"/>
    <brk id="88" min="1" max="11" man="1"/>
    <brk id="158" min="1" max="11" man="1"/>
    <brk id="229" min="1" max="11"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32</vt:i4>
      </vt:variant>
    </vt:vector>
  </HeadingPairs>
  <TitlesOfParts>
    <vt:vector size="55" baseType="lpstr">
      <vt:lpstr>Variables</vt:lpstr>
      <vt:lpstr>Intro</vt:lpstr>
      <vt:lpstr>Info</vt:lpstr>
      <vt:lpstr>Public</vt:lpstr>
      <vt:lpstr>AddPub</vt:lpstr>
      <vt:lpstr>Pro</vt:lpstr>
      <vt:lpstr>Begin</vt:lpstr>
      <vt:lpstr>Imp-Aus</vt:lpstr>
      <vt:lpstr>Imp-Aus2</vt:lpstr>
      <vt:lpstr>Imp-Aus3</vt:lpstr>
      <vt:lpstr>End</vt:lpstr>
      <vt:lpstr>Imp-Mex</vt:lpstr>
      <vt:lpstr>Imp-US</vt:lpstr>
      <vt:lpstr>Imp-Other -Autre</vt:lpstr>
      <vt:lpstr>Other Measures|Autre Mesures</vt:lpstr>
      <vt:lpstr>End2</vt:lpstr>
      <vt:lpstr>Invent-Stock</vt:lpstr>
      <vt:lpstr>AddPro</vt:lpstr>
      <vt:lpstr>Confirm</vt:lpstr>
      <vt:lpstr>MiniDB1</vt:lpstr>
      <vt:lpstr>MiniDB2</vt:lpstr>
      <vt:lpstr>QualDB</vt:lpstr>
      <vt:lpstr>m</vt:lpstr>
      <vt:lpstr>AddPro!Print_Area</vt:lpstr>
      <vt:lpstr>AddPub!Print_Area</vt:lpstr>
      <vt:lpstr>Confirm!Print_Area</vt:lpstr>
      <vt:lpstr>'Imp-Aus'!Print_Area</vt:lpstr>
      <vt:lpstr>'Imp-Aus2'!Print_Area</vt:lpstr>
      <vt:lpstr>'Imp-Aus3'!Print_Area</vt:lpstr>
      <vt:lpstr>'Imp-Mex'!Print_Area</vt:lpstr>
      <vt:lpstr>'Imp-Other -Autre'!Print_Area</vt:lpstr>
      <vt:lpstr>'Imp-US'!Print_Area</vt:lpstr>
      <vt:lpstr>Info!Print_Area</vt:lpstr>
      <vt:lpstr>Intro!Print_Area</vt:lpstr>
      <vt:lpstr>'Invent-Stock'!Print_Area</vt:lpstr>
      <vt:lpstr>m!Print_Area</vt:lpstr>
      <vt:lpstr>'Other Measures|Autre Mesures'!Print_Area</vt:lpstr>
      <vt:lpstr>Pro!Print_Area</vt:lpstr>
      <vt:lpstr>Public!Print_Area</vt:lpstr>
      <vt:lpstr>AddPro!Print_Titles</vt:lpstr>
      <vt:lpstr>AddPub!Print_Titles</vt:lpstr>
      <vt:lpstr>Confirm!Print_Titles</vt:lpstr>
      <vt:lpstr>'Imp-Aus'!Print_Titles</vt:lpstr>
      <vt:lpstr>'Imp-Aus2'!Print_Titles</vt:lpstr>
      <vt:lpstr>'Imp-Aus3'!Print_Titles</vt:lpstr>
      <vt:lpstr>'Imp-Mex'!Print_Titles</vt:lpstr>
      <vt:lpstr>'Imp-Other -Autre'!Print_Titles</vt:lpstr>
      <vt:lpstr>'Imp-US'!Print_Titles</vt:lpstr>
      <vt:lpstr>Info!Print_Titles</vt:lpstr>
      <vt:lpstr>Intro!Print_Titles</vt:lpstr>
      <vt:lpstr>'Invent-Stock'!Print_Titles</vt:lpstr>
      <vt:lpstr>m!Print_Titles</vt:lpstr>
      <vt:lpstr>'Other Measures|Autre Mesures'!Print_Titles</vt:lpstr>
      <vt:lpstr>Pro!Print_Titles</vt:lpstr>
      <vt:lpstr>Public!Print_Titles</vt:lpstr>
    </vt:vector>
  </TitlesOfParts>
  <Company>ATSSC-SCDATA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Long, Joseph</dc:creator>
  <cp:lastModifiedBy>Heintzman, Rhonda</cp:lastModifiedBy>
  <cp:lastPrinted>2026-03-30T12:24:39Z</cp:lastPrinted>
  <dcterms:created xsi:type="dcterms:W3CDTF">2021-02-04T13:13:50Z</dcterms:created>
  <dcterms:modified xsi:type="dcterms:W3CDTF">2026-05-04T09:20:07Z</dcterms:modified>
</cp:coreProperties>
</file>