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9\Working Files\Research\Questionnaires\For Web\"/>
    </mc:Choice>
  </mc:AlternateContent>
  <xr:revisionPtr revIDLastSave="0" documentId="13_ncr:1_{31D8F092-A509-4CFA-8656-F980C48FDD10}" xr6:coauthVersionLast="47" xr6:coauthVersionMax="47" xr10:uidLastSave="{00000000-0000-0000-0000-000000000000}"/>
  <workbookProtection workbookAlgorithmName="SHA-512" workbookHashValue="lVSXgyG9ErB9YxLXzeNfYPPX99yIusEQPE4UzpHoksT5UNbEOEsGzXNrn5Vi5gCmOp6tTJXbn1tq8PcjEbTLtw==" workbookSaltValue="ZPN4u3LPsFWTesmQXf+duA=="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ataTab" sheetId="51" state="hidden" r:id="rId12"/>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1">#REF!</definedName>
    <definedName name="POR">#REF!</definedName>
    <definedName name="ppc">#REF!</definedName>
    <definedName name="_xlnm.Print_Area" localSheetId="9">AddPro!$B$1:$L$56</definedName>
    <definedName name="_xlnm.Print_Area" localSheetId="4">AddPub!$B$1:$L$57</definedName>
    <definedName name="_xlnm.Print_Area" localSheetId="10">Confirm!$B$1:$L$91</definedName>
    <definedName name="_xlnm.Print_Area" localSheetId="2">Info!$B$1:$L$76</definedName>
    <definedName name="_xlnm.Print_Area" localSheetId="1">Intro!$B$1:$L$129</definedName>
    <definedName name="_xlnm.Print_Area" localSheetId="5">'Pro 1'!$B$1:$L$125</definedName>
    <definedName name="_xlnm.Print_Area" localSheetId="6">'Pro 2'!$B$1:$L$344</definedName>
    <definedName name="_xlnm.Print_Area" localSheetId="7">'Pro 3'!$B$1:$L$393</definedName>
    <definedName name="_xlnm.Print_Area" localSheetId="8">'Pro 4'!$B$1:$L$241</definedName>
    <definedName name="_xlnm.Print_Area" localSheetId="3">Public!$B$1:$L$446</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1">#REF!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2" i="39" l="1"/>
  <c r="P323" i="39" l="1"/>
  <c r="B323" i="39" s="1"/>
  <c r="P318" i="39"/>
  <c r="B318" i="39" s="1"/>
  <c r="O323" i="39"/>
  <c r="O318" i="39"/>
  <c r="P313" i="39"/>
  <c r="B313" i="39" s="1"/>
  <c r="O313" i="39"/>
  <c r="I340" i="39"/>
  <c r="H340" i="39"/>
  <c r="G340" i="39"/>
  <c r="F340" i="39"/>
  <c r="I334" i="39"/>
  <c r="H334" i="39"/>
  <c r="G334" i="39"/>
  <c r="F334" i="39"/>
  <c r="L327" i="39"/>
  <c r="K327" i="39"/>
  <c r="J327" i="39"/>
  <c r="I327" i="39"/>
  <c r="H327" i="39"/>
  <c r="G327" i="39"/>
  <c r="F327" i="39"/>
  <c r="E327" i="39"/>
  <c r="B327" i="39"/>
  <c r="B326" i="39"/>
  <c r="B325" i="39"/>
  <c r="L322" i="39"/>
  <c r="K322" i="39"/>
  <c r="J322" i="39"/>
  <c r="I322" i="39"/>
  <c r="H322" i="39"/>
  <c r="G322" i="39"/>
  <c r="F322" i="39"/>
  <c r="E322" i="39"/>
  <c r="B322" i="39"/>
  <c r="B321" i="39"/>
  <c r="B320" i="39"/>
  <c r="L317" i="39"/>
  <c r="K317" i="39"/>
  <c r="J317" i="39"/>
  <c r="I317" i="39"/>
  <c r="H317" i="39"/>
  <c r="G317" i="39"/>
  <c r="F317" i="39"/>
  <c r="E317" i="39"/>
  <c r="B317" i="39"/>
  <c r="B316" i="39"/>
  <c r="B315" i="39"/>
  <c r="K93" i="37" l="1"/>
  <c r="J93" i="37"/>
  <c r="G93" i="37"/>
  <c r="H93" i="37" s="1"/>
  <c r="I93" i="37" s="1"/>
  <c r="F95" i="37"/>
  <c r="B90" i="37"/>
  <c r="B284" i="42"/>
  <c r="P188" i="43" l="1"/>
  <c r="F45" i="46" l="1"/>
  <c r="G45" i="46"/>
  <c r="H45" i="46"/>
  <c r="I45" i="46"/>
  <c r="E45" i="46"/>
  <c r="F43" i="46"/>
  <c r="G43" i="46"/>
  <c r="H43" i="46"/>
  <c r="I43" i="46"/>
  <c r="E43" i="46"/>
  <c r="F42" i="46"/>
  <c r="G42" i="46"/>
  <c r="H42" i="46"/>
  <c r="I42" i="46"/>
  <c r="E42" i="46"/>
  <c r="B41" i="46"/>
  <c r="F40" i="46"/>
  <c r="G40" i="46"/>
  <c r="H40" i="46"/>
  <c r="I40" i="46"/>
  <c r="E40" i="46"/>
  <c r="F39" i="46"/>
  <c r="G39" i="46"/>
  <c r="H39" i="46"/>
  <c r="I39" i="46"/>
  <c r="E39" i="46"/>
  <c r="B38" i="46"/>
  <c r="F37" i="46"/>
  <c r="G37" i="46"/>
  <c r="H37" i="46"/>
  <c r="I37" i="46"/>
  <c r="E37" i="46"/>
  <c r="F36" i="46"/>
  <c r="G36" i="46"/>
  <c r="H36" i="46"/>
  <c r="I36" i="46"/>
  <c r="E36" i="46"/>
  <c r="B37" i="46"/>
  <c r="B36" i="46"/>
  <c r="K89" i="46" l="1"/>
  <c r="K85" i="46"/>
  <c r="K82" i="46"/>
  <c r="K78" i="46"/>
  <c r="K74" i="46"/>
  <c r="K69" i="46"/>
  <c r="K65" i="46"/>
  <c r="K62" i="46"/>
  <c r="K58" i="46"/>
  <c r="K54" i="46"/>
  <c r="I89" i="46"/>
  <c r="I85" i="46"/>
  <c r="I82" i="46"/>
  <c r="I78" i="46"/>
  <c r="I74" i="46"/>
  <c r="I69" i="46"/>
  <c r="I65" i="46"/>
  <c r="I62" i="46"/>
  <c r="I58" i="46"/>
  <c r="I54" i="46"/>
  <c r="G89" i="46"/>
  <c r="G85" i="46"/>
  <c r="G82" i="46"/>
  <c r="G78" i="46"/>
  <c r="G74" i="46"/>
  <c r="G69" i="46"/>
  <c r="G65" i="46"/>
  <c r="G62" i="46"/>
  <c r="G58" i="46"/>
  <c r="G54" i="46"/>
  <c r="E89" i="46"/>
  <c r="E85" i="46"/>
  <c r="E82" i="46"/>
  <c r="E78" i="46"/>
  <c r="E74" i="46"/>
  <c r="E69" i="46"/>
  <c r="E65" i="46"/>
  <c r="E62" i="46"/>
  <c r="E58" i="46"/>
  <c r="E54" i="46"/>
  <c r="C89" i="46"/>
  <c r="C85" i="46"/>
  <c r="C82" i="46"/>
  <c r="C78" i="46"/>
  <c r="C74" i="46"/>
  <c r="C69" i="46"/>
  <c r="C65" i="46"/>
  <c r="C62" i="46"/>
  <c r="C58" i="46"/>
  <c r="C54" i="46"/>
  <c r="I342" i="39"/>
  <c r="H342" i="39"/>
  <c r="G342" i="39"/>
  <c r="I336" i="39"/>
  <c r="H336" i="39"/>
  <c r="G336" i="39"/>
  <c r="F336" i="39"/>
  <c r="I267" i="39"/>
  <c r="H267" i="39"/>
  <c r="G267" i="39"/>
  <c r="F267" i="39"/>
  <c r="I265" i="39"/>
  <c r="H265" i="39"/>
  <c r="I261" i="39"/>
  <c r="H261" i="39"/>
  <c r="G261" i="39"/>
  <c r="F261" i="39"/>
  <c r="I259" i="39"/>
  <c r="H259" i="39"/>
  <c r="B35" i="39"/>
  <c r="B28" i="39"/>
  <c r="K41" i="39"/>
  <c r="J41" i="39"/>
  <c r="I41" i="39"/>
  <c r="H41" i="39"/>
  <c r="G41" i="39"/>
  <c r="E41" i="39"/>
  <c r="E40" i="39"/>
  <c r="E39" i="39"/>
  <c r="K38" i="39"/>
  <c r="J38" i="39"/>
  <c r="I38" i="39"/>
  <c r="H38" i="39"/>
  <c r="G38" i="39"/>
  <c r="E38" i="39"/>
  <c r="E37" i="39"/>
  <c r="E36" i="39"/>
  <c r="P39" i="39"/>
  <c r="O39" i="39"/>
  <c r="B39" i="39" s="1"/>
  <c r="P36" i="39"/>
  <c r="O36" i="39"/>
  <c r="B36" i="39" s="1"/>
  <c r="B32" i="37"/>
  <c r="B31" i="37"/>
  <c r="F32" i="37"/>
  <c r="F31" i="37"/>
  <c r="K23" i="37"/>
  <c r="J23" i="37"/>
  <c r="I23" i="37"/>
  <c r="H23" i="37"/>
  <c r="G23" i="37"/>
  <c r="F25" i="37"/>
  <c r="B25" i="37"/>
  <c r="F24" i="37"/>
  <c r="B24" i="37"/>
  <c r="F22" i="37"/>
  <c r="F21" i="37"/>
  <c r="B22" i="37"/>
  <c r="B21" i="37"/>
  <c r="H20" i="37"/>
  <c r="I20" i="37"/>
  <c r="J20" i="37"/>
  <c r="K20" i="37"/>
  <c r="G20" i="37"/>
  <c r="B10" i="48"/>
  <c r="H27" i="37" l="1"/>
  <c r="I27" i="37"/>
  <c r="J27" i="37"/>
  <c r="G27" i="37"/>
  <c r="G56" i="39" s="1"/>
  <c r="K27" i="37"/>
  <c r="B24" i="49"/>
  <c r="B22" i="49"/>
  <c r="B21" i="49"/>
  <c r="B7" i="38" l="1"/>
  <c r="O38" i="48" l="1"/>
  <c r="B8" i="38" l="1"/>
  <c r="B54" i="38" l="1"/>
  <c r="C56" i="38"/>
  <c r="B56" i="38"/>
  <c r="C55" i="38"/>
  <c r="B55" i="38"/>
  <c r="C44" i="38"/>
  <c r="B52" i="38"/>
  <c r="B51" i="38" s="1"/>
  <c r="O43" i="48"/>
  <c r="P43" i="48"/>
  <c r="P42" i="48"/>
  <c r="O42" i="48"/>
  <c r="J11" i="46"/>
  <c r="H374" i="47"/>
  <c r="L232" i="39" l="1"/>
  <c r="K232" i="39"/>
  <c r="B50" i="38"/>
  <c r="P302" i="47"/>
  <c r="B258" i="39"/>
  <c r="B264" i="39"/>
  <c r="B263" i="39"/>
  <c r="B338" i="39" s="1"/>
  <c r="B257" i="39"/>
  <c r="B332" i="39" s="1"/>
  <c r="B342" i="39"/>
  <c r="B340" i="39"/>
  <c r="B336" i="39"/>
  <c r="B334" i="39"/>
  <c r="G265" i="39"/>
  <c r="F265" i="39"/>
  <c r="B267" i="39"/>
  <c r="B265" i="39"/>
  <c r="B49" i="38" l="1"/>
  <c r="J232" i="39"/>
  <c r="G259" i="39"/>
  <c r="F259" i="39"/>
  <c r="D72" i="38"/>
  <c r="D73" i="38"/>
  <c r="D71" i="38"/>
  <c r="D68" i="38"/>
  <c r="D69" i="38"/>
  <c r="D67" i="38"/>
  <c r="B261" i="39"/>
  <c r="B259" i="39"/>
  <c r="P57" i="47"/>
  <c r="D47" i="49"/>
  <c r="B47" i="49"/>
  <c r="G333" i="39" l="1"/>
  <c r="I333" i="39"/>
  <c r="F333" i="39"/>
  <c r="H333" i="39"/>
  <c r="G339" i="39"/>
  <c r="H339" i="39"/>
  <c r="I339" i="39"/>
  <c r="F339" i="39"/>
  <c r="F258" i="39"/>
  <c r="I258" i="39"/>
  <c r="G258" i="39"/>
  <c r="H258" i="39"/>
  <c r="F264" i="39"/>
  <c r="G264" i="39"/>
  <c r="I264" i="39"/>
  <c r="H264" i="39"/>
  <c r="B48" i="38"/>
  <c r="I232" i="39"/>
  <c r="B47" i="38" l="1"/>
  <c r="H232" i="39"/>
  <c r="B46" i="38" l="1"/>
  <c r="G232" i="39"/>
  <c r="D64" i="38"/>
  <c r="D63" i="38"/>
  <c r="B281" i="42"/>
  <c r="B278" i="42"/>
  <c r="B275" i="42"/>
  <c r="G273" i="42"/>
  <c r="H273" i="42" s="1"/>
  <c r="I273" i="42" s="1"/>
  <c r="B273" i="42"/>
  <c r="B43" i="42"/>
  <c r="B100" i="42" s="1"/>
  <c r="B32" i="42"/>
  <c r="G284" i="42" l="1"/>
  <c r="I278" i="42"/>
  <c r="J278" i="42"/>
  <c r="K278" i="42"/>
  <c r="G278" i="42"/>
  <c r="H278" i="42"/>
  <c r="B45" i="38"/>
  <c r="E232" i="39" s="1"/>
  <c r="F232" i="39"/>
  <c r="H275" i="42"/>
  <c r="K284" i="42"/>
  <c r="J284" i="42"/>
  <c r="I284" i="42"/>
  <c r="H284" i="42"/>
  <c r="K281" i="42"/>
  <c r="G275" i="42"/>
  <c r="J281" i="42"/>
  <c r="K275" i="42"/>
  <c r="I281" i="42"/>
  <c r="G281" i="42"/>
  <c r="J275" i="42"/>
  <c r="H281" i="42"/>
  <c r="I275" i="42"/>
  <c r="B77" i="42"/>
  <c r="B238" i="42" s="1"/>
  <c r="B262" i="42" s="1"/>
  <c r="D12" i="44" l="1"/>
  <c r="E12" i="44"/>
  <c r="D12" i="45"/>
  <c r="E12" i="45"/>
  <c r="P289" i="47"/>
  <c r="P233" i="47"/>
  <c r="P359" i="47" l="1"/>
  <c r="P8" i="47" l="1"/>
  <c r="O421" i="47"/>
  <c r="K26" i="39" l="1"/>
  <c r="J26" i="39"/>
  <c r="K25" i="39"/>
  <c r="K56" i="39" s="1"/>
  <c r="J25" i="39"/>
  <c r="J56" i="39" s="1"/>
  <c r="P276" i="47"/>
  <c r="P249" i="39"/>
  <c r="O249" i="39"/>
  <c r="P245" i="39"/>
  <c r="O245" i="39"/>
  <c r="P241" i="39"/>
  <c r="O241" i="39"/>
  <c r="P237" i="39"/>
  <c r="O237" i="39"/>
  <c r="P233" i="39"/>
  <c r="O233" i="39"/>
  <c r="B117" i="48"/>
  <c r="P345" i="47" l="1"/>
  <c r="P331" i="47"/>
  <c r="B17" i="46" l="1"/>
  <c r="F43" i="48"/>
  <c r="F41" i="48"/>
  <c r="B6" i="49" l="1"/>
  <c r="B6" i="48"/>
  <c r="B163" i="47"/>
  <c r="B165" i="47"/>
  <c r="B166" i="47"/>
  <c r="B167" i="47"/>
  <c r="O162" i="42"/>
  <c r="P148" i="39"/>
  <c r="O148" i="39"/>
  <c r="O127" i="39"/>
  <c r="O64" i="37"/>
  <c r="O392" i="47"/>
  <c r="O379" i="47"/>
  <c r="O331" i="47"/>
  <c r="O184" i="47"/>
  <c r="B435" i="47"/>
  <c r="B6" i="45" l="1"/>
  <c r="B6" i="47"/>
  <c r="B6" i="42"/>
  <c r="B6" i="46"/>
  <c r="B6" i="39"/>
  <c r="B6" i="44"/>
  <c r="B6" i="37"/>
  <c r="B6" i="43"/>
  <c r="O233" i="47"/>
  <c r="B121" i="43" l="1"/>
  <c r="B111" i="43"/>
  <c r="B101" i="43"/>
  <c r="B91" i="43"/>
  <c r="B81" i="43"/>
  <c r="B71" i="43"/>
  <c r="B61" i="43"/>
  <c r="B51" i="43"/>
  <c r="B41" i="43"/>
  <c r="B31" i="43"/>
  <c r="B21" i="43"/>
  <c r="D61" i="38"/>
  <c r="D60" i="38"/>
  <c r="B129" i="43"/>
  <c r="B182" i="43" l="1"/>
  <c r="B227" i="43" s="1"/>
  <c r="B49" i="44"/>
  <c r="B40" i="44"/>
  <c r="B31" i="44"/>
  <c r="B22" i="44"/>
  <c r="B13" i="44"/>
  <c r="B28" i="43"/>
  <c r="B38" i="43"/>
  <c r="B48" i="43"/>
  <c r="B58" i="43"/>
  <c r="B68" i="43"/>
  <c r="B78" i="43"/>
  <c r="B88" i="43"/>
  <c r="B98" i="43"/>
  <c r="B108" i="43"/>
  <c r="B118" i="43"/>
  <c r="B374" i="42"/>
  <c r="B384" i="42"/>
  <c r="B364" i="42"/>
  <c r="B316" i="42"/>
  <c r="B308" i="42"/>
  <c r="B167" i="42"/>
  <c r="B197" i="42"/>
  <c r="B207" i="42"/>
  <c r="B177" i="42"/>
  <c r="B187" i="42"/>
  <c r="B165" i="42"/>
  <c r="B175" i="39"/>
  <c r="B40" i="45"/>
  <c r="B49" i="45"/>
  <c r="B22" i="45"/>
  <c r="B31" i="45"/>
  <c r="B206" i="47"/>
  <c r="B211" i="47"/>
  <c r="D33" i="49"/>
  <c r="P194" i="43" l="1"/>
  <c r="P192" i="43"/>
  <c r="P177" i="43"/>
  <c r="P175" i="43"/>
  <c r="P190" i="43"/>
  <c r="P173" i="43"/>
  <c r="P170" i="43"/>
  <c r="O194" i="43"/>
  <c r="O192" i="43"/>
  <c r="O190" i="43"/>
  <c r="O188" i="43"/>
  <c r="O177" i="43"/>
  <c r="O175" i="43"/>
  <c r="O173" i="43"/>
  <c r="O170" i="43"/>
  <c r="O8" i="47" l="1"/>
  <c r="D67" i="49" l="1"/>
  <c r="D61" i="49"/>
  <c r="D54" i="49"/>
  <c r="D40" i="49"/>
  <c r="D69" i="49"/>
  <c r="D64" i="49"/>
  <c r="D57" i="49"/>
  <c r="D50" i="49"/>
  <c r="D43" i="49"/>
  <c r="D73" i="49"/>
  <c r="B67" i="49"/>
  <c r="B61" i="49"/>
  <c r="B54" i="49"/>
  <c r="B40" i="49"/>
  <c r="B69" i="49"/>
  <c r="B64" i="49"/>
  <c r="B57" i="49"/>
  <c r="B50" i="49"/>
  <c r="B43" i="49"/>
  <c r="B73" i="49"/>
  <c r="B12" i="43"/>
  <c r="B47" i="46" s="1"/>
  <c r="B65" i="46"/>
  <c r="B85" i="46" s="1"/>
  <c r="B9" i="46"/>
  <c r="B8" i="46"/>
  <c r="B28" i="46"/>
  <c r="B39" i="49" l="1"/>
  <c r="B339" i="42" l="1"/>
  <c r="B219" i="42"/>
  <c r="B60" i="42"/>
  <c r="B16" i="42"/>
  <c r="B272" i="39"/>
  <c r="B217" i="39"/>
  <c r="B202" i="39"/>
  <c r="B18" i="39"/>
  <c r="B12" i="37"/>
  <c r="B2" i="37"/>
  <c r="B2" i="43" s="1"/>
  <c r="B404" i="47"/>
  <c r="B315" i="47"/>
  <c r="B196" i="47"/>
  <c r="B86" i="47"/>
  <c r="B12" i="47"/>
  <c r="B29" i="49"/>
  <c r="B8" i="49"/>
  <c r="B4" i="49"/>
  <c r="B114" i="48"/>
  <c r="B96" i="48"/>
  <c r="B68" i="48"/>
  <c r="B74" i="48"/>
  <c r="B62" i="48"/>
  <c r="D64" i="48"/>
  <c r="B24" i="48"/>
  <c r="B36" i="48"/>
  <c r="C28" i="48"/>
  <c r="B5" i="48"/>
  <c r="B2" i="39" l="1"/>
  <c r="B2" i="42"/>
  <c r="C8" i="38"/>
  <c r="C54" i="38" s="1"/>
  <c r="C6" i="38"/>
  <c r="P38" i="48" s="1"/>
  <c r="B312" i="39"/>
  <c r="B311" i="39"/>
  <c r="B310" i="39"/>
  <c r="B307" i="39"/>
  <c r="B306" i="39"/>
  <c r="B305" i="39"/>
  <c r="B302" i="39"/>
  <c r="B301" i="39"/>
  <c r="B300" i="39"/>
  <c r="B297" i="39"/>
  <c r="B296" i="39"/>
  <c r="B295" i="39"/>
  <c r="B292" i="39"/>
  <c r="B291" i="39"/>
  <c r="B290" i="39"/>
  <c r="B287" i="39"/>
  <c r="B286" i="39"/>
  <c r="B285" i="39"/>
  <c r="O310" i="39"/>
  <c r="P310" i="39"/>
  <c r="O305" i="39"/>
  <c r="P305" i="39"/>
  <c r="O300" i="39"/>
  <c r="P300" i="39"/>
  <c r="O295" i="39"/>
  <c r="P295" i="39"/>
  <c r="O290" i="39"/>
  <c r="P290" i="39"/>
  <c r="O285" i="39"/>
  <c r="P285" i="39"/>
  <c r="B252" i="39"/>
  <c r="B251" i="39"/>
  <c r="B250" i="39"/>
  <c r="B248" i="39"/>
  <c r="B247" i="39"/>
  <c r="B246" i="39"/>
  <c r="B244" i="39"/>
  <c r="B243" i="39"/>
  <c r="B242" i="39"/>
  <c r="B240" i="39"/>
  <c r="B239" i="39"/>
  <c r="B238" i="39"/>
  <c r="C52" i="38" l="1"/>
  <c r="C51" i="38" s="1"/>
  <c r="C50" i="38" s="1"/>
  <c r="C49" i="38" s="1"/>
  <c r="C48" i="38" s="1"/>
  <c r="C47" i="38" s="1"/>
  <c r="C46" i="38" s="1"/>
  <c r="C45" i="38" s="1"/>
  <c r="B288" i="39"/>
  <c r="B308" i="39"/>
  <c r="B293" i="39"/>
  <c r="B303" i="39"/>
  <c r="B298" i="39"/>
  <c r="B283" i="39"/>
  <c r="B48" i="48"/>
  <c r="P45" i="48"/>
  <c r="O45" i="48"/>
  <c r="B282" i="39" l="1"/>
  <c r="B281" i="39"/>
  <c r="B280" i="39"/>
  <c r="B57" i="39"/>
  <c r="C91" i="47" l="1"/>
  <c r="E91" i="47"/>
  <c r="G91" i="47"/>
  <c r="I91" i="47"/>
  <c r="K91" i="47"/>
  <c r="J32" i="47"/>
  <c r="G32" i="47"/>
  <c r="E32" i="47"/>
  <c r="C32" i="47"/>
  <c r="I33" i="46" l="1"/>
  <c r="H33" i="46"/>
  <c r="K158" i="42" l="1"/>
  <c r="K156" i="42"/>
  <c r="J158" i="42"/>
  <c r="J156" i="42"/>
  <c r="J153" i="42"/>
  <c r="K144" i="42"/>
  <c r="K147" i="42" s="1"/>
  <c r="K140" i="42"/>
  <c r="K134" i="42"/>
  <c r="J144" i="42"/>
  <c r="J147" i="42" s="1"/>
  <c r="J140" i="42"/>
  <c r="J134" i="42"/>
  <c r="K98" i="42"/>
  <c r="K253" i="42" s="1"/>
  <c r="K255" i="42" s="1"/>
  <c r="K256" i="42" s="1"/>
  <c r="K260" i="42" s="1"/>
  <c r="J98" i="42"/>
  <c r="J253" i="42" s="1"/>
  <c r="J255" i="42" s="1"/>
  <c r="J256" i="42" s="1"/>
  <c r="J260" i="42" s="1"/>
  <c r="K75" i="42"/>
  <c r="K229" i="42" s="1"/>
  <c r="K231" i="42" s="1"/>
  <c r="J75" i="42"/>
  <c r="J229" i="42" s="1"/>
  <c r="J231" i="42" s="1"/>
  <c r="K22" i="42"/>
  <c r="K65" i="42" s="1"/>
  <c r="K88" i="42" s="1"/>
  <c r="K130" i="42" s="1"/>
  <c r="K136" i="42" s="1"/>
  <c r="K142" i="42" s="1"/>
  <c r="K151" i="42" s="1"/>
  <c r="K225" i="42" s="1"/>
  <c r="J22" i="42"/>
  <c r="J65" i="42" s="1"/>
  <c r="J88" i="42" s="1"/>
  <c r="J130" i="42" s="1"/>
  <c r="J136" i="42" s="1"/>
  <c r="J142" i="42" s="1"/>
  <c r="J151" i="42" s="1"/>
  <c r="J225" i="42" s="1"/>
  <c r="K26" i="42"/>
  <c r="K30" i="42" s="1"/>
  <c r="J26" i="42"/>
  <c r="J30" i="42" s="1"/>
  <c r="K214" i="39"/>
  <c r="J214" i="39"/>
  <c r="K23" i="39"/>
  <c r="K54" i="39" s="1"/>
  <c r="K144" i="39" s="1"/>
  <c r="K207" i="39" s="1"/>
  <c r="J23" i="39"/>
  <c r="J54" i="39" s="1"/>
  <c r="J144" i="39" s="1"/>
  <c r="J207" i="39" s="1"/>
  <c r="H257" i="39" s="1"/>
  <c r="K48" i="39"/>
  <c r="K45" i="39"/>
  <c r="K34" i="39"/>
  <c r="K31" i="39"/>
  <c r="K27" i="39"/>
  <c r="J48" i="39"/>
  <c r="J45" i="39"/>
  <c r="J34" i="39"/>
  <c r="J31" i="39"/>
  <c r="J27" i="39"/>
  <c r="K18" i="37"/>
  <c r="J18" i="37"/>
  <c r="K33" i="37"/>
  <c r="H263" i="39" l="1"/>
  <c r="I257" i="39"/>
  <c r="J57" i="39"/>
  <c r="J232" i="42"/>
  <c r="J236" i="42" s="1"/>
  <c r="K232" i="42"/>
  <c r="K236" i="42" s="1"/>
  <c r="J155" i="42"/>
  <c r="J157" i="42"/>
  <c r="K155" i="42"/>
  <c r="K157" i="42"/>
  <c r="J154" i="42"/>
  <c r="K153" i="42"/>
  <c r="K154" i="42"/>
  <c r="J33" i="37"/>
  <c r="K57" i="39"/>
  <c r="J249" i="42"/>
  <c r="J273" i="42" s="1"/>
  <c r="K249" i="42"/>
  <c r="K273" i="42" s="1"/>
  <c r="K29" i="37"/>
  <c r="K34" i="37" s="1"/>
  <c r="J29" i="37"/>
  <c r="J34" i="37" s="1"/>
  <c r="B339" i="39"/>
  <c r="B235" i="39"/>
  <c r="E44" i="39"/>
  <c r="E33" i="39"/>
  <c r="E30" i="39"/>
  <c r="I263" i="39" l="1"/>
  <c r="I332" i="39"/>
  <c r="I338" i="39" s="1"/>
  <c r="P13" i="46"/>
  <c r="O13" i="46"/>
  <c r="B219" i="47"/>
  <c r="C2" i="38" l="1"/>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L312" i="39" l="1"/>
  <c r="K312" i="39"/>
  <c r="J312" i="39"/>
  <c r="I312" i="39"/>
  <c r="H312" i="39"/>
  <c r="G312" i="39"/>
  <c r="F312" i="39"/>
  <c r="E312" i="39"/>
  <c r="P15" i="43" l="1"/>
  <c r="P362" i="42"/>
  <c r="P162" i="42"/>
  <c r="P127" i="39"/>
  <c r="P87" i="39"/>
  <c r="P73" i="39"/>
  <c r="P64" i="37"/>
  <c r="P407" i="47"/>
  <c r="P392" i="47"/>
  <c r="P379" i="47"/>
  <c r="P318" i="47"/>
  <c r="P247" i="47"/>
  <c r="P184" i="47"/>
  <c r="P83" i="47"/>
  <c r="O15" i="43"/>
  <c r="O362" i="42"/>
  <c r="O87" i="39"/>
  <c r="O73" i="39"/>
  <c r="O407" i="47"/>
  <c r="O359" i="47"/>
  <c r="O345" i="47"/>
  <c r="O318" i="47"/>
  <c r="O247" i="47"/>
  <c r="O83" i="47"/>
  <c r="O57" i="47"/>
  <c r="B57" i="47" l="1"/>
  <c r="G98" i="42"/>
  <c r="G253" i="42" s="1"/>
  <c r="G255" i="42" s="1"/>
  <c r="G256" i="42" s="1"/>
  <c r="G260" i="42" s="1"/>
  <c r="G75" i="42"/>
  <c r="G229" i="42" s="1"/>
  <c r="G231" i="42" s="1"/>
  <c r="I26" i="42"/>
  <c r="I30" i="42" s="1"/>
  <c r="H26" i="42"/>
  <c r="H30" i="42" s="1"/>
  <c r="G26" i="42"/>
  <c r="G30" i="42" s="1"/>
  <c r="E307" i="39"/>
  <c r="E302" i="39"/>
  <c r="E297" i="39"/>
  <c r="E292" i="39"/>
  <c r="E287" i="39"/>
  <c r="E282" i="39"/>
  <c r="E252" i="39"/>
  <c r="E248" i="39"/>
  <c r="E244" i="39"/>
  <c r="E240" i="39"/>
  <c r="G236" i="39"/>
  <c r="F236" i="39"/>
  <c r="E236" i="39"/>
  <c r="G232" i="42" l="1"/>
  <c r="G236" i="42" s="1"/>
  <c r="O302" i="47"/>
  <c r="B128" i="48" l="1"/>
  <c r="E128" i="48"/>
  <c r="J128" i="48"/>
  <c r="J127" i="48"/>
  <c r="L307" i="39" l="1"/>
  <c r="K307" i="39"/>
  <c r="J307" i="39"/>
  <c r="I307" i="39"/>
  <c r="H307" i="39"/>
  <c r="G307" i="39"/>
  <c r="F307" i="39"/>
  <c r="O289" i="47" l="1"/>
  <c r="O276" i="47"/>
  <c r="O280" i="39" l="1"/>
  <c r="P280" i="39"/>
  <c r="L277" i="39" l="1"/>
  <c r="B201" i="47"/>
  <c r="B199" i="47"/>
  <c r="P220" i="39" l="1"/>
  <c r="O220" i="39"/>
  <c r="K277" i="39"/>
  <c r="J277" i="39" l="1"/>
  <c r="B127" i="39"/>
  <c r="I277" i="39" l="1"/>
  <c r="H277" i="39" l="1"/>
  <c r="P32" i="39"/>
  <c r="O32" i="39"/>
  <c r="P29" i="39"/>
  <c r="O29" i="39"/>
  <c r="G277" i="39" l="1"/>
  <c r="F277" i="39" l="1"/>
  <c r="E277" i="39" l="1"/>
  <c r="F23" i="37" l="1"/>
  <c r="B23" i="37"/>
  <c r="B194" i="43"/>
  <c r="B239" i="43" s="1"/>
  <c r="B192" i="43"/>
  <c r="B237" i="43" s="1"/>
  <c r="B190" i="43"/>
  <c r="B235" i="43" s="1"/>
  <c r="B188" i="43"/>
  <c r="B233" i="43" s="1"/>
  <c r="B186" i="43"/>
  <c r="B231" i="43" s="1"/>
  <c r="B180" i="43"/>
  <c r="B225" i="43" s="1"/>
  <c r="B179" i="43"/>
  <c r="B224" i="43" s="1"/>
  <c r="B177" i="43"/>
  <c r="B222" i="43" s="1"/>
  <c r="B175" i="43"/>
  <c r="B220" i="43" s="1"/>
  <c r="B173" i="43"/>
  <c r="B218" i="43" s="1"/>
  <c r="B170" i="43"/>
  <c r="B215" i="43" s="1"/>
  <c r="B168" i="43"/>
  <c r="B213" i="43" s="1"/>
  <c r="B164" i="43"/>
  <c r="B209" i="43" s="1"/>
  <c r="B163" i="43"/>
  <c r="B208" i="43" s="1"/>
  <c r="B160" i="43"/>
  <c r="B205" i="43" s="1"/>
  <c r="B158" i="43"/>
  <c r="B203" i="43" s="1"/>
  <c r="B156" i="43"/>
  <c r="B201" i="43" s="1"/>
  <c r="B154" i="43"/>
  <c r="B199" i="43" s="1"/>
  <c r="B153" i="43"/>
  <c r="B198" i="43" s="1"/>
  <c r="B152" i="43"/>
  <c r="B197" i="43" s="1"/>
  <c r="B64" i="46" l="1"/>
  <c r="B84" i="46" s="1"/>
  <c r="B57" i="46"/>
  <c r="B77" i="46" s="1"/>
  <c r="B54" i="46"/>
  <c r="B74" i="46" s="1"/>
  <c r="B58" i="46"/>
  <c r="B78" i="46" s="1"/>
  <c r="B69" i="46"/>
  <c r="B89" i="46" s="1"/>
  <c r="B52" i="46"/>
  <c r="B72" i="46" s="1"/>
  <c r="B62" i="46"/>
  <c r="B82" i="46" s="1"/>
  <c r="B53" i="46"/>
  <c r="B73" i="46" s="1"/>
  <c r="F26" i="37"/>
  <c r="B26" i="37"/>
  <c r="B421" i="47" l="1"/>
  <c r="B407" i="47" l="1"/>
  <c r="B31" i="49" l="1"/>
  <c r="L29" i="49"/>
  <c r="K29" i="49"/>
  <c r="J29" i="49"/>
  <c r="I29" i="49"/>
  <c r="H29" i="49"/>
  <c r="G29" i="49"/>
  <c r="F29" i="49"/>
  <c r="E29" i="49"/>
  <c r="D29" i="49"/>
  <c r="L19" i="49" l="1"/>
  <c r="K19" i="49"/>
  <c r="J19" i="49"/>
  <c r="I19" i="49"/>
  <c r="H19" i="49"/>
  <c r="G19" i="49"/>
  <c r="F19" i="49"/>
  <c r="E19" i="49"/>
  <c r="D19" i="49"/>
  <c r="B19" i="49"/>
  <c r="B15" i="49"/>
  <c r="B12" i="49"/>
  <c r="B10" i="49"/>
  <c r="L8" i="49"/>
  <c r="K8" i="49"/>
  <c r="J8" i="49"/>
  <c r="I8" i="49"/>
  <c r="H8" i="49"/>
  <c r="G8" i="49"/>
  <c r="F8" i="49"/>
  <c r="E8" i="49"/>
  <c r="D8" i="49"/>
  <c r="E127" i="48"/>
  <c r="B127" i="48"/>
  <c r="B125" i="48"/>
  <c r="L123" i="48"/>
  <c r="K123" i="48"/>
  <c r="J123" i="48"/>
  <c r="I123" i="48"/>
  <c r="H123" i="48"/>
  <c r="G123" i="48"/>
  <c r="E123" i="48"/>
  <c r="D123" i="48"/>
  <c r="C123" i="48"/>
  <c r="B118" i="48"/>
  <c r="B120" i="48"/>
  <c r="B83" i="48"/>
  <c r="B116" i="48"/>
  <c r="L114" i="48"/>
  <c r="K114" i="48"/>
  <c r="J114" i="48"/>
  <c r="I114" i="48"/>
  <c r="H114" i="48"/>
  <c r="G114" i="48"/>
  <c r="E114" i="48"/>
  <c r="D114" i="48"/>
  <c r="C114" i="48"/>
  <c r="L62" i="48"/>
  <c r="K62" i="48"/>
  <c r="J62" i="48"/>
  <c r="I62" i="48"/>
  <c r="H62" i="48"/>
  <c r="G62" i="48"/>
  <c r="E62" i="48"/>
  <c r="D62" i="48"/>
  <c r="C62" i="48"/>
  <c r="B4" i="39" l="1"/>
  <c r="B4" i="47"/>
  <c r="B4" i="37"/>
  <c r="B4" i="43"/>
  <c r="B4" i="45"/>
  <c r="B4" i="46"/>
  <c r="B4" i="42"/>
  <c r="B4" i="44"/>
  <c r="B33" i="48"/>
  <c r="B26" i="48"/>
  <c r="L24" i="48"/>
  <c r="K24" i="48"/>
  <c r="J24" i="48"/>
  <c r="I24" i="48"/>
  <c r="H24" i="48"/>
  <c r="G24" i="48"/>
  <c r="E24" i="48"/>
  <c r="D24" i="48"/>
  <c r="C24" i="48"/>
  <c r="B70" i="48"/>
  <c r="L68" i="48"/>
  <c r="K68" i="48"/>
  <c r="J68" i="48"/>
  <c r="I68" i="48"/>
  <c r="H68" i="48"/>
  <c r="G68" i="48"/>
  <c r="E68" i="48"/>
  <c r="D68" i="48"/>
  <c r="C68" i="48"/>
  <c r="B111" i="48" l="1"/>
  <c r="B106" i="48" l="1"/>
  <c r="B98" i="48"/>
  <c r="B104" i="48"/>
  <c r="B102" i="48"/>
  <c r="B100" i="48"/>
  <c r="B43" i="48" l="1"/>
  <c r="D40" i="48"/>
  <c r="B41" i="48"/>
  <c r="B38" i="48"/>
  <c r="B84" i="48" l="1"/>
  <c r="B80" i="48"/>
  <c r="B78" i="48"/>
  <c r="B76"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2" i="46"/>
  <c r="B30" i="46"/>
  <c r="E33" i="46"/>
  <c r="F33" i="46" s="1"/>
  <c r="G33" i="46" s="1"/>
  <c r="B35" i="46"/>
  <c r="B9" i="43" l="1"/>
  <c r="B9" i="39"/>
  <c r="B9" i="37"/>
  <c r="B9" i="42"/>
  <c r="B8" i="43"/>
  <c r="B8" i="39"/>
  <c r="B8" i="42"/>
  <c r="B8" i="37"/>
  <c r="B49" i="46"/>
  <c r="B13" i="45"/>
  <c r="B10" i="45"/>
  <c r="B8" i="45"/>
  <c r="B10" i="44"/>
  <c r="B8" i="44"/>
  <c r="P6" i="44"/>
  <c r="O6" i="44"/>
  <c r="O5" i="44"/>
  <c r="B2" i="44"/>
  <c r="B147" i="43" l="1"/>
  <c r="B143" i="43"/>
  <c r="B142" i="43"/>
  <c r="B139" i="43"/>
  <c r="B136" i="43" l="1"/>
  <c r="B327" i="42"/>
  <c r="B113" i="42" l="1"/>
  <c r="B132" i="43" l="1"/>
  <c r="B18" i="43" l="1"/>
  <c r="B15" i="43"/>
  <c r="B345" i="42" l="1"/>
  <c r="E344" i="42"/>
  <c r="F344" i="42" l="1"/>
  <c r="G344" i="42" s="1"/>
  <c r="H344" i="42" s="1"/>
  <c r="I344" i="42" s="1"/>
  <c r="J344" i="42" s="1"/>
  <c r="B300" i="42"/>
  <c r="B235" i="42" l="1"/>
  <c r="B259" i="42" s="1"/>
  <c r="B232" i="42"/>
  <c r="B256" i="42" s="1"/>
  <c r="B249" i="42" l="1"/>
  <c r="B236" i="42"/>
  <c r="B260" i="42" s="1"/>
  <c r="B234" i="42"/>
  <c r="B258" i="42" s="1"/>
  <c r="B233" i="42"/>
  <c r="B257" i="42" s="1"/>
  <c r="B231" i="42"/>
  <c r="B255" i="42" s="1"/>
  <c r="B230" i="42"/>
  <c r="B254" i="42" s="1"/>
  <c r="B229" i="42"/>
  <c r="B253" i="42" s="1"/>
  <c r="B228" i="42"/>
  <c r="B252" i="42" s="1"/>
  <c r="B227" i="42"/>
  <c r="B251" i="42" s="1"/>
  <c r="G225" i="42"/>
  <c r="B225" i="42"/>
  <c r="G165" i="42"/>
  <c r="E165" i="42"/>
  <c r="D165" i="42"/>
  <c r="C165" i="42"/>
  <c r="H158" i="42"/>
  <c r="I158" i="42"/>
  <c r="G158" i="42"/>
  <c r="H156" i="42"/>
  <c r="I156" i="42"/>
  <c r="G156" i="42"/>
  <c r="F154" i="42"/>
  <c r="F153" i="42"/>
  <c r="B158" i="42"/>
  <c r="B157" i="42"/>
  <c r="B156" i="42"/>
  <c r="B155" i="42"/>
  <c r="G249" i="42" l="1"/>
  <c r="H225" i="42"/>
  <c r="I225" i="42" l="1"/>
  <c r="H249" i="42"/>
  <c r="B154" i="42"/>
  <c r="B153" i="42"/>
  <c r="G151" i="42"/>
  <c r="B149" i="42"/>
  <c r="B145" i="42"/>
  <c r="H144" i="42"/>
  <c r="I144" i="42"/>
  <c r="G144" i="42"/>
  <c r="B144" i="42"/>
  <c r="G142" i="42"/>
  <c r="B142" i="42"/>
  <c r="I140" i="42"/>
  <c r="H140" i="42"/>
  <c r="G140" i="42"/>
  <c r="G136" i="42"/>
  <c r="B136" i="42"/>
  <c r="H134" i="42"/>
  <c r="I134" i="42"/>
  <c r="G134" i="42"/>
  <c r="B128" i="42"/>
  <c r="B134" i="42"/>
  <c r="B133" i="42"/>
  <c r="B132" i="42"/>
  <c r="B138" i="42" s="1"/>
  <c r="G130" i="42"/>
  <c r="H130" i="42" s="1"/>
  <c r="I130" i="42" s="1"/>
  <c r="B130" i="42"/>
  <c r="B126" i="42"/>
  <c r="B162" i="42"/>
  <c r="B222" i="42"/>
  <c r="B298" i="42"/>
  <c r="B342" i="42"/>
  <c r="I155" i="42" l="1"/>
  <c r="I157" i="42"/>
  <c r="G157" i="42"/>
  <c r="G155" i="42"/>
  <c r="H155" i="42"/>
  <c r="H157" i="42"/>
  <c r="I249" i="42"/>
  <c r="B146" i="42"/>
  <c r="B139" i="42"/>
  <c r="B147" i="42"/>
  <c r="B140" i="42"/>
  <c r="G147" i="42"/>
  <c r="E70" i="51"/>
  <c r="I147" i="42"/>
  <c r="G70" i="51"/>
  <c r="H147" i="42"/>
  <c r="F70" i="51"/>
  <c r="H151" i="42"/>
  <c r="I151" i="42" s="1"/>
  <c r="H142" i="42"/>
  <c r="I142" i="42" s="1"/>
  <c r="H136" i="42"/>
  <c r="I136" i="42" s="1"/>
  <c r="I98" i="42"/>
  <c r="I253" i="42" s="1"/>
  <c r="I255" i="42" s="1"/>
  <c r="I256" i="42" s="1"/>
  <c r="I260" i="42" s="1"/>
  <c r="H98" i="42"/>
  <c r="H253" i="42" s="1"/>
  <c r="H255" i="42" s="1"/>
  <c r="H256" i="42" s="1"/>
  <c r="H260" i="42" s="1"/>
  <c r="G88" i="42"/>
  <c r="B88" i="42"/>
  <c r="H75" i="42"/>
  <c r="H229" i="42" s="1"/>
  <c r="H231" i="42" s="1"/>
  <c r="I75" i="42"/>
  <c r="I229" i="42" s="1"/>
  <c r="I231" i="42" l="1"/>
  <c r="H232" i="42"/>
  <c r="H88" i="42"/>
  <c r="I88" i="42" s="1"/>
  <c r="I232" i="42" l="1"/>
  <c r="I236" i="42" s="1"/>
  <c r="H236" i="42"/>
  <c r="B73" i="42"/>
  <c r="B96" i="42" s="1"/>
  <c r="B74" i="42"/>
  <c r="B97" i="42" s="1"/>
  <c r="P70" i="42" l="1"/>
  <c r="O70" i="42"/>
  <c r="P69" i="42"/>
  <c r="O69" i="42"/>
  <c r="P68" i="42"/>
  <c r="O68" i="42"/>
  <c r="B67" i="42"/>
  <c r="B90" i="42" s="1"/>
  <c r="B65" i="42" l="1"/>
  <c r="B75" i="42"/>
  <c r="B98" i="42" s="1"/>
  <c r="B72" i="42"/>
  <c r="B95" i="42" s="1"/>
  <c r="B71" i="42"/>
  <c r="B94" i="42" s="1"/>
  <c r="B70" i="42"/>
  <c r="B93" i="42" s="1"/>
  <c r="B69" i="42"/>
  <c r="B92" i="42" s="1"/>
  <c r="B68" i="42"/>
  <c r="B91" i="42" s="1"/>
  <c r="G65" i="42"/>
  <c r="B63" i="42"/>
  <c r="B56" i="42"/>
  <c r="B30" i="42"/>
  <c r="B29" i="42"/>
  <c r="B28" i="42"/>
  <c r="B26" i="42"/>
  <c r="B25" i="42"/>
  <c r="B362" i="42"/>
  <c r="B349" i="42"/>
  <c r="B27" i="42"/>
  <c r="B24" i="42"/>
  <c r="G22" i="42"/>
  <c r="B19" i="42"/>
  <c r="B13" i="42"/>
  <c r="E48" i="39"/>
  <c r="E46" i="39"/>
  <c r="B46" i="39"/>
  <c r="E45" i="39"/>
  <c r="E43" i="39"/>
  <c r="B43" i="39"/>
  <c r="B45" i="46" s="1"/>
  <c r="E34" i="39"/>
  <c r="E32" i="39"/>
  <c r="B333" i="39"/>
  <c r="B329" i="39"/>
  <c r="B275" i="39"/>
  <c r="B254" i="39"/>
  <c r="B236" i="39"/>
  <c r="B234" i="39"/>
  <c r="B230" i="39"/>
  <c r="B226" i="39"/>
  <c r="B225" i="39"/>
  <c r="B224" i="39"/>
  <c r="B223" i="39"/>
  <c r="B222" i="39"/>
  <c r="B214" i="39"/>
  <c r="B213" i="39"/>
  <c r="B212" i="39"/>
  <c r="B211" i="39"/>
  <c r="B210" i="39"/>
  <c r="B209" i="39"/>
  <c r="B205" i="39"/>
  <c r="B189" i="39"/>
  <c r="B161" i="39"/>
  <c r="D146" i="39"/>
  <c r="B142" i="39"/>
  <c r="B114" i="39"/>
  <c r="B101" i="39"/>
  <c r="B60" i="39"/>
  <c r="F57" i="39"/>
  <c r="F56" i="39"/>
  <c r="B56" i="39"/>
  <c r="B52" i="39"/>
  <c r="E31" i="39"/>
  <c r="E29" i="39"/>
  <c r="E27" i="39"/>
  <c r="E25" i="39"/>
  <c r="B25" i="39"/>
  <c r="B21" i="39"/>
  <c r="B16" i="39"/>
  <c r="B14" i="42" s="1"/>
  <c r="B15" i="39"/>
  <c r="B14" i="39"/>
  <c r="B13" i="39"/>
  <c r="B12" i="39"/>
  <c r="B12" i="42" s="1"/>
  <c r="B278" i="39"/>
  <c r="H65" i="42" l="1"/>
  <c r="I65" i="42" s="1"/>
  <c r="H22" i="42"/>
  <c r="I22" i="42" s="1"/>
  <c r="B220" i="39" l="1"/>
  <c r="B249" i="39"/>
  <c r="B245" i="39"/>
  <c r="B241" i="39"/>
  <c r="B237" i="39"/>
  <c r="B233" i="39"/>
  <c r="K236" i="39" l="1"/>
  <c r="H236" i="39"/>
  <c r="I236" i="39"/>
  <c r="J236" i="39"/>
  <c r="L236" i="39"/>
  <c r="L302" i="39"/>
  <c r="K302" i="39"/>
  <c r="J302" i="39"/>
  <c r="I302" i="39"/>
  <c r="H302" i="39"/>
  <c r="G302" i="39"/>
  <c r="F302" i="39"/>
  <c r="L297" i="39"/>
  <c r="K297" i="39"/>
  <c r="J297" i="39"/>
  <c r="I297" i="39"/>
  <c r="H297" i="39"/>
  <c r="G297" i="39"/>
  <c r="F297" i="39"/>
  <c r="L292" i="39"/>
  <c r="K292" i="39"/>
  <c r="J292" i="39"/>
  <c r="I292" i="39"/>
  <c r="H292" i="39"/>
  <c r="G292" i="39"/>
  <c r="F292" i="39"/>
  <c r="L287" i="39"/>
  <c r="K287" i="39"/>
  <c r="J287" i="39"/>
  <c r="I287" i="39"/>
  <c r="H287" i="39"/>
  <c r="G287" i="39"/>
  <c r="F287" i="39"/>
  <c r="L282" i="39"/>
  <c r="K282" i="39"/>
  <c r="J282" i="39"/>
  <c r="I282" i="39"/>
  <c r="H282" i="39"/>
  <c r="G282" i="39"/>
  <c r="F282" i="39"/>
  <c r="L252" i="39"/>
  <c r="K252" i="39"/>
  <c r="J252" i="39"/>
  <c r="I252" i="39"/>
  <c r="H252" i="39"/>
  <c r="G252" i="39"/>
  <c r="F252" i="39"/>
  <c r="L248" i="39"/>
  <c r="K248" i="39"/>
  <c r="J248" i="39"/>
  <c r="I248" i="39"/>
  <c r="H248" i="39"/>
  <c r="G248" i="39"/>
  <c r="F248" i="39"/>
  <c r="L244" i="39"/>
  <c r="K244" i="39"/>
  <c r="J244" i="39"/>
  <c r="I244" i="39"/>
  <c r="H244" i="39"/>
  <c r="G244" i="39"/>
  <c r="F244" i="39"/>
  <c r="L240" i="39"/>
  <c r="K240" i="39"/>
  <c r="J240" i="39"/>
  <c r="I240" i="39"/>
  <c r="H240" i="39"/>
  <c r="G240" i="39"/>
  <c r="F240" i="39"/>
  <c r="H214" i="39" l="1"/>
  <c r="I214" i="39"/>
  <c r="G214" i="39"/>
  <c r="G207" i="39"/>
  <c r="H207" i="39" l="1"/>
  <c r="I207" i="39" l="1"/>
  <c r="F257" i="39"/>
  <c r="F263" i="39" s="1"/>
  <c r="B87" i="39"/>
  <c r="B73" i="39"/>
  <c r="G54" i="39"/>
  <c r="I48" i="39"/>
  <c r="H48" i="39"/>
  <c r="G48" i="39"/>
  <c r="I45" i="39"/>
  <c r="H45" i="39"/>
  <c r="G45" i="39"/>
  <c r="I26" i="39"/>
  <c r="I25" i="39"/>
  <c r="I56" i="39" s="1"/>
  <c r="H26" i="39"/>
  <c r="H25" i="39"/>
  <c r="H56" i="39" s="1"/>
  <c r="I34" i="39"/>
  <c r="H34" i="39"/>
  <c r="G34" i="39"/>
  <c r="B32" i="39"/>
  <c r="B148" i="39"/>
  <c r="G144" i="39"/>
  <c r="G23" i="39"/>
  <c r="B29" i="39"/>
  <c r="I31" i="39"/>
  <c r="H31" i="39"/>
  <c r="G31" i="39"/>
  <c r="G27" i="39"/>
  <c r="B113" i="37"/>
  <c r="B99" i="37"/>
  <c r="B77" i="37"/>
  <c r="B51" i="37"/>
  <c r="B38" i="37"/>
  <c r="B34" i="37"/>
  <c r="B33" i="37"/>
  <c r="F30" i="37"/>
  <c r="B30" i="37"/>
  <c r="F29" i="37"/>
  <c r="B29" i="37"/>
  <c r="F28" i="37"/>
  <c r="B28" i="37"/>
  <c r="B27" i="37"/>
  <c r="F27" i="37"/>
  <c r="F20" i="37"/>
  <c r="B20" i="37"/>
  <c r="G18" i="37"/>
  <c r="B15" i="37"/>
  <c r="P10" i="37"/>
  <c r="B10" i="37" s="1"/>
  <c r="B39" i="46" l="1"/>
  <c r="B42" i="46"/>
  <c r="B40" i="46"/>
  <c r="B43" i="46"/>
  <c r="G257" i="39"/>
  <c r="G263" i="39" s="1"/>
  <c r="G57" i="39"/>
  <c r="I33" i="37"/>
  <c r="H33" i="37"/>
  <c r="I57" i="39"/>
  <c r="I154" i="42"/>
  <c r="I153" i="42"/>
  <c r="H57" i="39"/>
  <c r="H154" i="42"/>
  <c r="H153" i="42"/>
  <c r="B10" i="43"/>
  <c r="B10" i="42"/>
  <c r="B10" i="39"/>
  <c r="G33" i="37"/>
  <c r="G29" i="37"/>
  <c r="G34" i="37" s="1"/>
  <c r="I29" i="37"/>
  <c r="I34" i="37" s="1"/>
  <c r="H29" i="37"/>
  <c r="H34" i="37" s="1"/>
  <c r="P5" i="44"/>
  <c r="G154" i="42"/>
  <c r="G153" i="42"/>
  <c r="I27" i="39"/>
  <c r="H27" i="39"/>
  <c r="H54" i="39"/>
  <c r="I54" i="39" s="1"/>
  <c r="H144" i="39"/>
  <c r="I144" i="39" s="1"/>
  <c r="H23" i="39"/>
  <c r="B64" i="37"/>
  <c r="H18" i="37"/>
  <c r="I18" i="37" s="1"/>
  <c r="F332" i="39" l="1"/>
  <c r="F338" i="39" s="1"/>
  <c r="B5" i="49"/>
  <c r="I23" i="39"/>
  <c r="H332" i="39" s="1"/>
  <c r="H338" i="39" s="1"/>
  <c r="B5" i="45" l="1"/>
  <c r="B5" i="43"/>
  <c r="B5" i="37"/>
  <c r="B5" i="44"/>
  <c r="B5" i="39"/>
  <c r="B5" i="46"/>
  <c r="B5" i="47"/>
  <c r="B5" i="42"/>
  <c r="G332" i="39"/>
  <c r="G338"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<sst xmlns="http://schemas.openxmlformats.org/spreadsheetml/2006/main" count="1325" uniqueCount="891">
  <si>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</si>
  <si>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</si>
  <si>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</si>
  <si>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</si>
  <si>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</si>
  <si>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</si>
  <si>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</si>
  <si>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</si>
  <si>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</si>
  <si>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</si>
  <si>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</si>
  <si>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</si>
  <si>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</si>
  <si>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</si>
  <si>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</si>
  <si>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</si>
  <si>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</si>
  <si>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</si>
  <si>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</si>
  <si>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</si>
  <si>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</si>
  <si>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</si>
  <si>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</si>
  <si>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</si>
  <si>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</si>
  <si>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</si>
  <si>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</si>
  <si>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</si>
  <si>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</si>
  <si>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</si>
  <si>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</si>
  <si>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</si>
  <si>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</si>
  <si>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</si>
  <si>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</si>
  <si>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</si>
  <si>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</si>
  <si>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</si>
  <si>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</si>
  <si>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</si>
  <si>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</si>
  <si>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</si>
  <si>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</si>
  <si>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</si>
  <si>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</si>
  <si>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</si>
  <si>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</si>
  <si>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</si>
  <si>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</si>
  <si>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</si>
  <si>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</si>
  <si>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</si>
  <si>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</si>
  <si>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</si>
  <si>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</si>
  <si>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</si>
  <si>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</si>
  <si>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</si>
  <si>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</si>
  <si>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</si>
  <si>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</si>
  <si>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</si>
  <si>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</si>
  <si>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</si>
  <si>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</si>
  <si>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</si>
  <si>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</si>
  <si>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</si>
  <si>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</si>
  <si>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</si>
  <si>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</si>
  <si>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</si>
  <si>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</si>
  <si>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</si>
  <si>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</si>
  <si>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</si>
  <si>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</si>
  <si>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</si>
  <si>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</si>
  <si>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</si>
  <si>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</si>
  <si>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</si>
  <si>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</si>
  <si>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</si>
  <si>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</si>
  <si>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</si>
  <si>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</si>
  <si>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</si>
  <si>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</si>
  <si>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</si>
  <si>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</si>
  <si>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</si>
  <si>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</si>
  <si>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</si>
  <si>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</si>
  <si>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</si>
  <si>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</si>
  <si>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</si>
  <si>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</si>
  <si>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</si>
  <si>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</si>
  <si>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</si>
  <si>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</si>
  <si>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</si>
  <si>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</si>
  <si>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</si>
  <si>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</si>
  <si>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</si>
  <si>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</si>
  <si>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</si>
  <si>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</si>
  <si>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</si>
  <si>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</si>
  <si>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</si>
  <si>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</si>
  <si>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</si>
  <si>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</si>
  <si>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</si>
  <si>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</si>
  <si>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</si>
  <si>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</si>
  <si>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</si>
  <si>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</si>
  <si>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</si>
  <si>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</si>
  <si>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</si>
  <si>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</si>
  <si>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</si>
  <si>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</si>
  <si>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</si>
  <si>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</si>
  <si>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</si>
  <si>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</si>
  <si>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</si>
  <si>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</si>
  <si>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</si>
  <si>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</si>
  <si>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</si>
  <si>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</si>
  <si>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</si>
  <si>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</si>
  <si>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</si>
  <si>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</si>
  <si>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</si>
  <si>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</si>
  <si>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</si>
  <si>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</si>
  <si>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</si>
  <si>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</si>
  <si>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</si>
  <si>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</si>
  <si>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</si>
  <si>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</si>
  <si>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</si>
  <si>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</si>
  <si>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</si>
  <si>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</si>
  <si>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</si>
  <si>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</si>
  <si>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</si>
  <si>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</si>
  <si>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</si>
  <si>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</si>
  <si>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</si>
  <si>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</si>
  <si>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</si>
  <si>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</si>
  <si>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</si>
  <si>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</si>
  <si>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</si>
  <si>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</si>
  <si>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</si>
  <si>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</si>
  <si>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</si>
  <si>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</si>
  <si>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</si>
  <si>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</si>
  <si>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</si>
  <si>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</si>
  <si>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</si>
  <si>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</si>
  <si>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</si>
  <si>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</si>
  <si>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</si>
  <si>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</si>
  <si>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</si>
  <si>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</si>
  <si>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</si>
  <si>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</si>
  <si>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</si>
  <si>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</si>
  <si>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</si>
  <si>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</si>
  <si>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</si>
  <si>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</si>
  <si>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</si>
  <si>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</si>
  <si>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</si>
  <si>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</si>
  <si>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</si>
  <si>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</si>
  <si>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</si>
  <si>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</si>
  <si>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</si>
  <si>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</si>
  <si>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</si>
  <si>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</si>
  <si>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</si>
  <si>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</si>
  <si>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</si>
  <si>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</si>
  <si>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</si>
  <si>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</si>
  <si>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</si>
  <si>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</si>
  <si>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</si>
  <si>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</si>
  <si>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</si>
  <si>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</si>
  <si>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</si>
  <si>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</si>
  <si>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Remarque - Les salaires directs payés pour les ventes intérieures et les ventes à l'exportation sont fournis par la réponse à la question 4 ci-dessus.</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</si>
  <si>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</si>
  <si>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</si>
  <si>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</si>
  <si>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</si>
  <si>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</si>
  <si>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</si>
  <si>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</si>
  <si>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</si>
  <si>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</si>
  <si>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</si>
  <si>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</si>
  <si>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</si>
  <si>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</si>
  <si>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</si>
  <si>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</si>
  <si>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</si>
  <si>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</si>
  <si>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</si>
  <si>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</si>
  <si>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</si>
  <si>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</si>
  <si>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</si>
  <si>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</si>
  <si>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</si>
  <si>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</si>
  <si>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</si>
  <si>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</si>
  <si>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</si>
  <si>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</si>
  <si>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</si>
  <si>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</si>
  <si>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</si>
  <si>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</si>
  <si>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</si>
  <si>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</si>
  <si>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</si>
  <si>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</si>
  <si>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</si>
  <si>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</si>
  <si>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</si>
  <si>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</si>
  <si>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</si>
  <si>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</si>
  <si>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</si>
  <si>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</si>
  <si>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</si>
  <si>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</si>
  <si>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</si>
  <si>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</si>
  <si>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</si>
  <si>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</si>
  <si>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</si>
  <si>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</si>
  <si>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</si>
  <si>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</si>
  <si>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</si>
  <si>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</si>
  <si>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</si>
  <si>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</si>
  <si>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</si>
  <si>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</si>
  <si>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</si>
  <si>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</si>
  <si>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</si>
  <si>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</si>
  <si>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</si>
  <si>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</si>
  <si>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</si>
  <si>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</si>
  <si>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</si>
  <si>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</si>
  <si>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</si>
  <si>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</si>
  <si>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</si>
  <si>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</si>
  <si>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</si>
  <si>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</si>
  <si>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</si>
  <si>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</si>
  <si>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</si>
  <si>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</si>
  <si>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</si>
  <si>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</si>
  <si>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</si>
  <si>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</si>
  <si>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</si>
  <si>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</si>
  <si>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</si>
  <si>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</si>
  <si>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</si>
  <si>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</si>
  <si>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</si>
  <si>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</si>
  <si>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</si>
  <si>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</si>
  <si>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</si>
  <si>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</si>
  <si>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</si>
  <si>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</si>
  <si>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</si>
  <si>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</si>
  <si>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</si>
  <si>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</si>
  <si>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</si>
  <si>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</si>
  <si>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</si>
  <si>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</si>
  <si>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</si>
  <si>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</si>
  <si>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</si>
  <si>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</si>
  <si>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</si>
  <si>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</si>
  <si>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</si>
  <si>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</si>
  <si>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</si>
  <si>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</si>
  <si>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</si>
  <si>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</si>
  <si>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</si>
  <si>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</si>
  <si>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</si>
  <si>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</si>
  <si>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</si>
  <si>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</si>
  <si>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</si>
  <si>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</si>
  <si>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</si>
  <si>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</si>
  <si>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</si>
  <si>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</si>
  <si>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</si>
  <si>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</si>
  <si>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</si>
  <si>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</si>
  <si>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</si>
  <si>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</si>
  <si>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</si>
  <si>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</si>
  <si>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</si>
  <si>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</si>
  <si>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</si>
  <si>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Indiquez le volume et la valeur des ventes intérieures provenant de la production nationale pour chaque produit de référence :</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</si>
  <si>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</si>
  <si>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</si>
  <si>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</si>
  <si>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</si>
  <si>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</si>
  <si>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</si>
  <si>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</si>
  <si>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</si>
  <si>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</si>
  <si>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</si>
  <si>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</si>
  <si>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</si>
  <si>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</si>
  <si>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</si>
  <si>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</si>
  <si>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</si>
  <si>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</si>
  <si>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</si>
  <si>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</si>
  <si>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</si>
  <si>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</si>
  <si>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</si>
  <si>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</si>
  <si>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</si>
  <si>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</si>
  <si>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</si>
  <si>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</si>
  <si>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</si>
  <si>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</si>
  <si>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</si>
  <si>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</si>
  <si>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</si>
  <si>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</si>
  <si>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</si>
  <si>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</si>
  <si>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</si>
  <si>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</si>
  <si>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</si>
  <si>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</si>
  <si>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</si>
  <si>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</si>
  <si>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</si>
  <si>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</si>
  <si>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</si>
  <si>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</si>
  <si>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</si>
  <si>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</si>
  <si>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</si>
  <si>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</si>
  <si>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</si>
  <si>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</si>
  <si>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</si>
  <si>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</si>
  <si>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</si>
  <si>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</si>
  <si>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</si>
  <si>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</si>
  <si>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</si>
  <si>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</si>
  <si>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Report the volume and value of domestic sales from domestic production for each benchmark product listed below: </t>
  </si>
  <si>
    <t xml:space="preserve">Complete the statement of the cost of goods manufactured for your firm's sales in Canada and export sales of the goods produced in Canada. </t>
  </si>
  <si>
    <t xml:space="preserve">Factory overhead </t>
  </si>
  <si>
    <t>Note - Direct wages paid for domestic sales and exports sales are provided by the response in Question 4 above.</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</si>
  <si>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</si>
  <si>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</si>
  <si>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</si>
  <si>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</si>
  <si>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</si>
  <si>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</si>
  <si>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</si>
  <si>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</si>
  <si>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</si>
  <si>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</si>
  <si>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</si>
  <si>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</si>
  <si>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</si>
  <si>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</si>
  <si>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</si>
  <si>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</si>
  <si>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</si>
  <si>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</si>
  <si>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</si>
  <si>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</si>
  <si>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</si>
  <si>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</si>
  <si>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</si>
  <si>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</si>
  <si>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</si>
  <si>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</si>
  <si>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</si>
  <si>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</si>
  <si>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</si>
  <si>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</si>
  <si>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</si>
  <si>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</si>
  <si>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</si>
  <si>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</si>
  <si>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</si>
  <si>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</si>
  <si>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</si>
  <si>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</si>
  <si>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</si>
  <si>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</si>
  <si>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</si>
  <si>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</si>
  <si>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</si>
  <si>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</si>
  <si>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</si>
  <si>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</si>
  <si>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</si>
  <si>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</si>
  <si>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</si>
  <si>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</si>
  <si>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</si>
  <si>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</si>
  <si>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</si>
  <si>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</si>
  <si>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</si>
  <si>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</si>
  <si>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</si>
  <si>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</si>
  <si>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</si>
  <si>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</si>
  <si>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</si>
  <si>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</si>
  <si>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</si>
  <si>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</si>
  <si>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</si>
  <si>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</si>
  <si>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</si>
  <si>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</si>
  <si>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</si>
  <si>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</si>
  <si>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</si>
  <si>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</si>
  <si>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</si>
  <si>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</si>
  <si>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</si>
  <si>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</si>
  <si>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</si>
  <si>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</si>
  <si>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</si>
  <si>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</si>
  <si>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</si>
  <si>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</si>
  <si>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</si>
  <si>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</si>
  <si>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</si>
  <si>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</si>
  <si>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</si>
  <si>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</si>
  <si>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</si>
  <si>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</si>
  <si>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</si>
  <si>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</si>
  <si>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</si>
  <si>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</si>
  <si>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</si>
  <si>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</si>
  <si>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</si>
  <si>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</si>
  <si>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</si>
  <si>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</si>
  <si>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</si>
  <si>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</si>
  <si>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</si>
  <si>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</si>
  <si>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</si>
  <si>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</si>
  <si>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</si>
  <si>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</si>
  <si>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</si>
  <si>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</si>
  <si>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</si>
  <si>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</si>
  <si>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</si>
  <si>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</si>
  <si>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</si>
  <si>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</si>
  <si>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</si>
  <si>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</si>
  <si>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</si>
  <si>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</si>
  <si>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</si>
  <si>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</si>
  <si>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</si>
  <si>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</si>
  <si>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</si>
  <si>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</si>
  <si>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</si>
  <si>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</si>
  <si>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</si>
  <si>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</si>
  <si>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</si>
  <si>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</si>
  <si>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</si>
  <si>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</si>
  <si>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</si>
  <si>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</si>
  <si>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</si>
  <si>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</si>
  <si>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</si>
  <si>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</si>
  <si>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</si>
  <si>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</si>
  <si>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</si>
  <si>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</si>
  <si>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</si>
  <si>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</si>
  <si>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</si>
  <si>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</si>
  <si>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</si>
  <si>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</si>
  <si>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</si>
  <si>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</si>
  <si>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</si>
  <si>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</si>
  <si>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</si>
  <si>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</si>
  <si>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</si>
  <si>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</si>
  <si>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</si>
  <si>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</si>
  <si>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</si>
  <si>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</si>
  <si>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</si>
  <si>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</si>
  <si>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</si>
  <si>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</si>
  <si>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</si>
  <si>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</si>
  <si>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</si>
  <si>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</si>
  <si>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</si>
  <si>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</si>
  <si>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</si>
  <si>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</si>
  <si>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</si>
  <si>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Stock de clôture</t>
  </si>
  <si>
    <t>Différence entre le stock de clôture à la question 1 sur l'onglet Pro 2 et le stock de clôture calculé</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</si>
  <si>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</si>
  <si>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</si>
  <si>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</si>
  <si>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</si>
  <si>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</si>
  <si>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</si>
  <si>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</si>
  <si>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</si>
  <si>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</si>
  <si>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</si>
  <si>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</si>
  <si>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</si>
  <si>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</si>
  <si>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</si>
  <si>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</si>
  <si>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</si>
  <si>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</si>
  <si>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tonnes</t>
  </si>
  <si>
    <t>Unit of measure (singular)</t>
  </si>
  <si>
    <t>tonne</t>
  </si>
  <si>
    <t>distributors</t>
  </si>
  <si>
    <t>distributeurs</t>
  </si>
  <si>
    <t>end users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</si>
  <si>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</si>
  <si>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</si>
  <si>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</si>
  <si>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</si>
  <si>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</si>
  <si>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</si>
  <si>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</si>
  <si>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</si>
  <si>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</si>
  <si>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</si>
  <si>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</si>
  <si>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</si>
  <si>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</si>
  <si>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</si>
  <si>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</si>
  <si>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</si>
  <si>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</si>
  <si>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</si>
  <si>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</si>
  <si>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</si>
  <si>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</si>
  <si>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</si>
  <si>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</si>
  <si>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</si>
  <si>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</si>
  <si>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</si>
  <si>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</si>
  <si>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</si>
  <si>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</si>
  <si>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</si>
  <si>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</si>
  <si>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</si>
  <si>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</si>
  <si>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</si>
  <si>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</si>
  <si>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</si>
  <si>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</si>
  <si>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</si>
  <si>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</si>
  <si>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</si>
  <si>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</si>
  <si>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</si>
  <si>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</si>
  <si>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</si>
  <si>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</si>
  <si>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</si>
  <si>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</si>
  <si>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</si>
  <si>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</si>
  <si>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</si>
  <si>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</si>
  <si>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</si>
  <si>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</si>
  <si>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</si>
  <si>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</si>
  <si>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</si>
  <si>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</si>
  <si>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</si>
  <si>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</si>
  <si>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</si>
  <si>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</si>
  <si>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</si>
  <si>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</si>
  <si>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</si>
  <si>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</si>
  <si>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</si>
  <si>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</si>
  <si>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</si>
  <si>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</si>
  <si>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</si>
  <si>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</si>
  <si>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</si>
  <si>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</si>
  <si>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</si>
  <si>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</si>
  <si>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</si>
  <si>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</si>
  <si>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</si>
  <si>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</si>
  <si>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</si>
  <si>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</si>
  <si>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</si>
  <si>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</si>
  <si>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</si>
  <si>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</si>
  <si>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</si>
  <si>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</si>
  <si>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</si>
  <si>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</si>
  <si>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</si>
  <si>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</si>
  <si>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</si>
  <si>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</si>
  <si>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</si>
  <si>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utilisateurs finals</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</si>
  <si>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</si>
  <si>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</si>
  <si>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</si>
  <si>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</si>
  <si>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</si>
  <si>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</si>
  <si>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</si>
  <si>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</si>
  <si>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</si>
  <si>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</si>
  <si>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</si>
  <si>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</si>
  <si>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</si>
  <si>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</si>
  <si>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</si>
  <si>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</si>
  <si>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</si>
  <si>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</si>
  <si>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</si>
  <si>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</si>
  <si>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</si>
  <si>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</si>
  <si>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</si>
  <si>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</si>
  <si>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</si>
  <si>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</si>
  <si>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</si>
  <si>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</si>
  <si>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</si>
  <si>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</si>
  <si>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</si>
  <si>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</si>
  <si>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</si>
  <si>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</si>
  <si>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</si>
  <si>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</si>
  <si>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</si>
  <si>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</si>
  <si>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</si>
  <si>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</si>
  <si>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</si>
  <si>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</si>
  <si>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</si>
  <si>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</si>
  <si>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</si>
  <si>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</si>
  <si>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</si>
  <si>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</si>
  <si>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volume - total domestic sales of domestic production to the top five accounts (Question 14)</t>
  </si>
  <si>
    <t>volume - total domestic sales of domestic production (Question 1)</t>
  </si>
  <si>
    <t>Error</t>
  </si>
  <si>
    <t>Erreur</t>
  </si>
  <si>
    <t>Okay</t>
  </si>
  <si>
    <t>Correct</t>
  </si>
  <si>
    <t>Pro 2 tab, Questions 14, 15</t>
  </si>
  <si>
    <t>Verification Tables (MODIFY AS PER CASE SPECIFICS)</t>
  </si>
  <si>
    <t>value - total domestic sales of domestic production to the top five accounts (Question 14)</t>
  </si>
  <si>
    <t>volume - total des ventes au Canada de la production nationale aux cinq principaux clients (Question 14)</t>
  </si>
  <si>
    <t>volume - total des ventes au Canada de la production nationale (Question 1)</t>
  </si>
  <si>
    <t>value - total domestic sales of domestic production (Question 1)</t>
  </si>
  <si>
    <t>valeur - total des ventes au Canada de la production nationale aux cinq principaux clients (Question 14)</t>
  </si>
  <si>
    <t>valeur - total des ventes au Canada de la production nationale (Question 1)</t>
  </si>
  <si>
    <t>volume - total domestic sales of domestic production of benchmark products (Question 15)</t>
  </si>
  <si>
    <t>volume - total des ventes au Canada de la production nationale de produits de référence (Question 15)</t>
  </si>
  <si>
    <t>valeur - total des ventes au Canada de la production nationale de produits de référence (Question 15)</t>
  </si>
  <si>
    <t>Number of hours worked</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</si>
  <si>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</si>
  <si>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</si>
  <si>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</si>
  <si>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</si>
  <si>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</si>
  <si>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</si>
  <si>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</si>
  <si>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</si>
  <si>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</si>
  <si>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</si>
  <si>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</si>
  <si>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</si>
  <si>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</si>
  <si>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</si>
  <si>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</si>
  <si>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</si>
  <si>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</si>
  <si>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</si>
  <si>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</si>
  <si>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</si>
  <si>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</si>
  <si>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</si>
  <si>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</si>
  <si>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</si>
  <si>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</si>
  <si>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</si>
  <si>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</si>
  <si>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</si>
  <si>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</si>
  <si>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</si>
  <si>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</si>
  <si>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</si>
  <si>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</si>
  <si>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</si>
  <si>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</si>
  <si>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</si>
  <si>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</si>
  <si>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</si>
  <si>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Austria</t>
  </si>
  <si>
    <t>Jan-March 2025</t>
  </si>
  <si>
    <t>janv.-mars 2025</t>
  </si>
  <si>
    <t>janv.-mars 2026</t>
  </si>
  <si>
    <t>Jan-March 2026</t>
  </si>
  <si>
    <t>Nicole Lalonde</t>
  </si>
  <si>
    <t>Rhonda Heintzman</t>
  </si>
  <si>
    <t>nicole.lalonde@tribunal.gc.ca</t>
  </si>
  <si>
    <t>rhonda.heintzman@tribunal.gc.ca</t>
  </si>
  <si>
    <t>613-558-5983</t>
  </si>
  <si>
    <t>343-574-8274</t>
  </si>
  <si>
    <t>Oil and gas well casing and green tube casing, made of carbon or alloy steel, welded or seamless, heat‑treated or not heat‑treated, regardless of end finish, having an outside diameter from 4 ½ inches to 9 5/8 inches (114.3 mm to 245.2 mm), meeting or supplied to meet American Petroleum Institute (API) specification 5CT or equivalent and/or enhanced proprietary standards, in all grades.</t>
  </si>
  <si>
    <t>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t>
  </si>
  <si>
    <t>• drill pipe;
• pup joints;
• unattached couplings;
• coupling stock;
• insulated tubing and vacuum insulated tubing; and
• stainless steel casing containing 10.5 percent or more by weight of chromium.</t>
  </si>
  <si>
    <t>• tige de forage;
• fractions de tube;
• raccords non fixés;
• tuyau de raccordement;
• tubulure isolée et tubulure isolée par vide; et
• tubage de puits en acier inoxydable contenant 10,5 % ou plus par poids de chrome.</t>
  </si>
  <si>
    <t>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t>
  </si>
  <si>
    <t>de l'Autriche</t>
  </si>
  <si>
    <t>Beginning inventory (Do not include production for internal use or further internal processing.)</t>
  </si>
  <si>
    <t>Ending inventory (Do not include production for internal use or further internal processing.)</t>
  </si>
  <si>
    <t>Stock de clôture (Ne pas inclure la production utilisée à l'interne ou destinée à la transformation ultérieure à l’interne.)</t>
  </si>
  <si>
    <t>Stock d'ouverture (Ne pas inclure la production utilisée à l'interne ou destinée à la transformation ultérieure à l’interne.)</t>
  </si>
  <si>
    <t>Seamless</t>
  </si>
  <si>
    <t>Welded</t>
  </si>
  <si>
    <t>value - total domestic sales of domestic production of benchmark products (Question 15)</t>
  </si>
  <si>
    <t>oil and gas well casing</t>
  </si>
  <si>
    <t>tubages de puits de gaz et de pétrole</t>
  </si>
  <si>
    <t>Le Tribunal canadien du commerce extérieur (le Tribunal) a ouvert une enquête concernant le dumping de tubages de puits de gaz et de pétrole (tels que définis ci-dessous) originaires ou exportés de la République d’Autriche. Les connaissances et l'expérience de votre entreprise aideraient le Tribunal à mener correctement son enquête en lui permettant de mieux comprendre le marché canadien des tubages de puits de gaz et de pétrole. Le Tribunal demande donc à votre entreprise de répondre à ce questionnaire.</t>
  </si>
  <si>
    <t>The following goods are excluded:</t>
  </si>
  <si>
    <t>Les marchandises suivantes sont exclues:</t>
  </si>
  <si>
    <t>Submit audited financial statements for your total firm for each fiscal year since January 1, 2023. If unavailable, provide the equivalent unaudited statements. If you are reporting consolidated data for multiple entities for your total firm (Question 1), for the cost of goods manufactured for the goods (Question 3), or “Income Statement for the Goods” provide audited financial statements or the equivalent unaudited financial statements for each of those entities.</t>
  </si>
  <si>
    <t>Présentez les états financiers vérifiés de l’ensemble de votre entreprise pour chaque exercice financier depuis le 1er janvier 2023. Si ceux-ci ne sont pas disponibles, fournissez les états financiers non vérifiés équivalents. Si vous fournissez des données consolidées pour plusieurs entités dans l’ensemble de votre entreprise (question 1), pour le coût de fabrication des marchandises (question 3) ou pour l’« État des résultats pour les marchandises », fournissez les états financiers vérifiés ou les états financiers non vérifiés équivalents pour chacune de ces entités.</t>
  </si>
  <si>
    <t>NQ-2026-001</t>
  </si>
  <si>
    <t>Benchmark Product 9</t>
  </si>
  <si>
    <t>Benchmark Product 10</t>
  </si>
  <si>
    <t>L80 seamless casing (including enhancements) with an API connection</t>
  </si>
  <si>
    <t>L80 welded casing (including enhancements) with an API connection</t>
  </si>
  <si>
    <t>L80 seamless casing (including enhancements) with a semi-premium connection</t>
  </si>
  <si>
    <t>L80 welded casing (including enhancements) with a semi-premium connection</t>
  </si>
  <si>
    <t>P110 seamless casing (including enhancements) with an API connection</t>
  </si>
  <si>
    <t>P110 welded casing (including enhancements) with an API connection</t>
  </si>
  <si>
    <t>P110 seamless casing (including enhancements) with a semi-premium connection</t>
  </si>
  <si>
    <t>P110 welded casing (including enhancements) with a semi-premium connection</t>
  </si>
  <si>
    <t>T95 seamless casing (including enhancements) with a semi-premium connection</t>
  </si>
  <si>
    <t>P110S seamless casing (including enhancements) or similar mild sour service grade with a semi-premium connection</t>
  </si>
  <si>
    <t>May 26, 2026</t>
  </si>
  <si>
    <t>26 mai 2026</t>
  </si>
  <si>
    <t xml:space="preserve">For greater certainty, the product definition does not include oil and gas well tubing but it does include semi-finished casing, which is typically referred to as “green tubes” or occasionally “green pipes”. These green tubes, as they are most commonly referred to in the oil country tubular goods (OCTG) industry, are intermediate or in-process pipes which require additional processing, such as threading, heat treatment or testing, before they can be used as fully finished oil and gas OCTG in end-use applications. This product definition includes green tube casing (i.e. green tubes with the necessary characteristics and intended for finishing into casing) and does not include green tube tubing.
Drill pipe is excluded from the product definition for this investigation. Drill pipe consists of heavy (usually seamless) tubing with high-strength tool joints on either end that is manufactured to API specification 5DP or API specification 7-1 and is used for drilling oil and gas wells.
Pup joints are also excluded from the product definition for this investigation. These products are essentially short lengths of OCTG used for spacing in a drill string, and these are excluded where their length is twelve feet or below (with a three-inch tolerance), as defined in API 5CT.
Unattached couplings as well as coupling stock are also excluded from the product definition for this investigation. Couplings are used to connect two pipes together, allowing for the flow of hydrocarbons and other production fluids from the reservoir to the surface. Casing and tubing couplings come in various sizes, materials, and designs, and are made from coupling stock. Coupling stock is similar to other OCTG except that the pipe walls are thicker and the coupling stock pipe itself is used for further processing into couplings or other float equipment.
Insulated tubing and vacuum insulated tubing (IT/VIT) are also excluded from the product definition for this investigation. IT/VIT are a subset of OCTG that are used for thermal-enhanced oil recovery of extremely viscous crude oils. IT/VIT may also be described as insulated steam injected tubing and oil production tubing, including double-walled tubing, with or without insulation. These IT/VIT products are used in steam injection wells in Steam Assisted Gravity Drainage (SAGD) drilling applications deployed in oil sands assets and also in Cyclic Steam Stimulation (CSS) drilling applications deployed in heavy oil assets.
Finally, stainless steel OCTG is excluded from the product definition for this investigation.
</t>
  </si>
  <si>
    <t>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t>
  </si>
  <si>
    <t>Please provide the threading and finishing production capacity for 2023, 2024, 2025, Jan.–March. 2025, and Jan.–March. 2026.</t>
  </si>
  <si>
    <t>Veuillez indiquer la capacité de production de filetage et de finition pour 2023, 2024, 2025, janvier-mars 2025 et janvier-mars 2026 </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</si>
  <si>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</si>
  <si>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</si>
  <si>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Sans soudure</t>
  </si>
  <si>
    <t>Soudé</t>
  </si>
  <si>
    <t xml:space="preserve">Tubage sans soudure L80 (y compris les améliorations) avec raccord API </t>
  </si>
  <si>
    <t>Tubage soudé L80 (y compris les améliorations) avec raccord API</t>
  </si>
  <si>
    <t xml:space="preserve">Tubage sans soudure L80 (y compris les améliorations) avec raccord de qualité semi-supérieure </t>
  </si>
  <si>
    <t xml:space="preserve">Tubage soudé L80 (y compris les améliorations) avec raccord de qualité semi-supérieure </t>
  </si>
  <si>
    <t xml:space="preserve">Tubage sans soudure P110 (y compris les améliorations) avec raccord API </t>
  </si>
  <si>
    <t xml:space="preserve">Tubage soudé P110 (y compris les améliorations) avec raccord API </t>
  </si>
  <si>
    <t>Tubage sans soudure P110 (y compris les améliorations) avec raccord de qualité semi-supérieure</t>
  </si>
  <si>
    <t>Tubage soudé P110 (y compris les améliorations) avec raccord de qualité semi-supérieure</t>
  </si>
  <si>
    <t>Tubage sans soudure T95 (y compris les améliorations)avec raccord semi-premium</t>
  </si>
  <si>
    <t>Tubage sans soudure P110S (y compris les améliorations) ou nuance similaire pour milieux modérément acides avec raccord de qualité semi-supérieure.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</si>
</sst>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 #,##0_-;\-* #,##0_-;_-* &quot;-&quot;??_-;_-@_-"/>
    <numFmt numFmtId="167" formatCode="#,##0;\(#,##0\);\-"/>
    <numFmt numFmtId="168" formatCode="[$-F800]dddd\,\ mmmm\ dd\,\ yyyy"/>
  </numFmts>
  <fonts count="40"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b/>
      <u/>
      <sz val="10.5"/>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indexed="64"/>
      </right>
      <top style="medium">
        <color theme="0" tint="-0.499984740745262"/>
      </top>
      <bottom style="medium">
        <color theme="0" tint="-0.499984740745262"/>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cellStyleXfs>
  <cellXfs count="807">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5"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xf numFmtId="15" fontId="7" fillId="0" borderId="0" xfId="0" quotePrefix="1" applyNumberFormat="1" applyFont="1" applyFill="1"/>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top" wrapText="1"/>
    </xf>
    <xf numFmtId="0" fontId="8" fillId="0" borderId="52" xfId="0" applyNumberFormat="1" applyFont="1" applyFill="1" applyBorder="1" applyAlignment="1" applyProtection="1">
      <alignment horizontal="center" vertical="top" wrapText="1"/>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8" fillId="0" borderId="4" xfId="0" applyFont="1" applyBorder="1" applyAlignment="1">
      <alignment vertical="top" wrapTex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3" fillId="14" borderId="5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8"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alignment vertical="center"/>
    </xf>
    <xf numFmtId="0" fontId="6" fillId="3" borderId="0" xfId="0" applyNumberFormat="1" applyFont="1" applyFill="1" applyBorder="1" applyAlignment="1" applyProtection="1">
      <alignment horizontal="left" vertical="top" wrapText="1"/>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6" fillId="3" borderId="4" xfId="0" applyNumberFormat="1" applyFont="1" applyFill="1" applyBorder="1" applyAlignment="1" applyProtection="1">
      <alignment horizontal="left" vertical="top" wrapText="1"/>
    </xf>
    <xf numFmtId="0" fontId="7" fillId="0" borderId="0" xfId="0" applyFont="1" applyFill="1" applyAlignment="1" applyProtection="1">
      <alignment vertical="top"/>
    </xf>
    <xf numFmtId="0" fontId="8" fillId="0" borderId="0" xfId="0" applyNumberFormat="1" applyFont="1" applyFill="1" applyBorder="1" applyAlignment="1" applyProtection="1">
      <alignment vertical="top" wrapText="1"/>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7" fillId="8" borderId="0" xfId="0" applyFont="1" applyFill="1" applyAlignment="1" applyProtection="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9" xfId="6" applyNumberFormat="1" applyFont="1" applyFill="1" applyBorder="1" applyAlignment="1" applyProtection="1">
      <alignment vertical="top"/>
      <protection locked="0"/>
    </xf>
    <xf numFmtId="165" fontId="11" fillId="5" borderId="69"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4" fontId="11" fillId="5" borderId="67"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1" fillId="4" borderId="57" xfId="6" applyNumberFormat="1" applyFont="1" applyFill="1" applyBorder="1" applyAlignment="1" applyProtection="1">
      <alignment vertical="center"/>
      <protection locked="0"/>
    </xf>
    <xf numFmtId="164" fontId="11" fillId="5" borderId="52" xfId="6" applyNumberFormat="1" applyFont="1" applyFill="1" applyBorder="1" applyAlignment="1" applyProtection="1">
      <alignment vertical="center"/>
    </xf>
    <xf numFmtId="164" fontId="11" fillId="5" borderId="57" xfId="6" applyNumberFormat="1" applyFont="1" applyFill="1" applyBorder="1" applyAlignment="1" applyProtection="1">
      <alignment vertical="center"/>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165" fontId="11" fillId="5" borderId="52" xfId="1" applyNumberFormat="1" applyFont="1" applyFill="1" applyBorder="1" applyAlignment="1" applyProtection="1">
      <alignment horizontal="center" vertical="center"/>
    </xf>
    <xf numFmtId="0" fontId="9" fillId="7" borderId="53" xfId="0" applyNumberFormat="1" applyFont="1" applyFill="1" applyBorder="1" applyAlignment="1" applyProtection="1">
      <alignment horizontal="center" vertical="top" wrapText="1"/>
    </xf>
    <xf numFmtId="0" fontId="9" fillId="7" borderId="52" xfId="0" applyNumberFormat="1" applyFont="1" applyFill="1" applyBorder="1" applyAlignment="1" applyProtection="1">
      <alignment horizontal="center" vertical="center"/>
    </xf>
    <xf numFmtId="0" fontId="9" fillId="0" borderId="3" xfId="0" applyFont="1" applyBorder="1" applyAlignment="1" applyProtection="1">
      <alignment vertical="top"/>
    </xf>
    <xf numFmtId="0" fontId="7" fillId="0" borderId="50" xfId="0" applyNumberFormat="1" applyFont="1" applyFill="1" applyBorder="1" applyAlignment="1" applyProtection="1">
      <alignment horizontal="centerContinuous" vertical="top" wrapText="1"/>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9" fillId="7" borderId="52" xfId="0" applyNumberFormat="1" applyFont="1" applyFill="1" applyBorder="1" applyAlignment="1" applyProtection="1">
      <alignment horizontal="center" vertical="top" wrapText="1"/>
    </xf>
    <xf numFmtId="0" fontId="7" fillId="0" borderId="0" xfId="0" applyFont="1" applyAlignment="1">
      <alignment horizontal="right"/>
    </xf>
    <xf numFmtId="0" fontId="7" fillId="8" borderId="0" xfId="0" applyFont="1" applyFill="1" applyAlignment="1">
      <alignment horizontal="right"/>
    </xf>
    <xf numFmtId="0" fontId="7" fillId="17" borderId="0" xfId="0" applyFont="1" applyFill="1" applyAlignment="1">
      <alignment horizontal="right"/>
    </xf>
    <xf numFmtId="0" fontId="9" fillId="0" borderId="0" xfId="0" applyFont="1"/>
    <xf numFmtId="168" fontId="7" fillId="0" borderId="0" xfId="0" quotePrefix="1" applyNumberFormat="1" applyFont="1" applyAlignment="1">
      <alignment vertical="top"/>
    </xf>
    <xf numFmtId="0" fontId="7" fillId="6" borderId="0" xfId="0" applyFont="1" applyFill="1" applyAlignment="1">
      <alignment horizontal="left" vertical="top"/>
    </xf>
    <xf numFmtId="0" fontId="7" fillId="0" borderId="0" xfId="0" applyNumberFormat="1" applyFont="1"/>
    <xf numFmtId="168" fontId="7" fillId="6" borderId="0" xfId="0" quotePrefix="1" applyNumberFormat="1" applyFont="1" applyFill="1" applyAlignment="1">
      <alignment horizontal="left" vertical="top"/>
    </xf>
    <xf numFmtId="16" fontId="7" fillId="0" borderId="0" xfId="0" applyNumberFormat="1" applyFont="1"/>
    <xf numFmtId="0" fontId="9" fillId="7" borderId="52" xfId="0" applyNumberFormat="1" applyFont="1" applyFill="1" applyBorder="1" applyAlignment="1" applyProtection="1">
      <alignment horizontal="center" vertical="top" wrapText="1"/>
    </xf>
    <xf numFmtId="0" fontId="7" fillId="2" borderId="4" xfId="0" applyFont="1" applyFill="1" applyBorder="1" applyAlignment="1">
      <alignment horizontal="right" vertical="center" wrapText="1" indent="1"/>
    </xf>
    <xf numFmtId="0" fontId="7" fillId="2" borderId="0" xfId="0" applyFont="1" applyFill="1" applyBorder="1" applyAlignment="1">
      <alignment horizontal="right" vertical="center" wrapText="1" indent="1"/>
    </xf>
    <xf numFmtId="0" fontId="7" fillId="0" borderId="0" xfId="0" applyNumberFormat="1" applyFont="1" applyFill="1" applyBorder="1" applyAlignment="1" applyProtection="1">
      <alignment vertical="top" wrapText="1"/>
    </xf>
    <xf numFmtId="0" fontId="13" fillId="0" borderId="82" xfId="0" applyNumberFormat="1" applyFont="1" applyFill="1" applyBorder="1" applyAlignment="1" applyProtection="1">
      <alignment horizontal="centerContinuous" vertical="top" wrapText="1"/>
    </xf>
    <xf numFmtId="0" fontId="39" fillId="0" borderId="4" xfId="0" applyNumberFormat="1" applyFont="1" applyFill="1" applyBorder="1" applyAlignment="1" applyProtection="1">
      <alignment vertical="top" wrapText="1"/>
    </xf>
    <xf numFmtId="0" fontId="39" fillId="0" borderId="0" xfId="0" applyNumberFormat="1" applyFont="1" applyFill="1" applyBorder="1" applyAlignment="1" applyProtection="1">
      <alignment vertical="top" wrapText="1"/>
    </xf>
    <xf numFmtId="0" fontId="39" fillId="0" borderId="3" xfId="0" applyNumberFormat="1" applyFont="1" applyFill="1" applyBorder="1" applyAlignment="1" applyProtection="1">
      <alignment vertical="top" wrapText="1"/>
    </xf>
    <xf numFmtId="0" fontId="7" fillId="0" borderId="3" xfId="0" applyFont="1" applyFill="1" applyBorder="1"/>
    <xf numFmtId="0" fontId="7" fillId="0" borderId="0" xfId="0" applyFont="1" applyFill="1" applyBorder="1"/>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35" fillId="15" borderId="0" xfId="0" applyFont="1" applyFill="1" applyAlignment="1">
      <alignment horizontal="center" vertical="top"/>
    </xf>
    <xf numFmtId="0" fontId="35" fillId="15" borderId="0" xfId="0" applyFont="1" applyFill="1" applyAlignment="1">
      <alignment horizontal="center" vertical="top" wrapText="1"/>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indent="2"/>
    </xf>
    <xf numFmtId="0" fontId="11" fillId="7" borderId="57"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14" fontId="11" fillId="4" borderId="52"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37" fillId="2" borderId="0" xfId="0" applyFont="1" applyFill="1" applyAlignment="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2" xfId="0" applyFont="1" applyBorder="1" applyAlignment="1">
      <alignment horizontal="left" vertical="center" wrapText="1"/>
    </xf>
    <xf numFmtId="0" fontId="13"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5" xfId="0" applyFont="1" applyBorder="1" applyAlignment="1">
      <alignment horizontal="left" vertical="center" wrapText="1"/>
    </xf>
    <xf numFmtId="0" fontId="8" fillId="0" borderId="73"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0" xfId="1" applyNumberFormat="1" applyFont="1" applyFill="1" applyBorder="1" applyAlignment="1" applyProtection="1">
      <alignment horizontal="left" vertical="top" wrapText="1"/>
      <protection locked="0"/>
    </xf>
    <xf numFmtId="0" fontId="11" fillId="4" borderId="57" xfId="1" applyNumberFormat="1" applyFont="1" applyFill="1" applyBorder="1" applyAlignment="1" applyProtection="1">
      <alignment horizontal="center" vertical="center" wrapText="1"/>
      <protection locked="0"/>
    </xf>
    <xf numFmtId="0" fontId="9" fillId="2" borderId="56" xfId="0" applyFont="1" applyFill="1" applyBorder="1" applyAlignment="1">
      <alignment horizontal="center" vertical="center"/>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8" fillId="0" borderId="71"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0" fontId="7" fillId="4" borderId="4" xfId="0" applyNumberFormat="1" applyFont="1" applyFill="1" applyBorder="1" applyAlignment="1" applyProtection="1">
      <alignment vertical="top" wrapText="1"/>
      <protection locked="0"/>
    </xf>
    <xf numFmtId="0" fontId="7" fillId="4" borderId="0" xfId="0" applyNumberFormat="1" applyFont="1" applyFill="1" applyBorder="1" applyAlignment="1" applyProtection="1">
      <alignment vertical="top" wrapText="1"/>
      <protection locked="0"/>
    </xf>
    <xf numFmtId="0" fontId="7" fillId="4" borderId="3" xfId="0" applyNumberFormat="1" applyFont="1" applyFill="1" applyBorder="1" applyAlignment="1" applyProtection="1">
      <alignment vertical="top"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center" wrapText="1"/>
    </xf>
    <xf numFmtId="0" fontId="13" fillId="0" borderId="71"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8" fillId="0" borderId="71"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71" xfId="0" applyNumberFormat="1" applyFont="1" applyFill="1" applyBorder="1" applyAlignment="1" applyProtection="1">
      <alignment horizontal="left" vertical="center" wrapText="1" indent="2"/>
    </xf>
    <xf numFmtId="0" fontId="8" fillId="0" borderId="50" xfId="0" applyNumberFormat="1" applyFont="1" applyFill="1" applyBorder="1" applyAlignment="1" applyProtection="1">
      <alignment horizontal="left" vertical="center" wrapText="1" indent="2"/>
    </xf>
    <xf numFmtId="0" fontId="8" fillId="0" borderId="51" xfId="0" applyNumberFormat="1" applyFont="1" applyFill="1" applyBorder="1" applyAlignment="1" applyProtection="1">
      <alignment horizontal="left" vertical="center" wrapText="1" indent="2"/>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8" fillId="0" borderId="56" xfId="0" applyNumberFormat="1" applyFont="1" applyFill="1" applyBorder="1" applyAlignment="1" applyProtection="1">
      <alignment horizontal="right" vertical="center" wrapText="1" indent="1"/>
    </xf>
    <xf numFmtId="0" fontId="8" fillId="0" borderId="52" xfId="0" applyNumberFormat="1" applyFont="1" applyFill="1" applyBorder="1" applyAlignment="1" applyProtection="1">
      <alignment horizontal="right" vertical="center" wrapText="1" indent="1"/>
    </xf>
    <xf numFmtId="0" fontId="8" fillId="0" borderId="56" xfId="0" applyFont="1" applyBorder="1" applyAlignment="1">
      <alignment horizontal="right" vertical="center" wrapText="1" indent="1"/>
    </xf>
    <xf numFmtId="0" fontId="8" fillId="0" borderId="52" xfId="0" applyFont="1" applyBorder="1" applyAlignment="1">
      <alignment horizontal="right" vertical="center" wrapText="1" indent="1"/>
    </xf>
    <xf numFmtId="0" fontId="7" fillId="2" borderId="37" xfId="0" applyFont="1" applyFill="1" applyBorder="1" applyAlignment="1">
      <alignment horizontal="right" vertical="center" wrapText="1" indent="1"/>
    </xf>
    <xf numFmtId="0" fontId="7" fillId="2" borderId="40" xfId="0" applyFont="1" applyFill="1" applyBorder="1" applyAlignment="1">
      <alignment horizontal="right" vertical="center" wrapText="1" indent="1"/>
    </xf>
    <xf numFmtId="0" fontId="7" fillId="2" borderId="38" xfId="0" applyFont="1" applyFill="1" applyBorder="1" applyAlignment="1">
      <alignment horizontal="right" vertical="center" wrapText="1" indent="1"/>
    </xf>
    <xf numFmtId="0" fontId="7" fillId="2" borderId="44" xfId="0" applyFont="1" applyFill="1" applyBorder="1" applyAlignment="1">
      <alignment horizontal="right" vertical="center" wrapText="1" indent="1"/>
    </xf>
    <xf numFmtId="0" fontId="7" fillId="2" borderId="47" xfId="0" applyFont="1" applyFill="1" applyBorder="1" applyAlignment="1">
      <alignment horizontal="right" vertical="center" wrapText="1" indent="1"/>
    </xf>
    <xf numFmtId="0" fontId="7" fillId="2" borderId="45" xfId="0" applyFont="1" applyFill="1" applyBorder="1" applyAlignment="1">
      <alignment horizontal="right" vertical="center" wrapText="1" indent="1"/>
    </xf>
    <xf numFmtId="0" fontId="8" fillId="0" borderId="71" xfId="0" applyNumberFormat="1" applyFont="1" applyFill="1" applyBorder="1" applyAlignment="1" applyProtection="1">
      <alignment horizontal="right" vertical="center" wrapText="1" indent="1"/>
    </xf>
    <xf numFmtId="0" fontId="8" fillId="0" borderId="50" xfId="0" applyNumberFormat="1" applyFont="1" applyFill="1" applyBorder="1" applyAlignment="1" applyProtection="1">
      <alignment horizontal="right" vertical="center" wrapText="1" indent="1"/>
    </xf>
    <xf numFmtId="0" fontId="8" fillId="0" borderId="51" xfId="0" applyNumberFormat="1" applyFont="1" applyFill="1" applyBorder="1" applyAlignment="1" applyProtection="1">
      <alignment horizontal="right" vertical="center" wrapText="1" indent="1"/>
    </xf>
    <xf numFmtId="0" fontId="7" fillId="2" borderId="37" xfId="0" applyFont="1" applyFill="1" applyBorder="1" applyAlignment="1">
      <alignment horizontal="right" vertical="top" wrapText="1" indent="1"/>
    </xf>
    <xf numFmtId="0" fontId="7" fillId="2" borderId="40" xfId="0" applyFont="1" applyFill="1" applyBorder="1" applyAlignment="1">
      <alignment horizontal="right" vertical="top" wrapText="1" indent="1"/>
    </xf>
    <xf numFmtId="0" fontId="7" fillId="2" borderId="38" xfId="0" applyFont="1" applyFill="1" applyBorder="1" applyAlignment="1">
      <alignment horizontal="right" vertical="top" wrapText="1" indent="1"/>
    </xf>
    <xf numFmtId="0" fontId="7" fillId="2" borderId="44" xfId="0" applyFont="1" applyFill="1" applyBorder="1" applyAlignment="1">
      <alignment horizontal="right" vertical="top" wrapText="1" indent="1"/>
    </xf>
    <xf numFmtId="0" fontId="7" fillId="2" borderId="47" xfId="0" applyFont="1" applyFill="1" applyBorder="1" applyAlignment="1">
      <alignment horizontal="right" vertical="top" wrapText="1" indent="1"/>
    </xf>
    <xf numFmtId="0" fontId="7" fillId="2" borderId="45" xfId="0" applyFont="1" applyFill="1" applyBorder="1" applyAlignment="1">
      <alignment horizontal="right" vertical="top" wrapText="1" indent="1"/>
    </xf>
    <xf numFmtId="0" fontId="7" fillId="2" borderId="4" xfId="0" applyFont="1" applyFill="1" applyBorder="1" applyAlignment="1">
      <alignment horizontal="right" vertical="center" wrapText="1" indent="1"/>
    </xf>
    <xf numFmtId="0" fontId="7" fillId="2" borderId="0" xfId="0" applyFont="1" applyFill="1" applyBorder="1" applyAlignment="1">
      <alignment horizontal="right" vertical="center" wrapText="1" indent="1"/>
    </xf>
    <xf numFmtId="0" fontId="7" fillId="2" borderId="42" xfId="0" applyFont="1" applyFill="1" applyBorder="1" applyAlignment="1">
      <alignment horizontal="right" vertical="center" wrapText="1" indent="1"/>
    </xf>
    <xf numFmtId="0" fontId="13" fillId="7" borderId="71" xfId="0" applyNumberFormat="1" applyFont="1" applyFill="1" applyBorder="1" applyAlignment="1" applyProtection="1">
      <alignment horizontal="center" vertical="top"/>
    </xf>
    <xf numFmtId="0" fontId="13" fillId="7" borderId="50" xfId="0" applyNumberFormat="1" applyFont="1" applyFill="1" applyBorder="1" applyAlignment="1" applyProtection="1">
      <alignment horizontal="center" vertical="top"/>
    </xf>
    <xf numFmtId="0" fontId="13" fillId="7" borderId="51" xfId="0" applyNumberFormat="1" applyFont="1" applyFill="1" applyBorder="1" applyAlignment="1" applyProtection="1">
      <alignment horizontal="center" vertical="top"/>
    </xf>
    <xf numFmtId="165" fontId="11" fillId="5" borderId="53" xfId="1" applyNumberFormat="1" applyFont="1" applyFill="1" applyBorder="1" applyAlignment="1" applyProtection="1">
      <alignment vertical="center"/>
    </xf>
    <xf numFmtId="165" fontId="11" fillId="5" borderId="54" xfId="1" applyNumberFormat="1" applyFont="1" applyFill="1" applyBorder="1" applyAlignment="1" applyProtection="1">
      <alignment vertical="center"/>
    </xf>
    <xf numFmtId="0" fontId="13" fillId="7" borderId="71" xfId="0" applyNumberFormat="1" applyFont="1" applyFill="1" applyBorder="1" applyAlignment="1" applyProtection="1">
      <alignment horizontal="center" vertical="center" wrapText="1"/>
    </xf>
    <xf numFmtId="0" fontId="13" fillId="7" borderId="50" xfId="0" applyNumberFormat="1" applyFont="1" applyFill="1" applyBorder="1" applyAlignment="1" applyProtection="1">
      <alignment horizontal="center" vertical="center" wrapText="1"/>
    </xf>
    <xf numFmtId="0" fontId="13" fillId="7" borderId="51" xfId="0" applyNumberFormat="1" applyFont="1" applyFill="1" applyBorder="1" applyAlignment="1" applyProtection="1">
      <alignment horizontal="center" vertical="center" wrapText="1"/>
    </xf>
    <xf numFmtId="165" fontId="11" fillId="5" borderId="52" xfId="1" applyNumberFormat="1" applyFont="1" applyFill="1" applyBorder="1" applyAlignment="1" applyProtection="1">
      <alignment vertical="center"/>
    </xf>
    <xf numFmtId="0" fontId="8" fillId="0" borderId="71" xfId="0" applyFont="1" applyBorder="1" applyAlignment="1">
      <alignment horizontal="right" vertical="center" wrapText="1" indent="1"/>
    </xf>
    <xf numFmtId="0" fontId="8" fillId="0" borderId="50" xfId="0" applyFont="1" applyBorder="1" applyAlignment="1">
      <alignment horizontal="right" vertical="center" wrapText="1" indent="1"/>
    </xf>
    <xf numFmtId="0" fontId="8" fillId="0" borderId="51" xfId="0" applyFont="1" applyBorder="1" applyAlignment="1">
      <alignment horizontal="right" vertical="center" wrapText="1" indent="1"/>
    </xf>
    <xf numFmtId="0" fontId="9" fillId="7" borderId="81" xfId="0" applyNumberFormat="1" applyFont="1" applyFill="1" applyBorder="1" applyAlignment="1" applyProtection="1">
      <alignment horizontal="center" vertical="center" wrapText="1"/>
    </xf>
    <xf numFmtId="0" fontId="8" fillId="0" borderId="68" xfId="0" applyNumberFormat="1" applyFont="1" applyFill="1" applyBorder="1" applyAlignment="1" applyProtection="1">
      <alignment horizontal="left" vertical="center" wrapText="1" indent="1"/>
    </xf>
    <xf numFmtId="0" fontId="8" fillId="0" borderId="69"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7" fillId="0" borderId="69"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7" xfId="0" applyFont="1" applyBorder="1" applyAlignment="1">
      <alignment horizontal="left" vertical="center" wrapText="1" indent="1"/>
    </xf>
    <xf numFmtId="165" fontId="11" fillId="5" borderId="53" xfId="6" applyNumberFormat="1" applyFont="1" applyFill="1" applyBorder="1" applyAlignment="1" applyProtection="1">
      <alignment vertical="center"/>
    </xf>
    <xf numFmtId="165" fontId="11" fillId="5" borderId="54" xfId="6" applyNumberFormat="1" applyFont="1" applyFill="1" applyBorder="1" applyAlignment="1" applyProtection="1">
      <alignment vertical="center"/>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8" fillId="0" borderId="79" xfId="0" applyNumberFormat="1" applyFont="1" applyFill="1" applyBorder="1" applyAlignment="1" applyProtection="1">
      <alignment horizontal="right" vertical="top" wrapText="1"/>
    </xf>
    <xf numFmtId="0" fontId="8" fillId="0" borderId="80"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7" fillId="0" borderId="52" xfId="0" applyFont="1" applyBorder="1" applyAlignment="1">
      <alignment horizontal="right" vertical="center" wrapText="1" indent="1"/>
    </xf>
    <xf numFmtId="0" fontId="13" fillId="7" borderId="71" xfId="0" applyNumberFormat="1" applyFont="1" applyFill="1" applyBorder="1" applyAlignment="1" applyProtection="1">
      <alignment horizontal="center" vertical="top" wrapText="1"/>
    </xf>
    <xf numFmtId="0" fontId="13" fillId="7" borderId="50"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8" fillId="0" borderId="71" xfId="0" applyNumberFormat="1" applyFont="1" applyFill="1" applyBorder="1" applyAlignment="1" applyProtection="1">
      <alignment horizontal="right" vertical="top" wrapText="1" indent="1"/>
    </xf>
    <xf numFmtId="0" fontId="8" fillId="0" borderId="50" xfId="0" applyNumberFormat="1" applyFont="1" applyFill="1" applyBorder="1" applyAlignment="1" applyProtection="1">
      <alignment horizontal="right" vertical="top" wrapText="1" indent="1"/>
    </xf>
    <xf numFmtId="0" fontId="8" fillId="0" borderId="51" xfId="0" applyNumberFormat="1" applyFont="1" applyFill="1" applyBorder="1" applyAlignment="1" applyProtection="1">
      <alignment horizontal="right" vertical="top" wrapText="1" inden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8" fillId="0" borderId="71" xfId="0" applyFont="1" applyBorder="1" applyAlignment="1">
      <alignment horizontal="right" vertical="top" wrapText="1" indent="1"/>
    </xf>
    <xf numFmtId="0" fontId="8" fillId="0" borderId="50" xfId="0" applyFont="1" applyBorder="1" applyAlignment="1">
      <alignment horizontal="right" vertical="top" wrapText="1" indent="1"/>
    </xf>
    <xf numFmtId="0" fontId="8" fillId="0" borderId="51" xfId="0" applyFont="1" applyBorder="1" applyAlignment="1">
      <alignment horizontal="right" vertical="top" wrapText="1" indent="1"/>
    </xf>
    <xf numFmtId="0" fontId="8" fillId="0" borderId="71"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71"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13" fillId="0" borderId="71"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8" fillId="0" borderId="56"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8" fillId="0" borderId="56"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6"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9" fillId="7" borderId="56"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13" fillId="7" borderId="37"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0" xfId="0" applyFont="1" applyAlignment="1">
      <alignment horizontal="left" vertical="top" wrapText="1"/>
    </xf>
    <xf numFmtId="0" fontId="8" fillId="0" borderId="74" xfId="0" applyNumberFormat="1" applyFont="1" applyFill="1" applyBorder="1" applyAlignment="1" applyProtection="1">
      <alignment horizontal="left" vertical="center" wrapText="1"/>
    </xf>
    <xf numFmtId="0" fontId="8" fillId="0" borderId="7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75" xfId="1" applyNumberFormat="1" applyFont="1" applyFill="1" applyBorder="1" applyAlignment="1" applyProtection="1">
      <alignment horizontal="left" vertical="top" wrapText="1"/>
      <protection locked="0"/>
    </xf>
    <xf numFmtId="0" fontId="11" fillId="4" borderId="76" xfId="1" applyNumberFormat="1" applyFont="1" applyFill="1" applyBorder="1" applyAlignment="1" applyProtection="1">
      <alignment horizontal="left" vertical="top"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1"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8" fillId="4" borderId="71"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3" fillId="7" borderId="56"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0" xfId="0" applyNumberFormat="1" applyFont="1" applyFill="1" applyBorder="1" applyAlignment="1" applyProtection="1">
      <alignment horizontal="center" vertical="top"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0" fillId="0" borderId="63" xfId="0" applyBorder="1" applyAlignment="1">
      <alignment horizontal="left" vertical="center" wrapText="1"/>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39" fillId="0" borderId="4" xfId="0" applyNumberFormat="1" applyFont="1" applyFill="1" applyBorder="1" applyAlignment="1" applyProtection="1">
      <alignment horizontal="right" vertical="top" wrapText="1" indent="1"/>
    </xf>
    <xf numFmtId="0" fontId="39" fillId="0" borderId="0" xfId="0" applyNumberFormat="1" applyFont="1" applyFill="1" applyBorder="1" applyAlignment="1" applyProtection="1">
      <alignment horizontal="right" vertical="top" wrapText="1" inden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11" fillId="5" borderId="53"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3"/>
  <sheetViews>
    <sheetView showGridLines="0" workbookViewId="0">
      <selection activeCell="C39" sqref="C39"/>
    </sheetView>
  </sheetViews>
  <sheetFormatPr defaultColWidth="9.140625" defaultRowHeight="14.25" x14ac:dyDescent="0.25"/>
  <cols>
    <col min="1" max="1" width="24.42578125" style="192" bestFit="1" customWidth="1"/>
    <col min="2" max="2" width="88.5703125" style="163" customWidth="1"/>
    <col min="3" max="3" width="26" style="163" customWidth="1"/>
    <col min="4" max="4" width="12.42578125" style="163" bestFit="1" customWidth="1"/>
    <col min="5" max="5" width="9.140625" style="163"/>
    <col min="6" max="6" width="9.140625" style="163" customWidth="1"/>
    <col min="7" max="16384" width="9.140625" style="163"/>
  </cols>
  <sheetData>
    <row r="1" spans="1:11" s="246" customFormat="1" x14ac:dyDescent="0.25">
      <c r="A1" s="246" t="s">
        <v>174</v>
      </c>
      <c r="B1" s="246" t="s">
        <v>168</v>
      </c>
      <c r="C1" s="246" t="s">
        <v>175</v>
      </c>
      <c r="F1" s="246" t="s">
        <v>335</v>
      </c>
    </row>
    <row r="2" spans="1:11" x14ac:dyDescent="0.25">
      <c r="A2" s="192" t="s">
        <v>176</v>
      </c>
      <c r="B2" s="163" t="s">
        <v>858</v>
      </c>
      <c r="C2" s="163" t="str">
        <f>B2</f>
        <v>NQ-2026-001</v>
      </c>
      <c r="F2" s="163" t="s">
        <v>438</v>
      </c>
    </row>
    <row r="3" spans="1:11" x14ac:dyDescent="0.25">
      <c r="A3" s="192" t="s">
        <v>177</v>
      </c>
      <c r="B3" s="152" t="s">
        <v>851</v>
      </c>
      <c r="C3" s="152" t="s">
        <v>852</v>
      </c>
      <c r="F3" s="163" t="s">
        <v>572</v>
      </c>
    </row>
    <row r="4" spans="1:11" x14ac:dyDescent="0.25">
      <c r="A4" s="192" t="s">
        <v>363</v>
      </c>
      <c r="B4" s="163" t="s">
        <v>733</v>
      </c>
      <c r="C4" s="163" t="s">
        <v>734</v>
      </c>
      <c r="F4" s="163" t="s">
        <v>573</v>
      </c>
    </row>
    <row r="5" spans="1:11" ht="28.5" x14ac:dyDescent="0.25">
      <c r="A5" s="243" t="s">
        <v>617</v>
      </c>
      <c r="B5" s="163" t="s">
        <v>827</v>
      </c>
      <c r="C5" s="163" t="s">
        <v>843</v>
      </c>
      <c r="D5" s="163" t="s">
        <v>712</v>
      </c>
    </row>
    <row r="6" spans="1:11" x14ac:dyDescent="0.25">
      <c r="A6" s="193" t="s">
        <v>583</v>
      </c>
      <c r="B6" s="372">
        <v>2023</v>
      </c>
      <c r="C6" s="372">
        <f>B6</f>
        <v>2023</v>
      </c>
      <c r="F6" s="245" t="s">
        <v>636</v>
      </c>
    </row>
    <row r="7" spans="1:11" x14ac:dyDescent="0.25">
      <c r="A7" s="193" t="s">
        <v>584</v>
      </c>
      <c r="B7" s="374">
        <f>EOMONTH(B11,-2)</f>
        <v>46112</v>
      </c>
      <c r="C7" s="371"/>
      <c r="F7" s="163" t="s">
        <v>747</v>
      </c>
    </row>
    <row r="8" spans="1:11" x14ac:dyDescent="0.25">
      <c r="A8" s="193" t="s">
        <v>585</v>
      </c>
      <c r="B8" s="372">
        <f>YEAR(B11)</f>
        <v>2026</v>
      </c>
      <c r="C8" s="372">
        <f>B8</f>
        <v>2026</v>
      </c>
      <c r="F8" s="163" t="s">
        <v>748</v>
      </c>
    </row>
    <row r="9" spans="1:11" x14ac:dyDescent="0.25">
      <c r="A9" s="192" t="s">
        <v>574</v>
      </c>
      <c r="B9" s="152" t="s">
        <v>828</v>
      </c>
      <c r="C9" s="152" t="s">
        <v>829</v>
      </c>
      <c r="F9" s="194" t="s">
        <v>637</v>
      </c>
    </row>
    <row r="10" spans="1:11" x14ac:dyDescent="0.25">
      <c r="A10" s="192" t="s">
        <v>575</v>
      </c>
      <c r="B10" s="152" t="s">
        <v>831</v>
      </c>
      <c r="C10" s="152" t="s">
        <v>830</v>
      </c>
    </row>
    <row r="11" spans="1:11" x14ac:dyDescent="0.25">
      <c r="A11" s="192" t="s">
        <v>320</v>
      </c>
      <c r="B11" s="371" t="s">
        <v>871</v>
      </c>
      <c r="C11" s="371" t="s">
        <v>872</v>
      </c>
      <c r="I11" s="163" t="s">
        <v>824</v>
      </c>
      <c r="J11" s="163" t="s">
        <v>825</v>
      </c>
      <c r="K11" s="163" t="s">
        <v>826</v>
      </c>
    </row>
    <row r="12" spans="1:11" x14ac:dyDescent="0.25">
      <c r="B12" s="373"/>
      <c r="I12" s="163" t="s">
        <v>812</v>
      </c>
      <c r="J12" s="163" t="s">
        <v>820</v>
      </c>
      <c r="K12" s="375" t="s">
        <v>820</v>
      </c>
    </row>
    <row r="13" spans="1:11" x14ac:dyDescent="0.25">
      <c r="A13" s="192" t="s">
        <v>619</v>
      </c>
      <c r="B13" s="163" t="s">
        <v>832</v>
      </c>
      <c r="C13" s="163" t="s">
        <v>834</v>
      </c>
      <c r="D13" s="163" t="s">
        <v>837</v>
      </c>
      <c r="I13" s="163" t="s">
        <v>813</v>
      </c>
      <c r="J13" s="163" t="s">
        <v>821</v>
      </c>
      <c r="K13" s="163" t="s">
        <v>820</v>
      </c>
    </row>
    <row r="14" spans="1:11" x14ac:dyDescent="0.25">
      <c r="A14" s="192" t="s">
        <v>620</v>
      </c>
      <c r="B14" s="163" t="s">
        <v>833</v>
      </c>
      <c r="C14" s="163" t="s">
        <v>835</v>
      </c>
      <c r="D14" s="163" t="s">
        <v>836</v>
      </c>
      <c r="I14" s="163" t="s">
        <v>814</v>
      </c>
      <c r="J14" s="163" t="s">
        <v>822</v>
      </c>
      <c r="K14" s="163" t="s">
        <v>820</v>
      </c>
    </row>
    <row r="15" spans="1:11" x14ac:dyDescent="0.25">
      <c r="I15" s="163" t="s">
        <v>815</v>
      </c>
      <c r="J15" s="163" t="s">
        <v>823</v>
      </c>
      <c r="K15" s="163" t="s">
        <v>823</v>
      </c>
    </row>
    <row r="16" spans="1:11" x14ac:dyDescent="0.25">
      <c r="A16" s="192" t="s">
        <v>322</v>
      </c>
      <c r="B16" s="196" t="s">
        <v>838</v>
      </c>
      <c r="C16" s="196" t="s">
        <v>839</v>
      </c>
      <c r="I16" s="163" t="s">
        <v>816</v>
      </c>
      <c r="J16" s="163" t="s">
        <v>812</v>
      </c>
      <c r="K16" s="163" t="s">
        <v>823</v>
      </c>
    </row>
    <row r="17" spans="1:11" x14ac:dyDescent="0.25">
      <c r="A17" s="244" t="s">
        <v>618</v>
      </c>
      <c r="B17" s="152"/>
      <c r="C17" s="152"/>
      <c r="I17" s="163" t="s">
        <v>817</v>
      </c>
      <c r="J17" s="163" t="s">
        <v>813</v>
      </c>
      <c r="K17" s="163" t="s">
        <v>823</v>
      </c>
    </row>
    <row r="18" spans="1:11" x14ac:dyDescent="0.25">
      <c r="B18" s="196"/>
      <c r="C18" s="196"/>
      <c r="I18" s="163" t="s">
        <v>818</v>
      </c>
      <c r="J18" s="163" t="s">
        <v>814</v>
      </c>
      <c r="K18" s="163" t="s">
        <v>814</v>
      </c>
    </row>
    <row r="19" spans="1:11" x14ac:dyDescent="0.25">
      <c r="A19" s="192" t="s">
        <v>330</v>
      </c>
      <c r="B19" s="197" t="s">
        <v>582</v>
      </c>
      <c r="C19" s="197" t="s">
        <v>582</v>
      </c>
      <c r="I19" s="163" t="s">
        <v>819</v>
      </c>
      <c r="J19" s="163" t="s">
        <v>815</v>
      </c>
      <c r="K19" s="163" t="s">
        <v>814</v>
      </c>
    </row>
    <row r="20" spans="1:11" x14ac:dyDescent="0.25">
      <c r="A20" s="192" t="s">
        <v>331</v>
      </c>
      <c r="B20" s="197" t="s">
        <v>842</v>
      </c>
      <c r="I20" s="163" t="s">
        <v>820</v>
      </c>
      <c r="J20" s="163" t="s">
        <v>816</v>
      </c>
      <c r="K20" s="163" t="s">
        <v>814</v>
      </c>
    </row>
    <row r="21" spans="1:11" x14ac:dyDescent="0.25">
      <c r="A21" s="192" t="s">
        <v>332</v>
      </c>
      <c r="B21" s="197" t="s">
        <v>581</v>
      </c>
      <c r="I21" s="163" t="s">
        <v>821</v>
      </c>
      <c r="J21" s="163" t="s">
        <v>817</v>
      </c>
      <c r="K21" s="163" t="s">
        <v>817</v>
      </c>
    </row>
    <row r="22" spans="1:11" x14ac:dyDescent="0.25">
      <c r="I22" s="163" t="s">
        <v>822</v>
      </c>
      <c r="J22" s="163" t="s">
        <v>818</v>
      </c>
      <c r="K22" s="163" t="s">
        <v>817</v>
      </c>
    </row>
    <row r="23" spans="1:11" x14ac:dyDescent="0.25">
      <c r="A23" s="192" t="s">
        <v>621</v>
      </c>
      <c r="B23" s="152" t="s">
        <v>622</v>
      </c>
      <c r="C23" s="152" t="s">
        <v>622</v>
      </c>
      <c r="I23" s="163" t="s">
        <v>823</v>
      </c>
      <c r="J23" s="163" t="s">
        <v>819</v>
      </c>
      <c r="K23" s="163" t="s">
        <v>817</v>
      </c>
    </row>
    <row r="24" spans="1:11" x14ac:dyDescent="0.25">
      <c r="A24" s="192" t="s">
        <v>623</v>
      </c>
      <c r="B24" s="152" t="s">
        <v>624</v>
      </c>
      <c r="C24" s="152" t="s">
        <v>624</v>
      </c>
    </row>
    <row r="26" spans="1:11" x14ac:dyDescent="0.25">
      <c r="A26" s="192" t="s">
        <v>197</v>
      </c>
      <c r="B26" s="152" t="s">
        <v>625</v>
      </c>
      <c r="C26" s="152" t="s">
        <v>626</v>
      </c>
    </row>
    <row r="27" spans="1:11" x14ac:dyDescent="0.25">
      <c r="A27" s="192" t="s">
        <v>580</v>
      </c>
      <c r="B27" s="152" t="s">
        <v>627</v>
      </c>
      <c r="C27" s="152" t="s">
        <v>722</v>
      </c>
    </row>
    <row r="29" spans="1:11" x14ac:dyDescent="0.25">
      <c r="A29" s="192" t="s">
        <v>628</v>
      </c>
      <c r="B29" s="152" t="s">
        <v>861</v>
      </c>
      <c r="C29" s="163" t="s">
        <v>881</v>
      </c>
    </row>
    <row r="30" spans="1:11" ht="15" customHeight="1" x14ac:dyDescent="0.25">
      <c r="A30" s="192" t="s">
        <v>629</v>
      </c>
      <c r="B30" s="152" t="s">
        <v>862</v>
      </c>
      <c r="C30" s="322" t="s">
        <v>882</v>
      </c>
    </row>
    <row r="31" spans="1:11" ht="15" customHeight="1" x14ac:dyDescent="0.25">
      <c r="A31" s="192" t="s">
        <v>630</v>
      </c>
      <c r="B31" s="152" t="s">
        <v>863</v>
      </c>
      <c r="C31" s="322" t="s">
        <v>883</v>
      </c>
    </row>
    <row r="32" spans="1:11" ht="15" customHeight="1" x14ac:dyDescent="0.25">
      <c r="A32" s="192" t="s">
        <v>631</v>
      </c>
      <c r="B32" s="152" t="s">
        <v>864</v>
      </c>
      <c r="C32" s="322" t="s">
        <v>884</v>
      </c>
    </row>
    <row r="33" spans="1:14" ht="15" customHeight="1" x14ac:dyDescent="0.25">
      <c r="A33" s="192" t="s">
        <v>632</v>
      </c>
      <c r="B33" s="152" t="s">
        <v>865</v>
      </c>
      <c r="C33" s="322" t="s">
        <v>885</v>
      </c>
    </row>
    <row r="34" spans="1:14" ht="15" customHeight="1" x14ac:dyDescent="0.25">
      <c r="A34" s="192" t="s">
        <v>633</v>
      </c>
      <c r="B34" s="152" t="s">
        <v>866</v>
      </c>
      <c r="C34" s="322" t="s">
        <v>886</v>
      </c>
    </row>
    <row r="35" spans="1:14" ht="15" customHeight="1" x14ac:dyDescent="0.25">
      <c r="A35" s="192" t="s">
        <v>634</v>
      </c>
      <c r="B35" s="152" t="s">
        <v>867</v>
      </c>
      <c r="C35" s="322" t="s">
        <v>887</v>
      </c>
    </row>
    <row r="36" spans="1:14" ht="15" customHeight="1" x14ac:dyDescent="0.25">
      <c r="A36" s="192" t="s">
        <v>635</v>
      </c>
      <c r="B36" s="152" t="s">
        <v>868</v>
      </c>
      <c r="C36" s="322" t="s">
        <v>888</v>
      </c>
    </row>
    <row r="37" spans="1:14" ht="15" customHeight="1" x14ac:dyDescent="0.25">
      <c r="A37" s="192" t="s">
        <v>859</v>
      </c>
      <c r="B37" s="152" t="s">
        <v>869</v>
      </c>
      <c r="C37" s="322" t="s">
        <v>889</v>
      </c>
    </row>
    <row r="38" spans="1:14" ht="15" customHeight="1" x14ac:dyDescent="0.25">
      <c r="A38" s="192" t="s">
        <v>860</v>
      </c>
      <c r="B38" s="152" t="s">
        <v>870</v>
      </c>
      <c r="C38" s="322" t="s">
        <v>890</v>
      </c>
    </row>
    <row r="39" spans="1:14" ht="15" customHeight="1" x14ac:dyDescent="0.25">
      <c r="B39" s="152"/>
      <c r="C39" s="322"/>
    </row>
    <row r="40" spans="1:14" ht="15" customHeight="1" x14ac:dyDescent="0.25">
      <c r="B40" s="152"/>
      <c r="C40" s="152"/>
    </row>
    <row r="41" spans="1:14" ht="15" customHeight="1" x14ac:dyDescent="0.25">
      <c r="B41" s="152"/>
      <c r="C41" s="152"/>
    </row>
    <row r="42" spans="1:14" ht="15" customHeight="1" x14ac:dyDescent="0.25">
      <c r="B42" s="152"/>
      <c r="C42" s="152"/>
    </row>
    <row r="43" spans="1:14" ht="15" customHeight="1" x14ac:dyDescent="0.25">
      <c r="B43" s="152"/>
      <c r="C43" s="152"/>
    </row>
    <row r="44" spans="1:14" x14ac:dyDescent="0.25">
      <c r="A44" s="193" t="s">
        <v>800</v>
      </c>
      <c r="B44" s="194">
        <v>1</v>
      </c>
      <c r="C44" s="194">
        <f>B44</f>
        <v>1</v>
      </c>
    </row>
    <row r="45" spans="1:14" ht="15" customHeight="1" x14ac:dyDescent="0.25">
      <c r="A45" s="192" t="s">
        <v>792</v>
      </c>
      <c r="B45" s="152" t="str">
        <f t="shared" ref="B45:B50" si="0">IF(MID(B46,2,1)&lt;&gt;"1","Q"&amp;MID(B46,2,1)-1&amp;" - "&amp;MID(B46,6,4),"Q4 - "&amp;MID(B46,6,4)-1)</f>
        <v>Q2 - 2024</v>
      </c>
      <c r="C45" s="152" t="str">
        <f t="shared" ref="C45:C50" si="1">IF(MID(C46,2,1)&lt;&gt;"1","T"&amp;MID(C46,2,1)-1&amp;" - "&amp;MID(C46,6,4),"T4 - "&amp;MID(C46,6,4)-1)</f>
        <v>T2 - 2024</v>
      </c>
    </row>
    <row r="46" spans="1:14" ht="15" customHeight="1" x14ac:dyDescent="0.25">
      <c r="A46" s="192" t="s">
        <v>793</v>
      </c>
      <c r="B46" s="152" t="str">
        <f t="shared" si="0"/>
        <v>Q3 - 2024</v>
      </c>
      <c r="C46" s="152" t="str">
        <f t="shared" si="1"/>
        <v>T3 - 2024</v>
      </c>
      <c r="F46" s="370">
        <v>1</v>
      </c>
      <c r="G46" s="370">
        <v>2</v>
      </c>
      <c r="H46" s="370">
        <v>3</v>
      </c>
      <c r="I46" s="370">
        <v>4</v>
      </c>
      <c r="J46" s="370">
        <v>5</v>
      </c>
      <c r="K46" s="370">
        <v>6</v>
      </c>
      <c r="L46" s="370">
        <v>7</v>
      </c>
      <c r="M46" s="370">
        <v>8</v>
      </c>
    </row>
    <row r="47" spans="1:14" ht="15" customHeight="1" x14ac:dyDescent="0.25">
      <c r="A47" s="192" t="s">
        <v>794</v>
      </c>
      <c r="B47" s="152" t="str">
        <f t="shared" si="0"/>
        <v>Q4 - 2024</v>
      </c>
      <c r="C47" s="152" t="str">
        <f t="shared" si="1"/>
        <v>T4 - 2024</v>
      </c>
      <c r="F47" s="367" t="s">
        <v>805</v>
      </c>
      <c r="G47" s="367" t="s">
        <v>806</v>
      </c>
      <c r="H47" s="367" t="s">
        <v>807</v>
      </c>
      <c r="I47" s="369" t="s">
        <v>804</v>
      </c>
      <c r="J47" s="369" t="s">
        <v>805</v>
      </c>
      <c r="K47" s="369" t="s">
        <v>806</v>
      </c>
      <c r="L47" s="369" t="s">
        <v>807</v>
      </c>
      <c r="M47" s="369" t="s">
        <v>804</v>
      </c>
      <c r="N47" s="163" t="s">
        <v>808</v>
      </c>
    </row>
    <row r="48" spans="1:14" ht="15" customHeight="1" x14ac:dyDescent="0.25">
      <c r="A48" s="192" t="s">
        <v>795</v>
      </c>
      <c r="B48" s="152" t="str">
        <f t="shared" si="0"/>
        <v>Q1 - 2025</v>
      </c>
      <c r="C48" s="152" t="str">
        <f t="shared" si="1"/>
        <v>T1 - 2025</v>
      </c>
      <c r="F48" s="367" t="s">
        <v>806</v>
      </c>
      <c r="G48" s="367" t="s">
        <v>807</v>
      </c>
      <c r="H48" s="369" t="s">
        <v>804</v>
      </c>
      <c r="I48" s="369" t="s">
        <v>805</v>
      </c>
      <c r="J48" s="369" t="s">
        <v>806</v>
      </c>
      <c r="K48" s="369" t="s">
        <v>807</v>
      </c>
      <c r="L48" s="368" t="s">
        <v>804</v>
      </c>
      <c r="M48" s="368" t="s">
        <v>805</v>
      </c>
      <c r="N48" s="163" t="s">
        <v>809</v>
      </c>
    </row>
    <row r="49" spans="1:14" ht="15" customHeight="1" x14ac:dyDescent="0.25">
      <c r="A49" s="192" t="s">
        <v>796</v>
      </c>
      <c r="B49" s="152" t="str">
        <f t="shared" si="0"/>
        <v>Q2 - 2025</v>
      </c>
      <c r="C49" s="152" t="str">
        <f t="shared" si="1"/>
        <v>T2 - 2025</v>
      </c>
      <c r="F49" s="367" t="s">
        <v>807</v>
      </c>
      <c r="G49" s="369" t="s">
        <v>804</v>
      </c>
      <c r="H49" s="369" t="s">
        <v>805</v>
      </c>
      <c r="I49" s="369" t="s">
        <v>806</v>
      </c>
      <c r="J49" s="369" t="s">
        <v>807</v>
      </c>
      <c r="K49" s="368" t="s">
        <v>804</v>
      </c>
      <c r="L49" s="368" t="s">
        <v>805</v>
      </c>
      <c r="M49" s="368" t="s">
        <v>806</v>
      </c>
      <c r="N49" s="163" t="s">
        <v>810</v>
      </c>
    </row>
    <row r="50" spans="1:14" ht="15" customHeight="1" x14ac:dyDescent="0.25">
      <c r="A50" s="192" t="s">
        <v>797</v>
      </c>
      <c r="B50" s="152" t="str">
        <f t="shared" si="0"/>
        <v>Q3 - 2025</v>
      </c>
      <c r="C50" s="152" t="str">
        <f t="shared" si="1"/>
        <v>T3 - 2025</v>
      </c>
      <c r="F50" s="369" t="s">
        <v>804</v>
      </c>
      <c r="G50" s="369" t="s">
        <v>805</v>
      </c>
      <c r="H50" s="369" t="s">
        <v>806</v>
      </c>
      <c r="I50" s="369" t="s">
        <v>807</v>
      </c>
      <c r="J50" s="368" t="s">
        <v>804</v>
      </c>
      <c r="K50" s="368" t="s">
        <v>805</v>
      </c>
      <c r="L50" s="368" t="s">
        <v>806</v>
      </c>
      <c r="M50" s="368" t="s">
        <v>807</v>
      </c>
      <c r="N50" s="163" t="s">
        <v>811</v>
      </c>
    </row>
    <row r="51" spans="1:14" ht="15" customHeight="1" x14ac:dyDescent="0.25">
      <c r="A51" s="192" t="s">
        <v>798</v>
      </c>
      <c r="B51" s="152" t="str">
        <f>IF(MID(B52,2,1)&lt;&gt;"1","Q"&amp;MID(B52,2,1)-1&amp;" - "&amp;MID(B52,6,4),"Q4 - "&amp;MID(B52,6,4)-1)</f>
        <v>Q4 - 2025</v>
      </c>
      <c r="C51" s="152" t="str">
        <f>IF(MID(C52,2,1)&lt;&gt;"1","T"&amp;MID(C52,2,1)-1&amp;" - "&amp;MID(C52,6,4),"T4 - "&amp;MID(C52,6,4)-1)</f>
        <v>T4 - 2025</v>
      </c>
    </row>
    <row r="52" spans="1:14" ht="15" customHeight="1" x14ac:dyDescent="0.25">
      <c r="A52" s="192" t="s">
        <v>799</v>
      </c>
      <c r="B52" s="152" t="str">
        <f>"Q"&amp;B44&amp;" - "&amp;B8</f>
        <v>Q1 - 2026</v>
      </c>
      <c r="C52" s="152" t="str">
        <f>"T"&amp;C44&amp;" - "&amp;C8</f>
        <v>T1 - 2026</v>
      </c>
    </row>
    <row r="53" spans="1:14" ht="15" customHeight="1" x14ac:dyDescent="0.25">
      <c r="B53" s="152"/>
      <c r="C53" s="152"/>
    </row>
    <row r="54" spans="1:14" ht="15" customHeight="1" x14ac:dyDescent="0.25">
      <c r="A54" s="192" t="s">
        <v>801</v>
      </c>
      <c r="B54" s="152" t="str">
        <f>IF(B44=1,"Q1 "&amp;B8&amp;" &lt;= Jan-Mar "&amp;B8,IF(B44=2,"Q1-Q2 "&amp;B8&amp;" &lt;= Jan-Jun "&amp;B8,IF(B44=3,"Q1-Q3 "&amp;B8&amp;" &lt;= Jan-Sept "&amp;B8,"Q1-Q3 "&amp;B8&amp;" &lt;= "&amp;B8)))</f>
        <v>Q1 2026 &lt;= Jan-Mar 2026</v>
      </c>
      <c r="C54" s="152" t="str">
        <f>IF(C44=1,"T1 "&amp;B8&amp;" &lt;= jan-mars "&amp;C8,IF(C44=2,"T1-T2 "&amp;B8&amp;" &lt;= jan-juin "&amp;B8,IF(C44=3,"T1-T3 "&amp;B8&amp;" &lt;= jan-sep "&amp;B8,"Q1-Q3 "&amp;B8&amp;" &lt;= "&amp;B8)))</f>
        <v>T1 2026 &lt;= jan-mars 2026</v>
      </c>
    </row>
    <row r="55" spans="1:14" ht="15" customHeight="1" x14ac:dyDescent="0.25">
      <c r="A55" s="192" t="s">
        <v>802</v>
      </c>
      <c r="B55" s="152" t="str">
        <f>"Q1-Q4 "&amp;B8-1&amp;" &lt;= "&amp;B8-1</f>
        <v>Q1-Q4 2025 &lt;= 2025</v>
      </c>
      <c r="C55" s="152" t="str">
        <f>"T1-T4 "&amp;B8-1&amp;" &lt;= "&amp;B8-1</f>
        <v>T1-T4 2025 &lt;= 2025</v>
      </c>
    </row>
    <row r="56" spans="1:14" ht="15" customHeight="1" x14ac:dyDescent="0.25">
      <c r="A56" s="192" t="s">
        <v>803</v>
      </c>
      <c r="B56" s="152" t="str">
        <f>IF(B44=1,"Q2-Q4 "&amp;B8-2&amp;" &lt;= "&amp;B8-2,IF(B44=2,"Q3-Q4 "&amp;B8-2&amp;" &lt;= "&amp;B8-2,IF(B44=3,"Q4 "&amp;B8-2&amp;" &lt;= "&amp;B8-2,"N/A Remove column")))</f>
        <v>Q2-Q4 2024 &lt;= 2024</v>
      </c>
      <c r="C56" s="152" t="str">
        <f>IF(B44=1,"T2-T4 "&amp;B8-2&amp;" &lt;= "&amp;B8-2,IF(B44=2,"T3-T4 "&amp;B8-2&amp;" &lt;= "&amp;B8-2,IF(B44=3,"T4 "&amp;B8-2&amp;" &lt;= "&amp;B8-2,"N/A Remove column")))</f>
        <v>T2-T4 2024 &lt;= 2024</v>
      </c>
    </row>
    <row r="57" spans="1:14" ht="15" customHeight="1" x14ac:dyDescent="0.25"/>
    <row r="58" spans="1:14" ht="15" customHeight="1" x14ac:dyDescent="0.25">
      <c r="A58" s="391" t="s">
        <v>702</v>
      </c>
      <c r="B58" s="391"/>
      <c r="C58" s="391"/>
      <c r="D58" s="391"/>
    </row>
    <row r="59" spans="1:14" s="286" customFormat="1" ht="15" customHeight="1" x14ac:dyDescent="0.25">
      <c r="A59" s="284"/>
      <c r="B59" s="285"/>
      <c r="C59" s="285"/>
      <c r="D59" s="285"/>
    </row>
    <row r="60" spans="1:14" x14ac:dyDescent="0.25">
      <c r="A60" s="192" t="s">
        <v>706</v>
      </c>
      <c r="B60" s="163" t="s">
        <v>698</v>
      </c>
      <c r="C60" s="163" t="s">
        <v>700</v>
      </c>
      <c r="D60" s="279" t="str">
        <f>IF(Intro!G20="english",B60,C60)</f>
        <v>Oui</v>
      </c>
    </row>
    <row r="61" spans="1:14" x14ac:dyDescent="0.25">
      <c r="B61" s="163" t="s">
        <v>699</v>
      </c>
      <c r="C61" s="163" t="s">
        <v>701</v>
      </c>
      <c r="D61" s="279" t="str">
        <f>IF(Intro!G20="english",B61,C61)</f>
        <v>Non</v>
      </c>
    </row>
    <row r="63" spans="1:14" x14ac:dyDescent="0.25">
      <c r="A63" s="192" t="s">
        <v>744</v>
      </c>
      <c r="B63" s="152" t="s">
        <v>699</v>
      </c>
      <c r="C63" s="152" t="s">
        <v>701</v>
      </c>
      <c r="D63" s="193" t="str">
        <f>IF(Intro!G$20="english",B63,C63)</f>
        <v>Non</v>
      </c>
    </row>
    <row r="64" spans="1:14" x14ac:dyDescent="0.25">
      <c r="B64" s="152" t="s">
        <v>745</v>
      </c>
      <c r="C64" s="152" t="s">
        <v>746</v>
      </c>
      <c r="D64" s="193" t="str">
        <f>IF(Intro!G$20="english",B64,C64)</f>
        <v>Oui, modifier les données ou expliquez ci-dessous.</v>
      </c>
    </row>
    <row r="66" spans="1:4" ht="14.45" customHeight="1" x14ac:dyDescent="0.25">
      <c r="A66" s="392" t="s">
        <v>778</v>
      </c>
      <c r="B66" s="392"/>
      <c r="C66" s="392"/>
      <c r="D66" s="392"/>
    </row>
    <row r="67" spans="1:4" x14ac:dyDescent="0.25">
      <c r="A67" s="193" t="s">
        <v>777</v>
      </c>
      <c r="B67" s="152" t="s">
        <v>767</v>
      </c>
      <c r="C67" s="152" t="s">
        <v>768</v>
      </c>
      <c r="D67" s="193" t="str">
        <f>IF(Intro!$G$20="English",B67,C67)</f>
        <v>Vérification - volume</v>
      </c>
    </row>
    <row r="68" spans="1:4" x14ac:dyDescent="0.25">
      <c r="A68" s="193"/>
      <c r="B68" s="152" t="s">
        <v>773</v>
      </c>
      <c r="C68" s="152" t="s">
        <v>774</v>
      </c>
      <c r="D68" s="193" t="str">
        <f>IF(Intro!$G$20="English",B68,C68)</f>
        <v>Erreur</v>
      </c>
    </row>
    <row r="69" spans="1:4" x14ac:dyDescent="0.25">
      <c r="B69" s="152" t="s">
        <v>775</v>
      </c>
      <c r="C69" s="152" t="s">
        <v>776</v>
      </c>
      <c r="D69" s="193" t="str">
        <f>IF(Intro!$G$20="English",B69,C69)</f>
        <v>Correct</v>
      </c>
    </row>
    <row r="70" spans="1:4" x14ac:dyDescent="0.25">
      <c r="B70" s="152"/>
      <c r="C70" s="152"/>
      <c r="D70" s="152"/>
    </row>
    <row r="71" spans="1:4" x14ac:dyDescent="0.25">
      <c r="B71" s="152" t="s">
        <v>769</v>
      </c>
      <c r="C71" s="152" t="s">
        <v>770</v>
      </c>
      <c r="D71" s="193" t="str">
        <f>IF(Intro!$G$20="English",B71,C71)</f>
        <v>Vérification - valeur</v>
      </c>
    </row>
    <row r="72" spans="1:4" x14ac:dyDescent="0.25">
      <c r="B72" s="152" t="s">
        <v>773</v>
      </c>
      <c r="C72" s="152" t="s">
        <v>774</v>
      </c>
      <c r="D72" s="193" t="str">
        <f>IF(Intro!$G$20="English",B72,C72)</f>
        <v>Erreur</v>
      </c>
    </row>
    <row r="73" spans="1:4" x14ac:dyDescent="0.25">
      <c r="B73" s="152" t="s">
        <v>775</v>
      </c>
      <c r="C73" s="152" t="s">
        <v>776</v>
      </c>
      <c r="D73" s="193" t="str">
        <f>IF(Intro!$G$20="English",B73,C73)</f>
        <v>Correct</v>
      </c>
    </row>
  </sheetData>
  <sheetProtection algorithmName="SHA-512" hashValue="A+mPOO1xPsGpo/gJ/NjY3i7Rx+iBjxQEToxtIW7Wq0V9wxUbTdGK/e8Sa/KUvb1zq281RiVhOh+XE3GSIosJiw==" saltValue="TvHaYx2qkjsKnqQvJR49uw==" spinCount="100000" sheet="1" objects="1" scenarios="1" selectLockedCells="1"/>
  <mergeCells count="2">
    <mergeCell ref="A58:D58"/>
    <mergeCell ref="A66:D66"/>
  </mergeCells>
  <phoneticPr fontId="18" type="noConversion"/>
  <dataValidations count="2">
    <dataValidation type="list" allowBlank="1" showInputMessage="1" showErrorMessage="1" sqref="C4" xr:uid="{8E6BCFD2-2FDF-44CD-ACB5-4640EC6E9660}">
      <formula1>"le dumping, le dumping et le subventionnement"</formula1>
    </dataValidation>
    <dataValidation type="list" allowBlank="1" showInputMessage="1" showErrorMessage="1" sqref="B4" xr:uid="{141C76BF-4BEF-4D20-8A36-217B586C5448}">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election activeCell="O1" sqref="O1:P1048576"/>
    </sheetView>
  </sheetViews>
  <sheetFormatPr defaultColWidth="9.140625" defaultRowHeight="14.25" x14ac:dyDescent="0.25"/>
  <cols>
    <col min="1" max="1" width="1.85546875" style="13" customWidth="1"/>
    <col min="2" max="2" width="12.140625" style="25" customWidth="1"/>
    <col min="3" max="3" width="5.85546875" style="25" customWidth="1"/>
    <col min="4" max="4" width="18.5703125" style="25" customWidth="1"/>
    <col min="5" max="12" width="14.5703125" style="25"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751</v>
      </c>
      <c r="P1" s="2" t="s">
        <v>751</v>
      </c>
    </row>
    <row r="2" spans="1:16" x14ac:dyDescent="0.25">
      <c r="B2" s="26" t="str">
        <f>UPPER(IF(Intro!$G$20="English",O3,P3))</f>
        <v>PROTÉGÉ</v>
      </c>
      <c r="O2" s="3" t="s">
        <v>168</v>
      </c>
      <c r="P2" s="3" t="s">
        <v>169</v>
      </c>
    </row>
    <row r="3" spans="1:16" x14ac:dyDescent="0.25">
      <c r="B3" s="27"/>
      <c r="O3" s="8" t="s">
        <v>171</v>
      </c>
      <c r="P3" s="8" t="s">
        <v>170</v>
      </c>
    </row>
    <row r="4" spans="1:16" s="8" customFormat="1" x14ac:dyDescent="0.25">
      <c r="A4" s="19"/>
      <c r="B4" s="415" t="str">
        <f>Info!B4</f>
        <v>QUESTIONNAIRE À L’INTENTION DES PRODUCTEURS</v>
      </c>
      <c r="C4" s="416"/>
      <c r="D4" s="416"/>
      <c r="E4" s="416"/>
      <c r="F4" s="416"/>
      <c r="G4" s="416"/>
      <c r="H4" s="416"/>
      <c r="I4" s="416"/>
      <c r="J4" s="416"/>
      <c r="K4" s="416"/>
      <c r="L4" s="417"/>
      <c r="M4" s="20"/>
      <c r="N4" s="20"/>
      <c r="O4" s="16" t="s">
        <v>172</v>
      </c>
      <c r="P4" s="16" t="s">
        <v>173</v>
      </c>
    </row>
    <row r="5" spans="1:16" s="8" customFormat="1" x14ac:dyDescent="0.25">
      <c r="A5" s="19"/>
      <c r="B5" s="418" t="str">
        <f>Info!B5</f>
        <v>NQ-2026-001</v>
      </c>
      <c r="C5" s="419"/>
      <c r="D5" s="419"/>
      <c r="E5" s="419"/>
      <c r="F5" s="419"/>
      <c r="G5" s="419"/>
      <c r="H5" s="419"/>
      <c r="I5" s="419"/>
      <c r="J5" s="419"/>
      <c r="K5" s="419"/>
      <c r="L5" s="420"/>
      <c r="M5" s="20"/>
      <c r="N5" s="20"/>
      <c r="O5" s="16" t="str">
        <f>Variables!B2</f>
        <v>NQ-2026-001</v>
      </c>
      <c r="P5" s="16" t="str">
        <f>Variables!C2</f>
        <v>NQ-2026-001</v>
      </c>
    </row>
    <row r="6" spans="1:16" s="17" customFormat="1" x14ac:dyDescent="0.25">
      <c r="A6" s="19"/>
      <c r="B6" s="426" t="str">
        <f>Info!B6</f>
        <v>TUBAGES DE PUITS DE GAZ ET DE PÉTROLE</v>
      </c>
      <c r="C6" s="427"/>
      <c r="D6" s="427"/>
      <c r="E6" s="427"/>
      <c r="F6" s="427"/>
      <c r="G6" s="427"/>
      <c r="H6" s="427"/>
      <c r="I6" s="427"/>
      <c r="J6" s="427"/>
      <c r="K6" s="427"/>
      <c r="L6" s="428"/>
      <c r="M6" s="16"/>
      <c r="N6" s="16"/>
      <c r="O6" s="18" t="str">
        <f>Variables!B3</f>
        <v>oil and gas well casing</v>
      </c>
      <c r="P6" s="18" t="str">
        <f>Variables!C3</f>
        <v>tubages de puits de gaz et de pétrole</v>
      </c>
    </row>
    <row r="7" spans="1:16" s="9" customFormat="1" x14ac:dyDescent="0.25">
      <c r="A7" s="19"/>
      <c r="B7" s="28"/>
      <c r="C7" s="29"/>
      <c r="D7" s="29"/>
      <c r="E7" s="29"/>
      <c r="F7" s="29"/>
      <c r="G7" s="29"/>
      <c r="H7" s="29"/>
      <c r="I7" s="29"/>
      <c r="J7" s="29"/>
      <c r="K7" s="29"/>
      <c r="L7" s="29"/>
      <c r="O7" s="10"/>
      <c r="P7" s="10"/>
    </row>
    <row r="8" spans="1:16" x14ac:dyDescent="0.25">
      <c r="B8" s="398" t="str">
        <f>UPPER(IF(Intro!$G$20="English",O8,P8))</f>
        <v>COMMENTAIRES PROTÉGÉS</v>
      </c>
      <c r="C8" s="399"/>
      <c r="D8" s="399"/>
      <c r="E8" s="399"/>
      <c r="F8" s="399"/>
      <c r="G8" s="399"/>
      <c r="H8" s="399"/>
      <c r="I8" s="399"/>
      <c r="J8" s="399"/>
      <c r="K8" s="399"/>
      <c r="L8" s="400"/>
      <c r="M8" s="153"/>
      <c r="O8" s="2" t="s">
        <v>158</v>
      </c>
      <c r="P8" s="2" t="s">
        <v>435</v>
      </c>
    </row>
    <row r="9" spans="1:16" s="11" customFormat="1" x14ac:dyDescent="0.25">
      <c r="A9" s="13"/>
      <c r="B9" s="30"/>
      <c r="C9" s="32"/>
      <c r="D9" s="32"/>
      <c r="E9" s="32"/>
      <c r="F9" s="32"/>
      <c r="G9" s="32"/>
      <c r="H9" s="32"/>
      <c r="I9" s="32"/>
      <c r="J9" s="32"/>
      <c r="K9" s="32"/>
      <c r="L9" s="33"/>
    </row>
    <row r="10" spans="1:16" s="11" customFormat="1" x14ac:dyDescent="0.25">
      <c r="A10" s="13"/>
      <c r="B10" s="401" t="str">
        <f>IF(Intro!$G$20="English",O10,P10)</f>
        <v>Si votre entreprise désire ajouter des commentaires concernant vos réponses, vous les inscrivez ici. Indiquez à quelle question se rapportent vos commentaires.</v>
      </c>
      <c r="C10" s="402"/>
      <c r="D10" s="402"/>
      <c r="E10" s="402"/>
      <c r="F10" s="402"/>
      <c r="G10" s="402"/>
      <c r="H10" s="402"/>
      <c r="I10" s="402"/>
      <c r="J10" s="402"/>
      <c r="K10" s="402"/>
      <c r="L10" s="403"/>
      <c r="O10" s="12" t="s">
        <v>577</v>
      </c>
      <c r="P10" s="11" t="s">
        <v>415</v>
      </c>
    </row>
    <row r="11" spans="1:16" s="11" customFormat="1" x14ac:dyDescent="0.25">
      <c r="A11" s="13"/>
      <c r="B11" s="182"/>
      <c r="C11" s="32"/>
      <c r="D11" s="32"/>
      <c r="E11" s="32"/>
      <c r="F11" s="32"/>
      <c r="G11" s="32"/>
      <c r="H11" s="32"/>
      <c r="I11" s="32"/>
      <c r="J11" s="32"/>
      <c r="K11" s="32"/>
      <c r="L11" s="33"/>
      <c r="O11" s="305" t="s">
        <v>731</v>
      </c>
      <c r="P11" s="305" t="s">
        <v>732</v>
      </c>
    </row>
    <row r="12" spans="1:16" s="11" customFormat="1" x14ac:dyDescent="0.25">
      <c r="A12" s="13"/>
      <c r="B12" s="257"/>
      <c r="C12" s="31"/>
      <c r="D12" s="267" t="str">
        <f>IF(Intro!$G$20="English",O11,P11)</f>
        <v>Onglet et question</v>
      </c>
      <c r="E12" s="580" t="str">
        <f>IF(Intro!$G$20="English",O12,P12)</f>
        <v>Commentaires</v>
      </c>
      <c r="F12" s="580"/>
      <c r="G12" s="580"/>
      <c r="H12" s="580"/>
      <c r="I12" s="580"/>
      <c r="J12" s="580"/>
      <c r="K12" s="580"/>
      <c r="L12" s="581"/>
      <c r="O12" s="12" t="s">
        <v>278</v>
      </c>
      <c r="P12" s="11" t="s">
        <v>279</v>
      </c>
    </row>
    <row r="13" spans="1:16" s="153" customFormat="1" ht="14.25" customHeight="1" x14ac:dyDescent="0.25">
      <c r="A13" s="198"/>
      <c r="B13" s="563" t="str">
        <f>IF(Intro!$G$20="English",O13,P13)</f>
        <v>Commentaire 1</v>
      </c>
      <c r="C13" s="564"/>
      <c r="D13" s="568"/>
      <c r="E13" s="571"/>
      <c r="F13" s="572"/>
      <c r="G13" s="572"/>
      <c r="H13" s="572"/>
      <c r="I13" s="572"/>
      <c r="J13" s="572"/>
      <c r="K13" s="572"/>
      <c r="L13" s="573"/>
      <c r="O13" s="12" t="s">
        <v>280</v>
      </c>
      <c r="P13" s="11" t="s">
        <v>281</v>
      </c>
    </row>
    <row r="14" spans="1:16" s="153" customFormat="1" x14ac:dyDescent="0.25">
      <c r="A14" s="198"/>
      <c r="B14" s="527"/>
      <c r="C14" s="565"/>
      <c r="D14" s="569"/>
      <c r="E14" s="574"/>
      <c r="F14" s="575"/>
      <c r="G14" s="575"/>
      <c r="H14" s="575"/>
      <c r="I14" s="575"/>
      <c r="J14" s="575"/>
      <c r="K14" s="575"/>
      <c r="L14" s="576"/>
    </row>
    <row r="15" spans="1:16" s="153" customFormat="1" x14ac:dyDescent="0.25">
      <c r="A15" s="198"/>
      <c r="B15" s="527"/>
      <c r="C15" s="565"/>
      <c r="D15" s="569"/>
      <c r="E15" s="574"/>
      <c r="F15" s="575"/>
      <c r="G15" s="575"/>
      <c r="H15" s="575"/>
      <c r="I15" s="575"/>
      <c r="J15" s="575"/>
      <c r="K15" s="575"/>
      <c r="L15" s="576"/>
    </row>
    <row r="16" spans="1:16" s="153" customFormat="1" x14ac:dyDescent="0.25">
      <c r="A16" s="198"/>
      <c r="B16" s="527"/>
      <c r="C16" s="565"/>
      <c r="D16" s="569"/>
      <c r="E16" s="574"/>
      <c r="F16" s="575"/>
      <c r="G16" s="575"/>
      <c r="H16" s="575"/>
      <c r="I16" s="575"/>
      <c r="J16" s="575"/>
      <c r="K16" s="575"/>
      <c r="L16" s="576"/>
    </row>
    <row r="17" spans="1:16" s="153" customFormat="1" x14ac:dyDescent="0.25">
      <c r="A17" s="198"/>
      <c r="B17" s="527"/>
      <c r="C17" s="565"/>
      <c r="D17" s="569"/>
      <c r="E17" s="574"/>
      <c r="F17" s="575"/>
      <c r="G17" s="575"/>
      <c r="H17" s="575"/>
      <c r="I17" s="575"/>
      <c r="J17" s="575"/>
      <c r="K17" s="575"/>
      <c r="L17" s="576"/>
    </row>
    <row r="18" spans="1:16" s="153" customFormat="1" x14ac:dyDescent="0.25">
      <c r="A18" s="198"/>
      <c r="B18" s="527"/>
      <c r="C18" s="565"/>
      <c r="D18" s="569"/>
      <c r="E18" s="574"/>
      <c r="F18" s="575"/>
      <c r="G18" s="575"/>
      <c r="H18" s="575"/>
      <c r="I18" s="575"/>
      <c r="J18" s="575"/>
      <c r="K18" s="575"/>
      <c r="L18" s="576"/>
      <c r="O18" s="179"/>
      <c r="P18" s="179"/>
    </row>
    <row r="19" spans="1:16" s="153" customFormat="1" x14ac:dyDescent="0.25">
      <c r="A19" s="198"/>
      <c r="B19" s="527"/>
      <c r="C19" s="565"/>
      <c r="D19" s="569"/>
      <c r="E19" s="574"/>
      <c r="F19" s="575"/>
      <c r="G19" s="575"/>
      <c r="H19" s="575"/>
      <c r="I19" s="575"/>
      <c r="J19" s="575"/>
      <c r="K19" s="575"/>
      <c r="L19" s="576"/>
      <c r="O19" s="12"/>
      <c r="P19" s="11"/>
    </row>
    <row r="20" spans="1:16" s="153" customFormat="1" x14ac:dyDescent="0.25">
      <c r="A20" s="198"/>
      <c r="B20" s="527"/>
      <c r="C20" s="565"/>
      <c r="D20" s="569"/>
      <c r="E20" s="574"/>
      <c r="F20" s="575"/>
      <c r="G20" s="575"/>
      <c r="H20" s="575"/>
      <c r="I20" s="575"/>
      <c r="J20" s="575"/>
      <c r="K20" s="575"/>
      <c r="L20" s="576"/>
      <c r="O20" s="12"/>
      <c r="P20" s="11"/>
    </row>
    <row r="21" spans="1:16" s="153" customFormat="1" x14ac:dyDescent="0.25">
      <c r="A21" s="198"/>
      <c r="B21" s="566"/>
      <c r="C21" s="567"/>
      <c r="D21" s="570"/>
      <c r="E21" s="577"/>
      <c r="F21" s="578"/>
      <c r="G21" s="578"/>
      <c r="H21" s="578"/>
      <c r="I21" s="578"/>
      <c r="J21" s="578"/>
      <c r="K21" s="578"/>
      <c r="L21" s="579"/>
      <c r="O21" s="12"/>
      <c r="P21" s="11"/>
    </row>
    <row r="22" spans="1:16" s="153" customFormat="1" ht="14.25" customHeight="1" x14ac:dyDescent="0.25">
      <c r="A22" s="198"/>
      <c r="B22" s="563" t="str">
        <f>IF(Intro!$G$20="English",O22,P22)</f>
        <v>Commentaire 2</v>
      </c>
      <c r="C22" s="564"/>
      <c r="D22" s="568"/>
      <c r="E22" s="571"/>
      <c r="F22" s="572"/>
      <c r="G22" s="572"/>
      <c r="H22" s="572"/>
      <c r="I22" s="572"/>
      <c r="J22" s="572"/>
      <c r="K22" s="572"/>
      <c r="L22" s="573"/>
      <c r="O22" s="12" t="s">
        <v>282</v>
      </c>
      <c r="P22" s="11" t="s">
        <v>283</v>
      </c>
    </row>
    <row r="23" spans="1:16" s="153" customFormat="1" x14ac:dyDescent="0.25">
      <c r="A23" s="198"/>
      <c r="B23" s="527"/>
      <c r="C23" s="565"/>
      <c r="D23" s="569"/>
      <c r="E23" s="574"/>
      <c r="F23" s="575"/>
      <c r="G23" s="575"/>
      <c r="H23" s="575"/>
      <c r="I23" s="575"/>
      <c r="J23" s="575"/>
      <c r="K23" s="575"/>
      <c r="L23" s="576"/>
    </row>
    <row r="24" spans="1:16" s="153" customFormat="1" x14ac:dyDescent="0.25">
      <c r="A24" s="198"/>
      <c r="B24" s="527"/>
      <c r="C24" s="565"/>
      <c r="D24" s="569"/>
      <c r="E24" s="574"/>
      <c r="F24" s="575"/>
      <c r="G24" s="575"/>
      <c r="H24" s="575"/>
      <c r="I24" s="575"/>
      <c r="J24" s="575"/>
      <c r="K24" s="575"/>
      <c r="L24" s="576"/>
    </row>
    <row r="25" spans="1:16" s="153" customFormat="1" x14ac:dyDescent="0.25">
      <c r="A25" s="198"/>
      <c r="B25" s="527"/>
      <c r="C25" s="565"/>
      <c r="D25" s="569"/>
      <c r="E25" s="574"/>
      <c r="F25" s="575"/>
      <c r="G25" s="575"/>
      <c r="H25" s="575"/>
      <c r="I25" s="575"/>
      <c r="J25" s="575"/>
      <c r="K25" s="575"/>
      <c r="L25" s="576"/>
    </row>
    <row r="26" spans="1:16" s="153" customFormat="1" x14ac:dyDescent="0.25">
      <c r="A26" s="198"/>
      <c r="B26" s="527"/>
      <c r="C26" s="565"/>
      <c r="D26" s="569"/>
      <c r="E26" s="574"/>
      <c r="F26" s="575"/>
      <c r="G26" s="575"/>
      <c r="H26" s="575"/>
      <c r="I26" s="575"/>
      <c r="J26" s="575"/>
      <c r="K26" s="575"/>
      <c r="L26" s="576"/>
      <c r="O26" s="12"/>
      <c r="P26" s="11"/>
    </row>
    <row r="27" spans="1:16" s="153" customFormat="1" x14ac:dyDescent="0.25">
      <c r="A27" s="198"/>
      <c r="B27" s="527"/>
      <c r="C27" s="565"/>
      <c r="D27" s="569"/>
      <c r="E27" s="574"/>
      <c r="F27" s="575"/>
      <c r="G27" s="575"/>
      <c r="H27" s="575"/>
      <c r="I27" s="575"/>
      <c r="J27" s="575"/>
      <c r="K27" s="575"/>
      <c r="L27" s="576"/>
      <c r="O27" s="12"/>
      <c r="P27" s="11"/>
    </row>
    <row r="28" spans="1:16" s="153" customFormat="1" x14ac:dyDescent="0.25">
      <c r="A28" s="198"/>
      <c r="B28" s="527"/>
      <c r="C28" s="565"/>
      <c r="D28" s="569"/>
      <c r="E28" s="574"/>
      <c r="F28" s="575"/>
      <c r="G28" s="575"/>
      <c r="H28" s="575"/>
      <c r="I28" s="575"/>
      <c r="J28" s="575"/>
      <c r="K28" s="575"/>
      <c r="L28" s="576"/>
      <c r="O28" s="12"/>
      <c r="P28" s="11"/>
    </row>
    <row r="29" spans="1:16" s="153" customFormat="1" x14ac:dyDescent="0.25">
      <c r="A29" s="198"/>
      <c r="B29" s="527"/>
      <c r="C29" s="565"/>
      <c r="D29" s="569"/>
      <c r="E29" s="574"/>
      <c r="F29" s="575"/>
      <c r="G29" s="575"/>
      <c r="H29" s="575"/>
      <c r="I29" s="575"/>
      <c r="J29" s="575"/>
      <c r="K29" s="575"/>
      <c r="L29" s="576"/>
      <c r="O29" s="12"/>
      <c r="P29" s="11"/>
    </row>
    <row r="30" spans="1:16" s="153" customFormat="1" x14ac:dyDescent="0.25">
      <c r="A30" s="198"/>
      <c r="B30" s="566"/>
      <c r="C30" s="567"/>
      <c r="D30" s="570"/>
      <c r="E30" s="577"/>
      <c r="F30" s="578"/>
      <c r="G30" s="578"/>
      <c r="H30" s="578"/>
      <c r="I30" s="578"/>
      <c r="J30" s="578"/>
      <c r="K30" s="578"/>
      <c r="L30" s="579"/>
      <c r="O30" s="12"/>
      <c r="P30" s="11"/>
    </row>
    <row r="31" spans="1:16" s="153" customFormat="1" ht="14.25" customHeight="1" x14ac:dyDescent="0.25">
      <c r="A31" s="198"/>
      <c r="B31" s="563" t="str">
        <f>IF(Intro!$G$20="English",O31,P31)</f>
        <v>Commentaire 3</v>
      </c>
      <c r="C31" s="564"/>
      <c r="D31" s="568"/>
      <c r="E31" s="571"/>
      <c r="F31" s="572"/>
      <c r="G31" s="572"/>
      <c r="H31" s="572"/>
      <c r="I31" s="572"/>
      <c r="J31" s="572"/>
      <c r="K31" s="572"/>
      <c r="L31" s="573"/>
      <c r="O31" s="12" t="s">
        <v>284</v>
      </c>
      <c r="P31" s="11" t="s">
        <v>285</v>
      </c>
    </row>
    <row r="32" spans="1:16" s="153" customFormat="1" x14ac:dyDescent="0.25">
      <c r="A32" s="198"/>
      <c r="B32" s="527"/>
      <c r="C32" s="565"/>
      <c r="D32" s="569"/>
      <c r="E32" s="574"/>
      <c r="F32" s="575"/>
      <c r="G32" s="575"/>
      <c r="H32" s="575"/>
      <c r="I32" s="575"/>
      <c r="J32" s="575"/>
      <c r="K32" s="575"/>
      <c r="L32" s="576"/>
    </row>
    <row r="33" spans="1:16" s="153" customFormat="1" x14ac:dyDescent="0.25">
      <c r="A33" s="198"/>
      <c r="B33" s="527"/>
      <c r="C33" s="565"/>
      <c r="D33" s="569"/>
      <c r="E33" s="574"/>
      <c r="F33" s="575"/>
      <c r="G33" s="575"/>
      <c r="H33" s="575"/>
      <c r="I33" s="575"/>
      <c r="J33" s="575"/>
      <c r="K33" s="575"/>
      <c r="L33" s="576"/>
    </row>
    <row r="34" spans="1:16" s="153" customFormat="1" x14ac:dyDescent="0.25">
      <c r="A34" s="198"/>
      <c r="B34" s="527"/>
      <c r="C34" s="565"/>
      <c r="D34" s="569"/>
      <c r="E34" s="574"/>
      <c r="F34" s="575"/>
      <c r="G34" s="575"/>
      <c r="H34" s="575"/>
      <c r="I34" s="575"/>
      <c r="J34" s="575"/>
      <c r="K34" s="575"/>
      <c r="L34" s="576"/>
      <c r="O34" s="12"/>
      <c r="P34" s="11"/>
    </row>
    <row r="35" spans="1:16" s="153" customFormat="1" x14ac:dyDescent="0.25">
      <c r="A35" s="198"/>
      <c r="B35" s="527"/>
      <c r="C35" s="565"/>
      <c r="D35" s="569"/>
      <c r="E35" s="574"/>
      <c r="F35" s="575"/>
      <c r="G35" s="575"/>
      <c r="H35" s="575"/>
      <c r="I35" s="575"/>
      <c r="J35" s="575"/>
      <c r="K35" s="575"/>
      <c r="L35" s="576"/>
      <c r="O35" s="12"/>
      <c r="P35" s="11"/>
    </row>
    <row r="36" spans="1:16" s="153" customFormat="1" x14ac:dyDescent="0.25">
      <c r="A36" s="198"/>
      <c r="B36" s="527"/>
      <c r="C36" s="565"/>
      <c r="D36" s="569"/>
      <c r="E36" s="574"/>
      <c r="F36" s="575"/>
      <c r="G36" s="575"/>
      <c r="H36" s="575"/>
      <c r="I36" s="575"/>
      <c r="J36" s="575"/>
      <c r="K36" s="575"/>
      <c r="L36" s="576"/>
      <c r="O36" s="12"/>
      <c r="P36" s="11"/>
    </row>
    <row r="37" spans="1:16" s="153" customFormat="1" x14ac:dyDescent="0.25">
      <c r="A37" s="198"/>
      <c r="B37" s="527"/>
      <c r="C37" s="565"/>
      <c r="D37" s="569"/>
      <c r="E37" s="574"/>
      <c r="F37" s="575"/>
      <c r="G37" s="575"/>
      <c r="H37" s="575"/>
      <c r="I37" s="575"/>
      <c r="J37" s="575"/>
      <c r="K37" s="575"/>
      <c r="L37" s="576"/>
      <c r="O37" s="12"/>
      <c r="P37" s="11"/>
    </row>
    <row r="38" spans="1:16" s="153" customFormat="1" x14ac:dyDescent="0.25">
      <c r="A38" s="198"/>
      <c r="B38" s="527"/>
      <c r="C38" s="565"/>
      <c r="D38" s="569"/>
      <c r="E38" s="574"/>
      <c r="F38" s="575"/>
      <c r="G38" s="575"/>
      <c r="H38" s="575"/>
      <c r="I38" s="575"/>
      <c r="J38" s="575"/>
      <c r="K38" s="575"/>
      <c r="L38" s="576"/>
      <c r="O38" s="12"/>
      <c r="P38" s="11"/>
    </row>
    <row r="39" spans="1:16" s="153" customFormat="1" x14ac:dyDescent="0.25">
      <c r="A39" s="198"/>
      <c r="B39" s="566"/>
      <c r="C39" s="567"/>
      <c r="D39" s="570"/>
      <c r="E39" s="577"/>
      <c r="F39" s="578"/>
      <c r="G39" s="578"/>
      <c r="H39" s="578"/>
      <c r="I39" s="578"/>
      <c r="J39" s="578"/>
      <c r="K39" s="578"/>
      <c r="L39" s="579"/>
      <c r="O39" s="12"/>
      <c r="P39" s="11"/>
    </row>
    <row r="40" spans="1:16" s="153" customFormat="1" ht="14.25" customHeight="1" x14ac:dyDescent="0.25">
      <c r="A40" s="198"/>
      <c r="B40" s="563" t="str">
        <f>IF(Intro!$G$20="English",O40,P40)</f>
        <v>Commentaire 4</v>
      </c>
      <c r="C40" s="564"/>
      <c r="D40" s="568"/>
      <c r="E40" s="571"/>
      <c r="F40" s="572"/>
      <c r="G40" s="572"/>
      <c r="H40" s="572"/>
      <c r="I40" s="572"/>
      <c r="J40" s="572"/>
      <c r="K40" s="572"/>
      <c r="L40" s="573"/>
      <c r="O40" s="12" t="s">
        <v>286</v>
      </c>
      <c r="P40" s="11" t="s">
        <v>287</v>
      </c>
    </row>
    <row r="41" spans="1:16" s="153" customFormat="1" x14ac:dyDescent="0.25">
      <c r="A41" s="198"/>
      <c r="B41" s="527"/>
      <c r="C41" s="565"/>
      <c r="D41" s="569"/>
      <c r="E41" s="574"/>
      <c r="F41" s="575"/>
      <c r="G41" s="575"/>
      <c r="H41" s="575"/>
      <c r="I41" s="575"/>
      <c r="J41" s="575"/>
      <c r="K41" s="575"/>
      <c r="L41" s="576"/>
    </row>
    <row r="42" spans="1:16" s="153" customFormat="1" x14ac:dyDescent="0.25">
      <c r="A42" s="198"/>
      <c r="B42" s="527"/>
      <c r="C42" s="565"/>
      <c r="D42" s="569"/>
      <c r="E42" s="574"/>
      <c r="F42" s="575"/>
      <c r="G42" s="575"/>
      <c r="H42" s="575"/>
      <c r="I42" s="575"/>
      <c r="J42" s="575"/>
      <c r="K42" s="575"/>
      <c r="L42" s="576"/>
      <c r="O42" s="12"/>
      <c r="P42" s="11"/>
    </row>
    <row r="43" spans="1:16" s="153" customFormat="1" x14ac:dyDescent="0.25">
      <c r="A43" s="198"/>
      <c r="B43" s="527"/>
      <c r="C43" s="565"/>
      <c r="D43" s="569"/>
      <c r="E43" s="574"/>
      <c r="F43" s="575"/>
      <c r="G43" s="575"/>
      <c r="H43" s="575"/>
      <c r="I43" s="575"/>
      <c r="J43" s="575"/>
      <c r="K43" s="575"/>
      <c r="L43" s="576"/>
      <c r="O43" s="12"/>
      <c r="P43" s="11"/>
    </row>
    <row r="44" spans="1:16" s="153" customFormat="1" x14ac:dyDescent="0.25">
      <c r="A44" s="198"/>
      <c r="B44" s="527"/>
      <c r="C44" s="565"/>
      <c r="D44" s="569"/>
      <c r="E44" s="574"/>
      <c r="F44" s="575"/>
      <c r="G44" s="575"/>
      <c r="H44" s="575"/>
      <c r="I44" s="575"/>
      <c r="J44" s="575"/>
      <c r="K44" s="575"/>
      <c r="L44" s="576"/>
      <c r="O44" s="12"/>
      <c r="P44" s="11"/>
    </row>
    <row r="45" spans="1:16" s="153" customFormat="1" x14ac:dyDescent="0.25">
      <c r="A45" s="198"/>
      <c r="B45" s="527"/>
      <c r="C45" s="565"/>
      <c r="D45" s="569"/>
      <c r="E45" s="574"/>
      <c r="F45" s="575"/>
      <c r="G45" s="575"/>
      <c r="H45" s="575"/>
      <c r="I45" s="575"/>
      <c r="J45" s="575"/>
      <c r="K45" s="575"/>
      <c r="L45" s="576"/>
      <c r="O45" s="12"/>
      <c r="P45" s="11"/>
    </row>
    <row r="46" spans="1:16" s="153" customFormat="1" x14ac:dyDescent="0.25">
      <c r="A46" s="198"/>
      <c r="B46" s="527"/>
      <c r="C46" s="565"/>
      <c r="D46" s="569"/>
      <c r="E46" s="574"/>
      <c r="F46" s="575"/>
      <c r="G46" s="575"/>
      <c r="H46" s="575"/>
      <c r="I46" s="575"/>
      <c r="J46" s="575"/>
      <c r="K46" s="575"/>
      <c r="L46" s="576"/>
      <c r="O46" s="12"/>
      <c r="P46" s="11"/>
    </row>
    <row r="47" spans="1:16" s="153" customFormat="1" x14ac:dyDescent="0.25">
      <c r="A47" s="198"/>
      <c r="B47" s="527"/>
      <c r="C47" s="565"/>
      <c r="D47" s="569"/>
      <c r="E47" s="574"/>
      <c r="F47" s="575"/>
      <c r="G47" s="575"/>
      <c r="H47" s="575"/>
      <c r="I47" s="575"/>
      <c r="J47" s="575"/>
      <c r="K47" s="575"/>
      <c r="L47" s="576"/>
      <c r="O47" s="12"/>
      <c r="P47" s="11"/>
    </row>
    <row r="48" spans="1:16" s="153" customFormat="1" x14ac:dyDescent="0.25">
      <c r="A48" s="198"/>
      <c r="B48" s="566"/>
      <c r="C48" s="567"/>
      <c r="D48" s="570"/>
      <c r="E48" s="577"/>
      <c r="F48" s="578"/>
      <c r="G48" s="578"/>
      <c r="H48" s="578"/>
      <c r="I48" s="578"/>
      <c r="J48" s="578"/>
      <c r="K48" s="578"/>
      <c r="L48" s="579"/>
      <c r="O48" s="12"/>
      <c r="P48" s="11"/>
    </row>
    <row r="49" spans="1:16" s="153" customFormat="1" ht="14.25" customHeight="1" x14ac:dyDescent="0.25">
      <c r="A49" s="198"/>
      <c r="B49" s="563" t="str">
        <f>IF(Intro!$G$20="English",O49,P49)</f>
        <v>Commentaire 5</v>
      </c>
      <c r="C49" s="564"/>
      <c r="D49" s="568"/>
      <c r="E49" s="571"/>
      <c r="F49" s="572"/>
      <c r="G49" s="572"/>
      <c r="H49" s="572"/>
      <c r="I49" s="572"/>
      <c r="J49" s="572"/>
      <c r="K49" s="572"/>
      <c r="L49" s="573"/>
      <c r="O49" s="12" t="s">
        <v>288</v>
      </c>
      <c r="P49" s="11" t="s">
        <v>289</v>
      </c>
    </row>
    <row r="50" spans="1:16" s="153" customFormat="1" x14ac:dyDescent="0.25">
      <c r="A50" s="198"/>
      <c r="B50" s="527"/>
      <c r="C50" s="565"/>
      <c r="D50" s="569"/>
      <c r="E50" s="574"/>
      <c r="F50" s="575"/>
      <c r="G50" s="575"/>
      <c r="H50" s="575"/>
      <c r="I50" s="575"/>
      <c r="J50" s="575"/>
      <c r="K50" s="575"/>
      <c r="L50" s="576"/>
      <c r="O50" s="12"/>
      <c r="P50" s="11"/>
    </row>
    <row r="51" spans="1:16" s="153" customFormat="1" x14ac:dyDescent="0.25">
      <c r="A51" s="198"/>
      <c r="B51" s="527"/>
      <c r="C51" s="565"/>
      <c r="D51" s="569"/>
      <c r="E51" s="574"/>
      <c r="F51" s="575"/>
      <c r="G51" s="575"/>
      <c r="H51" s="575"/>
      <c r="I51" s="575"/>
      <c r="J51" s="575"/>
      <c r="K51" s="575"/>
      <c r="L51" s="576"/>
      <c r="O51" s="12"/>
      <c r="P51" s="11"/>
    </row>
    <row r="52" spans="1:16" s="153" customFormat="1" x14ac:dyDescent="0.25">
      <c r="A52" s="198"/>
      <c r="B52" s="527"/>
      <c r="C52" s="565"/>
      <c r="D52" s="569"/>
      <c r="E52" s="574"/>
      <c r="F52" s="575"/>
      <c r="G52" s="575"/>
      <c r="H52" s="575"/>
      <c r="I52" s="575"/>
      <c r="J52" s="575"/>
      <c r="K52" s="575"/>
      <c r="L52" s="576"/>
      <c r="O52" s="12"/>
      <c r="P52" s="11"/>
    </row>
    <row r="53" spans="1:16" s="153" customFormat="1" x14ac:dyDescent="0.25">
      <c r="A53" s="198"/>
      <c r="B53" s="527"/>
      <c r="C53" s="565"/>
      <c r="D53" s="569"/>
      <c r="E53" s="574"/>
      <c r="F53" s="575"/>
      <c r="G53" s="575"/>
      <c r="H53" s="575"/>
      <c r="I53" s="575"/>
      <c r="J53" s="575"/>
      <c r="K53" s="575"/>
      <c r="L53" s="576"/>
      <c r="O53" s="12"/>
      <c r="P53" s="11"/>
    </row>
    <row r="54" spans="1:16" s="153" customFormat="1" x14ac:dyDescent="0.25">
      <c r="A54" s="198"/>
      <c r="B54" s="527"/>
      <c r="C54" s="565"/>
      <c r="D54" s="569"/>
      <c r="E54" s="574"/>
      <c r="F54" s="575"/>
      <c r="G54" s="575"/>
      <c r="H54" s="575"/>
      <c r="I54" s="575"/>
      <c r="J54" s="575"/>
      <c r="K54" s="575"/>
      <c r="L54" s="576"/>
      <c r="O54" s="12"/>
      <c r="P54" s="11"/>
    </row>
    <row r="55" spans="1:16" s="153" customFormat="1" x14ac:dyDescent="0.25">
      <c r="A55" s="198"/>
      <c r="B55" s="527"/>
      <c r="C55" s="565"/>
      <c r="D55" s="569"/>
      <c r="E55" s="574"/>
      <c r="F55" s="575"/>
      <c r="G55" s="575"/>
      <c r="H55" s="575"/>
      <c r="I55" s="575"/>
      <c r="J55" s="575"/>
      <c r="K55" s="575"/>
      <c r="L55" s="576"/>
      <c r="O55" s="12"/>
      <c r="P55" s="11"/>
    </row>
    <row r="56" spans="1:16" s="153" customFormat="1" x14ac:dyDescent="0.25">
      <c r="A56" s="198"/>
      <c r="B56" s="527"/>
      <c r="C56" s="565"/>
      <c r="D56" s="569"/>
      <c r="E56" s="574"/>
      <c r="F56" s="575"/>
      <c r="G56" s="575"/>
      <c r="H56" s="575"/>
      <c r="I56" s="575"/>
      <c r="J56" s="575"/>
      <c r="K56" s="575"/>
      <c r="L56" s="576"/>
      <c r="O56" s="12"/>
      <c r="P56" s="11"/>
    </row>
    <row r="57" spans="1:16" s="179" customFormat="1" x14ac:dyDescent="0.25">
      <c r="A57" s="210"/>
      <c r="B57" s="566"/>
      <c r="C57" s="567"/>
      <c r="D57" s="570"/>
      <c r="E57" s="577"/>
      <c r="F57" s="578"/>
      <c r="G57" s="578"/>
      <c r="H57" s="578"/>
      <c r="I57" s="578"/>
      <c r="J57" s="578"/>
      <c r="K57" s="578"/>
      <c r="L57" s="579"/>
      <c r="N57" s="213"/>
    </row>
  </sheetData>
  <sheetProtection algorithmName="SHA-512" hashValue="vPm1q6jLjwFm2rnpVZl04uk0FeCluGszOih1bXlV495/epsjui3IyrjDrA9RKY+PRhz31gQqlPsuwMvNGP8Ntg==" saltValue="MPTNbLISxckoniLvIackUg==" spinCount="100000" sheet="1" objects="1" scenarios="1" selectLockedCells="1"/>
  <mergeCells count="21">
    <mergeCell ref="B40:C48"/>
    <mergeCell ref="D40:D48"/>
    <mergeCell ref="E40:L48"/>
    <mergeCell ref="B49:C57"/>
    <mergeCell ref="D49:D57"/>
    <mergeCell ref="E49:L57"/>
    <mergeCell ref="B22:C30"/>
    <mergeCell ref="D22:D30"/>
    <mergeCell ref="E22:L30"/>
    <mergeCell ref="B31:C39"/>
    <mergeCell ref="D31:D39"/>
    <mergeCell ref="E31:L39"/>
    <mergeCell ref="B13:C21"/>
    <mergeCell ref="D13:D21"/>
    <mergeCell ref="E13:L21"/>
    <mergeCell ref="B4:L4"/>
    <mergeCell ref="B5:L5"/>
    <mergeCell ref="B6:L6"/>
    <mergeCell ref="B10:L10"/>
    <mergeCell ref="E12:L12"/>
    <mergeCell ref="B8:L8"/>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Q91"/>
  <sheetViews>
    <sheetView showGridLines="0" zoomScaleNormal="100" workbookViewId="0">
      <selection activeCell="O7" sqref="O1:P1048576"/>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751</v>
      </c>
      <c r="P1" s="2" t="s">
        <v>751</v>
      </c>
    </row>
    <row r="2" spans="1:16" x14ac:dyDescent="0.25">
      <c r="B2" s="26" t="s">
        <v>0</v>
      </c>
      <c r="O2" s="3" t="s">
        <v>168</v>
      </c>
      <c r="P2" s="3" t="s">
        <v>169</v>
      </c>
    </row>
    <row r="3" spans="1:16" x14ac:dyDescent="0.25">
      <c r="B3" s="27"/>
      <c r="O3" s="8"/>
      <c r="P3" s="8"/>
    </row>
    <row r="4" spans="1:16" s="8" customFormat="1" x14ac:dyDescent="0.25">
      <c r="A4" s="19"/>
      <c r="B4" s="415" t="str">
        <f>Info!B4</f>
        <v>QUESTIONNAIRE À L’INTENTION DES PRODUCTEURS</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26" t="str">
        <f>Info!B6</f>
        <v>TUBAGES DE PUITS DE GAZ ET DE PÉTROLE</v>
      </c>
      <c r="C6" s="427"/>
      <c r="D6" s="427"/>
      <c r="E6" s="427"/>
      <c r="F6" s="427"/>
      <c r="G6" s="427"/>
      <c r="H6" s="427"/>
      <c r="I6" s="427"/>
      <c r="J6" s="427"/>
      <c r="K6" s="427"/>
      <c r="L6" s="428"/>
      <c r="M6" s="16"/>
      <c r="N6" s="16"/>
      <c r="O6" s="18"/>
      <c r="P6" s="18"/>
    </row>
    <row r="7" spans="1:16" s="9" customFormat="1" x14ac:dyDescent="0.25">
      <c r="A7" s="19"/>
      <c r="B7" s="28"/>
      <c r="C7" s="29"/>
      <c r="D7" s="29"/>
      <c r="E7" s="29"/>
      <c r="F7" s="29"/>
      <c r="G7" s="29"/>
      <c r="H7" s="29"/>
      <c r="I7" s="29"/>
      <c r="J7" s="29"/>
      <c r="K7" s="29"/>
      <c r="L7" s="29"/>
      <c r="O7" s="10"/>
      <c r="P7" s="10"/>
    </row>
    <row r="8" spans="1:16" x14ac:dyDescent="0.25">
      <c r="B8" s="398" t="str">
        <f>IF(Intro!$G$20="English",O8,P8)</f>
        <v>CONFIRMATION DES DONNÉES DÉCLARÉES</v>
      </c>
      <c r="C8" s="399"/>
      <c r="D8" s="399"/>
      <c r="E8" s="399"/>
      <c r="F8" s="399"/>
      <c r="G8" s="399"/>
      <c r="H8" s="399"/>
      <c r="I8" s="399"/>
      <c r="J8" s="399"/>
      <c r="K8" s="399"/>
      <c r="L8" s="400"/>
      <c r="M8" s="153"/>
      <c r="O8" s="2" t="s">
        <v>18</v>
      </c>
      <c r="P8" s="2" t="s">
        <v>19</v>
      </c>
    </row>
    <row r="9" spans="1:16" x14ac:dyDescent="0.25">
      <c r="B9" s="398" t="str">
        <f>IF(Intro!$G$20="English",O9,P9)</f>
        <v>GÉNÉRAL</v>
      </c>
      <c r="C9" s="399"/>
      <c r="D9" s="399"/>
      <c r="E9" s="399"/>
      <c r="F9" s="399"/>
      <c r="G9" s="399"/>
      <c r="H9" s="399"/>
      <c r="I9" s="399"/>
      <c r="J9" s="399"/>
      <c r="K9" s="399"/>
      <c r="L9" s="400"/>
      <c r="M9" s="153"/>
      <c r="O9" s="253" t="s">
        <v>684</v>
      </c>
      <c r="P9" s="253" t="s">
        <v>685</v>
      </c>
    </row>
    <row r="10" spans="1:16" s="153" customFormat="1" x14ac:dyDescent="0.25">
      <c r="A10" s="198"/>
      <c r="B10" s="199"/>
      <c r="C10" s="200"/>
      <c r="D10" s="200"/>
      <c r="E10" s="200"/>
      <c r="F10" s="200"/>
      <c r="G10" s="200"/>
      <c r="H10" s="200"/>
      <c r="I10" s="200"/>
      <c r="J10" s="200"/>
      <c r="K10" s="200"/>
      <c r="L10" s="201"/>
    </row>
    <row r="11" spans="1:16" s="164" customFormat="1" x14ac:dyDescent="0.25">
      <c r="A11" s="361"/>
      <c r="B11" s="362"/>
      <c r="C11" s="363"/>
      <c r="D11" s="363"/>
      <c r="E11" s="363"/>
      <c r="F11" s="363"/>
      <c r="G11" s="363"/>
      <c r="H11" s="363"/>
      <c r="I11" s="363"/>
      <c r="J11" s="364" t="str">
        <f>IF(Intro!$G$20="English",O11,P11)</f>
        <v>Sélectionnez oui ou non</v>
      </c>
      <c r="K11" s="363"/>
      <c r="L11" s="365"/>
      <c r="O11" s="164" t="s">
        <v>366</v>
      </c>
      <c r="P11" s="164" t="s">
        <v>695</v>
      </c>
    </row>
    <row r="12" spans="1:16" s="178" customFormat="1" x14ac:dyDescent="0.25">
      <c r="A12" s="202"/>
      <c r="B12" s="407" t="str">
        <f>IF(Intro!$G$20="English",O12,P12)</f>
        <v>Confirmez que toutes les données déclarées dans ce questionnaire concernent les marchandises telles que définies dans l’onglet « Intro ».</v>
      </c>
      <c r="C12" s="408"/>
      <c r="D12" s="408"/>
      <c r="E12" s="408"/>
      <c r="F12" s="408"/>
      <c r="G12" s="408"/>
      <c r="H12" s="408"/>
      <c r="I12" s="408"/>
      <c r="J12" s="330"/>
      <c r="K12" s="203"/>
      <c r="L12" s="204"/>
      <c r="O12" s="178" t="s">
        <v>729</v>
      </c>
      <c r="P12" s="178" t="s">
        <v>730</v>
      </c>
    </row>
    <row r="13" spans="1:16" s="178" customFormat="1" x14ac:dyDescent="0.25">
      <c r="A13" s="202"/>
      <c r="B13" s="407" t="str">
        <f>IF(Intro!$G$20="English",O13,P13)</f>
        <v>Confirmez que tous les volumes déclarés dans ce questionnaire sont en tonnes.</v>
      </c>
      <c r="C13" s="408"/>
      <c r="D13" s="408"/>
      <c r="E13" s="408"/>
      <c r="F13" s="408"/>
      <c r="G13" s="408"/>
      <c r="H13" s="408"/>
      <c r="I13" s="408"/>
      <c r="J13" s="266"/>
      <c r="K13" s="163"/>
      <c r="L13" s="204"/>
      <c r="O13" s="178" t="str">
        <f>"Confirm that all volumes reported in this questionnaire are in "&amp;Variables!B23&amp;"."</f>
        <v>Confirm that all volumes reported in this questionnaire are in tonnes.</v>
      </c>
      <c r="P13" s="178" t="str">
        <f>"Confirmez que tous les volumes déclarés dans ce questionnaire sont en "&amp;Variables!C23&amp;"."</f>
        <v>Confirmez que tous les volumes déclarés dans ce questionnaire sont en tonnes.</v>
      </c>
    </row>
    <row r="14" spans="1:16" s="178" customFormat="1" x14ac:dyDescent="0.25">
      <c r="A14" s="202"/>
      <c r="B14" s="407" t="str">
        <f>IF(Intro!$G$20="English",O14,P14)</f>
        <v>Confirmez que toutes les valeurs déclarées dans ce questionnaire sont en dollars canadiens.</v>
      </c>
      <c r="C14" s="408"/>
      <c r="D14" s="408"/>
      <c r="E14" s="408"/>
      <c r="F14" s="408"/>
      <c r="G14" s="408"/>
      <c r="H14" s="408"/>
      <c r="I14" s="408"/>
      <c r="J14" s="266"/>
      <c r="K14" s="163"/>
      <c r="L14" s="204"/>
      <c r="O14" s="178" t="s">
        <v>437</v>
      </c>
      <c r="P14" s="178" t="s">
        <v>436</v>
      </c>
    </row>
    <row r="15" spans="1:16" s="178" customFormat="1" x14ac:dyDescent="0.25">
      <c r="A15" s="202"/>
      <c r="B15" s="407" t="str">
        <f>IF(Intro!$G$20="English",O15,P15)</f>
        <v>Confirmez que tous les renseignements déclarés le sont selon l’année civile.</v>
      </c>
      <c r="C15" s="408"/>
      <c r="D15" s="408"/>
      <c r="E15" s="408"/>
      <c r="F15" s="408"/>
      <c r="G15" s="408"/>
      <c r="H15" s="408"/>
      <c r="I15" s="408"/>
      <c r="J15" s="266"/>
      <c r="K15" s="203"/>
      <c r="L15" s="204"/>
      <c r="O15" s="178" t="s">
        <v>159</v>
      </c>
      <c r="P15" s="178" t="s">
        <v>160</v>
      </c>
    </row>
    <row r="16" spans="1:16" s="153" customFormat="1" x14ac:dyDescent="0.25">
      <c r="A16" s="198"/>
      <c r="B16" s="199"/>
      <c r="C16" s="200"/>
      <c r="D16" s="200"/>
      <c r="E16" s="200"/>
      <c r="F16" s="200"/>
      <c r="G16" s="200"/>
      <c r="H16" s="200"/>
      <c r="I16" s="200"/>
      <c r="J16" s="200"/>
      <c r="K16" s="200"/>
      <c r="L16" s="201"/>
    </row>
    <row r="17" spans="1:16" s="11" customFormat="1" x14ac:dyDescent="0.25">
      <c r="A17" s="13"/>
      <c r="B17" s="401" t="str">
        <f>IF(Intro!$G$20="English",O17,P17)</f>
        <v>Si non, expliquez.</v>
      </c>
      <c r="C17" s="402"/>
      <c r="D17" s="402"/>
      <c r="E17" s="402"/>
      <c r="F17" s="402"/>
      <c r="G17" s="402"/>
      <c r="H17" s="402"/>
      <c r="I17" s="402"/>
      <c r="J17" s="402"/>
      <c r="K17" s="402"/>
      <c r="L17" s="403"/>
      <c r="O17" s="173" t="s">
        <v>586</v>
      </c>
      <c r="P17" s="9" t="s">
        <v>587</v>
      </c>
    </row>
    <row r="18" spans="1:16" s="178" customFormat="1" x14ac:dyDescent="0.25">
      <c r="A18" s="202"/>
      <c r="B18" s="218"/>
      <c r="C18" s="219"/>
      <c r="D18" s="219"/>
      <c r="E18" s="219"/>
      <c r="F18" s="219"/>
      <c r="G18" s="219"/>
      <c r="H18" s="219"/>
      <c r="I18" s="219"/>
      <c r="J18" s="219"/>
      <c r="K18" s="219"/>
      <c r="L18" s="204"/>
      <c r="O18" s="174"/>
      <c r="P18" s="174"/>
    </row>
    <row r="19" spans="1:16" s="3" customFormat="1" x14ac:dyDescent="0.25">
      <c r="A19" s="14"/>
      <c r="B19" s="524"/>
      <c r="C19" s="525"/>
      <c r="D19" s="525"/>
      <c r="E19" s="525"/>
      <c r="F19" s="525"/>
      <c r="G19" s="525"/>
      <c r="H19" s="525"/>
      <c r="I19" s="525"/>
      <c r="J19" s="525"/>
      <c r="K19" s="525"/>
      <c r="L19" s="526"/>
      <c r="M19" s="178"/>
      <c r="O19" s="172"/>
      <c r="P19" s="172"/>
    </row>
    <row r="20" spans="1:16" s="3" customFormat="1" x14ac:dyDescent="0.25">
      <c r="A20" s="14"/>
      <c r="B20" s="524"/>
      <c r="C20" s="525"/>
      <c r="D20" s="525"/>
      <c r="E20" s="525"/>
      <c r="F20" s="525"/>
      <c r="G20" s="525"/>
      <c r="H20" s="525"/>
      <c r="I20" s="525"/>
      <c r="J20" s="525"/>
      <c r="K20" s="525"/>
      <c r="L20" s="526"/>
      <c r="M20" s="178"/>
      <c r="O20" s="172"/>
      <c r="P20" s="172"/>
    </row>
    <row r="21" spans="1:16" s="3" customFormat="1" x14ac:dyDescent="0.25">
      <c r="A21" s="14"/>
      <c r="B21" s="524"/>
      <c r="C21" s="525"/>
      <c r="D21" s="525"/>
      <c r="E21" s="525"/>
      <c r="F21" s="525"/>
      <c r="G21" s="525"/>
      <c r="H21" s="525"/>
      <c r="I21" s="525"/>
      <c r="J21" s="525"/>
      <c r="K21" s="525"/>
      <c r="L21" s="526"/>
      <c r="M21" s="178"/>
      <c r="O21" s="172"/>
      <c r="P21" s="172"/>
    </row>
    <row r="22" spans="1:16" s="3" customFormat="1" x14ac:dyDescent="0.25">
      <c r="A22" s="14"/>
      <c r="B22" s="524"/>
      <c r="C22" s="525"/>
      <c r="D22" s="525"/>
      <c r="E22" s="525"/>
      <c r="F22" s="525"/>
      <c r="G22" s="525"/>
      <c r="H22" s="525"/>
      <c r="I22" s="525"/>
      <c r="J22" s="525"/>
      <c r="K22" s="525"/>
      <c r="L22" s="526"/>
      <c r="M22" s="178"/>
      <c r="O22" s="172"/>
      <c r="P22" s="172"/>
    </row>
    <row r="23" spans="1:16" s="3" customFormat="1" x14ac:dyDescent="0.25">
      <c r="A23" s="14"/>
      <c r="B23" s="524"/>
      <c r="C23" s="525"/>
      <c r="D23" s="525"/>
      <c r="E23" s="525"/>
      <c r="F23" s="525"/>
      <c r="G23" s="525"/>
      <c r="H23" s="525"/>
      <c r="I23" s="525"/>
      <c r="J23" s="525"/>
      <c r="K23" s="525"/>
      <c r="L23" s="526"/>
      <c r="M23" s="178"/>
      <c r="O23" s="172"/>
      <c r="P23" s="172"/>
    </row>
    <row r="24" spans="1:16" s="3" customFormat="1" x14ac:dyDescent="0.25">
      <c r="A24" s="14"/>
      <c r="B24" s="524"/>
      <c r="C24" s="525"/>
      <c r="D24" s="525"/>
      <c r="E24" s="525"/>
      <c r="F24" s="525"/>
      <c r="G24" s="525"/>
      <c r="H24" s="525"/>
      <c r="I24" s="525"/>
      <c r="J24" s="525"/>
      <c r="K24" s="525"/>
      <c r="L24" s="526"/>
      <c r="M24" s="178"/>
      <c r="O24" s="172"/>
      <c r="P24" s="172"/>
    </row>
    <row r="25" spans="1:16" s="3" customFormat="1" x14ac:dyDescent="0.25">
      <c r="A25" s="14"/>
      <c r="B25" s="524"/>
      <c r="C25" s="525"/>
      <c r="D25" s="525"/>
      <c r="E25" s="525"/>
      <c r="F25" s="525"/>
      <c r="G25" s="525"/>
      <c r="H25" s="525"/>
      <c r="I25" s="525"/>
      <c r="J25" s="525"/>
      <c r="K25" s="525"/>
      <c r="L25" s="526"/>
      <c r="M25" s="178"/>
      <c r="O25" s="172"/>
      <c r="P25" s="172"/>
    </row>
    <row r="26" spans="1:16" s="3" customFormat="1" x14ac:dyDescent="0.25">
      <c r="A26" s="14"/>
      <c r="B26" s="524"/>
      <c r="C26" s="525"/>
      <c r="D26" s="525"/>
      <c r="E26" s="525"/>
      <c r="F26" s="525"/>
      <c r="G26" s="525"/>
      <c r="H26" s="525"/>
      <c r="I26" s="525"/>
      <c r="J26" s="525"/>
      <c r="K26" s="525"/>
      <c r="L26" s="526"/>
      <c r="M26" s="178"/>
      <c r="O26" s="172"/>
      <c r="P26" s="172"/>
    </row>
    <row r="27" spans="1:16" s="153" customFormat="1" x14ac:dyDescent="0.25">
      <c r="A27" s="198"/>
      <c r="B27" s="199"/>
      <c r="C27" s="200"/>
      <c r="D27" s="200"/>
      <c r="E27" s="200"/>
      <c r="F27" s="200"/>
      <c r="G27" s="200"/>
      <c r="H27" s="200"/>
      <c r="I27" s="200"/>
      <c r="J27" s="200"/>
      <c r="K27" s="200"/>
      <c r="L27" s="201"/>
    </row>
    <row r="28" spans="1:16" x14ac:dyDescent="0.25">
      <c r="B28" s="790" t="str">
        <f>IF(Intro!$G$20="English",O28,P28)</f>
        <v>PRODUCTION ET VENTES</v>
      </c>
      <c r="C28" s="791"/>
      <c r="D28" s="791"/>
      <c r="E28" s="791"/>
      <c r="F28" s="791"/>
      <c r="G28" s="791"/>
      <c r="H28" s="791"/>
      <c r="I28" s="791"/>
      <c r="J28" s="791"/>
      <c r="K28" s="791"/>
      <c r="L28" s="792"/>
      <c r="M28" s="153"/>
      <c r="O28" s="253" t="s">
        <v>682</v>
      </c>
      <c r="P28" s="253" t="s">
        <v>683</v>
      </c>
    </row>
    <row r="29" spans="1:16" s="153" customFormat="1" x14ac:dyDescent="0.25">
      <c r="A29" s="198"/>
      <c r="B29" s="199"/>
      <c r="C29" s="200"/>
      <c r="D29" s="200"/>
      <c r="E29" s="200"/>
      <c r="F29" s="200"/>
      <c r="G29" s="200"/>
      <c r="H29" s="200"/>
      <c r="I29" s="200"/>
      <c r="J29" s="200"/>
      <c r="K29" s="200"/>
      <c r="L29" s="201"/>
    </row>
    <row r="30" spans="1:16" s="153" customFormat="1" x14ac:dyDescent="0.25">
      <c r="A30" s="198"/>
      <c r="B30" s="401"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402"/>
      <c r="D30" s="402"/>
      <c r="E30" s="402"/>
      <c r="F30" s="402"/>
      <c r="G30" s="402"/>
      <c r="H30" s="402"/>
      <c r="I30" s="402"/>
      <c r="J30" s="402"/>
      <c r="K30" s="402"/>
      <c r="L30" s="403"/>
      <c r="O30" s="153" t="s">
        <v>338</v>
      </c>
      <c r="P30" s="153" t="s">
        <v>339</v>
      </c>
    </row>
    <row r="31" spans="1:16" s="153" customFormat="1" x14ac:dyDescent="0.25">
      <c r="A31" s="198"/>
      <c r="B31" s="401"/>
      <c r="C31" s="402"/>
      <c r="D31" s="402"/>
      <c r="E31" s="402"/>
      <c r="F31" s="402"/>
      <c r="G31" s="402"/>
      <c r="H31" s="402"/>
      <c r="I31" s="402"/>
      <c r="J31" s="402"/>
      <c r="K31" s="402"/>
      <c r="L31" s="403"/>
    </row>
    <row r="32" spans="1:16" s="153" customFormat="1" x14ac:dyDescent="0.25">
      <c r="A32" s="198"/>
      <c r="B32" s="199"/>
      <c r="C32" s="200"/>
      <c r="D32" s="200"/>
      <c r="E32" s="200"/>
      <c r="F32" s="200"/>
      <c r="G32" s="200"/>
      <c r="H32" s="200"/>
      <c r="I32" s="200"/>
      <c r="J32" s="200"/>
      <c r="K32" s="200"/>
      <c r="L32" s="201"/>
    </row>
    <row r="33" spans="1:16" s="11" customFormat="1" x14ac:dyDescent="0.25">
      <c r="A33" s="13"/>
      <c r="B33" s="182"/>
      <c r="E33" s="585">
        <f>Variables!B6</f>
        <v>2023</v>
      </c>
      <c r="F33" s="585">
        <f>E33+1</f>
        <v>2024</v>
      </c>
      <c r="G33" s="585">
        <f>F33+1</f>
        <v>2025</v>
      </c>
      <c r="H33" s="585" t="str">
        <f>IF(Intro!$G$20="English",Variables!B9,Variables!C9)</f>
        <v>janv.-mars 2025</v>
      </c>
      <c r="I33" s="585" t="str">
        <f>IF(Intro!$G$20="English",Variables!B10,Variables!C10)</f>
        <v>janv.-mars 2026</v>
      </c>
      <c r="J33" s="208"/>
      <c r="K33" s="208"/>
      <c r="L33" s="209"/>
      <c r="O33" s="12"/>
    </row>
    <row r="34" spans="1:16" s="11" customFormat="1" x14ac:dyDescent="0.25">
      <c r="A34" s="13"/>
      <c r="B34" s="282"/>
      <c r="E34" s="586"/>
      <c r="F34" s="586"/>
      <c r="G34" s="586"/>
      <c r="H34" s="586"/>
      <c r="I34" s="586"/>
      <c r="J34" s="208"/>
      <c r="K34" s="208"/>
      <c r="L34" s="209"/>
      <c r="O34" s="12"/>
    </row>
    <row r="35" spans="1:16" s="178" customFormat="1" x14ac:dyDescent="0.25">
      <c r="A35" s="202"/>
      <c r="B35" s="786" t="str">
        <f>IF(Intro!$G$20="English",O35,P35)</f>
        <v>Production</v>
      </c>
      <c r="C35" s="787"/>
      <c r="D35" s="787"/>
      <c r="E35" s="200"/>
      <c r="F35" s="200"/>
      <c r="G35" s="200"/>
      <c r="H35" s="200"/>
      <c r="I35" s="200"/>
      <c r="J35" s="208"/>
      <c r="K35" s="208"/>
      <c r="L35" s="209"/>
      <c r="O35" s="178" t="s">
        <v>40</v>
      </c>
      <c r="P35" s="178" t="s">
        <v>40</v>
      </c>
    </row>
    <row r="36" spans="1:16" s="178" customFormat="1" x14ac:dyDescent="0.25">
      <c r="A36" s="202"/>
      <c r="B36" s="556" t="str">
        <f>IF(Intro!$G$20="English",O36,P36)</f>
        <v>Sans soudure</v>
      </c>
      <c r="C36" s="557"/>
      <c r="D36" s="557"/>
      <c r="E36" s="278" t="str">
        <f>IF(SUM('Pro 1'!G21+'Pro 1'!G24)&lt;&gt;0,"X","-")</f>
        <v>-</v>
      </c>
      <c r="F36" s="278" t="str">
        <f>IF(SUM('Pro 1'!H21+'Pro 1'!H24)&lt;&gt;0,"X","-")</f>
        <v>-</v>
      </c>
      <c r="G36" s="278" t="str">
        <f>IF(SUM('Pro 1'!I21+'Pro 1'!I24)&lt;&gt;0,"X","-")</f>
        <v>-</v>
      </c>
      <c r="H36" s="278" t="str">
        <f>IF(SUM('Pro 1'!J21+'Pro 1'!J24)&lt;&gt;0,"X","-")</f>
        <v>-</v>
      </c>
      <c r="I36" s="278" t="str">
        <f>IF(SUM('Pro 1'!K21+'Pro 1'!K24)&lt;&gt;0,"X","-")</f>
        <v>-</v>
      </c>
      <c r="J36" s="208"/>
      <c r="K36" s="208"/>
      <c r="L36" s="209"/>
      <c r="O36" s="163" t="s">
        <v>848</v>
      </c>
      <c r="P36" s="163" t="s">
        <v>879</v>
      </c>
    </row>
    <row r="37" spans="1:16" s="178" customFormat="1" ht="14.25" customHeight="1" x14ac:dyDescent="0.25">
      <c r="A37" s="202"/>
      <c r="B37" s="556" t="str">
        <f>IF(Intro!$G$20="English",O37,P37)</f>
        <v>Soudé</v>
      </c>
      <c r="C37" s="557"/>
      <c r="D37" s="557"/>
      <c r="E37" s="278" t="str">
        <f>IF(SUM('Pro 1'!G22+'Pro 1'!G25)&lt;&gt;0,"X","-")</f>
        <v>-</v>
      </c>
      <c r="F37" s="278" t="str">
        <f>IF(SUM('Pro 1'!H22+'Pro 1'!H25)&lt;&gt;0,"X","-")</f>
        <v>-</v>
      </c>
      <c r="G37" s="278" t="str">
        <f>IF(SUM('Pro 1'!I22+'Pro 1'!I25)&lt;&gt;0,"X","-")</f>
        <v>-</v>
      </c>
      <c r="H37" s="278" t="str">
        <f>IF(SUM('Pro 1'!J22+'Pro 1'!J25)&lt;&gt;0,"X","-")</f>
        <v>-</v>
      </c>
      <c r="I37" s="278" t="str">
        <f>IF(SUM('Pro 1'!K22+'Pro 1'!K25)&lt;&gt;0,"X","-")</f>
        <v>-</v>
      </c>
      <c r="J37" s="208"/>
      <c r="K37" s="208"/>
      <c r="L37" s="209"/>
      <c r="O37" s="163" t="s">
        <v>849</v>
      </c>
      <c r="P37" s="163" t="s">
        <v>880</v>
      </c>
    </row>
    <row r="38" spans="1:16" s="178" customFormat="1" ht="14.25" customHeight="1" x14ac:dyDescent="0.25">
      <c r="A38" s="202"/>
      <c r="B38" s="786" t="str">
        <f>IF(Intro!$G$20="English",O38,P38)</f>
        <v>Sans soudure</v>
      </c>
      <c r="C38" s="787"/>
      <c r="D38" s="787"/>
      <c r="E38" s="200"/>
      <c r="F38" s="200"/>
      <c r="G38" s="200"/>
      <c r="H38" s="200"/>
      <c r="I38" s="200"/>
      <c r="J38" s="208"/>
      <c r="K38" s="208"/>
      <c r="L38" s="209"/>
      <c r="O38" s="163" t="s">
        <v>848</v>
      </c>
      <c r="P38" s="163" t="s">
        <v>879</v>
      </c>
    </row>
    <row r="39" spans="1:16" s="178" customFormat="1" ht="15.75" customHeight="1" x14ac:dyDescent="0.25">
      <c r="A39" s="202"/>
      <c r="B39" s="556" t="str">
        <f>'Pro 2'!B29</f>
        <v>Ventes aux distributeurs au Canada</v>
      </c>
      <c r="C39" s="557"/>
      <c r="D39" s="557"/>
      <c r="E39" s="278" t="str">
        <f>IF(SUM('Pro 2'!G29)&lt;&gt;0,"X","-")</f>
        <v>-</v>
      </c>
      <c r="F39" s="278" t="str">
        <f>IF(SUM('Pro 2'!H29)&lt;&gt;0,"X","-")</f>
        <v>-</v>
      </c>
      <c r="G39" s="278" t="str">
        <f>IF(SUM('Pro 2'!I29)&lt;&gt;0,"X","-")</f>
        <v>-</v>
      </c>
      <c r="H39" s="278" t="str">
        <f>IF(SUM('Pro 2'!J29)&lt;&gt;0,"X","-")</f>
        <v>-</v>
      </c>
      <c r="I39" s="278" t="str">
        <f>IF(SUM('Pro 2'!K29)&lt;&gt;0,"X","-")</f>
        <v>-</v>
      </c>
      <c r="J39" s="208"/>
      <c r="K39" s="208"/>
      <c r="L39" s="209"/>
    </row>
    <row r="40" spans="1:16" s="178" customFormat="1" x14ac:dyDescent="0.25">
      <c r="A40" s="202"/>
      <c r="B40" s="556" t="str">
        <f>'Pro 2'!B32</f>
        <v>Ventes aux utilisateurs finals au Canada</v>
      </c>
      <c r="C40" s="557"/>
      <c r="D40" s="557"/>
      <c r="E40" s="278" t="str">
        <f>IF(SUM('Pro 2'!G32)&lt;&gt;0,"X","-")</f>
        <v>-</v>
      </c>
      <c r="F40" s="278" t="str">
        <f>IF(SUM('Pro 2'!H32)&lt;&gt;0,"X","-")</f>
        <v>-</v>
      </c>
      <c r="G40" s="278" t="str">
        <f>IF(SUM('Pro 2'!I32)&lt;&gt;0,"X","-")</f>
        <v>-</v>
      </c>
      <c r="H40" s="278" t="str">
        <f>IF(SUM('Pro 2'!J32)&lt;&gt;0,"X","-")</f>
        <v>-</v>
      </c>
      <c r="I40" s="278" t="str">
        <f>IF(SUM('Pro 2'!K32)&lt;&gt;0,"X","-")</f>
        <v>-</v>
      </c>
      <c r="J40" s="208"/>
      <c r="K40" s="208"/>
      <c r="L40" s="209"/>
    </row>
    <row r="41" spans="1:16" s="178" customFormat="1" x14ac:dyDescent="0.25">
      <c r="A41" s="202"/>
      <c r="B41" s="786" t="str">
        <f>IF(Intro!$G$20="English",O41,P41)</f>
        <v>Soudé</v>
      </c>
      <c r="C41" s="787"/>
      <c r="D41" s="787"/>
      <c r="E41" s="200"/>
      <c r="F41" s="200"/>
      <c r="G41" s="200"/>
      <c r="H41" s="200"/>
      <c r="I41" s="200"/>
      <c r="J41" s="208"/>
      <c r="K41" s="208"/>
      <c r="L41" s="209"/>
      <c r="O41" s="163" t="s">
        <v>849</v>
      </c>
      <c r="P41" s="163" t="s">
        <v>880</v>
      </c>
    </row>
    <row r="42" spans="1:16" s="178" customFormat="1" x14ac:dyDescent="0.25">
      <c r="A42" s="202"/>
      <c r="B42" s="556" t="str">
        <f>'Pro 2'!B29</f>
        <v>Ventes aux distributeurs au Canada</v>
      </c>
      <c r="C42" s="557"/>
      <c r="D42" s="557"/>
      <c r="E42" s="278" t="str">
        <f>IF(SUM('Pro 2'!G36)&lt;&gt;0,"X","-")</f>
        <v>-</v>
      </c>
      <c r="F42" s="278" t="str">
        <f>IF(SUM('Pro 2'!H36)&lt;&gt;0,"X","-")</f>
        <v>-</v>
      </c>
      <c r="G42" s="278" t="str">
        <f>IF(SUM('Pro 2'!I36)&lt;&gt;0,"X","-")</f>
        <v>-</v>
      </c>
      <c r="H42" s="278" t="str">
        <f>IF(SUM('Pro 2'!J36)&lt;&gt;0,"X","-")</f>
        <v>-</v>
      </c>
      <c r="I42" s="278" t="str">
        <f>IF(SUM('Pro 2'!K36)&lt;&gt;0,"X","-")</f>
        <v>-</v>
      </c>
      <c r="J42" s="208"/>
      <c r="K42" s="208"/>
      <c r="L42" s="209"/>
    </row>
    <row r="43" spans="1:16" s="178" customFormat="1" x14ac:dyDescent="0.25">
      <c r="A43" s="202"/>
      <c r="B43" s="556" t="str">
        <f>'Pro 2'!B32</f>
        <v>Ventes aux utilisateurs finals au Canada</v>
      </c>
      <c r="C43" s="557"/>
      <c r="D43" s="557"/>
      <c r="E43" s="278" t="str">
        <f>IF(SUM('Pro 2'!G39)&lt;&gt;0,"X","-")</f>
        <v>-</v>
      </c>
      <c r="F43" s="278" t="str">
        <f>IF(SUM('Pro 2'!H39)&lt;&gt;0,"X","-")</f>
        <v>-</v>
      </c>
      <c r="G43" s="278" t="str">
        <f>IF(SUM('Pro 2'!I39)&lt;&gt;0,"X","-")</f>
        <v>-</v>
      </c>
      <c r="H43" s="278" t="str">
        <f>IF(SUM('Pro 2'!J39)&lt;&gt;0,"X","-")</f>
        <v>-</v>
      </c>
      <c r="I43" s="278" t="str">
        <f>IF(SUM('Pro 2'!K39)&lt;&gt;0,"X","-")</f>
        <v>-</v>
      </c>
      <c r="J43" s="208"/>
      <c r="K43" s="208"/>
      <c r="L43" s="209"/>
    </row>
    <row r="44" spans="1:16" s="178" customFormat="1" x14ac:dyDescent="0.25">
      <c r="A44" s="202"/>
      <c r="B44" s="386"/>
      <c r="C44" s="387"/>
      <c r="D44" s="387"/>
      <c r="E44" s="200"/>
      <c r="F44" s="200"/>
      <c r="G44" s="200"/>
      <c r="H44" s="200"/>
      <c r="I44" s="200"/>
      <c r="J44" s="208"/>
      <c r="K44" s="208"/>
      <c r="L44" s="209"/>
    </row>
    <row r="45" spans="1:16" s="178" customFormat="1" x14ac:dyDescent="0.25">
      <c r="A45" s="202"/>
      <c r="B45" s="556" t="str">
        <f>'Pro 2'!B43</f>
        <v>Ventes à l'exportation</v>
      </c>
      <c r="C45" s="557"/>
      <c r="D45" s="557"/>
      <c r="E45" s="278" t="str">
        <f>IF(SUM('Pro 2'!G43)&lt;&gt;0,"X","-")</f>
        <v>-</v>
      </c>
      <c r="F45" s="278" t="str">
        <f>IF(SUM('Pro 2'!H43)&lt;&gt;0,"X","-")</f>
        <v>-</v>
      </c>
      <c r="G45" s="278" t="str">
        <f>IF(SUM('Pro 2'!I43)&lt;&gt;0,"X","-")</f>
        <v>-</v>
      </c>
      <c r="H45" s="278" t="str">
        <f>IF(SUM('Pro 2'!J43)&lt;&gt;0,"X","-")</f>
        <v>-</v>
      </c>
      <c r="I45" s="278" t="str">
        <f>IF(SUM('Pro 2'!K43)&lt;&gt;0,"X","-")</f>
        <v>-</v>
      </c>
      <c r="J45" s="208"/>
      <c r="K45" s="208"/>
      <c r="L45" s="209"/>
    </row>
    <row r="46" spans="1:16" s="153" customFormat="1" x14ac:dyDescent="0.25">
      <c r="A46" s="198"/>
      <c r="B46" s="205"/>
      <c r="C46" s="206"/>
      <c r="D46" s="206"/>
      <c r="E46" s="206"/>
      <c r="F46" s="206"/>
      <c r="G46" s="206"/>
      <c r="H46" s="206"/>
      <c r="I46" s="206"/>
      <c r="J46" s="206"/>
      <c r="K46" s="206"/>
      <c r="L46" s="207"/>
    </row>
    <row r="47" spans="1:16" x14ac:dyDescent="0.25">
      <c r="B47" s="398" t="str">
        <f>'Pro 4'!B12</f>
        <v>EFFETS NÉGATIFS DES IMPORTATIONS</v>
      </c>
      <c r="C47" s="399"/>
      <c r="D47" s="399"/>
      <c r="E47" s="399"/>
      <c r="F47" s="399"/>
      <c r="G47" s="399"/>
      <c r="H47" s="399"/>
      <c r="I47" s="399"/>
      <c r="J47" s="399"/>
      <c r="K47" s="399"/>
      <c r="L47" s="400"/>
      <c r="M47" s="153"/>
    </row>
    <row r="48" spans="1:16" s="153" customFormat="1" x14ac:dyDescent="0.25">
      <c r="A48" s="198"/>
      <c r="B48" s="199"/>
      <c r="C48" s="200"/>
      <c r="D48" s="200"/>
      <c r="E48" s="200"/>
      <c r="F48" s="200"/>
      <c r="G48" s="200"/>
      <c r="H48" s="200"/>
      <c r="I48" s="200"/>
      <c r="J48" s="200"/>
      <c r="K48" s="200"/>
      <c r="L48" s="201"/>
    </row>
    <row r="49" spans="1:17" s="153" customFormat="1" x14ac:dyDescent="0.25">
      <c r="A49" s="198"/>
      <c r="B49" s="401" t="str">
        <f>IF(Intro!$G$20="English",O49,P49)</f>
        <v>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v>
      </c>
      <c r="C49" s="402"/>
      <c r="D49" s="402"/>
      <c r="E49" s="402"/>
      <c r="F49" s="402"/>
      <c r="G49" s="402"/>
      <c r="H49" s="402"/>
      <c r="I49" s="402"/>
      <c r="J49" s="402"/>
      <c r="K49" s="402"/>
      <c r="L49" s="403"/>
      <c r="O49" s="153" t="s">
        <v>391</v>
      </c>
      <c r="P49" s="153" t="s">
        <v>392</v>
      </c>
    </row>
    <row r="50" spans="1:17" s="153" customFormat="1" x14ac:dyDescent="0.25">
      <c r="A50" s="198"/>
      <c r="B50" s="401"/>
      <c r="C50" s="402"/>
      <c r="D50" s="402"/>
      <c r="E50" s="402"/>
      <c r="F50" s="402"/>
      <c r="G50" s="402"/>
      <c r="H50" s="402"/>
      <c r="I50" s="402"/>
      <c r="J50" s="402"/>
      <c r="K50" s="402"/>
      <c r="L50" s="403"/>
    </row>
    <row r="51" spans="1:17" s="11" customFormat="1" x14ac:dyDescent="0.25">
      <c r="A51" s="13"/>
      <c r="B51" s="257"/>
      <c r="C51" s="32"/>
      <c r="D51" s="32"/>
      <c r="E51" s="32"/>
      <c r="F51" s="32"/>
      <c r="G51" s="32"/>
      <c r="H51" s="32"/>
      <c r="I51" s="32"/>
      <c r="J51" s="32"/>
      <c r="K51" s="32"/>
      <c r="L51" s="33"/>
      <c r="O51" s="12"/>
    </row>
    <row r="52" spans="1:17" s="11" customFormat="1" x14ac:dyDescent="0.25">
      <c r="A52" s="13"/>
      <c r="B52" s="301" t="str">
        <f>'Pro 4'!B152</f>
        <v>Allegation</v>
      </c>
      <c r="C52" s="788">
        <v>1</v>
      </c>
      <c r="D52" s="788"/>
      <c r="E52" s="788">
        <v>2</v>
      </c>
      <c r="F52" s="788">
        <v>4</v>
      </c>
      <c r="G52" s="788">
        <v>3</v>
      </c>
      <c r="H52" s="788">
        <v>6</v>
      </c>
      <c r="I52" s="788">
        <v>4</v>
      </c>
      <c r="J52" s="788">
        <v>8</v>
      </c>
      <c r="K52" s="788">
        <v>5</v>
      </c>
      <c r="L52" s="789">
        <v>10</v>
      </c>
      <c r="O52" s="12"/>
    </row>
    <row r="53" spans="1:17" s="24" customFormat="1" x14ac:dyDescent="0.25">
      <c r="A53" s="23"/>
      <c r="B53" s="597" t="str">
        <f>'Pro 4'!B153</f>
        <v>Renseignements généraux</v>
      </c>
      <c r="C53" s="598"/>
      <c r="D53" s="598"/>
      <c r="E53" s="598"/>
      <c r="F53" s="598"/>
      <c r="G53" s="598"/>
      <c r="H53" s="598"/>
      <c r="I53" s="598"/>
      <c r="J53" s="598"/>
      <c r="K53" s="598"/>
      <c r="L53" s="599"/>
      <c r="O53" s="4"/>
    </row>
    <row r="54" spans="1:17" s="153" customFormat="1" x14ac:dyDescent="0.25">
      <c r="A54" s="198"/>
      <c r="B54" s="407" t="str">
        <f>'Pro 4'!B160</f>
        <v>Nature du dommage allégué (P)</v>
      </c>
      <c r="C54" s="784" t="str">
        <f>IF('Pro 4'!C160="","-",'Pro 4'!C160)</f>
        <v>-</v>
      </c>
      <c r="D54" s="784"/>
      <c r="E54" s="784" t="str">
        <f>IF('Pro 4'!E160="","-",'Pro 4'!E160)</f>
        <v>-</v>
      </c>
      <c r="F54" s="784"/>
      <c r="G54" s="784" t="str">
        <f>IF('Pro 4'!G160="","-",'Pro 4'!G160)</f>
        <v>-</v>
      </c>
      <c r="H54" s="784"/>
      <c r="I54" s="784" t="str">
        <f>IF('Pro 4'!I160="","-",'Pro 4'!I160)</f>
        <v>-</v>
      </c>
      <c r="J54" s="784"/>
      <c r="K54" s="784" t="str">
        <f>IF('Pro 4'!K160="","-",'Pro 4'!K160)</f>
        <v>-</v>
      </c>
      <c r="L54" s="785"/>
    </row>
    <row r="55" spans="1:17" s="153" customFormat="1" x14ac:dyDescent="0.25">
      <c r="A55" s="198"/>
      <c r="B55" s="407"/>
      <c r="C55" s="784"/>
      <c r="D55" s="784"/>
      <c r="E55" s="784"/>
      <c r="F55" s="784"/>
      <c r="G55" s="784"/>
      <c r="H55" s="784"/>
      <c r="I55" s="784"/>
      <c r="J55" s="784"/>
      <c r="K55" s="784"/>
      <c r="L55" s="785"/>
    </row>
    <row r="56" spans="1:17" s="153" customFormat="1" x14ac:dyDescent="0.25">
      <c r="A56" s="198"/>
      <c r="B56" s="407"/>
      <c r="C56" s="784"/>
      <c r="D56" s="784"/>
      <c r="E56" s="784"/>
      <c r="F56" s="784"/>
      <c r="G56" s="784"/>
      <c r="H56" s="784"/>
      <c r="I56" s="784"/>
      <c r="J56" s="784"/>
      <c r="K56" s="784"/>
      <c r="L56" s="785"/>
    </row>
    <row r="57" spans="1:17" s="24" customFormat="1" x14ac:dyDescent="0.25">
      <c r="A57" s="198"/>
      <c r="B57" s="597" t="str">
        <f>'Pro 4'!B163</f>
        <v>Offre du producteur national</v>
      </c>
      <c r="C57" s="598"/>
      <c r="D57" s="598"/>
      <c r="E57" s="598"/>
      <c r="F57" s="598"/>
      <c r="G57" s="598"/>
      <c r="H57" s="598"/>
      <c r="I57" s="598"/>
      <c r="J57" s="598"/>
      <c r="K57" s="598"/>
      <c r="L57" s="599"/>
      <c r="O57" s="4"/>
      <c r="P57" s="4"/>
      <c r="Q57" s="4"/>
    </row>
    <row r="58" spans="1:17" s="153" customFormat="1" x14ac:dyDescent="0.25">
      <c r="A58" s="198"/>
      <c r="B58" s="407" t="str">
        <f>'Pro 4'!B164</f>
        <v>Description du produit (P)</v>
      </c>
      <c r="C58" s="784" t="str">
        <f>IF('Pro 4'!C164="","-",'Pro 4'!C164)</f>
        <v>-</v>
      </c>
      <c r="D58" s="784"/>
      <c r="E58" s="784" t="str">
        <f>IF('Pro 4'!E164="","-",'Pro 4'!E164)</f>
        <v>-</v>
      </c>
      <c r="F58" s="784"/>
      <c r="G58" s="784" t="str">
        <f>IF('Pro 4'!G164="","-",'Pro 4'!G164)</f>
        <v>-</v>
      </c>
      <c r="H58" s="784"/>
      <c r="I58" s="784" t="str">
        <f>IF('Pro 4'!I164="","-",'Pro 4'!I164)</f>
        <v>-</v>
      </c>
      <c r="J58" s="784"/>
      <c r="K58" s="784" t="str">
        <f>IF('Pro 4'!K164="","-",'Pro 4'!K164)</f>
        <v>-</v>
      </c>
      <c r="L58" s="785"/>
    </row>
    <row r="59" spans="1:17" s="153" customFormat="1" x14ac:dyDescent="0.25">
      <c r="A59" s="198"/>
      <c r="B59" s="407"/>
      <c r="C59" s="784"/>
      <c r="D59" s="784"/>
      <c r="E59" s="784"/>
      <c r="F59" s="784"/>
      <c r="G59" s="784"/>
      <c r="H59" s="784"/>
      <c r="I59" s="784"/>
      <c r="J59" s="784"/>
      <c r="K59" s="784"/>
      <c r="L59" s="785"/>
    </row>
    <row r="60" spans="1:17" s="153" customFormat="1" x14ac:dyDescent="0.25">
      <c r="A60" s="198"/>
      <c r="B60" s="407"/>
      <c r="C60" s="784"/>
      <c r="D60" s="784"/>
      <c r="E60" s="784"/>
      <c r="F60" s="784"/>
      <c r="G60" s="784"/>
      <c r="H60" s="784"/>
      <c r="I60" s="784"/>
      <c r="J60" s="784"/>
      <c r="K60" s="784"/>
      <c r="L60" s="785"/>
    </row>
    <row r="61" spans="1:17" s="153" customFormat="1" x14ac:dyDescent="0.25">
      <c r="A61" s="198"/>
      <c r="B61" s="407"/>
      <c r="C61" s="784"/>
      <c r="D61" s="784"/>
      <c r="E61" s="784"/>
      <c r="F61" s="784"/>
      <c r="G61" s="784"/>
      <c r="H61" s="784"/>
      <c r="I61" s="784"/>
      <c r="J61" s="784"/>
      <c r="K61" s="784"/>
      <c r="L61" s="785"/>
    </row>
    <row r="62" spans="1:17" s="153" customFormat="1" x14ac:dyDescent="0.25">
      <c r="A62" s="198"/>
      <c r="B62" s="407" t="str">
        <f>'Pro 4'!B168</f>
        <v>Date de la transaction (P)</v>
      </c>
      <c r="C62" s="784" t="str">
        <f>IF('Pro 4'!C168="","-",'Pro 4'!C168)</f>
        <v>-</v>
      </c>
      <c r="D62" s="784"/>
      <c r="E62" s="784" t="str">
        <f>IF('Pro 4'!E168="","-",'Pro 4'!E168)</f>
        <v>-</v>
      </c>
      <c r="F62" s="784"/>
      <c r="G62" s="784" t="str">
        <f>IF('Pro 4'!G168="","-",'Pro 4'!G168)</f>
        <v>-</v>
      </c>
      <c r="H62" s="784"/>
      <c r="I62" s="784" t="str">
        <f>IF('Pro 4'!I168="","-",'Pro 4'!I168)</f>
        <v>-</v>
      </c>
      <c r="J62" s="784"/>
      <c r="K62" s="784" t="str">
        <f>IF('Pro 4'!K168="","-",'Pro 4'!K168)</f>
        <v>-</v>
      </c>
      <c r="L62" s="785"/>
    </row>
    <row r="63" spans="1:17" s="153" customFormat="1" x14ac:dyDescent="0.25">
      <c r="A63" s="198"/>
      <c r="B63" s="407"/>
      <c r="C63" s="784"/>
      <c r="D63" s="784"/>
      <c r="E63" s="784"/>
      <c r="F63" s="784"/>
      <c r="G63" s="784"/>
      <c r="H63" s="784"/>
      <c r="I63" s="784"/>
      <c r="J63" s="784"/>
      <c r="K63" s="784"/>
      <c r="L63" s="785"/>
    </row>
    <row r="64" spans="1:17" s="24" customFormat="1" x14ac:dyDescent="0.25">
      <c r="A64" s="198"/>
      <c r="B64" s="597" t="str">
        <f>'Pro 4'!B179</f>
        <v>Offre du concurrent</v>
      </c>
      <c r="C64" s="598"/>
      <c r="D64" s="598"/>
      <c r="E64" s="598"/>
      <c r="F64" s="598"/>
      <c r="G64" s="598"/>
      <c r="H64" s="598"/>
      <c r="I64" s="598"/>
      <c r="J64" s="598"/>
      <c r="K64" s="598"/>
      <c r="L64" s="599"/>
      <c r="O64" s="4"/>
    </row>
    <row r="65" spans="1:17" s="153" customFormat="1" x14ac:dyDescent="0.25">
      <c r="A65" s="198"/>
      <c r="B65" s="407" t="str">
        <f>'Pro 4'!B182</f>
        <v>Description du produit (P)</v>
      </c>
      <c r="C65" s="784" t="str">
        <f>IF('Pro 4'!C182="","-",'Pro 4'!C182)</f>
        <v>-</v>
      </c>
      <c r="D65" s="784"/>
      <c r="E65" s="784" t="str">
        <f>IF('Pro 4'!E182="","-",'Pro 4'!E182)</f>
        <v>-</v>
      </c>
      <c r="F65" s="784"/>
      <c r="G65" s="784" t="str">
        <f>IF('Pro 4'!G182="","-",'Pro 4'!G182)</f>
        <v>-</v>
      </c>
      <c r="H65" s="784"/>
      <c r="I65" s="784" t="str">
        <f>IF('Pro 4'!I182="","-",'Pro 4'!I182)</f>
        <v>-</v>
      </c>
      <c r="J65" s="784"/>
      <c r="K65" s="784" t="str">
        <f>IF('Pro 4'!K182="","-",'Pro 4'!K182)</f>
        <v>-</v>
      </c>
      <c r="L65" s="785"/>
    </row>
    <row r="66" spans="1:17" s="153" customFormat="1" x14ac:dyDescent="0.25">
      <c r="A66" s="198"/>
      <c r="B66" s="407"/>
      <c r="C66" s="784"/>
      <c r="D66" s="784"/>
      <c r="E66" s="784"/>
      <c r="F66" s="784"/>
      <c r="G66" s="784"/>
      <c r="H66" s="784"/>
      <c r="I66" s="784"/>
      <c r="J66" s="784"/>
      <c r="K66" s="784"/>
      <c r="L66" s="785"/>
    </row>
    <row r="67" spans="1:17" s="153" customFormat="1" x14ac:dyDescent="0.25">
      <c r="A67" s="198"/>
      <c r="B67" s="407"/>
      <c r="C67" s="784"/>
      <c r="D67" s="784"/>
      <c r="E67" s="784"/>
      <c r="F67" s="784"/>
      <c r="G67" s="784"/>
      <c r="H67" s="784"/>
      <c r="I67" s="784"/>
      <c r="J67" s="784"/>
      <c r="K67" s="784"/>
      <c r="L67" s="785"/>
    </row>
    <row r="68" spans="1:17" s="153" customFormat="1" x14ac:dyDescent="0.25">
      <c r="A68" s="198"/>
      <c r="B68" s="407"/>
      <c r="C68" s="784"/>
      <c r="D68" s="784"/>
      <c r="E68" s="784"/>
      <c r="F68" s="784"/>
      <c r="G68" s="784"/>
      <c r="H68" s="784"/>
      <c r="I68" s="784"/>
      <c r="J68" s="784"/>
      <c r="K68" s="784"/>
      <c r="L68" s="785"/>
    </row>
    <row r="69" spans="1:17" s="153" customFormat="1" x14ac:dyDescent="0.25">
      <c r="A69" s="198"/>
      <c r="B69" s="444" t="str">
        <f>'Pro 4'!B186</f>
        <v>Pays d'origine (P)</v>
      </c>
      <c r="C69" s="796" t="str">
        <f>IF('Pro 4'!C186="","-",'Pro 4'!C186)</f>
        <v>-</v>
      </c>
      <c r="D69" s="796"/>
      <c r="E69" s="796" t="str">
        <f>IF('Pro 4'!E186="","-",'Pro 4'!E186)</f>
        <v>-</v>
      </c>
      <c r="F69" s="796"/>
      <c r="G69" s="796" t="str">
        <f>IF('Pro 4'!G186="","-",'Pro 4'!G186)</f>
        <v>-</v>
      </c>
      <c r="H69" s="796"/>
      <c r="I69" s="796" t="str">
        <f>IF('Pro 4'!I186="","-",'Pro 4'!I186)</f>
        <v>-</v>
      </c>
      <c r="J69" s="796"/>
      <c r="K69" s="796" t="str">
        <f>IF('Pro 4'!K186="","-",'Pro 4'!K186)</f>
        <v>-</v>
      </c>
      <c r="L69" s="797"/>
    </row>
    <row r="70" spans="1:17" s="153" customFormat="1" x14ac:dyDescent="0.25">
      <c r="A70" s="198"/>
      <c r="B70" s="448"/>
      <c r="C70" s="798"/>
      <c r="D70" s="798"/>
      <c r="E70" s="798"/>
      <c r="F70" s="798"/>
      <c r="G70" s="798"/>
      <c r="H70" s="798"/>
      <c r="I70" s="798"/>
      <c r="J70" s="798"/>
      <c r="K70" s="798"/>
      <c r="L70" s="799"/>
    </row>
    <row r="71" spans="1:17" s="11" customFormat="1" x14ac:dyDescent="0.25">
      <c r="A71" s="198"/>
      <c r="B71" s="302"/>
      <c r="C71" s="255"/>
      <c r="D71" s="255"/>
      <c r="E71" s="255"/>
      <c r="F71" s="255"/>
      <c r="G71" s="255"/>
      <c r="H71" s="255"/>
      <c r="I71" s="255"/>
      <c r="J71" s="255"/>
      <c r="K71" s="255"/>
      <c r="L71" s="256"/>
      <c r="O71" s="12"/>
    </row>
    <row r="72" spans="1:17" s="11" customFormat="1" x14ac:dyDescent="0.25">
      <c r="A72" s="198"/>
      <c r="B72" s="301" t="str">
        <f>B52</f>
        <v>Allegation</v>
      </c>
      <c r="C72" s="788">
        <v>6</v>
      </c>
      <c r="D72" s="788"/>
      <c r="E72" s="788">
        <v>7</v>
      </c>
      <c r="F72" s="788">
        <v>4</v>
      </c>
      <c r="G72" s="788">
        <v>8</v>
      </c>
      <c r="H72" s="788">
        <v>6</v>
      </c>
      <c r="I72" s="788">
        <v>9</v>
      </c>
      <c r="J72" s="788">
        <v>8</v>
      </c>
      <c r="K72" s="788">
        <v>10</v>
      </c>
      <c r="L72" s="789">
        <v>10</v>
      </c>
      <c r="O72" s="12"/>
    </row>
    <row r="73" spans="1:17" s="24" customFormat="1" x14ac:dyDescent="0.25">
      <c r="A73" s="23"/>
      <c r="B73" s="793" t="str">
        <f>B53</f>
        <v>Renseignements généraux</v>
      </c>
      <c r="C73" s="794"/>
      <c r="D73" s="794"/>
      <c r="E73" s="794"/>
      <c r="F73" s="794"/>
      <c r="G73" s="794"/>
      <c r="H73" s="794"/>
      <c r="I73" s="794"/>
      <c r="J73" s="794"/>
      <c r="K73" s="794"/>
      <c r="L73" s="795"/>
      <c r="O73" s="4"/>
    </row>
    <row r="74" spans="1:17" s="153" customFormat="1" x14ac:dyDescent="0.25">
      <c r="A74" s="198"/>
      <c r="B74" s="407" t="str">
        <f>B54</f>
        <v>Nature du dommage allégué (P)</v>
      </c>
      <c r="C74" s="784" t="str">
        <f>IF('Pro 4'!C205="","-",'Pro 4'!C205)</f>
        <v>-</v>
      </c>
      <c r="D74" s="784"/>
      <c r="E74" s="784" t="str">
        <f>IF('Pro 4'!E205="","-",'Pro 4'!E205)</f>
        <v>-</v>
      </c>
      <c r="F74" s="784"/>
      <c r="G74" s="784" t="str">
        <f>IF('Pro 4'!G205="","-",'Pro 4'!G205)</f>
        <v>-</v>
      </c>
      <c r="H74" s="784"/>
      <c r="I74" s="784" t="str">
        <f>IF('Pro 4'!I205="","-",'Pro 4'!I205)</f>
        <v>-</v>
      </c>
      <c r="J74" s="784"/>
      <c r="K74" s="784" t="str">
        <f>IF('Pro 4'!K205="","-",'Pro 4'!K205)</f>
        <v>-</v>
      </c>
      <c r="L74" s="785"/>
    </row>
    <row r="75" spans="1:17" s="153" customFormat="1" x14ac:dyDescent="0.25">
      <c r="A75" s="198"/>
      <c r="B75" s="407"/>
      <c r="C75" s="784"/>
      <c r="D75" s="784"/>
      <c r="E75" s="784"/>
      <c r="F75" s="784"/>
      <c r="G75" s="784"/>
      <c r="H75" s="784"/>
      <c r="I75" s="784"/>
      <c r="J75" s="784"/>
      <c r="K75" s="784"/>
      <c r="L75" s="785"/>
    </row>
    <row r="76" spans="1:17" s="153" customFormat="1" x14ac:dyDescent="0.25">
      <c r="A76" s="198"/>
      <c r="B76" s="407"/>
      <c r="C76" s="784"/>
      <c r="D76" s="784"/>
      <c r="E76" s="784"/>
      <c r="F76" s="784"/>
      <c r="G76" s="784"/>
      <c r="H76" s="784"/>
      <c r="I76" s="784"/>
      <c r="J76" s="784"/>
      <c r="K76" s="784"/>
      <c r="L76" s="785"/>
    </row>
    <row r="77" spans="1:17" s="24" customFormat="1" x14ac:dyDescent="0.25">
      <c r="A77" s="198"/>
      <c r="B77" s="597" t="str">
        <f>B57</f>
        <v>Offre du producteur national</v>
      </c>
      <c r="C77" s="598"/>
      <c r="D77" s="598"/>
      <c r="E77" s="598"/>
      <c r="F77" s="598"/>
      <c r="G77" s="598"/>
      <c r="H77" s="598"/>
      <c r="I77" s="598"/>
      <c r="J77" s="598"/>
      <c r="K77" s="598"/>
      <c r="L77" s="599"/>
      <c r="O77" s="4"/>
      <c r="P77" s="4"/>
      <c r="Q77" s="4"/>
    </row>
    <row r="78" spans="1:17" s="153" customFormat="1" x14ac:dyDescent="0.25">
      <c r="A78" s="198"/>
      <c r="B78" s="407" t="str">
        <f>B58</f>
        <v>Description du produit (P)</v>
      </c>
      <c r="C78" s="784" t="str">
        <f>IF('Pro 4'!C209="","-",'Pro 4'!C209)</f>
        <v>-</v>
      </c>
      <c r="D78" s="784"/>
      <c r="E78" s="784" t="str">
        <f>IF('Pro 4'!E209="","-",'Pro 4'!E209)</f>
        <v>-</v>
      </c>
      <c r="F78" s="784"/>
      <c r="G78" s="784" t="str">
        <f>IF('Pro 4'!G209="","-",'Pro 4'!G209)</f>
        <v>-</v>
      </c>
      <c r="H78" s="784"/>
      <c r="I78" s="784" t="str">
        <f>IF('Pro 4'!I209="","-",'Pro 4'!I209)</f>
        <v>-</v>
      </c>
      <c r="J78" s="784"/>
      <c r="K78" s="784" t="str">
        <f>IF('Pro 4'!K209="","-",'Pro 4'!K209)</f>
        <v>-</v>
      </c>
      <c r="L78" s="785"/>
    </row>
    <row r="79" spans="1:17" s="153" customFormat="1" x14ac:dyDescent="0.25">
      <c r="A79" s="198"/>
      <c r="B79" s="407"/>
      <c r="C79" s="784"/>
      <c r="D79" s="784"/>
      <c r="E79" s="784"/>
      <c r="F79" s="784"/>
      <c r="G79" s="784"/>
      <c r="H79" s="784"/>
      <c r="I79" s="784"/>
      <c r="J79" s="784"/>
      <c r="K79" s="784"/>
      <c r="L79" s="785"/>
    </row>
    <row r="80" spans="1:17" s="153" customFormat="1" x14ac:dyDescent="0.25">
      <c r="A80" s="198"/>
      <c r="B80" s="407"/>
      <c r="C80" s="784"/>
      <c r="D80" s="784"/>
      <c r="E80" s="784"/>
      <c r="F80" s="784"/>
      <c r="G80" s="784"/>
      <c r="H80" s="784"/>
      <c r="I80" s="784"/>
      <c r="J80" s="784"/>
      <c r="K80" s="784"/>
      <c r="L80" s="785"/>
    </row>
    <row r="81" spans="1:15" s="153" customFormat="1" x14ac:dyDescent="0.25">
      <c r="A81" s="198"/>
      <c r="B81" s="407"/>
      <c r="C81" s="784"/>
      <c r="D81" s="784"/>
      <c r="E81" s="784"/>
      <c r="F81" s="784"/>
      <c r="G81" s="784"/>
      <c r="H81" s="784"/>
      <c r="I81" s="784"/>
      <c r="J81" s="784"/>
      <c r="K81" s="784"/>
      <c r="L81" s="785"/>
    </row>
    <row r="82" spans="1:15" s="153" customFormat="1" x14ac:dyDescent="0.25">
      <c r="A82" s="198"/>
      <c r="B82" s="407" t="str">
        <f>B62</f>
        <v>Date de la transaction (P)</v>
      </c>
      <c r="C82" s="784" t="str">
        <f>IF('Pro 4'!C213="","-",'Pro 4'!C213)</f>
        <v>-</v>
      </c>
      <c r="D82" s="784"/>
      <c r="E82" s="784" t="str">
        <f>IF('Pro 4'!E213="","-",'Pro 4'!E213)</f>
        <v>-</v>
      </c>
      <c r="F82" s="784"/>
      <c r="G82" s="784" t="str">
        <f>IF('Pro 4'!G213="","-",'Pro 4'!G213)</f>
        <v>-</v>
      </c>
      <c r="H82" s="784"/>
      <c r="I82" s="784" t="str">
        <f>IF('Pro 4'!I213="","-",'Pro 4'!I213)</f>
        <v>-</v>
      </c>
      <c r="J82" s="784"/>
      <c r="K82" s="784" t="str">
        <f>IF('Pro 4'!K213="","-",'Pro 4'!K213)</f>
        <v>-</v>
      </c>
      <c r="L82" s="785"/>
    </row>
    <row r="83" spans="1:15" s="153" customFormat="1" x14ac:dyDescent="0.25">
      <c r="A83" s="198"/>
      <c r="B83" s="407"/>
      <c r="C83" s="784"/>
      <c r="D83" s="784"/>
      <c r="E83" s="784"/>
      <c r="F83" s="784"/>
      <c r="G83" s="784"/>
      <c r="H83" s="784"/>
      <c r="I83" s="784"/>
      <c r="J83" s="784"/>
      <c r="K83" s="784"/>
      <c r="L83" s="785"/>
    </row>
    <row r="84" spans="1:15" s="24" customFormat="1" x14ac:dyDescent="0.25">
      <c r="A84" s="198"/>
      <c r="B84" s="597" t="str">
        <f>B64</f>
        <v>Offre du concurrent</v>
      </c>
      <c r="C84" s="598"/>
      <c r="D84" s="598"/>
      <c r="E84" s="598"/>
      <c r="F84" s="598"/>
      <c r="G84" s="598"/>
      <c r="H84" s="598"/>
      <c r="I84" s="598"/>
      <c r="J84" s="598"/>
      <c r="K84" s="598"/>
      <c r="L84" s="599"/>
      <c r="O84" s="4"/>
    </row>
    <row r="85" spans="1:15" s="153" customFormat="1" x14ac:dyDescent="0.25">
      <c r="A85" s="198"/>
      <c r="B85" s="407" t="str">
        <f>B65</f>
        <v>Description du produit (P)</v>
      </c>
      <c r="C85" s="784" t="str">
        <f>IF('Pro 4'!C227="","-",'Pro 4'!C227)</f>
        <v>-</v>
      </c>
      <c r="D85" s="784"/>
      <c r="E85" s="784" t="str">
        <f>IF('Pro 4'!E227="","-",'Pro 4'!E227)</f>
        <v>-</v>
      </c>
      <c r="F85" s="784"/>
      <c r="G85" s="784" t="str">
        <f>IF('Pro 4'!G227="","-",'Pro 4'!G227)</f>
        <v>-</v>
      </c>
      <c r="H85" s="784"/>
      <c r="I85" s="784" t="str">
        <f>IF('Pro 4'!I227="","-",'Pro 4'!I227)</f>
        <v>-</v>
      </c>
      <c r="J85" s="784"/>
      <c r="K85" s="784" t="str">
        <f>IF('Pro 4'!K227="","-",'Pro 4'!K227)</f>
        <v>-</v>
      </c>
      <c r="L85" s="785"/>
    </row>
    <row r="86" spans="1:15" s="153" customFormat="1" x14ac:dyDescent="0.25">
      <c r="A86" s="198"/>
      <c r="B86" s="407"/>
      <c r="C86" s="784"/>
      <c r="D86" s="784"/>
      <c r="E86" s="784"/>
      <c r="F86" s="784"/>
      <c r="G86" s="784"/>
      <c r="H86" s="784"/>
      <c r="I86" s="784"/>
      <c r="J86" s="784"/>
      <c r="K86" s="784"/>
      <c r="L86" s="785"/>
    </row>
    <row r="87" spans="1:15" s="153" customFormat="1" x14ac:dyDescent="0.25">
      <c r="A87" s="198"/>
      <c r="B87" s="407"/>
      <c r="C87" s="784"/>
      <c r="D87" s="784"/>
      <c r="E87" s="784"/>
      <c r="F87" s="784"/>
      <c r="G87" s="784"/>
      <c r="H87" s="784"/>
      <c r="I87" s="784"/>
      <c r="J87" s="784"/>
      <c r="K87" s="784"/>
      <c r="L87" s="785"/>
    </row>
    <row r="88" spans="1:15" s="153" customFormat="1" x14ac:dyDescent="0.25">
      <c r="A88" s="198"/>
      <c r="B88" s="407"/>
      <c r="C88" s="784"/>
      <c r="D88" s="784"/>
      <c r="E88" s="784"/>
      <c r="F88" s="784"/>
      <c r="G88" s="784"/>
      <c r="H88" s="784"/>
      <c r="I88" s="784"/>
      <c r="J88" s="784"/>
      <c r="K88" s="784"/>
      <c r="L88" s="785"/>
    </row>
    <row r="89" spans="1:15" s="153" customFormat="1" x14ac:dyDescent="0.25">
      <c r="A89" s="198"/>
      <c r="B89" s="444" t="str">
        <f>B69</f>
        <v>Pays d'origine (P)</v>
      </c>
      <c r="C89" s="796" t="str">
        <f>IF('Pro 4'!C231="","-",'Pro 4'!C231)</f>
        <v>-</v>
      </c>
      <c r="D89" s="796"/>
      <c r="E89" s="796" t="str">
        <f>IF('Pro 4'!E231="","-",'Pro 4'!E231)</f>
        <v>-</v>
      </c>
      <c r="F89" s="796"/>
      <c r="G89" s="796" t="str">
        <f>IF('Pro 4'!G231="","-",'Pro 4'!G231)</f>
        <v>-</v>
      </c>
      <c r="H89" s="796"/>
      <c r="I89" s="796" t="str">
        <f>IF('Pro 4'!I231="","-",'Pro 4'!I231)</f>
        <v>-</v>
      </c>
      <c r="J89" s="796"/>
      <c r="K89" s="796" t="str">
        <f>IF('Pro 4'!K231="","-",'Pro 4'!K231)</f>
        <v>-</v>
      </c>
      <c r="L89" s="797"/>
    </row>
    <row r="90" spans="1:15" s="153" customFormat="1" x14ac:dyDescent="0.25">
      <c r="A90" s="198"/>
      <c r="B90" s="448"/>
      <c r="C90" s="798"/>
      <c r="D90" s="798"/>
      <c r="E90" s="798"/>
      <c r="F90" s="798"/>
      <c r="G90" s="798"/>
      <c r="H90" s="798"/>
      <c r="I90" s="798"/>
      <c r="J90" s="798"/>
      <c r="K90" s="798"/>
      <c r="L90" s="799"/>
    </row>
    <row r="91" spans="1:15" s="153" customFormat="1" x14ac:dyDescent="0.25">
      <c r="A91" s="198"/>
      <c r="B91" s="205"/>
      <c r="C91" s="206"/>
      <c r="D91" s="206"/>
      <c r="E91" s="206"/>
      <c r="F91" s="206"/>
      <c r="G91" s="206"/>
      <c r="H91" s="206"/>
      <c r="I91" s="206"/>
      <c r="J91" s="206"/>
      <c r="K91" s="206"/>
      <c r="L91" s="207"/>
    </row>
  </sheetData>
  <sheetProtection algorithmName="SHA-512" hashValue="z/cqcCWi7AiaASM0C6xFDZll59sTieP+olnvbJKh5ubVp/mNsIwFEAXa+uv9v6FYHE74Hh8znmLZqatGMb+vPA==" saltValue="56E2WzSqpb1fOMHIJZ6wpw==" spinCount="100000" sheet="1" objects="1" scenarios="1" selectLockedCells="1"/>
  <mergeCells count="106">
    <mergeCell ref="G69:H70"/>
    <mergeCell ref="I69:J70"/>
    <mergeCell ref="B77:L77"/>
    <mergeCell ref="C72:D72"/>
    <mergeCell ref="E72:F72"/>
    <mergeCell ref="G72:H72"/>
    <mergeCell ref="I72:J72"/>
    <mergeCell ref="B89:B90"/>
    <mergeCell ref="C89:D90"/>
    <mergeCell ref="E89:F90"/>
    <mergeCell ref="G89:H90"/>
    <mergeCell ref="I89:J90"/>
    <mergeCell ref="K89:L90"/>
    <mergeCell ref="K82:L83"/>
    <mergeCell ref="B84:L84"/>
    <mergeCell ref="B85:B88"/>
    <mergeCell ref="C85:D88"/>
    <mergeCell ref="E85:F88"/>
    <mergeCell ref="G85:H88"/>
    <mergeCell ref="I85:J88"/>
    <mergeCell ref="K85:L88"/>
    <mergeCell ref="B82:B83"/>
    <mergeCell ref="C82:D83"/>
    <mergeCell ref="E82:F83"/>
    <mergeCell ref="G82:H83"/>
    <mergeCell ref="I82:J83"/>
    <mergeCell ref="B64:L64"/>
    <mergeCell ref="B78:B81"/>
    <mergeCell ref="C78:D81"/>
    <mergeCell ref="E78:F81"/>
    <mergeCell ref="G78:H81"/>
    <mergeCell ref="I78:J81"/>
    <mergeCell ref="K78:L81"/>
    <mergeCell ref="B73:L73"/>
    <mergeCell ref="B74:B76"/>
    <mergeCell ref="C74:D76"/>
    <mergeCell ref="E74:F76"/>
    <mergeCell ref="G74:H76"/>
    <mergeCell ref="K69:L70"/>
    <mergeCell ref="B69:B70"/>
    <mergeCell ref="C69:D70"/>
    <mergeCell ref="E69:F70"/>
    <mergeCell ref="I74:J76"/>
    <mergeCell ref="K74:L76"/>
    <mergeCell ref="B65:B68"/>
    <mergeCell ref="C65:D68"/>
    <mergeCell ref="E65:F68"/>
    <mergeCell ref="K72:L72"/>
    <mergeCell ref="G65:H68"/>
    <mergeCell ref="I65:J68"/>
    <mergeCell ref="B4:L4"/>
    <mergeCell ref="B5:L5"/>
    <mergeCell ref="B6:L6"/>
    <mergeCell ref="B37:D37"/>
    <mergeCell ref="B40:D40"/>
    <mergeCell ref="B8:L8"/>
    <mergeCell ref="B9:L9"/>
    <mergeCell ref="B12:I12"/>
    <mergeCell ref="B13:I13"/>
    <mergeCell ref="B14:I14"/>
    <mergeCell ref="B15:I15"/>
    <mergeCell ref="B28:L28"/>
    <mergeCell ref="B17:L17"/>
    <mergeCell ref="B19:L26"/>
    <mergeCell ref="I33:I34"/>
    <mergeCell ref="B30:L31"/>
    <mergeCell ref="C52:D52"/>
    <mergeCell ref="B54:B56"/>
    <mergeCell ref="C54:D56"/>
    <mergeCell ref="B57:L57"/>
    <mergeCell ref="I58:J61"/>
    <mergeCell ref="K58:L61"/>
    <mergeCell ref="B62:B63"/>
    <mergeCell ref="C62:D63"/>
    <mergeCell ref="E62:F63"/>
    <mergeCell ref="G62:H63"/>
    <mergeCell ref="I62:J63"/>
    <mergeCell ref="K62:L63"/>
    <mergeCell ref="C58:D61"/>
    <mergeCell ref="E58:F61"/>
    <mergeCell ref="B58:B61"/>
    <mergeCell ref="G58:H61"/>
    <mergeCell ref="E54:F56"/>
    <mergeCell ref="G54:H56"/>
    <mergeCell ref="I54:J56"/>
    <mergeCell ref="K65:L68"/>
    <mergeCell ref="B47:L47"/>
    <mergeCell ref="B45:D45"/>
    <mergeCell ref="B49:L50"/>
    <mergeCell ref="B35:D35"/>
    <mergeCell ref="E33:E34"/>
    <mergeCell ref="F33:F34"/>
    <mergeCell ref="G33:G34"/>
    <mergeCell ref="H33:H34"/>
    <mergeCell ref="B36:D36"/>
    <mergeCell ref="B39:D39"/>
    <mergeCell ref="B38:D38"/>
    <mergeCell ref="B41:D41"/>
    <mergeCell ref="B42:D42"/>
    <mergeCell ref="B43:D43"/>
    <mergeCell ref="K54:L56"/>
    <mergeCell ref="B53:L53"/>
    <mergeCell ref="E52:F52"/>
    <mergeCell ref="G52:H52"/>
    <mergeCell ref="I52:J52"/>
    <mergeCell ref="K52: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0"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AA1FA08-A491-4466-90D1-7E211E3418E9}">
          <x14:formula1>
            <xm:f>Variables!$D$60:$D$61</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50"/>
    <col min="3" max="3" width="12.42578125" style="50" customWidth="1"/>
    <col min="4" max="4" width="57.85546875" style="50" customWidth="1"/>
    <col min="5" max="15" width="9.140625" style="50"/>
    <col min="16" max="16" width="24" style="50" customWidth="1"/>
    <col min="17" max="16384" width="9.140625" style="50"/>
  </cols>
  <sheetData>
    <row r="3" spans="4:27" x14ac:dyDescent="0.2">
      <c r="D3" s="111" t="s">
        <v>443</v>
      </c>
      <c r="E3" s="53" t="s">
        <v>444</v>
      </c>
      <c r="F3" s="53"/>
      <c r="G3" s="53"/>
      <c r="H3" s="53"/>
      <c r="I3" s="53"/>
      <c r="J3" s="53"/>
      <c r="K3" s="53" t="s">
        <v>41</v>
      </c>
      <c r="L3" s="53"/>
      <c r="M3" s="53"/>
      <c r="N3" s="53"/>
      <c r="O3" s="53"/>
      <c r="P3" s="53"/>
      <c r="Q3" s="53"/>
      <c r="R3" s="53"/>
      <c r="S3" s="54"/>
    </row>
    <row r="4" spans="4:27" x14ac:dyDescent="0.2">
      <c r="D4" s="56"/>
      <c r="E4" s="94"/>
      <c r="F4" s="94">
        <v>2022</v>
      </c>
      <c r="G4" s="94">
        <v>2023</v>
      </c>
      <c r="H4" s="94">
        <v>2024</v>
      </c>
      <c r="I4" s="94"/>
      <c r="J4" s="94"/>
      <c r="K4" s="94"/>
      <c r="L4" s="94">
        <v>2022</v>
      </c>
      <c r="M4" s="94">
        <v>2023</v>
      </c>
      <c r="N4" s="94">
        <v>2024</v>
      </c>
      <c r="O4" s="94"/>
      <c r="P4" s="94"/>
      <c r="Q4" s="94"/>
      <c r="R4" s="94"/>
      <c r="S4" s="57"/>
      <c r="Z4" s="94"/>
      <c r="AA4" s="94"/>
    </row>
    <row r="5" spans="4:27" x14ac:dyDescent="0.2">
      <c r="D5" s="56" t="s">
        <v>446</v>
      </c>
      <c r="E5" s="94"/>
      <c r="F5" s="94"/>
      <c r="G5" s="94"/>
      <c r="H5" s="94"/>
      <c r="I5" s="94"/>
      <c r="J5" s="94" t="s">
        <v>446</v>
      </c>
      <c r="K5" s="94"/>
      <c r="L5" s="94"/>
      <c r="M5" s="94"/>
      <c r="N5" s="94"/>
      <c r="O5" s="94"/>
      <c r="P5" s="94" t="s">
        <v>445</v>
      </c>
      <c r="Q5" s="94"/>
      <c r="R5" s="94"/>
      <c r="S5" s="57"/>
      <c r="Z5" s="94"/>
      <c r="AA5" s="94"/>
    </row>
    <row r="6" spans="4:27" x14ac:dyDescent="0.2">
      <c r="D6" s="56"/>
      <c r="E6" s="94"/>
      <c r="F6" s="94"/>
      <c r="G6" s="94"/>
      <c r="H6" s="94"/>
      <c r="I6" s="94"/>
      <c r="J6" s="94"/>
      <c r="K6" s="94"/>
      <c r="L6" s="94"/>
      <c r="M6" s="94"/>
      <c r="N6" s="94"/>
      <c r="O6" s="94"/>
      <c r="P6" s="94"/>
      <c r="Q6" s="94">
        <v>2022</v>
      </c>
      <c r="R6" s="94">
        <v>2023</v>
      </c>
      <c r="S6" s="57">
        <v>2024</v>
      </c>
      <c r="Z6" s="94"/>
      <c r="AA6" s="94"/>
    </row>
    <row r="7" spans="4:27" ht="13.5" thickBot="1" x14ac:dyDescent="0.25">
      <c r="D7" s="56" t="s">
        <v>448</v>
      </c>
      <c r="E7" s="94"/>
      <c r="F7" s="94"/>
      <c r="G7" s="94"/>
      <c r="H7" s="94"/>
      <c r="I7" s="94"/>
      <c r="J7" s="94" t="s">
        <v>448</v>
      </c>
      <c r="K7" s="94"/>
      <c r="L7" s="94"/>
      <c r="M7" s="94"/>
      <c r="N7" s="94"/>
      <c r="O7" s="94"/>
      <c r="P7" s="94" t="s">
        <v>447</v>
      </c>
      <c r="Q7" s="94"/>
      <c r="R7" s="94"/>
      <c r="S7" s="57"/>
      <c r="Z7" s="94"/>
      <c r="AA7" s="94"/>
    </row>
    <row r="8" spans="4:27" x14ac:dyDescent="0.2">
      <c r="D8" s="56" t="s">
        <v>449</v>
      </c>
      <c r="E8" s="94"/>
      <c r="F8" s="51">
        <f>'Pro 1'!G20</f>
        <v>0</v>
      </c>
      <c r="G8" s="51">
        <f>'Pro 1'!H20</f>
        <v>0</v>
      </c>
      <c r="H8" s="51">
        <f>'Pro 1'!I20</f>
        <v>0</v>
      </c>
      <c r="I8" s="94"/>
      <c r="J8" s="94" t="s">
        <v>449</v>
      </c>
      <c r="K8" s="94"/>
      <c r="L8" s="51">
        <f>'Pro 1'!G23</f>
        <v>0</v>
      </c>
      <c r="M8" s="51">
        <f>'Pro 1'!H23</f>
        <v>0</v>
      </c>
      <c r="N8" s="51">
        <f>'Pro 1'!I23</f>
        <v>0</v>
      </c>
      <c r="O8" s="94"/>
      <c r="P8" s="94" t="s">
        <v>377</v>
      </c>
      <c r="Q8" s="94">
        <f>'Pro 3'!G24</f>
        <v>0</v>
      </c>
      <c r="R8" s="94">
        <f>'Pro 3'!H24</f>
        <v>0</v>
      </c>
      <c r="S8" s="57">
        <f>'Pro 3'!I24</f>
        <v>0</v>
      </c>
      <c r="Z8" s="94"/>
      <c r="AA8" s="94"/>
    </row>
    <row r="9" spans="4:27" x14ac:dyDescent="0.2">
      <c r="D9" s="56"/>
      <c r="E9" s="94"/>
      <c r="F9" s="94"/>
      <c r="G9" s="94"/>
      <c r="H9" s="94"/>
      <c r="I9" s="94"/>
      <c r="J9" s="94"/>
      <c r="K9" s="94"/>
      <c r="L9" s="94"/>
      <c r="M9" s="94"/>
      <c r="N9" s="94"/>
      <c r="O9" s="94"/>
      <c r="P9" s="94" t="s">
        <v>371</v>
      </c>
      <c r="Q9" s="94">
        <f>'Pro 3'!G25</f>
        <v>0</v>
      </c>
      <c r="R9" s="94">
        <f>'Pro 3'!H25</f>
        <v>0</v>
      </c>
      <c r="S9" s="57">
        <f>'Pro 3'!I25</f>
        <v>0</v>
      </c>
      <c r="Z9" s="94"/>
      <c r="AA9" s="94"/>
    </row>
    <row r="10" spans="4:27" x14ac:dyDescent="0.2">
      <c r="D10" s="56" t="s">
        <v>447</v>
      </c>
      <c r="E10" s="94"/>
      <c r="F10" s="94"/>
      <c r="G10" s="94"/>
      <c r="H10" s="94"/>
      <c r="I10" s="94"/>
      <c r="J10" s="94" t="s">
        <v>447</v>
      </c>
      <c r="K10" s="94"/>
      <c r="L10" s="94"/>
      <c r="M10" s="94"/>
      <c r="N10" s="94"/>
      <c r="O10" s="94"/>
      <c r="P10" s="94" t="s">
        <v>450</v>
      </c>
      <c r="Q10" s="94"/>
      <c r="R10" s="94"/>
      <c r="S10" s="57"/>
      <c r="Z10" s="94"/>
      <c r="AA10" s="94"/>
    </row>
    <row r="11" spans="4:27" x14ac:dyDescent="0.2">
      <c r="D11" s="56" t="s">
        <v>166</v>
      </c>
      <c r="E11" s="94"/>
      <c r="F11" s="94">
        <f>'Pro 3'!G67/1000</f>
        <v>0</v>
      </c>
      <c r="G11" s="94">
        <f>'Pro 3'!H67/1000</f>
        <v>0</v>
      </c>
      <c r="H11" s="94">
        <f>'Pro 3'!I67/1000</f>
        <v>0</v>
      </c>
      <c r="I11" s="94"/>
      <c r="J11" s="94" t="s">
        <v>166</v>
      </c>
      <c r="K11" s="94"/>
      <c r="L11" s="94">
        <f>'Pro 3'!G90/1000</f>
        <v>0</v>
      </c>
      <c r="M11" s="94">
        <f>'Pro 3'!H90/1000</f>
        <v>0</v>
      </c>
      <c r="N11" s="94">
        <f>'Pro 3'!I90/1000</f>
        <v>0</v>
      </c>
      <c r="O11" s="94"/>
      <c r="P11" s="94" t="s">
        <v>374</v>
      </c>
      <c r="Q11" s="94">
        <f>'Pro 3'!G27</f>
        <v>0</v>
      </c>
      <c r="R11" s="94">
        <f>'Pro 3'!H27</f>
        <v>0</v>
      </c>
      <c r="S11" s="57">
        <f>'Pro 3'!I27</f>
        <v>0</v>
      </c>
      <c r="Z11" s="94"/>
      <c r="AA11" s="94"/>
    </row>
    <row r="12" spans="4:27" x14ac:dyDescent="0.2">
      <c r="D12" s="56" t="s">
        <v>451</v>
      </c>
      <c r="E12" s="94"/>
      <c r="F12" s="94">
        <f>SUM('Pro 3'!G68:G71)/1000</f>
        <v>0</v>
      </c>
      <c r="G12" s="94">
        <f>SUM('Pro 3'!H68:H71)/1000</f>
        <v>0</v>
      </c>
      <c r="H12" s="94">
        <f>SUM('Pro 3'!I68:I71)/1000</f>
        <v>0</v>
      </c>
      <c r="I12" s="94"/>
      <c r="J12" s="94" t="s">
        <v>451</v>
      </c>
      <c r="K12" s="94"/>
      <c r="L12" s="94">
        <f>SUM('Pro 3'!G91:G94)/1000</f>
        <v>0</v>
      </c>
      <c r="M12" s="94">
        <f>SUM('Pro 3'!H91:H94)/1000</f>
        <v>0</v>
      </c>
      <c r="N12" s="94">
        <f>SUM('Pro 3'!I91:I94)/1000</f>
        <v>0</v>
      </c>
      <c r="O12" s="94"/>
      <c r="P12" s="94" t="s">
        <v>373</v>
      </c>
      <c r="Q12" s="94">
        <f>'Pro 3'!G28</f>
        <v>0</v>
      </c>
      <c r="R12" s="94">
        <f>'Pro 3'!H28</f>
        <v>0</v>
      </c>
      <c r="S12" s="57">
        <f>'Pro 3'!I28</f>
        <v>0</v>
      </c>
      <c r="Z12" s="94"/>
      <c r="AA12" s="94"/>
    </row>
    <row r="13" spans="4:27" x14ac:dyDescent="0.2">
      <c r="D13" s="56" t="s">
        <v>452</v>
      </c>
      <c r="E13" s="94"/>
      <c r="F13" s="94">
        <f>'Pro 3'!G72/1000</f>
        <v>0</v>
      </c>
      <c r="G13" s="94">
        <f>'Pro 3'!H72/1000</f>
        <v>0</v>
      </c>
      <c r="H13" s="94">
        <f>'Pro 3'!I72/1000</f>
        <v>0</v>
      </c>
      <c r="I13" s="94"/>
      <c r="J13" s="94" t="s">
        <v>452</v>
      </c>
      <c r="K13" s="94"/>
      <c r="L13" s="94">
        <f>'Pro 3'!G95/1000</f>
        <v>0</v>
      </c>
      <c r="M13" s="94">
        <f>'Pro 3'!H95/1000</f>
        <v>0</v>
      </c>
      <c r="N13" s="94">
        <f>'Pro 3'!I95/1000</f>
        <v>0</v>
      </c>
      <c r="O13" s="94"/>
      <c r="P13" s="94" t="s">
        <v>453</v>
      </c>
      <c r="Q13" s="94">
        <f>'Pro 3'!G29</f>
        <v>0</v>
      </c>
      <c r="R13" s="94">
        <f>'Pro 3'!H29</f>
        <v>0</v>
      </c>
      <c r="S13" s="57">
        <f>'Pro 3'!I29</f>
        <v>0</v>
      </c>
      <c r="Z13" s="94"/>
      <c r="AA13" s="94"/>
    </row>
    <row r="14" spans="4:27" ht="13.5" thickBot="1" x14ac:dyDescent="0.25">
      <c r="D14" s="56" t="s">
        <v>426</v>
      </c>
      <c r="E14" s="94"/>
      <c r="F14" s="94">
        <f>'Pro 3'!G73/1000</f>
        <v>0</v>
      </c>
      <c r="G14" s="94">
        <f>'Pro 3'!H73/1000</f>
        <v>0</v>
      </c>
      <c r="H14" s="94">
        <f>'Pro 3'!I73/1000</f>
        <v>0</v>
      </c>
      <c r="I14" s="94"/>
      <c r="J14" s="94" t="s">
        <v>426</v>
      </c>
      <c r="K14" s="94"/>
      <c r="L14" s="94">
        <f>'Pro 3'!G96/1000</f>
        <v>0</v>
      </c>
      <c r="M14" s="94">
        <f>'Pro 3'!H96/1000</f>
        <v>0</v>
      </c>
      <c r="N14" s="94">
        <f>'Pro 3'!I96/1000</f>
        <v>0</v>
      </c>
      <c r="O14" s="94"/>
      <c r="P14" s="94" t="s">
        <v>455</v>
      </c>
      <c r="Q14" s="52"/>
      <c r="R14" s="52"/>
      <c r="S14" s="110"/>
      <c r="Z14" s="94"/>
      <c r="AA14" s="94"/>
    </row>
    <row r="15" spans="4:27" x14ac:dyDescent="0.2">
      <c r="D15" s="56" t="s">
        <v>454</v>
      </c>
      <c r="E15" s="94"/>
      <c r="F15" s="94">
        <f>'Pro 3'!G74/1000</f>
        <v>0</v>
      </c>
      <c r="G15" s="94">
        <f>'Pro 3'!H74/1000</f>
        <v>0</v>
      </c>
      <c r="H15" s="94">
        <f>'Pro 3'!I74/1000</f>
        <v>0</v>
      </c>
      <c r="I15" s="94"/>
      <c r="J15" s="94" t="s">
        <v>454</v>
      </c>
      <c r="K15" s="94"/>
      <c r="L15" s="94">
        <f>'Pro 3'!G97/1000</f>
        <v>0</v>
      </c>
      <c r="M15" s="94">
        <f>'Pro 3'!H97/1000</f>
        <v>0</v>
      </c>
      <c r="N15" s="94">
        <f>'Pro 3'!I97/1000</f>
        <v>0</v>
      </c>
      <c r="O15" s="94"/>
      <c r="P15" s="94"/>
      <c r="Q15" s="94"/>
      <c r="R15" s="94"/>
      <c r="S15" s="57"/>
      <c r="Z15" s="94"/>
      <c r="AA15" s="94"/>
    </row>
    <row r="16" spans="4:27" x14ac:dyDescent="0.2">
      <c r="D16" s="56" t="s">
        <v>456</v>
      </c>
      <c r="E16" s="94"/>
      <c r="F16" s="94"/>
      <c r="G16" s="94"/>
      <c r="H16" s="94"/>
      <c r="I16" s="94"/>
      <c r="J16" s="94" t="s">
        <v>456</v>
      </c>
      <c r="K16" s="94"/>
      <c r="L16" s="94"/>
      <c r="M16" s="94"/>
      <c r="N16" s="94"/>
      <c r="O16" s="94"/>
      <c r="P16" s="94"/>
      <c r="Q16" s="94"/>
      <c r="R16" s="94"/>
      <c r="S16" s="57"/>
      <c r="Z16" s="94"/>
      <c r="AA16" s="94"/>
    </row>
    <row r="17" spans="4:27" x14ac:dyDescent="0.2">
      <c r="D17" s="56"/>
      <c r="E17" s="94"/>
      <c r="F17" s="94"/>
      <c r="G17" s="94"/>
      <c r="H17" s="94"/>
      <c r="I17" s="94"/>
      <c r="J17" s="94"/>
      <c r="K17" s="94"/>
      <c r="L17" s="94"/>
      <c r="M17" s="94"/>
      <c r="N17" s="94"/>
      <c r="O17" s="94"/>
      <c r="P17" s="94"/>
      <c r="Q17" s="94"/>
      <c r="R17" s="94"/>
      <c r="S17" s="57"/>
      <c r="Z17" s="94"/>
      <c r="AA17" s="94"/>
    </row>
    <row r="18" spans="4:27" x14ac:dyDescent="0.2">
      <c r="D18" s="56" t="s">
        <v>457</v>
      </c>
      <c r="E18" s="94"/>
      <c r="F18" s="94"/>
      <c r="G18" s="94"/>
      <c r="H18" s="94"/>
      <c r="I18" s="94"/>
      <c r="J18" s="94" t="s">
        <v>457</v>
      </c>
      <c r="K18" s="94"/>
      <c r="L18" s="94"/>
      <c r="M18" s="94"/>
      <c r="N18" s="94"/>
      <c r="O18" s="94"/>
      <c r="P18" s="94"/>
      <c r="Q18" s="94"/>
      <c r="R18" s="94"/>
      <c r="S18" s="57"/>
      <c r="Z18" s="94"/>
      <c r="AA18" s="94"/>
    </row>
    <row r="19" spans="4:27" x14ac:dyDescent="0.2">
      <c r="D19" s="56"/>
      <c r="E19" s="94"/>
      <c r="F19" s="94"/>
      <c r="G19" s="94"/>
      <c r="H19" s="94"/>
      <c r="I19" s="94"/>
      <c r="J19" s="94"/>
      <c r="K19" s="94"/>
      <c r="L19" s="94"/>
      <c r="M19" s="94"/>
      <c r="N19" s="94"/>
      <c r="O19" s="94"/>
      <c r="P19" s="94"/>
      <c r="Q19" s="94"/>
      <c r="R19" s="94"/>
      <c r="S19" s="57"/>
    </row>
    <row r="20" spans="4:27" x14ac:dyDescent="0.2">
      <c r="D20" s="56" t="s">
        <v>458</v>
      </c>
      <c r="E20" s="94"/>
      <c r="F20" s="94" t="e">
        <f>'Pro 2'!G29+'Pro 2'!G32+'Pro 2'!#REF!+'Pro 2'!#REF!</f>
        <v>#REF!</v>
      </c>
      <c r="G20" s="94" t="e">
        <f>'Pro 2'!H29+'Pro 2'!H32+'Pro 2'!#REF!+'Pro 2'!#REF!</f>
        <v>#REF!</v>
      </c>
      <c r="H20" s="94" t="e">
        <f>'Pro 2'!I29+'Pro 2'!I32+'Pro 2'!#REF!+'Pro 2'!#REF!</f>
        <v>#REF!</v>
      </c>
      <c r="I20" s="94"/>
      <c r="J20" s="94" t="s">
        <v>458</v>
      </c>
      <c r="K20" s="94"/>
      <c r="L20" s="94">
        <f>'Pro 2'!G43</f>
        <v>0</v>
      </c>
      <c r="M20" s="94">
        <f>'Pro 2'!H43</f>
        <v>0</v>
      </c>
      <c r="N20" s="94">
        <f>'Pro 2'!I43</f>
        <v>0</v>
      </c>
      <c r="O20" s="94"/>
      <c r="P20" s="94"/>
      <c r="Q20" s="94"/>
      <c r="R20" s="94"/>
      <c r="S20" s="57"/>
    </row>
    <row r="21" spans="4:27" x14ac:dyDescent="0.2">
      <c r="D21" s="56"/>
      <c r="E21" s="94"/>
      <c r="F21" s="94"/>
      <c r="G21" s="94"/>
      <c r="H21" s="94"/>
      <c r="I21" s="94"/>
      <c r="J21" s="94"/>
      <c r="K21" s="94"/>
      <c r="L21" s="94"/>
      <c r="M21" s="94"/>
      <c r="N21" s="94"/>
      <c r="O21" s="94"/>
      <c r="P21" s="94"/>
      <c r="Q21" s="94"/>
      <c r="R21" s="94"/>
      <c r="S21" s="57"/>
      <c r="T21" s="94"/>
    </row>
    <row r="22" spans="4:27" x14ac:dyDescent="0.2">
      <c r="D22" s="56" t="s">
        <v>447</v>
      </c>
      <c r="E22" s="94"/>
      <c r="F22" s="94"/>
      <c r="G22" s="94"/>
      <c r="H22" s="94"/>
      <c r="I22" s="94"/>
      <c r="J22" s="94" t="s">
        <v>447</v>
      </c>
      <c r="K22" s="94"/>
      <c r="L22" s="94"/>
      <c r="M22" s="94"/>
      <c r="N22" s="94"/>
      <c r="O22" s="94"/>
      <c r="P22" s="94"/>
      <c r="Q22" s="94"/>
      <c r="R22" s="94"/>
      <c r="S22" s="57"/>
      <c r="T22" s="94"/>
    </row>
    <row r="23" spans="4:27" x14ac:dyDescent="0.2">
      <c r="D23" s="56" t="s">
        <v>377</v>
      </c>
      <c r="E23" s="94"/>
      <c r="F23" s="94">
        <f>'Pro 3'!G227</f>
        <v>0</v>
      </c>
      <c r="G23" s="94">
        <f>'Pro 3'!H227</f>
        <v>0</v>
      </c>
      <c r="H23" s="94">
        <f>'Pro 3'!I227</f>
        <v>0</v>
      </c>
      <c r="I23" s="94"/>
      <c r="J23" s="94" t="s">
        <v>377</v>
      </c>
      <c r="K23" s="94"/>
      <c r="L23" s="94">
        <f>'Pro 3'!G251</f>
        <v>0</v>
      </c>
      <c r="M23" s="94">
        <f>'Pro 3'!H251</f>
        <v>0</v>
      </c>
      <c r="N23" s="94">
        <f>'Pro 3'!I251</f>
        <v>0</v>
      </c>
      <c r="O23" s="94"/>
      <c r="P23" s="94"/>
      <c r="Q23" s="94"/>
      <c r="R23" s="94"/>
      <c r="S23" s="57"/>
      <c r="T23" s="94"/>
    </row>
    <row r="24" spans="4:27" x14ac:dyDescent="0.2">
      <c r="D24" s="56"/>
      <c r="E24" s="94"/>
      <c r="F24" s="94"/>
      <c r="G24" s="94"/>
      <c r="H24" s="94"/>
      <c r="I24" s="94"/>
      <c r="J24" s="94"/>
      <c r="K24" s="94"/>
      <c r="L24" s="94"/>
      <c r="M24" s="94"/>
      <c r="N24" s="94"/>
      <c r="O24" s="94"/>
      <c r="P24" s="94"/>
      <c r="Q24" s="94"/>
      <c r="R24" s="94"/>
      <c r="S24" s="57"/>
      <c r="T24" s="94"/>
    </row>
    <row r="25" spans="4:27" x14ac:dyDescent="0.2">
      <c r="D25" s="56"/>
      <c r="E25" s="94"/>
      <c r="F25" s="94"/>
      <c r="G25" s="94"/>
      <c r="H25" s="94"/>
      <c r="I25" s="94"/>
      <c r="J25" s="94"/>
      <c r="K25" s="94"/>
      <c r="L25" s="94"/>
      <c r="M25" s="94"/>
      <c r="N25" s="94"/>
      <c r="O25" s="94"/>
      <c r="P25" s="94"/>
      <c r="Q25" s="94"/>
      <c r="R25" s="94"/>
      <c r="S25" s="57"/>
      <c r="T25" s="94"/>
    </row>
    <row r="26" spans="4:27" x14ac:dyDescent="0.2">
      <c r="D26" s="56"/>
      <c r="E26" s="94"/>
      <c r="F26" s="94"/>
      <c r="G26" s="94"/>
      <c r="H26" s="94"/>
      <c r="I26" s="94"/>
      <c r="J26" s="94"/>
      <c r="K26" s="94"/>
      <c r="L26" s="94"/>
      <c r="M26" s="94"/>
      <c r="N26" s="94"/>
      <c r="O26" s="94"/>
      <c r="P26" s="94"/>
      <c r="Q26" s="94"/>
      <c r="R26" s="94"/>
      <c r="S26" s="57"/>
      <c r="T26" s="94"/>
    </row>
    <row r="27" spans="4:27" x14ac:dyDescent="0.2">
      <c r="D27" s="56" t="s">
        <v>166</v>
      </c>
      <c r="E27" s="94"/>
      <c r="F27" s="94">
        <f>'Pro 3'!G228</f>
        <v>0</v>
      </c>
      <c r="G27" s="94">
        <f>'Pro 3'!H228</f>
        <v>0</v>
      </c>
      <c r="H27" s="94">
        <f>'Pro 3'!I228</f>
        <v>0</v>
      </c>
      <c r="I27" s="94"/>
      <c r="J27" s="94" t="s">
        <v>166</v>
      </c>
      <c r="K27" s="94"/>
      <c r="L27" s="94">
        <f>'Pro 3'!G252</f>
        <v>0</v>
      </c>
      <c r="M27" s="94">
        <f>'Pro 3'!H252</f>
        <v>0</v>
      </c>
      <c r="N27" s="94">
        <f>'Pro 3'!I252</f>
        <v>0</v>
      </c>
      <c r="O27" s="94"/>
      <c r="P27" s="94"/>
      <c r="Q27" s="94"/>
      <c r="R27" s="94"/>
      <c r="S27" s="57"/>
      <c r="T27" s="94"/>
    </row>
    <row r="28" spans="4:27" x14ac:dyDescent="0.2">
      <c r="D28" s="56" t="s">
        <v>456</v>
      </c>
      <c r="E28" s="94"/>
      <c r="F28" s="94"/>
      <c r="G28" s="94"/>
      <c r="H28" s="94"/>
      <c r="I28" s="94"/>
      <c r="J28" s="94" t="s">
        <v>456</v>
      </c>
      <c r="K28" s="94"/>
      <c r="L28" s="94"/>
      <c r="M28" s="94"/>
      <c r="N28" s="94"/>
      <c r="O28" s="94"/>
      <c r="P28" s="94"/>
      <c r="Q28" s="94"/>
      <c r="R28" s="94"/>
      <c r="S28" s="57"/>
      <c r="T28" s="94"/>
    </row>
    <row r="29" spans="4:27" x14ac:dyDescent="0.2">
      <c r="D29" s="56" t="s">
        <v>167</v>
      </c>
      <c r="E29" s="94"/>
      <c r="F29" s="94">
        <f>'Pro 3'!G230</f>
        <v>0</v>
      </c>
      <c r="G29" s="94">
        <f>'Pro 3'!H230</f>
        <v>0</v>
      </c>
      <c r="H29" s="94">
        <f>'Pro 3'!I230</f>
        <v>0</v>
      </c>
      <c r="I29" s="94"/>
      <c r="J29" s="94" t="s">
        <v>167</v>
      </c>
      <c r="K29" s="94"/>
      <c r="L29" s="94">
        <f>'Pro 3'!G254</f>
        <v>0</v>
      </c>
      <c r="M29" s="94">
        <f>'Pro 3'!H254</f>
        <v>0</v>
      </c>
      <c r="N29" s="94">
        <f>'Pro 3'!I254</f>
        <v>0</v>
      </c>
      <c r="O29" s="94"/>
      <c r="P29" s="94"/>
      <c r="Q29" s="94"/>
      <c r="R29" s="94"/>
      <c r="S29" s="57"/>
      <c r="T29" s="94"/>
    </row>
    <row r="30" spans="4:27" x14ac:dyDescent="0.2">
      <c r="D30" s="56" t="s">
        <v>371</v>
      </c>
      <c r="E30" s="94"/>
      <c r="F30" s="94"/>
      <c r="G30" s="94"/>
      <c r="H30" s="94"/>
      <c r="I30" s="94"/>
      <c r="J30" s="94" t="s">
        <v>371</v>
      </c>
      <c r="K30" s="94"/>
      <c r="L30" s="94"/>
      <c r="M30" s="94"/>
      <c r="N30" s="94"/>
      <c r="O30" s="94"/>
      <c r="P30" s="94"/>
      <c r="Q30" s="94"/>
      <c r="R30" s="94"/>
      <c r="S30" s="57"/>
      <c r="T30" s="94"/>
    </row>
    <row r="31" spans="4:27" x14ac:dyDescent="0.2">
      <c r="D31" s="56" t="s">
        <v>450</v>
      </c>
      <c r="E31" s="94"/>
      <c r="F31" s="94"/>
      <c r="G31" s="94"/>
      <c r="H31" s="94"/>
      <c r="I31" s="94"/>
      <c r="J31" s="94" t="s">
        <v>450</v>
      </c>
      <c r="K31" s="94"/>
      <c r="L31" s="94"/>
      <c r="M31" s="94"/>
      <c r="N31" s="94"/>
      <c r="O31" s="94"/>
      <c r="P31" s="94"/>
      <c r="Q31" s="94"/>
      <c r="R31" s="94"/>
      <c r="S31" s="57"/>
      <c r="T31" s="94"/>
    </row>
    <row r="32" spans="4:27" x14ac:dyDescent="0.2">
      <c r="D32" s="56" t="s">
        <v>374</v>
      </c>
      <c r="E32" s="94"/>
      <c r="F32" s="94">
        <f>'Pro 3'!G233</f>
        <v>0</v>
      </c>
      <c r="G32" s="94">
        <f>'Pro 3'!H233</f>
        <v>0</v>
      </c>
      <c r="H32" s="94">
        <f>'Pro 3'!I233</f>
        <v>0</v>
      </c>
      <c r="I32" s="94"/>
      <c r="J32" s="94" t="s">
        <v>374</v>
      </c>
      <c r="K32" s="94"/>
      <c r="L32" s="94">
        <f>'Pro 3'!G257</f>
        <v>0</v>
      </c>
      <c r="M32" s="94">
        <f>'Pro 3'!H257</f>
        <v>0</v>
      </c>
      <c r="N32" s="94">
        <f>'Pro 3'!I257</f>
        <v>0</v>
      </c>
      <c r="O32" s="94"/>
      <c r="P32" s="94"/>
      <c r="Q32" s="94"/>
      <c r="R32" s="94"/>
      <c r="S32" s="57"/>
      <c r="T32" s="94"/>
    </row>
    <row r="33" spans="4:20" x14ac:dyDescent="0.2">
      <c r="D33" s="56" t="s">
        <v>373</v>
      </c>
      <c r="E33" s="94"/>
      <c r="F33" s="94">
        <f>'Pro 3'!G234</f>
        <v>0</v>
      </c>
      <c r="G33" s="94">
        <f>'Pro 3'!H234</f>
        <v>0</v>
      </c>
      <c r="H33" s="94">
        <f>'Pro 3'!I234</f>
        <v>0</v>
      </c>
      <c r="I33" s="94"/>
      <c r="J33" s="94" t="s">
        <v>373</v>
      </c>
      <c r="K33" s="94"/>
      <c r="L33" s="94">
        <f>'Pro 3'!G258</f>
        <v>0</v>
      </c>
      <c r="M33" s="94">
        <f>'Pro 3'!H258</f>
        <v>0</v>
      </c>
      <c r="N33" s="94">
        <f>'Pro 3'!I258</f>
        <v>0</v>
      </c>
      <c r="O33" s="94"/>
      <c r="P33" s="94"/>
      <c r="Q33" s="94"/>
      <c r="R33" s="94"/>
      <c r="S33" s="57"/>
      <c r="T33" s="94"/>
    </row>
    <row r="34" spans="4:20" ht="13.5" thickBot="1" x14ac:dyDescent="0.25">
      <c r="D34" s="56" t="s">
        <v>453</v>
      </c>
      <c r="E34" s="94"/>
      <c r="F34" s="52">
        <f>'Pro 3'!G235</f>
        <v>0</v>
      </c>
      <c r="G34" s="52">
        <f>'Pro 3'!H235</f>
        <v>0</v>
      </c>
      <c r="H34" s="52">
        <f>'Pro 3'!I235</f>
        <v>0</v>
      </c>
      <c r="I34" s="94"/>
      <c r="J34" s="94" t="s">
        <v>453</v>
      </c>
      <c r="K34" s="94"/>
      <c r="L34" s="52">
        <f>'Pro 3'!G259</f>
        <v>0</v>
      </c>
      <c r="M34" s="52">
        <f>'Pro 3'!H259</f>
        <v>0</v>
      </c>
      <c r="N34" s="52">
        <f>'Pro 3'!I259</f>
        <v>0</v>
      </c>
      <c r="O34" s="94"/>
      <c r="P34" s="94"/>
      <c r="Q34" s="94"/>
      <c r="R34" s="94"/>
      <c r="S34" s="57"/>
      <c r="T34" s="94"/>
    </row>
    <row r="35" spans="4:20" x14ac:dyDescent="0.2">
      <c r="D35" s="59" t="s">
        <v>455</v>
      </c>
      <c r="E35" s="60"/>
      <c r="F35" s="60"/>
      <c r="G35" s="60"/>
      <c r="H35" s="60"/>
      <c r="I35" s="60"/>
      <c r="J35" s="60" t="s">
        <v>455</v>
      </c>
      <c r="K35" s="60"/>
      <c r="L35" s="60"/>
      <c r="M35" s="60"/>
      <c r="N35" s="60"/>
      <c r="O35" s="60"/>
      <c r="P35" s="60"/>
      <c r="Q35" s="60"/>
      <c r="R35" s="60"/>
      <c r="S35" s="61"/>
      <c r="T35" s="94"/>
    </row>
    <row r="36" spans="4:20" x14ac:dyDescent="0.2">
      <c r="I36" s="94"/>
      <c r="R36" s="94"/>
      <c r="S36" s="94"/>
      <c r="T36" s="94"/>
    </row>
    <row r="37" spans="4:20" x14ac:dyDescent="0.2">
      <c r="D37" s="111" t="s">
        <v>459</v>
      </c>
      <c r="E37" s="53"/>
      <c r="F37" s="53">
        <v>2022</v>
      </c>
      <c r="G37" s="53">
        <v>2023</v>
      </c>
      <c r="H37" s="53">
        <v>2024</v>
      </c>
      <c r="I37" s="53"/>
      <c r="J37" s="53"/>
      <c r="K37" s="53">
        <v>2022</v>
      </c>
      <c r="L37" s="53">
        <v>2023</v>
      </c>
      <c r="M37" s="54">
        <v>2024</v>
      </c>
      <c r="R37" s="94"/>
      <c r="S37" s="94"/>
      <c r="T37" s="94"/>
    </row>
    <row r="38" spans="4:20" x14ac:dyDescent="0.2">
      <c r="D38" s="113" t="s">
        <v>567</v>
      </c>
      <c r="E38" s="112"/>
      <c r="F38" s="55">
        <f>'Pro 3'!G68</f>
        <v>0</v>
      </c>
      <c r="G38" s="55">
        <f>'Pro 3'!H68</f>
        <v>0</v>
      </c>
      <c r="H38" s="55">
        <f>'Pro 3'!I68</f>
        <v>0</v>
      </c>
      <c r="I38" s="55"/>
      <c r="J38" s="94" t="s">
        <v>460</v>
      </c>
      <c r="K38" s="94">
        <f>'Pro 3'!G91</f>
        <v>0</v>
      </c>
      <c r="L38" s="94">
        <f>'Pro 3'!H91</f>
        <v>0</v>
      </c>
      <c r="M38" s="57">
        <f>'Pro 3'!I91</f>
        <v>0</v>
      </c>
      <c r="R38" s="94"/>
    </row>
    <row r="39" spans="4:20" x14ac:dyDescent="0.2">
      <c r="D39" s="113" t="s">
        <v>568</v>
      </c>
      <c r="E39" s="112"/>
      <c r="F39" s="55">
        <f>'Pro 3'!G69</f>
        <v>0</v>
      </c>
      <c r="G39" s="55">
        <f>'Pro 3'!H69</f>
        <v>0</v>
      </c>
      <c r="H39" s="55">
        <f>'Pro 3'!I69</f>
        <v>0</v>
      </c>
      <c r="I39" s="55"/>
      <c r="J39" s="94" t="s">
        <v>461</v>
      </c>
      <c r="K39" s="94">
        <f>'Pro 3'!G92</f>
        <v>0</v>
      </c>
      <c r="L39" s="94">
        <f>'Pro 3'!H92</f>
        <v>0</v>
      </c>
      <c r="M39" s="57">
        <f>'Pro 3'!I92</f>
        <v>0</v>
      </c>
      <c r="R39" s="94"/>
    </row>
    <row r="40" spans="4:20" x14ac:dyDescent="0.2">
      <c r="D40" s="113" t="s">
        <v>569</v>
      </c>
      <c r="E40" s="112"/>
      <c r="F40" s="55">
        <f>'Pro 3'!G70</f>
        <v>0</v>
      </c>
      <c r="G40" s="55">
        <f>'Pro 3'!H70</f>
        <v>0</v>
      </c>
      <c r="H40" s="55">
        <f>'Pro 3'!I70</f>
        <v>0</v>
      </c>
      <c r="I40" s="55"/>
      <c r="J40" s="94" t="s">
        <v>462</v>
      </c>
      <c r="K40" s="94">
        <f>'Pro 3'!G93</f>
        <v>0</v>
      </c>
      <c r="L40" s="94">
        <f>'Pro 3'!H93</f>
        <v>0</v>
      </c>
      <c r="M40" s="57">
        <f>'Pro 3'!I93</f>
        <v>0</v>
      </c>
      <c r="R40" s="94"/>
    </row>
    <row r="41" spans="4:20" x14ac:dyDescent="0.2">
      <c r="D41" s="114" t="s">
        <v>463</v>
      </c>
      <c r="E41" s="115"/>
      <c r="F41" s="58">
        <f>'Pro 3'!G71</f>
        <v>0</v>
      </c>
      <c r="G41" s="58">
        <f>'Pro 3'!H71</f>
        <v>0</v>
      </c>
      <c r="H41" s="58">
        <f>'Pro 3'!I71</f>
        <v>0</v>
      </c>
      <c r="I41" s="58"/>
      <c r="J41" s="60" t="s">
        <v>463</v>
      </c>
      <c r="K41" s="60">
        <f>'Pro 3'!G94</f>
        <v>0</v>
      </c>
      <c r="L41" s="60">
        <f>'Pro 3'!H94</f>
        <v>0</v>
      </c>
      <c r="M41" s="61">
        <f>'Pro 3'!I94</f>
        <v>0</v>
      </c>
      <c r="R41" s="94"/>
    </row>
    <row r="42" spans="4:20" x14ac:dyDescent="0.2">
      <c r="I42" s="94"/>
      <c r="J42" s="94"/>
      <c r="K42" s="94"/>
      <c r="R42" s="94"/>
    </row>
    <row r="43" spans="4:20" x14ac:dyDescent="0.2">
      <c r="D43" s="111" t="s">
        <v>464</v>
      </c>
      <c r="E43" s="108">
        <v>2021</v>
      </c>
      <c r="F43" s="108">
        <v>2022</v>
      </c>
      <c r="G43" s="108">
        <v>2023</v>
      </c>
      <c r="H43" s="53"/>
      <c r="I43" s="108"/>
      <c r="J43" s="53"/>
      <c r="K43" s="108"/>
      <c r="L43" s="802" t="s">
        <v>538</v>
      </c>
      <c r="M43" s="802"/>
      <c r="N43" s="802"/>
      <c r="O43" s="802" t="s">
        <v>539</v>
      </c>
      <c r="P43" s="802"/>
      <c r="Q43" s="802"/>
      <c r="R43" s="802" t="s">
        <v>540</v>
      </c>
      <c r="S43" s="802"/>
      <c r="T43" s="803"/>
    </row>
    <row r="44" spans="4:20" x14ac:dyDescent="0.2">
      <c r="D44" s="98"/>
      <c r="E44" s="95"/>
      <c r="F44" s="95"/>
      <c r="G44" s="95"/>
      <c r="H44" s="94"/>
      <c r="I44" s="107"/>
      <c r="J44" s="95" t="s">
        <v>532</v>
      </c>
      <c r="K44" s="95"/>
      <c r="L44" s="94">
        <v>2022</v>
      </c>
      <c r="M44" s="94">
        <v>2023</v>
      </c>
      <c r="N44" s="94">
        <v>2024</v>
      </c>
      <c r="O44" s="94">
        <v>2022</v>
      </c>
      <c r="P44" s="94">
        <v>2023</v>
      </c>
      <c r="Q44" s="94">
        <v>2024</v>
      </c>
      <c r="R44" s="94">
        <v>2022</v>
      </c>
      <c r="S44" s="94">
        <v>2023</v>
      </c>
      <c r="T44" s="57">
        <v>2024</v>
      </c>
    </row>
    <row r="45" spans="4:20" x14ac:dyDescent="0.2">
      <c r="D45" s="99" t="s">
        <v>465</v>
      </c>
      <c r="E45" s="96">
        <f>'Pro 1'!G30</f>
        <v>0</v>
      </c>
      <c r="F45" s="96">
        <f>'Pro 1'!H30</f>
        <v>0</v>
      </c>
      <c r="G45" s="96">
        <f>'Pro 1'!I30</f>
        <v>0</v>
      </c>
      <c r="H45" s="94"/>
      <c r="I45" s="63"/>
      <c r="J45" s="97" t="s">
        <v>533</v>
      </c>
      <c r="K45" s="97" t="s">
        <v>534</v>
      </c>
      <c r="L45" s="94">
        <f>'Pro 1'!G20</f>
        <v>0</v>
      </c>
      <c r="M45" s="94">
        <f>'Pro 1'!H20</f>
        <v>0</v>
      </c>
      <c r="N45" s="94">
        <f>'Pro 1'!I20</f>
        <v>0</v>
      </c>
      <c r="O45" s="94"/>
      <c r="P45" s="94"/>
      <c r="Q45" s="94"/>
      <c r="R45" s="94">
        <f>IF(L45=0,0,O45/L45)*1000</f>
        <v>0</v>
      </c>
      <c r="S45" s="94">
        <f>IF(M45=0,0,P45/M45)*1000</f>
        <v>0</v>
      </c>
      <c r="T45" s="57">
        <f>IF(N45=0,0,Q45/N45)*1000</f>
        <v>0</v>
      </c>
    </row>
    <row r="46" spans="4:20" x14ac:dyDescent="0.2">
      <c r="D46" s="98"/>
      <c r="E46" s="62"/>
      <c r="F46" s="62"/>
      <c r="G46" s="62"/>
      <c r="H46" s="94"/>
      <c r="I46" s="106"/>
      <c r="J46" s="97" t="s">
        <v>533</v>
      </c>
      <c r="K46" s="97" t="s">
        <v>535</v>
      </c>
      <c r="L46" s="94" t="e">
        <f>'Pro 1'!#REF!</f>
        <v>#REF!</v>
      </c>
      <c r="M46" s="94" t="e">
        <f>'Pro 1'!#REF!</f>
        <v>#REF!</v>
      </c>
      <c r="N46" s="94" t="e">
        <f>'Pro 1'!#REF!</f>
        <v>#REF!</v>
      </c>
      <c r="O46" s="94"/>
      <c r="P46" s="94"/>
      <c r="Q46" s="94"/>
      <c r="R46" s="94" t="e">
        <f>IF(L46=0,0,O46/L46)*1000</f>
        <v>#REF!</v>
      </c>
      <c r="S46" s="94" t="e">
        <f t="shared" ref="S46:T50" si="0">IF(M46=0,0,P46/M46)*1000</f>
        <v>#REF!</v>
      </c>
      <c r="T46" s="57" t="e">
        <f t="shared" si="0"/>
        <v>#REF!</v>
      </c>
    </row>
    <row r="47" spans="4:20" x14ac:dyDescent="0.2">
      <c r="D47" s="99" t="s">
        <v>466</v>
      </c>
      <c r="E47" s="62"/>
      <c r="F47" s="62"/>
      <c r="G47" s="62"/>
      <c r="H47" s="94"/>
      <c r="I47" s="106"/>
      <c r="J47" s="97" t="s">
        <v>536</v>
      </c>
      <c r="K47" s="97" t="s">
        <v>534</v>
      </c>
      <c r="L47" s="94">
        <f>'Pro 1'!G23</f>
        <v>0</v>
      </c>
      <c r="M47" s="94">
        <f>'Pro 1'!H23</f>
        <v>0</v>
      </c>
      <c r="N47" s="94">
        <f>'Pro 1'!I23</f>
        <v>0</v>
      </c>
      <c r="O47" s="94"/>
      <c r="P47" s="94"/>
      <c r="Q47" s="94"/>
      <c r="R47" s="94">
        <f>IF(L47=0,0,O47/L47)*1000</f>
        <v>0</v>
      </c>
      <c r="S47" s="94">
        <f t="shared" si="0"/>
        <v>0</v>
      </c>
      <c r="T47" s="57">
        <f t="shared" si="0"/>
        <v>0</v>
      </c>
    </row>
    <row r="48" spans="4:20" x14ac:dyDescent="0.2">
      <c r="D48" s="100" t="s">
        <v>467</v>
      </c>
      <c r="E48" s="63"/>
      <c r="F48" s="63"/>
      <c r="G48" s="63"/>
      <c r="H48" s="94"/>
      <c r="I48" s="63"/>
      <c r="J48" s="97" t="s">
        <v>536</v>
      </c>
      <c r="K48" s="97" t="s">
        <v>535</v>
      </c>
      <c r="L48" s="94" t="e">
        <f>'Pro 1'!#REF!</f>
        <v>#REF!</v>
      </c>
      <c r="M48" s="94" t="e">
        <f>'Pro 1'!#REF!</f>
        <v>#REF!</v>
      </c>
      <c r="N48" s="94" t="e">
        <f>'Pro 1'!#REF!</f>
        <v>#REF!</v>
      </c>
      <c r="O48" s="94"/>
      <c r="P48" s="94"/>
      <c r="Q48" s="94"/>
      <c r="R48" s="94" t="e">
        <f>IF(L48=0,0,O48/L48)*1000</f>
        <v>#REF!</v>
      </c>
      <c r="S48" s="94" t="e">
        <f t="shared" si="0"/>
        <v>#REF!</v>
      </c>
      <c r="T48" s="57" t="e">
        <f t="shared" si="0"/>
        <v>#REF!</v>
      </c>
    </row>
    <row r="49" spans="4:20" x14ac:dyDescent="0.2">
      <c r="D49" s="100" t="s">
        <v>468</v>
      </c>
      <c r="E49" s="63"/>
      <c r="F49" s="63"/>
      <c r="G49" s="63"/>
      <c r="H49" s="94"/>
      <c r="I49" s="63"/>
      <c r="J49" s="97" t="s">
        <v>537</v>
      </c>
      <c r="K49" s="97" t="s">
        <v>534</v>
      </c>
      <c r="L49" s="94">
        <f>'Pro 1'!G26</f>
        <v>0</v>
      </c>
      <c r="M49" s="94">
        <f>'Pro 1'!H26</f>
        <v>0</v>
      </c>
      <c r="N49" s="94">
        <f>'Pro 1'!I26</f>
        <v>0</v>
      </c>
      <c r="O49" s="94"/>
      <c r="P49" s="94"/>
      <c r="Q49" s="94"/>
      <c r="R49" s="94">
        <f>IF(L49=0,0,O49/L49)*1000</f>
        <v>0</v>
      </c>
      <c r="S49" s="94">
        <f>IF(M49=0,0,P49/M49)*1000</f>
        <v>0</v>
      </c>
      <c r="T49" s="57">
        <f>IF(N49=0,0,Q49/N49)*1000</f>
        <v>0</v>
      </c>
    </row>
    <row r="50" spans="4:20" x14ac:dyDescent="0.2">
      <c r="D50" s="100" t="s">
        <v>469</v>
      </c>
      <c r="E50" s="64" t="e">
        <f>'Pro 1'!G26+'Pro 1'!#REF!</f>
        <v>#REF!</v>
      </c>
      <c r="F50" s="64" t="e">
        <f>'Pro 1'!H26+'Pro 1'!#REF!</f>
        <v>#REF!</v>
      </c>
      <c r="G50" s="64" t="e">
        <f>'Pro 1'!I26+'Pro 1'!#REF!</f>
        <v>#REF!</v>
      </c>
      <c r="H50" s="94"/>
      <c r="I50" s="67"/>
      <c r="J50" s="97" t="s">
        <v>537</v>
      </c>
      <c r="K50" s="97" t="s">
        <v>535</v>
      </c>
      <c r="L50" s="94" t="e">
        <f>'Pro 1'!#REF!</f>
        <v>#REF!</v>
      </c>
      <c r="M50" s="94" t="e">
        <f>'Pro 1'!#REF!</f>
        <v>#REF!</v>
      </c>
      <c r="N50" s="94" t="e">
        <f>'Pro 1'!#REF!</f>
        <v>#REF!</v>
      </c>
      <c r="O50" s="94"/>
      <c r="P50" s="94"/>
      <c r="Q50" s="94"/>
      <c r="R50" s="94" t="e">
        <f t="shared" ref="R50" si="1">IF(L50=0,0,O50/L50)*1000</f>
        <v>#REF!</v>
      </c>
      <c r="S50" s="94" t="e">
        <f t="shared" si="0"/>
        <v>#REF!</v>
      </c>
      <c r="T50" s="57" t="e">
        <f t="shared" si="0"/>
        <v>#REF!</v>
      </c>
    </row>
    <row r="51" spans="4:20" x14ac:dyDescent="0.2">
      <c r="D51" s="101" t="s">
        <v>470</v>
      </c>
      <c r="E51" s="65"/>
      <c r="F51" s="65"/>
      <c r="G51" s="65"/>
      <c r="H51" s="94"/>
      <c r="I51" s="67"/>
      <c r="J51" s="67"/>
      <c r="K51" s="65"/>
      <c r="L51" s="94"/>
      <c r="M51" s="94"/>
      <c r="N51" s="94"/>
      <c r="O51" s="94"/>
      <c r="P51" s="94"/>
      <c r="Q51" s="94"/>
      <c r="R51" s="94"/>
      <c r="S51" s="94"/>
      <c r="T51" s="57"/>
    </row>
    <row r="52" spans="4:20" ht="12.75" customHeight="1" x14ac:dyDescent="0.2">
      <c r="D52" s="101" t="s">
        <v>471</v>
      </c>
      <c r="E52" s="65">
        <f>'Pro 1'!G28</f>
        <v>0</v>
      </c>
      <c r="F52" s="65">
        <f>'Pro 1'!H28</f>
        <v>0</v>
      </c>
      <c r="G52" s="65">
        <f>'Pro 1'!I28</f>
        <v>0</v>
      </c>
      <c r="H52" s="94"/>
      <c r="I52" s="65"/>
      <c r="J52" s="65"/>
      <c r="K52" s="65"/>
      <c r="L52" s="94"/>
      <c r="M52" s="94"/>
      <c r="N52" s="94"/>
      <c r="O52" s="94"/>
      <c r="P52" s="94"/>
      <c r="Q52" s="94"/>
      <c r="R52" s="94"/>
      <c r="S52" s="94"/>
      <c r="T52" s="57"/>
    </row>
    <row r="53" spans="4:20" x14ac:dyDescent="0.2">
      <c r="D53" s="56"/>
      <c r="E53" s="65"/>
      <c r="F53" s="65"/>
      <c r="G53" s="65"/>
      <c r="H53" s="94"/>
      <c r="I53" s="65"/>
      <c r="J53" s="65"/>
      <c r="K53" s="66"/>
      <c r="L53" s="94"/>
      <c r="M53" s="94"/>
      <c r="N53" s="94"/>
      <c r="O53" s="94"/>
      <c r="P53" s="94"/>
      <c r="Q53" s="94"/>
      <c r="R53" s="94"/>
      <c r="S53" s="94"/>
      <c r="T53" s="57"/>
    </row>
    <row r="54" spans="4:20" x14ac:dyDescent="0.2">
      <c r="D54" s="99" t="s">
        <v>472</v>
      </c>
      <c r="E54" s="66"/>
      <c r="F54" s="66"/>
      <c r="G54" s="66"/>
      <c r="H54" s="94"/>
      <c r="I54" s="66"/>
      <c r="J54" s="66"/>
      <c r="K54" s="66"/>
      <c r="L54" s="94"/>
      <c r="M54" s="94"/>
      <c r="N54" s="94"/>
      <c r="O54" s="94"/>
      <c r="P54" s="94"/>
      <c r="Q54" s="94"/>
      <c r="R54" s="94"/>
      <c r="S54" s="94"/>
      <c r="T54" s="57"/>
    </row>
    <row r="55" spans="4:20" x14ac:dyDescent="0.2">
      <c r="D55" s="100" t="s">
        <v>473</v>
      </c>
      <c r="E55" s="63"/>
      <c r="F55" s="63"/>
      <c r="G55" s="63"/>
      <c r="H55" s="94"/>
      <c r="I55" s="63"/>
      <c r="J55" s="63"/>
      <c r="K55" s="67"/>
      <c r="L55" s="94"/>
      <c r="M55" s="94"/>
      <c r="N55" s="94"/>
      <c r="O55" s="94"/>
      <c r="P55" s="94"/>
      <c r="Q55" s="94"/>
      <c r="R55" s="94"/>
      <c r="S55" s="94"/>
      <c r="T55" s="57"/>
    </row>
    <row r="56" spans="4:20" x14ac:dyDescent="0.2">
      <c r="D56" s="100" t="s">
        <v>474</v>
      </c>
      <c r="E56" s="67">
        <f>'Pro 2'!G44/1000</f>
        <v>0</v>
      </c>
      <c r="F56" s="67">
        <f>'Pro 2'!H44/1000</f>
        <v>0</v>
      </c>
      <c r="G56" s="67">
        <f>'Pro 2'!I44/1000</f>
        <v>0</v>
      </c>
      <c r="H56" s="94"/>
      <c r="I56" s="67"/>
      <c r="J56" s="67"/>
      <c r="K56" s="67"/>
      <c r="L56" s="94"/>
      <c r="M56" s="94"/>
      <c r="N56" s="94"/>
      <c r="O56" s="94"/>
      <c r="P56" s="94"/>
      <c r="Q56" s="94"/>
      <c r="R56" s="94"/>
      <c r="S56" s="94"/>
      <c r="T56" s="57"/>
    </row>
    <row r="57" spans="4:20" x14ac:dyDescent="0.2">
      <c r="D57" s="101" t="s">
        <v>475</v>
      </c>
      <c r="E57" s="65"/>
      <c r="F57" s="65"/>
      <c r="G57" s="65"/>
      <c r="H57" s="94"/>
      <c r="I57" s="65"/>
      <c r="J57" s="65"/>
      <c r="K57" s="65"/>
      <c r="L57" s="94"/>
      <c r="M57" s="94"/>
      <c r="N57" s="94"/>
      <c r="O57" s="94"/>
      <c r="P57" s="94"/>
      <c r="Q57" s="94"/>
      <c r="R57" s="94"/>
      <c r="S57" s="94"/>
      <c r="T57" s="57"/>
    </row>
    <row r="58" spans="4:20" x14ac:dyDescent="0.2">
      <c r="D58" s="56"/>
      <c r="E58" s="66"/>
      <c r="F58" s="66"/>
      <c r="G58" s="66"/>
      <c r="H58" s="94"/>
      <c r="I58" s="66"/>
      <c r="J58" s="66"/>
      <c r="K58" s="65"/>
      <c r="L58" s="94"/>
      <c r="M58" s="94"/>
      <c r="N58" s="94"/>
      <c r="O58" s="94"/>
      <c r="P58" s="94"/>
      <c r="Q58" s="94"/>
      <c r="R58" s="94"/>
      <c r="S58" s="94"/>
      <c r="T58" s="57"/>
    </row>
    <row r="59" spans="4:20" x14ac:dyDescent="0.2">
      <c r="D59" s="99" t="s">
        <v>476</v>
      </c>
      <c r="E59" s="66"/>
      <c r="F59" s="66"/>
      <c r="G59" s="66"/>
      <c r="H59" s="94"/>
      <c r="I59" s="66"/>
      <c r="J59" s="66"/>
      <c r="K59" s="66"/>
      <c r="L59" s="94"/>
      <c r="M59" s="94"/>
      <c r="N59" s="94"/>
      <c r="O59" s="94"/>
      <c r="P59" s="94"/>
      <c r="Q59" s="94"/>
      <c r="R59" s="94"/>
      <c r="S59" s="94"/>
      <c r="T59" s="57"/>
    </row>
    <row r="60" spans="4:20" x14ac:dyDescent="0.2">
      <c r="D60" s="100" t="s">
        <v>477</v>
      </c>
      <c r="E60" s="67">
        <f>'Pro 3'!G132</f>
        <v>0</v>
      </c>
      <c r="F60" s="67">
        <f>'Pro 3'!H132</f>
        <v>0</v>
      </c>
      <c r="G60" s="67">
        <f>'Pro 3'!I132</f>
        <v>0</v>
      </c>
      <c r="H60" s="94"/>
      <c r="I60" s="67"/>
      <c r="J60" s="67"/>
      <c r="K60" s="67"/>
      <c r="L60" s="94"/>
      <c r="M60" s="94"/>
      <c r="N60" s="94"/>
      <c r="O60" s="94"/>
      <c r="P60" s="94"/>
      <c r="Q60" s="94"/>
      <c r="R60" s="94"/>
      <c r="S60" s="94"/>
      <c r="T60" s="57"/>
    </row>
    <row r="61" spans="4:20" x14ac:dyDescent="0.2">
      <c r="D61" s="100" t="s">
        <v>478</v>
      </c>
      <c r="E61" s="67">
        <f>'Pro 3'!G133</f>
        <v>0</v>
      </c>
      <c r="F61" s="67">
        <f>'Pro 3'!H133</f>
        <v>0</v>
      </c>
      <c r="G61" s="67">
        <f>'Pro 3'!I133</f>
        <v>0</v>
      </c>
      <c r="H61" s="94"/>
      <c r="I61" s="67"/>
      <c r="J61" s="67"/>
      <c r="K61" s="67"/>
      <c r="L61" s="94"/>
      <c r="M61" s="94"/>
      <c r="N61" s="94"/>
      <c r="O61" s="94"/>
      <c r="P61" s="94"/>
      <c r="Q61" s="94"/>
      <c r="R61" s="94"/>
      <c r="S61" s="94"/>
      <c r="T61" s="57"/>
    </row>
    <row r="62" spans="4:20" x14ac:dyDescent="0.2">
      <c r="D62" s="99" t="s">
        <v>479</v>
      </c>
      <c r="E62" s="65"/>
      <c r="F62" s="65"/>
      <c r="G62" s="65"/>
      <c r="H62" s="94"/>
      <c r="I62" s="65"/>
      <c r="J62" s="65"/>
      <c r="K62" s="65"/>
      <c r="L62" s="94"/>
      <c r="M62" s="94"/>
      <c r="N62" s="94"/>
      <c r="O62" s="94"/>
      <c r="P62" s="94"/>
      <c r="Q62" s="94"/>
      <c r="R62" s="94"/>
      <c r="S62" s="94"/>
      <c r="T62" s="57"/>
    </row>
    <row r="63" spans="4:20" x14ac:dyDescent="0.2">
      <c r="D63" s="100"/>
      <c r="E63" s="66"/>
      <c r="F63" s="66"/>
      <c r="G63" s="66"/>
      <c r="H63" s="94"/>
      <c r="I63" s="66"/>
      <c r="J63" s="66"/>
      <c r="K63" s="66"/>
      <c r="L63" s="94"/>
      <c r="M63" s="94"/>
      <c r="N63" s="94"/>
      <c r="O63" s="94"/>
      <c r="P63" s="94"/>
      <c r="Q63" s="94"/>
      <c r="R63" s="94"/>
      <c r="S63" s="94"/>
      <c r="T63" s="57"/>
    </row>
    <row r="64" spans="4:20" x14ac:dyDescent="0.2">
      <c r="D64" s="99" t="s">
        <v>480</v>
      </c>
      <c r="E64" s="66"/>
      <c r="F64" s="66"/>
      <c r="G64" s="66"/>
      <c r="H64" s="94"/>
      <c r="I64" s="66"/>
      <c r="J64" s="66"/>
      <c r="K64" s="66"/>
      <c r="L64" s="94"/>
      <c r="M64" s="94"/>
      <c r="N64" s="94"/>
      <c r="O64" s="94"/>
      <c r="P64" s="94"/>
      <c r="Q64" s="94"/>
      <c r="R64" s="94"/>
      <c r="S64" s="94"/>
      <c r="T64" s="57"/>
    </row>
    <row r="65" spans="4:20" x14ac:dyDescent="0.2">
      <c r="D65" s="100" t="s">
        <v>477</v>
      </c>
      <c r="E65" s="67">
        <f>'Pro 3'!G138/1000</f>
        <v>0</v>
      </c>
      <c r="F65" s="67">
        <f>'Pro 3'!H138/1000</f>
        <v>0</v>
      </c>
      <c r="G65" s="67">
        <f>'Pro 3'!I138/1000</f>
        <v>0</v>
      </c>
      <c r="H65" s="94"/>
      <c r="I65" s="67"/>
      <c r="J65" s="67"/>
      <c r="K65" s="67"/>
      <c r="L65" s="94"/>
      <c r="M65" s="94"/>
      <c r="N65" s="94"/>
      <c r="O65" s="94"/>
      <c r="P65" s="94"/>
      <c r="Q65" s="94"/>
      <c r="R65" s="94"/>
      <c r="S65" s="94"/>
      <c r="T65" s="57"/>
    </row>
    <row r="66" spans="4:20" x14ac:dyDescent="0.2">
      <c r="D66" s="100" t="s">
        <v>478</v>
      </c>
      <c r="E66" s="67">
        <f>'Pro 3'!G139/1000</f>
        <v>0</v>
      </c>
      <c r="F66" s="67">
        <f>'Pro 3'!H139/1000</f>
        <v>0</v>
      </c>
      <c r="G66" s="67">
        <f>'Pro 3'!I139/1000</f>
        <v>0</v>
      </c>
      <c r="H66" s="94"/>
      <c r="I66" s="67"/>
      <c r="J66" s="67"/>
      <c r="K66" s="67"/>
      <c r="L66" s="94"/>
      <c r="M66" s="94"/>
      <c r="N66" s="94"/>
      <c r="O66" s="94"/>
      <c r="P66" s="94"/>
      <c r="Q66" s="94"/>
      <c r="R66" s="94"/>
      <c r="S66" s="94"/>
      <c r="T66" s="57"/>
    </row>
    <row r="67" spans="4:20" x14ac:dyDescent="0.2">
      <c r="D67" s="102" t="s">
        <v>481</v>
      </c>
      <c r="E67" s="65"/>
      <c r="F67" s="65"/>
      <c r="G67" s="65"/>
      <c r="H67" s="94"/>
      <c r="I67" s="65"/>
      <c r="J67" s="65"/>
      <c r="K67" s="65"/>
      <c r="L67" s="94"/>
      <c r="M67" s="94"/>
      <c r="N67" s="94"/>
      <c r="O67" s="94"/>
      <c r="P67" s="94"/>
      <c r="Q67" s="94"/>
      <c r="R67" s="94"/>
      <c r="S67" s="94"/>
      <c r="T67" s="57"/>
    </row>
    <row r="68" spans="4:20" x14ac:dyDescent="0.2">
      <c r="D68" s="100"/>
      <c r="E68" s="67"/>
      <c r="F68" s="67"/>
      <c r="G68" s="67"/>
      <c r="H68" s="94"/>
      <c r="I68" s="67"/>
      <c r="J68" s="67"/>
      <c r="K68" s="66"/>
      <c r="L68" s="94"/>
      <c r="M68" s="94"/>
      <c r="N68" s="94"/>
      <c r="O68" s="94"/>
      <c r="P68" s="94"/>
      <c r="Q68" s="94"/>
      <c r="R68" s="94"/>
      <c r="S68" s="94"/>
      <c r="T68" s="57"/>
    </row>
    <row r="69" spans="4:20" x14ac:dyDescent="0.2">
      <c r="D69" s="99" t="s">
        <v>541</v>
      </c>
      <c r="E69" s="66"/>
      <c r="F69" s="66"/>
      <c r="G69" s="66"/>
      <c r="H69" s="94"/>
      <c r="I69" s="66"/>
      <c r="J69" s="66"/>
      <c r="K69" s="66"/>
      <c r="L69" s="94"/>
      <c r="M69" s="94"/>
      <c r="N69" s="94"/>
      <c r="O69" s="94"/>
      <c r="P69" s="94"/>
      <c r="Q69" s="94"/>
      <c r="R69" s="94"/>
      <c r="S69" s="94"/>
      <c r="T69" s="57"/>
    </row>
    <row r="70" spans="4:20" x14ac:dyDescent="0.2">
      <c r="D70" s="100" t="s">
        <v>372</v>
      </c>
      <c r="E70" s="67">
        <f>'Pro 3'!G144+'Pro 3'!G145</f>
        <v>0</v>
      </c>
      <c r="F70" s="67">
        <f>'Pro 3'!H144+'Pro 3'!H145</f>
        <v>0</v>
      </c>
      <c r="G70" s="67">
        <f>'Pro 3'!I144+'Pro 3'!I145</f>
        <v>0</v>
      </c>
      <c r="H70" s="94"/>
      <c r="I70" s="66"/>
      <c r="J70" s="66"/>
      <c r="K70" s="67"/>
      <c r="L70" s="94"/>
      <c r="M70" s="94"/>
      <c r="N70" s="94"/>
      <c r="O70" s="94"/>
      <c r="P70" s="94"/>
      <c r="Q70" s="94"/>
      <c r="R70" s="94"/>
      <c r="S70" s="94"/>
      <c r="T70" s="57"/>
    </row>
    <row r="71" spans="4:20" x14ac:dyDescent="0.2">
      <c r="D71" s="100" t="s">
        <v>375</v>
      </c>
      <c r="E71" s="67">
        <f>'Pro 3'!G146</f>
        <v>0</v>
      </c>
      <c r="F71" s="67">
        <f>'Pro 3'!H146</f>
        <v>0</v>
      </c>
      <c r="G71" s="67">
        <f>'Pro 3'!I146</f>
        <v>0</v>
      </c>
      <c r="H71" s="94"/>
      <c r="I71" s="66"/>
      <c r="J71" s="66"/>
      <c r="K71" s="67"/>
      <c r="L71" s="94"/>
      <c r="M71" s="94"/>
      <c r="N71" s="94"/>
      <c r="O71" s="94"/>
      <c r="P71" s="94"/>
      <c r="Q71" s="94"/>
      <c r="R71" s="94"/>
      <c r="S71" s="94"/>
      <c r="T71" s="57"/>
    </row>
    <row r="72" spans="4:20" x14ac:dyDescent="0.2">
      <c r="D72" s="103" t="s">
        <v>542</v>
      </c>
      <c r="E72" s="94"/>
      <c r="F72" s="94"/>
      <c r="G72" s="94"/>
      <c r="H72" s="94"/>
      <c r="I72" s="66"/>
      <c r="J72" s="66"/>
      <c r="K72" s="65"/>
      <c r="L72" s="94"/>
      <c r="M72" s="94"/>
      <c r="N72" s="94"/>
      <c r="O72" s="94"/>
      <c r="P72" s="94"/>
      <c r="Q72" s="94"/>
      <c r="R72" s="94"/>
      <c r="S72" s="94"/>
      <c r="T72" s="57"/>
    </row>
    <row r="73" spans="4:20" x14ac:dyDescent="0.2">
      <c r="D73" s="103"/>
      <c r="E73" s="65"/>
      <c r="F73" s="65"/>
      <c r="G73" s="65"/>
      <c r="H73" s="94"/>
      <c r="I73" s="65"/>
      <c r="J73" s="65"/>
      <c r="K73" s="67"/>
      <c r="L73" s="94"/>
      <c r="M73" s="94"/>
      <c r="N73" s="94"/>
      <c r="O73" s="94"/>
      <c r="P73" s="94"/>
      <c r="Q73" s="94"/>
      <c r="R73" s="94"/>
      <c r="S73" s="94"/>
      <c r="T73" s="57"/>
    </row>
    <row r="74" spans="4:20" x14ac:dyDescent="0.2">
      <c r="D74" s="103" t="s">
        <v>82</v>
      </c>
      <c r="E74" s="67"/>
      <c r="F74" s="67"/>
      <c r="G74" s="67"/>
      <c r="H74" s="94"/>
      <c r="I74" s="67"/>
      <c r="J74" s="67"/>
      <c r="K74" s="66"/>
      <c r="L74" s="94"/>
      <c r="M74" s="94"/>
      <c r="N74" s="94"/>
      <c r="O74" s="94"/>
      <c r="P74" s="94"/>
      <c r="Q74" s="94"/>
      <c r="R74" s="94"/>
      <c r="S74" s="94"/>
      <c r="T74" s="57"/>
    </row>
    <row r="75" spans="4:20" x14ac:dyDescent="0.2">
      <c r="D75" s="100" t="s">
        <v>543</v>
      </c>
      <c r="E75" s="67"/>
      <c r="F75" s="67"/>
      <c r="G75" s="67"/>
      <c r="H75" s="94"/>
      <c r="I75" s="67"/>
      <c r="J75" s="67"/>
      <c r="K75" s="67"/>
      <c r="L75" s="94"/>
      <c r="M75" s="94"/>
      <c r="N75" s="94"/>
      <c r="O75" s="94"/>
      <c r="P75" s="94"/>
      <c r="Q75" s="94"/>
      <c r="R75" s="94"/>
      <c r="S75" s="94"/>
      <c r="T75" s="57"/>
    </row>
    <row r="76" spans="4:20" x14ac:dyDescent="0.2">
      <c r="D76" s="109" t="s">
        <v>544</v>
      </c>
      <c r="E76" s="65"/>
      <c r="F76" s="65"/>
      <c r="G76" s="65"/>
      <c r="H76" s="94"/>
      <c r="I76" s="65"/>
      <c r="J76" s="65"/>
      <c r="K76" s="67"/>
      <c r="L76" s="94"/>
      <c r="M76" s="94"/>
      <c r="N76" s="94"/>
      <c r="O76" s="94"/>
      <c r="P76" s="94"/>
      <c r="Q76" s="94"/>
      <c r="R76" s="94"/>
      <c r="S76" s="94"/>
      <c r="T76" s="57"/>
    </row>
    <row r="77" spans="4:20" x14ac:dyDescent="0.2">
      <c r="D77" s="100"/>
      <c r="E77" s="67"/>
      <c r="F77" s="67"/>
      <c r="G77" s="67"/>
      <c r="H77" s="94"/>
      <c r="I77" s="67"/>
      <c r="J77" s="67"/>
      <c r="K77" s="67"/>
      <c r="L77" s="94"/>
      <c r="M77" s="94"/>
      <c r="N77" s="94"/>
      <c r="O77" s="94"/>
      <c r="P77" s="94"/>
      <c r="Q77" s="94"/>
      <c r="R77" s="94"/>
      <c r="S77" s="94"/>
      <c r="T77" s="57"/>
    </row>
    <row r="78" spans="4:20" x14ac:dyDescent="0.2">
      <c r="D78" s="99" t="s">
        <v>545</v>
      </c>
      <c r="E78" s="67"/>
      <c r="F78" s="67"/>
      <c r="G78" s="67"/>
      <c r="H78" s="94"/>
      <c r="I78" s="67"/>
      <c r="J78" s="67"/>
      <c r="K78" s="67"/>
      <c r="L78" s="94"/>
      <c r="M78" s="94"/>
      <c r="N78" s="94"/>
      <c r="O78" s="94"/>
      <c r="P78" s="94"/>
      <c r="Q78" s="94"/>
      <c r="R78" s="94"/>
      <c r="S78" s="94"/>
      <c r="T78" s="57"/>
    </row>
    <row r="79" spans="4:20" x14ac:dyDescent="0.2">
      <c r="D79" s="100" t="s">
        <v>473</v>
      </c>
      <c r="E79" s="67">
        <f>'Pro 2'!G46</f>
        <v>0</v>
      </c>
      <c r="F79" s="67">
        <f>'Pro 2'!H46</f>
        <v>0</v>
      </c>
      <c r="G79" s="67">
        <f>'Pro 2'!I46</f>
        <v>0</v>
      </c>
      <c r="H79" s="94"/>
      <c r="I79" s="67"/>
      <c r="J79" s="67"/>
      <c r="K79" s="67"/>
      <c r="L79" s="94"/>
      <c r="M79" s="94"/>
      <c r="N79" s="94"/>
      <c r="O79" s="94"/>
      <c r="P79" s="94"/>
      <c r="Q79" s="94"/>
      <c r="R79" s="94"/>
      <c r="S79" s="94"/>
      <c r="T79" s="57"/>
    </row>
    <row r="80" spans="4:20" x14ac:dyDescent="0.2">
      <c r="D80" s="100" t="s">
        <v>546</v>
      </c>
      <c r="E80" s="67">
        <f>'Pro 2'!G47/1000</f>
        <v>0</v>
      </c>
      <c r="F80" s="67">
        <f>'Pro 2'!H47/1000</f>
        <v>0</v>
      </c>
      <c r="G80" s="67">
        <f>'Pro 2'!I47/1000</f>
        <v>0</v>
      </c>
      <c r="H80" s="94"/>
      <c r="I80" s="67"/>
      <c r="J80" s="67"/>
      <c r="K80" s="65"/>
      <c r="L80" s="94"/>
      <c r="M80" s="94"/>
      <c r="N80" s="94"/>
      <c r="O80" s="94"/>
      <c r="P80" s="94"/>
      <c r="Q80" s="94"/>
      <c r="R80" s="94"/>
      <c r="S80" s="94"/>
      <c r="T80" s="57"/>
    </row>
    <row r="81" spans="1:26" x14ac:dyDescent="0.2">
      <c r="D81" s="101" t="s">
        <v>547</v>
      </c>
      <c r="E81" s="65"/>
      <c r="F81" s="65"/>
      <c r="G81" s="65"/>
      <c r="H81" s="65"/>
      <c r="I81" s="65"/>
      <c r="J81" s="65"/>
      <c r="K81" s="67"/>
      <c r="L81" s="94"/>
      <c r="M81" s="94"/>
      <c r="N81" s="94"/>
      <c r="O81" s="94"/>
      <c r="P81" s="94"/>
      <c r="Q81" s="94"/>
      <c r="R81" s="94"/>
      <c r="S81" s="94"/>
      <c r="T81" s="57"/>
    </row>
    <row r="82" spans="1:26" x14ac:dyDescent="0.2">
      <c r="D82" s="100"/>
      <c r="E82" s="67"/>
      <c r="F82" s="67"/>
      <c r="G82" s="67"/>
      <c r="H82" s="67"/>
      <c r="I82" s="67"/>
      <c r="J82" s="67"/>
      <c r="K82" s="67"/>
      <c r="L82" s="94"/>
      <c r="M82" s="94"/>
      <c r="N82" s="94"/>
      <c r="O82" s="94"/>
      <c r="P82" s="94"/>
      <c r="Q82" s="94"/>
      <c r="R82" s="94"/>
      <c r="S82" s="94"/>
      <c r="T82" s="57"/>
    </row>
    <row r="83" spans="1:26" ht="15" customHeight="1" x14ac:dyDescent="0.2">
      <c r="D83" s="100"/>
      <c r="E83" s="67"/>
      <c r="F83" s="67"/>
      <c r="G83" s="67"/>
      <c r="H83" s="806" t="s">
        <v>482</v>
      </c>
      <c r="I83" s="806"/>
      <c r="J83" s="806"/>
      <c r="K83" s="67"/>
      <c r="L83" s="94"/>
      <c r="M83" s="94"/>
      <c r="N83" s="94"/>
      <c r="O83" s="94"/>
      <c r="P83" s="94"/>
      <c r="Q83" s="94"/>
      <c r="R83" s="94"/>
      <c r="S83" s="94"/>
      <c r="T83" s="57"/>
    </row>
    <row r="84" spans="1:26" x14ac:dyDescent="0.2">
      <c r="D84" s="100"/>
      <c r="E84" s="95">
        <v>2022</v>
      </c>
      <c r="F84" s="95">
        <v>2023</v>
      </c>
      <c r="G84" s="95">
        <v>2024</v>
      </c>
      <c r="H84" s="95">
        <v>2025</v>
      </c>
      <c r="I84" s="62">
        <v>2026</v>
      </c>
      <c r="J84" s="62">
        <v>2027</v>
      </c>
      <c r="K84" s="62"/>
      <c r="L84" s="94"/>
      <c r="M84" s="94"/>
      <c r="N84" s="94"/>
      <c r="O84" s="94"/>
      <c r="P84" s="94"/>
      <c r="Q84" s="94"/>
      <c r="R84" s="94"/>
      <c r="S84" s="94"/>
      <c r="T84" s="57"/>
    </row>
    <row r="85" spans="1:26" x14ac:dyDescent="0.2">
      <c r="D85" s="104" t="s">
        <v>483</v>
      </c>
      <c r="E85" s="105">
        <f>'Pro 3'!E345/1000</f>
        <v>0</v>
      </c>
      <c r="F85" s="105">
        <f>'Pro 3'!F345/1000</f>
        <v>0</v>
      </c>
      <c r="G85" s="105">
        <f>'Pro 3'!G345/1000</f>
        <v>0</v>
      </c>
      <c r="H85" s="105">
        <f>'Pro 3'!H345/1000</f>
        <v>0</v>
      </c>
      <c r="I85" s="105">
        <f>'Pro 3'!I345/1000</f>
        <v>0</v>
      </c>
      <c r="J85" s="105">
        <f>'Pro 3'!J345/1000</f>
        <v>0</v>
      </c>
      <c r="K85" s="105"/>
      <c r="L85" s="60"/>
      <c r="M85" s="60"/>
      <c r="N85" s="60"/>
      <c r="O85" s="60"/>
      <c r="P85" s="60"/>
      <c r="Q85" s="60"/>
      <c r="R85" s="60"/>
      <c r="S85" s="60"/>
      <c r="T85" s="61"/>
    </row>
    <row r="86" spans="1:26" x14ac:dyDescent="0.2">
      <c r="D86" s="94"/>
      <c r="E86" s="94"/>
      <c r="F86" s="94"/>
      <c r="G86" s="94"/>
      <c r="H86" s="94"/>
      <c r="I86" s="94"/>
      <c r="J86" s="94"/>
      <c r="K86" s="67"/>
    </row>
    <row r="87" spans="1:26" x14ac:dyDescent="0.2">
      <c r="D87" s="111" t="s">
        <v>484</v>
      </c>
      <c r="E87" s="53"/>
      <c r="F87" s="53"/>
      <c r="G87" s="53"/>
      <c r="H87" s="53"/>
      <c r="I87" s="53"/>
      <c r="J87" s="53"/>
      <c r="K87" s="116"/>
      <c r="L87" s="53"/>
      <c r="M87" s="53"/>
      <c r="N87" s="53"/>
      <c r="O87" s="53"/>
      <c r="P87" s="53"/>
      <c r="Q87" s="53"/>
      <c r="R87" s="53"/>
      <c r="S87" s="53"/>
      <c r="T87" s="53"/>
      <c r="U87" s="53"/>
      <c r="V87" s="53"/>
      <c r="W87" s="53"/>
      <c r="X87" s="53"/>
      <c r="Y87" s="53"/>
      <c r="Z87" s="54"/>
    </row>
    <row r="88" spans="1:26" ht="13.5" thickBot="1" x14ac:dyDescent="0.25">
      <c r="D88" s="117" t="s">
        <v>485</v>
      </c>
      <c r="E88" s="68" t="s">
        <v>486</v>
      </c>
      <c r="F88" s="68" t="s">
        <v>487</v>
      </c>
      <c r="G88" s="68" t="s">
        <v>488</v>
      </c>
      <c r="H88" s="68" t="s">
        <v>489</v>
      </c>
      <c r="I88" s="68" t="s">
        <v>490</v>
      </c>
      <c r="J88" s="68" t="s">
        <v>491</v>
      </c>
      <c r="K88" s="69" t="s">
        <v>492</v>
      </c>
      <c r="L88" s="69" t="s">
        <v>548</v>
      </c>
      <c r="M88" s="68" t="s">
        <v>493</v>
      </c>
      <c r="N88" s="68" t="s">
        <v>494</v>
      </c>
      <c r="O88" s="68" t="s">
        <v>549</v>
      </c>
      <c r="P88" s="70" t="s">
        <v>495</v>
      </c>
      <c r="Q88" s="70" t="s">
        <v>496</v>
      </c>
      <c r="R88" s="70" t="s">
        <v>497</v>
      </c>
      <c r="S88" s="70" t="s">
        <v>498</v>
      </c>
      <c r="T88" s="70" t="s">
        <v>499</v>
      </c>
      <c r="U88" s="70" t="s">
        <v>500</v>
      </c>
      <c r="V88" s="94"/>
      <c r="W88" s="94"/>
      <c r="X88" s="94">
        <v>2022</v>
      </c>
      <c r="Y88" s="94">
        <v>2023</v>
      </c>
      <c r="Z88" s="57">
        <v>2024</v>
      </c>
    </row>
    <row r="89" spans="1:26" x14ac:dyDescent="0.2">
      <c r="D89" s="118">
        <f>Intro!D76</f>
        <v>0</v>
      </c>
      <c r="E89" s="119" t="s">
        <v>501</v>
      </c>
      <c r="F89" s="119" t="s">
        <v>502</v>
      </c>
      <c r="G89" s="119" t="s">
        <v>502</v>
      </c>
      <c r="H89" s="119" t="s">
        <v>502</v>
      </c>
      <c r="I89" s="119" t="s">
        <v>503</v>
      </c>
      <c r="J89" s="119" t="s">
        <v>503</v>
      </c>
      <c r="K89" s="119"/>
      <c r="L89" s="119" t="s">
        <v>503</v>
      </c>
      <c r="M89" s="119" t="s">
        <v>505</v>
      </c>
      <c r="N89" s="119" t="s">
        <v>506</v>
      </c>
      <c r="O89" s="119" t="s">
        <v>534</v>
      </c>
      <c r="P89" s="71">
        <f>'Pro 2'!G29</f>
        <v>0</v>
      </c>
      <c r="Q89" s="72">
        <f>'Pro 2'!H29</f>
        <v>0</v>
      </c>
      <c r="R89" s="72">
        <f>'Pro 2'!I29</f>
        <v>0</v>
      </c>
      <c r="S89" s="71">
        <f>'Pro 2'!G30</f>
        <v>0</v>
      </c>
      <c r="T89" s="72">
        <f>'Pro 2'!H30</f>
        <v>0</v>
      </c>
      <c r="U89" s="72">
        <f>'Pro 2'!I30</f>
        <v>0</v>
      </c>
      <c r="V89" s="94"/>
      <c r="W89" s="94" t="s">
        <v>550</v>
      </c>
      <c r="X89" s="94">
        <f>'Pro 2'!G146*0.01</f>
        <v>0</v>
      </c>
      <c r="Y89" s="94">
        <f>'Pro 2'!H146*0.01</f>
        <v>0</v>
      </c>
      <c r="Z89" s="57">
        <f>'Pro 2'!I146*0.01</f>
        <v>0</v>
      </c>
    </row>
    <row r="90" spans="1:26" x14ac:dyDescent="0.2">
      <c r="D90" s="120">
        <f t="shared" ref="D90:E92" si="2">D89</f>
        <v>0</v>
      </c>
      <c r="E90" s="121" t="str">
        <f t="shared" si="2"/>
        <v>1 - Producer</v>
      </c>
      <c r="F90" s="121" t="s">
        <v>502</v>
      </c>
      <c r="G90" s="121" t="s">
        <v>502</v>
      </c>
      <c r="H90" s="121" t="s">
        <v>502</v>
      </c>
      <c r="I90" s="121" t="str">
        <f t="shared" ref="I90:J92" si="3">I89</f>
        <v>DOM</v>
      </c>
      <c r="J90" s="121" t="str">
        <f t="shared" si="3"/>
        <v>DOM</v>
      </c>
      <c r="K90" s="121"/>
      <c r="L90" s="121" t="str">
        <f>L89</f>
        <v>DOM</v>
      </c>
      <c r="M90" s="121" t="s">
        <v>505</v>
      </c>
      <c r="N90" s="121" t="s">
        <v>507</v>
      </c>
      <c r="O90" s="121" t="s">
        <v>534</v>
      </c>
      <c r="P90" s="73">
        <f>'Pro 2'!G32</f>
        <v>0</v>
      </c>
      <c r="Q90" s="121">
        <f>'Pro 2'!H32</f>
        <v>0</v>
      </c>
      <c r="R90" s="121">
        <f>'Pro 2'!I32</f>
        <v>0</v>
      </c>
      <c r="S90" s="73">
        <f>'Pro 2'!G33</f>
        <v>0</v>
      </c>
      <c r="T90" s="121">
        <f>'Pro 2'!H33</f>
        <v>0</v>
      </c>
      <c r="U90" s="121">
        <f>'Pro 2'!I33</f>
        <v>0</v>
      </c>
      <c r="V90" s="94"/>
      <c r="W90" s="94"/>
      <c r="X90" s="94"/>
      <c r="Y90" s="94"/>
      <c r="Z90" s="57"/>
    </row>
    <row r="91" spans="1:26" x14ac:dyDescent="0.2">
      <c r="D91" s="122">
        <f t="shared" si="2"/>
        <v>0</v>
      </c>
      <c r="E91" s="123" t="str">
        <f t="shared" si="2"/>
        <v>1 - Producer</v>
      </c>
      <c r="F91" s="123" t="s">
        <v>502</v>
      </c>
      <c r="G91" s="123" t="s">
        <v>502</v>
      </c>
      <c r="H91" s="123" t="s">
        <v>502</v>
      </c>
      <c r="I91" s="123" t="str">
        <f t="shared" si="3"/>
        <v>DOM</v>
      </c>
      <c r="J91" s="123" t="str">
        <f t="shared" si="3"/>
        <v>DOM</v>
      </c>
      <c r="K91" s="123"/>
      <c r="L91" s="123" t="str">
        <f>L90</f>
        <v>DOM</v>
      </c>
      <c r="M91" s="123" t="s">
        <v>505</v>
      </c>
      <c r="N91" s="123" t="s">
        <v>506</v>
      </c>
      <c r="O91" s="123" t="s">
        <v>535</v>
      </c>
      <c r="P91" s="74" t="e">
        <f>'Pro 2'!#REF!</f>
        <v>#REF!</v>
      </c>
      <c r="Q91" s="123" t="e">
        <f>'Pro 2'!#REF!</f>
        <v>#REF!</v>
      </c>
      <c r="R91" s="123" t="e">
        <f>'Pro 2'!#REF!</f>
        <v>#REF!</v>
      </c>
      <c r="S91" s="74" t="e">
        <f>'Pro 2'!#REF!</f>
        <v>#REF!</v>
      </c>
      <c r="T91" s="123" t="e">
        <f>'Pro 2'!#REF!</f>
        <v>#REF!</v>
      </c>
      <c r="U91" s="123" t="e">
        <f>'Pro 2'!#REF!</f>
        <v>#REF!</v>
      </c>
      <c r="V91" s="94"/>
      <c r="W91" s="94"/>
      <c r="X91" s="94"/>
      <c r="Y91" s="94"/>
      <c r="Z91" s="57"/>
    </row>
    <row r="92" spans="1:26" x14ac:dyDescent="0.2">
      <c r="D92" s="124">
        <f t="shared" si="2"/>
        <v>0</v>
      </c>
      <c r="E92" s="125" t="str">
        <f t="shared" si="2"/>
        <v>1 - Producer</v>
      </c>
      <c r="F92" s="125" t="s">
        <v>502</v>
      </c>
      <c r="G92" s="125" t="s">
        <v>502</v>
      </c>
      <c r="H92" s="125" t="s">
        <v>502</v>
      </c>
      <c r="I92" s="125" t="str">
        <f t="shared" si="3"/>
        <v>DOM</v>
      </c>
      <c r="J92" s="125" t="str">
        <f t="shared" si="3"/>
        <v>DOM</v>
      </c>
      <c r="K92" s="125"/>
      <c r="L92" s="125" t="str">
        <f>L91</f>
        <v>DOM</v>
      </c>
      <c r="M92" s="125" t="s">
        <v>505</v>
      </c>
      <c r="N92" s="125" t="s">
        <v>507</v>
      </c>
      <c r="O92" s="125" t="s">
        <v>535</v>
      </c>
      <c r="P92" s="126" t="e">
        <f>'Pro 2'!#REF!</f>
        <v>#REF!</v>
      </c>
      <c r="Q92" s="125" t="e">
        <f>'Pro 2'!#REF!</f>
        <v>#REF!</v>
      </c>
      <c r="R92" s="125" t="e">
        <f>'Pro 2'!#REF!</f>
        <v>#REF!</v>
      </c>
      <c r="S92" s="126" t="e">
        <f>'Pro 2'!#REF!</f>
        <v>#REF!</v>
      </c>
      <c r="T92" s="125" t="e">
        <f>'Pro 2'!#REF!</f>
        <v>#REF!</v>
      </c>
      <c r="U92" s="125" t="e">
        <f>'Pro 2'!#REF!</f>
        <v>#REF!</v>
      </c>
      <c r="V92" s="60"/>
      <c r="W92" s="60"/>
      <c r="X92" s="60"/>
      <c r="Y92" s="60"/>
      <c r="Z92" s="61"/>
    </row>
    <row r="93" spans="1:26" x14ac:dyDescent="0.2">
      <c r="L93" s="67"/>
    </row>
    <row r="94" spans="1:26" ht="13.5" thickBot="1" x14ac:dyDescent="0.25">
      <c r="D94" s="111" t="s">
        <v>508</v>
      </c>
      <c r="E94" s="53"/>
      <c r="F94" s="53"/>
      <c r="G94" s="53"/>
      <c r="H94" s="53"/>
      <c r="I94" s="53"/>
      <c r="J94" s="53"/>
      <c r="K94" s="53"/>
      <c r="L94" s="53"/>
      <c r="M94" s="53"/>
      <c r="N94" s="54"/>
    </row>
    <row r="95" spans="1:26" ht="15" customHeight="1" x14ac:dyDescent="0.2">
      <c r="A95" s="50" t="s">
        <v>552</v>
      </c>
      <c r="D95" s="127"/>
      <c r="E95" s="75"/>
      <c r="F95" s="75"/>
      <c r="G95" s="75"/>
      <c r="H95" s="75"/>
      <c r="I95" s="804" t="s">
        <v>551</v>
      </c>
      <c r="J95" s="804"/>
      <c r="K95" s="804"/>
      <c r="L95" s="804" t="s">
        <v>553</v>
      </c>
      <c r="M95" s="804"/>
      <c r="N95" s="805"/>
    </row>
    <row r="96" spans="1:26" ht="12.75" customHeight="1" x14ac:dyDescent="0.2">
      <c r="D96" s="128" t="s">
        <v>485</v>
      </c>
      <c r="E96" s="129" t="s">
        <v>509</v>
      </c>
      <c r="F96" s="129" t="s">
        <v>510</v>
      </c>
      <c r="G96" s="129" t="s">
        <v>511</v>
      </c>
      <c r="H96" s="129" t="s">
        <v>512</v>
      </c>
      <c r="I96" s="130">
        <v>2022</v>
      </c>
      <c r="J96" s="130">
        <v>2023</v>
      </c>
      <c r="K96" s="130">
        <v>2024</v>
      </c>
      <c r="L96" s="130">
        <f>I96</f>
        <v>2022</v>
      </c>
      <c r="M96" s="130">
        <f>J96</f>
        <v>2023</v>
      </c>
      <c r="N96" s="131">
        <f>K96</f>
        <v>2024</v>
      </c>
    </row>
    <row r="97" spans="4:30" x14ac:dyDescent="0.2">
      <c r="D97" s="132">
        <f>D89</f>
        <v>0</v>
      </c>
      <c r="E97" s="133" t="s">
        <v>501</v>
      </c>
      <c r="F97" s="133" t="s">
        <v>444</v>
      </c>
      <c r="G97" s="133" t="s">
        <v>513</v>
      </c>
      <c r="H97" s="76" t="s">
        <v>514</v>
      </c>
      <c r="I97" s="94">
        <f>F8*L97*0.01</f>
        <v>0</v>
      </c>
      <c r="J97" s="94">
        <f t="shared" ref="J97:K101" si="4">G8*M97*0.01</f>
        <v>0</v>
      </c>
      <c r="K97" s="94">
        <f t="shared" si="4"/>
        <v>0</v>
      </c>
      <c r="L97" s="94">
        <f>'Pro 2'!G209</f>
        <v>0</v>
      </c>
      <c r="M97" s="94">
        <f>'Pro 2'!H209</f>
        <v>0</v>
      </c>
      <c r="N97" s="57">
        <f>'Pro 2'!I209</f>
        <v>0</v>
      </c>
    </row>
    <row r="98" spans="4:30" x14ac:dyDescent="0.2">
      <c r="D98" s="134">
        <f>D97</f>
        <v>0</v>
      </c>
      <c r="E98" s="135" t="s">
        <v>501</v>
      </c>
      <c r="F98" s="135" t="str">
        <f t="shared" ref="F98:F101" si="5">F97</f>
        <v>Domestic Sales</v>
      </c>
      <c r="G98" s="135" t="s">
        <v>515</v>
      </c>
      <c r="H98" s="77" t="s">
        <v>516</v>
      </c>
      <c r="I98" s="94">
        <f t="shared" ref="I98:I101" si="6">F9*L98*0.01</f>
        <v>0</v>
      </c>
      <c r="J98" s="94">
        <f t="shared" si="4"/>
        <v>0</v>
      </c>
      <c r="K98" s="94">
        <f t="shared" si="4"/>
        <v>0</v>
      </c>
      <c r="L98" s="94">
        <f>'Pro 2'!G210</f>
        <v>0</v>
      </c>
      <c r="M98" s="94">
        <f>'Pro 2'!H210</f>
        <v>0</v>
      </c>
      <c r="N98" s="57">
        <f>'Pro 2'!I210</f>
        <v>0</v>
      </c>
    </row>
    <row r="99" spans="4:30" x14ac:dyDescent="0.2">
      <c r="D99" s="134">
        <f t="shared" ref="D99:D101" si="7">D98</f>
        <v>0</v>
      </c>
      <c r="E99" s="135" t="s">
        <v>501</v>
      </c>
      <c r="F99" s="135" t="str">
        <f t="shared" si="5"/>
        <v>Domestic Sales</v>
      </c>
      <c r="G99" s="135" t="s">
        <v>517</v>
      </c>
      <c r="H99" s="77" t="s">
        <v>518</v>
      </c>
      <c r="I99" s="94">
        <f t="shared" si="6"/>
        <v>0</v>
      </c>
      <c r="J99" s="94">
        <f t="shared" si="4"/>
        <v>0</v>
      </c>
      <c r="K99" s="94">
        <f t="shared" si="4"/>
        <v>0</v>
      </c>
      <c r="L99" s="94">
        <f>'Pro 2'!G211</f>
        <v>0</v>
      </c>
      <c r="M99" s="94">
        <f>'Pro 2'!H211</f>
        <v>0</v>
      </c>
      <c r="N99" s="57">
        <f>'Pro 2'!I211</f>
        <v>0</v>
      </c>
    </row>
    <row r="100" spans="4:30" x14ac:dyDescent="0.2">
      <c r="D100" s="134">
        <f t="shared" si="7"/>
        <v>0</v>
      </c>
      <c r="E100" s="135" t="s">
        <v>501</v>
      </c>
      <c r="F100" s="135" t="str">
        <f t="shared" si="5"/>
        <v>Domestic Sales</v>
      </c>
      <c r="G100" s="135" t="s">
        <v>519</v>
      </c>
      <c r="H100" s="77" t="s">
        <v>520</v>
      </c>
      <c r="I100" s="94">
        <f t="shared" si="6"/>
        <v>0</v>
      </c>
      <c r="J100" s="94">
        <f t="shared" si="4"/>
        <v>0</v>
      </c>
      <c r="K100" s="94">
        <f t="shared" si="4"/>
        <v>0</v>
      </c>
      <c r="L100" s="94">
        <f>'Pro 2'!G212</f>
        <v>0</v>
      </c>
      <c r="M100" s="94">
        <f>'Pro 2'!H212</f>
        <v>0</v>
      </c>
      <c r="N100" s="57">
        <f>'Pro 2'!I212</f>
        <v>0</v>
      </c>
    </row>
    <row r="101" spans="4:30" x14ac:dyDescent="0.2">
      <c r="D101" s="136">
        <f t="shared" si="7"/>
        <v>0</v>
      </c>
      <c r="E101" s="137" t="s">
        <v>501</v>
      </c>
      <c r="F101" s="137" t="str">
        <f t="shared" si="5"/>
        <v>Domestic Sales</v>
      </c>
      <c r="G101" s="137" t="s">
        <v>521</v>
      </c>
      <c r="H101" s="138" t="s">
        <v>522</v>
      </c>
      <c r="I101" s="60">
        <f t="shared" si="6"/>
        <v>0</v>
      </c>
      <c r="J101" s="60">
        <f t="shared" si="4"/>
        <v>0</v>
      </c>
      <c r="K101" s="60">
        <f t="shared" si="4"/>
        <v>0</v>
      </c>
      <c r="L101" s="60">
        <f>'Pro 2'!G213</f>
        <v>0</v>
      </c>
      <c r="M101" s="60">
        <f>'Pro 2'!H213</f>
        <v>0</v>
      </c>
      <c r="N101" s="61">
        <f>'Pro 2'!I213</f>
        <v>0</v>
      </c>
    </row>
    <row r="104" spans="4:30" x14ac:dyDescent="0.2">
      <c r="D104" s="111" t="s">
        <v>554</v>
      </c>
      <c r="E104" s="53"/>
      <c r="F104" s="53"/>
      <c r="G104" s="53"/>
      <c r="H104" s="53"/>
      <c r="I104" s="53"/>
      <c r="J104" s="53"/>
      <c r="K104" s="53"/>
      <c r="L104" s="53"/>
      <c r="M104" s="53"/>
      <c r="N104" s="53"/>
      <c r="O104" s="53"/>
      <c r="P104" s="800" t="s">
        <v>538</v>
      </c>
      <c r="Q104" s="800"/>
      <c r="R104" s="800"/>
      <c r="S104" s="800"/>
      <c r="T104" s="800"/>
      <c r="U104" s="800"/>
      <c r="V104" s="800"/>
      <c r="W104" s="800" t="s">
        <v>564</v>
      </c>
      <c r="X104" s="800"/>
      <c r="Y104" s="800"/>
      <c r="Z104" s="800"/>
      <c r="AA104" s="800"/>
      <c r="AB104" s="800"/>
      <c r="AC104" s="800"/>
      <c r="AD104" s="801"/>
    </row>
    <row r="105" spans="4:30" ht="25.5" x14ac:dyDescent="0.2">
      <c r="D105" s="139" t="s">
        <v>485</v>
      </c>
      <c r="E105" s="78" t="s">
        <v>486</v>
      </c>
      <c r="F105" s="78" t="s">
        <v>489</v>
      </c>
      <c r="G105" s="78" t="s">
        <v>491</v>
      </c>
      <c r="H105" s="78" t="s">
        <v>492</v>
      </c>
      <c r="I105" s="79" t="s">
        <v>555</v>
      </c>
      <c r="J105" s="79" t="s">
        <v>548</v>
      </c>
      <c r="K105" s="78" t="s">
        <v>523</v>
      </c>
      <c r="L105" s="79" t="s">
        <v>524</v>
      </c>
      <c r="M105" s="78" t="s">
        <v>525</v>
      </c>
      <c r="N105" s="79" t="s">
        <v>493</v>
      </c>
      <c r="O105" s="80" t="s">
        <v>556</v>
      </c>
      <c r="P105" s="80" t="s">
        <v>557</v>
      </c>
      <c r="Q105" s="80" t="s">
        <v>558</v>
      </c>
      <c r="R105" s="80" t="s">
        <v>559</v>
      </c>
      <c r="S105" s="80" t="s">
        <v>560</v>
      </c>
      <c r="T105" s="80" t="s">
        <v>561</v>
      </c>
      <c r="U105" s="80" t="s">
        <v>562</v>
      </c>
      <c r="V105" s="81" t="s">
        <v>563</v>
      </c>
      <c r="W105" s="80" t="s">
        <v>556</v>
      </c>
      <c r="X105" s="80" t="s">
        <v>557</v>
      </c>
      <c r="Y105" s="80" t="s">
        <v>558</v>
      </c>
      <c r="Z105" s="80" t="s">
        <v>559</v>
      </c>
      <c r="AA105" s="80" t="s">
        <v>560</v>
      </c>
      <c r="AB105" s="80" t="s">
        <v>561</v>
      </c>
      <c r="AC105" s="80" t="s">
        <v>562</v>
      </c>
      <c r="AD105" s="140" t="s">
        <v>563</v>
      </c>
    </row>
    <row r="106" spans="4:30" x14ac:dyDescent="0.2">
      <c r="D106" s="141">
        <f>D97</f>
        <v>0</v>
      </c>
      <c r="E106" s="82" t="s">
        <v>501</v>
      </c>
      <c r="F106" s="82" t="s">
        <v>526</v>
      </c>
      <c r="G106" s="82" t="s">
        <v>503</v>
      </c>
      <c r="H106" s="82" t="s">
        <v>503</v>
      </c>
      <c r="I106" s="82" t="s">
        <v>503</v>
      </c>
      <c r="J106" s="82" t="s">
        <v>503</v>
      </c>
      <c r="K106" s="83" t="s">
        <v>527</v>
      </c>
      <c r="L106" s="82">
        <f>'Pro 2'!C222</f>
        <v>0</v>
      </c>
      <c r="M106" s="82" t="e">
        <v>#N/A</v>
      </c>
      <c r="N106" s="82" t="s">
        <v>504</v>
      </c>
      <c r="O106" s="84">
        <f>'Pro 2'!E234</f>
        <v>0</v>
      </c>
      <c r="P106" s="84">
        <f>'Pro 2'!F234</f>
        <v>0</v>
      </c>
      <c r="Q106" s="84">
        <f>'Pro 2'!G234</f>
        <v>0</v>
      </c>
      <c r="R106" s="84">
        <f>'Pro 2'!H234</f>
        <v>0</v>
      </c>
      <c r="S106" s="84">
        <f>'Pro 2'!I234</f>
        <v>0</v>
      </c>
      <c r="T106" s="84">
        <f>'Pro 2'!J234</f>
        <v>0</v>
      </c>
      <c r="U106" s="84">
        <f>'Pro 2'!K234</f>
        <v>0</v>
      </c>
      <c r="V106" s="85">
        <f>'Pro 2'!L234</f>
        <v>0</v>
      </c>
      <c r="W106" s="84">
        <f>'Pro 2'!E235</f>
        <v>0</v>
      </c>
      <c r="X106" s="84">
        <f>'Pro 2'!F235</f>
        <v>0</v>
      </c>
      <c r="Y106" s="84">
        <f>'Pro 2'!G235</f>
        <v>0</v>
      </c>
      <c r="Z106" s="84">
        <f>'Pro 2'!H235</f>
        <v>0</v>
      </c>
      <c r="AA106" s="84">
        <f>'Pro 2'!I235</f>
        <v>0</v>
      </c>
      <c r="AB106" s="84">
        <f>'Pro 2'!J235</f>
        <v>0</v>
      </c>
      <c r="AC106" s="84">
        <f>'Pro 2'!K235</f>
        <v>0</v>
      </c>
      <c r="AD106" s="142">
        <f>'Pro 2'!L235</f>
        <v>0</v>
      </c>
    </row>
    <row r="107" spans="4:30" x14ac:dyDescent="0.2">
      <c r="D107" s="143">
        <f>D106</f>
        <v>0</v>
      </c>
      <c r="E107" s="86" t="s">
        <v>501</v>
      </c>
      <c r="F107" s="86" t="s">
        <v>526</v>
      </c>
      <c r="G107" s="86" t="s">
        <v>503</v>
      </c>
      <c r="H107" s="86" t="s">
        <v>503</v>
      </c>
      <c r="I107" s="86" t="s">
        <v>503</v>
      </c>
      <c r="J107" s="86" t="str">
        <f>J106</f>
        <v>DOM</v>
      </c>
      <c r="K107" s="87" t="s">
        <v>528</v>
      </c>
      <c r="L107" s="86">
        <f>'Pro 2'!E223</f>
        <v>0</v>
      </c>
      <c r="M107" s="86" t="e">
        <v>#N/A</v>
      </c>
      <c r="N107" s="86" t="str">
        <f t="shared" ref="N107:N110" si="8">N106</f>
        <v>Dom</v>
      </c>
      <c r="O107" s="88">
        <f>'Pro 2'!E238</f>
        <v>0</v>
      </c>
      <c r="P107" s="88">
        <f>'Pro 2'!F238</f>
        <v>0</v>
      </c>
      <c r="Q107" s="88">
        <f>'Pro 2'!G238</f>
        <v>0</v>
      </c>
      <c r="R107" s="88">
        <f>'Pro 2'!H238</f>
        <v>0</v>
      </c>
      <c r="S107" s="88">
        <f>'Pro 2'!I238</f>
        <v>0</v>
      </c>
      <c r="T107" s="88">
        <f>'Pro 2'!J238</f>
        <v>0</v>
      </c>
      <c r="U107" s="88">
        <f>'Pro 2'!K238</f>
        <v>0</v>
      </c>
      <c r="V107" s="89">
        <f>'Pro 2'!L238</f>
        <v>0</v>
      </c>
      <c r="W107" s="88">
        <f>'Pro 2'!E239</f>
        <v>0</v>
      </c>
      <c r="X107" s="88">
        <f>'Pro 2'!F239</f>
        <v>0</v>
      </c>
      <c r="Y107" s="88">
        <f>'Pro 2'!G239</f>
        <v>0</v>
      </c>
      <c r="Z107" s="88">
        <f>'Pro 2'!H239</f>
        <v>0</v>
      </c>
      <c r="AA107" s="88">
        <f>'Pro 2'!I239</f>
        <v>0</v>
      </c>
      <c r="AB107" s="88">
        <f>'Pro 2'!J239</f>
        <v>0</v>
      </c>
      <c r="AC107" s="88">
        <f>'Pro 2'!K239</f>
        <v>0</v>
      </c>
      <c r="AD107" s="144">
        <f>'Pro 2'!L239</f>
        <v>0</v>
      </c>
    </row>
    <row r="108" spans="4:30" x14ac:dyDescent="0.2">
      <c r="D108" s="143">
        <f t="shared" ref="D108:D110" si="9">D107</f>
        <v>0</v>
      </c>
      <c r="E108" s="90" t="s">
        <v>501</v>
      </c>
      <c r="F108" s="90" t="s">
        <v>526</v>
      </c>
      <c r="G108" s="90" t="s">
        <v>503</v>
      </c>
      <c r="H108" s="90" t="s">
        <v>503</v>
      </c>
      <c r="I108" s="90" t="s">
        <v>503</v>
      </c>
      <c r="J108" s="90" t="str">
        <f>J107</f>
        <v>DOM</v>
      </c>
      <c r="K108" s="91" t="s">
        <v>529</v>
      </c>
      <c r="L108" s="90">
        <f>'Pro 2'!E224</f>
        <v>0</v>
      </c>
      <c r="M108" s="90" t="e">
        <v>#N/A</v>
      </c>
      <c r="N108" s="90" t="str">
        <f t="shared" si="8"/>
        <v>Dom</v>
      </c>
      <c r="O108" s="92">
        <f>'Pro 2'!E242</f>
        <v>0</v>
      </c>
      <c r="P108" s="92">
        <f>'Pro 2'!F242</f>
        <v>0</v>
      </c>
      <c r="Q108" s="92">
        <f>'Pro 2'!G242</f>
        <v>0</v>
      </c>
      <c r="R108" s="92">
        <f>'Pro 2'!H242</f>
        <v>0</v>
      </c>
      <c r="S108" s="92">
        <f>'Pro 2'!I242</f>
        <v>0</v>
      </c>
      <c r="T108" s="92">
        <f>'Pro 2'!J242</f>
        <v>0</v>
      </c>
      <c r="U108" s="92">
        <f>'Pro 2'!K242</f>
        <v>0</v>
      </c>
      <c r="V108" s="93">
        <f>'Pro 2'!L242</f>
        <v>0</v>
      </c>
      <c r="W108" s="92">
        <f>'Pro 2'!E243</f>
        <v>0</v>
      </c>
      <c r="X108" s="92">
        <f>'Pro 2'!F243</f>
        <v>0</v>
      </c>
      <c r="Y108" s="92">
        <f>'Pro 2'!G243</f>
        <v>0</v>
      </c>
      <c r="Z108" s="92">
        <f>'Pro 2'!H243</f>
        <v>0</v>
      </c>
      <c r="AA108" s="92">
        <f>'Pro 2'!I243</f>
        <v>0</v>
      </c>
      <c r="AB108" s="92">
        <f>'Pro 2'!J243</f>
        <v>0</v>
      </c>
      <c r="AC108" s="92">
        <f>'Pro 2'!K243</f>
        <v>0</v>
      </c>
      <c r="AD108" s="145">
        <f>'Pro 2'!L243</f>
        <v>0</v>
      </c>
    </row>
    <row r="109" spans="4:30" x14ac:dyDescent="0.2">
      <c r="D109" s="143">
        <f t="shared" si="9"/>
        <v>0</v>
      </c>
      <c r="E109" s="86" t="s">
        <v>501</v>
      </c>
      <c r="F109" s="86" t="s">
        <v>526</v>
      </c>
      <c r="G109" s="86" t="s">
        <v>503</v>
      </c>
      <c r="H109" s="86" t="s">
        <v>503</v>
      </c>
      <c r="I109" s="86" t="s">
        <v>503</v>
      </c>
      <c r="J109" s="86" t="str">
        <f>J108</f>
        <v>DOM</v>
      </c>
      <c r="K109" s="87" t="s">
        <v>530</v>
      </c>
      <c r="L109" s="86">
        <f>'Pro 2'!E225</f>
        <v>0</v>
      </c>
      <c r="M109" s="86" t="e">
        <v>#N/A</v>
      </c>
      <c r="N109" s="86" t="str">
        <f t="shared" si="8"/>
        <v>Dom</v>
      </c>
      <c r="O109" s="88">
        <f>'Pro 2'!E246</f>
        <v>0</v>
      </c>
      <c r="P109" s="88">
        <f>'Pro 2'!F246</f>
        <v>0</v>
      </c>
      <c r="Q109" s="88">
        <f>'Pro 2'!G246</f>
        <v>0</v>
      </c>
      <c r="R109" s="88">
        <f>'Pro 2'!H246</f>
        <v>0</v>
      </c>
      <c r="S109" s="88">
        <f>'Pro 2'!I246</f>
        <v>0</v>
      </c>
      <c r="T109" s="88">
        <f>'Pro 2'!J246</f>
        <v>0</v>
      </c>
      <c r="U109" s="88">
        <f>'Pro 2'!K246</f>
        <v>0</v>
      </c>
      <c r="V109" s="89">
        <f>'Pro 2'!L246</f>
        <v>0</v>
      </c>
      <c r="W109" s="88">
        <f>'Pro 2'!E247</f>
        <v>0</v>
      </c>
      <c r="X109" s="88">
        <f>'Pro 2'!F247</f>
        <v>0</v>
      </c>
      <c r="Y109" s="88">
        <f>'Pro 2'!G247</f>
        <v>0</v>
      </c>
      <c r="Z109" s="88">
        <f>'Pro 2'!H247</f>
        <v>0</v>
      </c>
      <c r="AA109" s="88">
        <f>'Pro 2'!I247</f>
        <v>0</v>
      </c>
      <c r="AB109" s="88">
        <f>'Pro 2'!J247</f>
        <v>0</v>
      </c>
      <c r="AC109" s="88">
        <f>'Pro 2'!K247</f>
        <v>0</v>
      </c>
      <c r="AD109" s="144">
        <f>'Pro 2'!L247</f>
        <v>0</v>
      </c>
    </row>
    <row r="110" spans="4:30" x14ac:dyDescent="0.2">
      <c r="D110" s="146">
        <f t="shared" si="9"/>
        <v>0</v>
      </c>
      <c r="E110" s="147" t="s">
        <v>501</v>
      </c>
      <c r="F110" s="147" t="s">
        <v>526</v>
      </c>
      <c r="G110" s="147" t="s">
        <v>503</v>
      </c>
      <c r="H110" s="147" t="s">
        <v>503</v>
      </c>
      <c r="I110" s="147" t="s">
        <v>503</v>
      </c>
      <c r="J110" s="147" t="str">
        <f>J109</f>
        <v>DOM</v>
      </c>
      <c r="K110" s="148" t="s">
        <v>531</v>
      </c>
      <c r="L110" s="147">
        <f>'Pro 2'!E226</f>
        <v>0</v>
      </c>
      <c r="M110" s="147" t="e">
        <v>#N/A</v>
      </c>
      <c r="N110" s="147" t="str">
        <f t="shared" si="8"/>
        <v>Dom</v>
      </c>
      <c r="O110" s="149">
        <f>'Pro 2'!E250</f>
        <v>0</v>
      </c>
      <c r="P110" s="149">
        <f>'Pro 2'!F250</f>
        <v>0</v>
      </c>
      <c r="Q110" s="149">
        <f>'Pro 2'!G250</f>
        <v>0</v>
      </c>
      <c r="R110" s="149">
        <f>'Pro 2'!H250</f>
        <v>0</v>
      </c>
      <c r="S110" s="149">
        <f>'Pro 2'!I250</f>
        <v>0</v>
      </c>
      <c r="T110" s="149">
        <f>'Pro 2'!J250</f>
        <v>0</v>
      </c>
      <c r="U110" s="149">
        <f>'Pro 2'!K250</f>
        <v>0</v>
      </c>
      <c r="V110" s="150">
        <f>'Pro 2'!L250</f>
        <v>0</v>
      </c>
      <c r="W110" s="149">
        <f>'Pro 2'!E251</f>
        <v>0</v>
      </c>
      <c r="X110" s="149">
        <f>'Pro 2'!F251</f>
        <v>0</v>
      </c>
      <c r="Y110" s="149">
        <f>'Pro 2'!G251</f>
        <v>0</v>
      </c>
      <c r="Z110" s="149">
        <f>'Pro 2'!H251</f>
        <v>0</v>
      </c>
      <c r="AA110" s="149">
        <f>'Pro 2'!I251</f>
        <v>0</v>
      </c>
      <c r="AB110" s="149">
        <f>'Pro 2'!J251</f>
        <v>0</v>
      </c>
      <c r="AC110" s="149">
        <f>'Pro 2'!K251</f>
        <v>0</v>
      </c>
      <c r="AD110" s="151">
        <f>'Pro 2'!L251</f>
        <v>0</v>
      </c>
    </row>
  </sheetData>
  <sheetProtection algorithmName="SHA-512" hashValue="3zw5ZIqFKaSDBFEsb67t3pJWcMw53alNxRz4xAcj3L+shuKDowtt78RwkmyO4BFxwJbF5iM7oGgocFT0SoddiQ==" saltValue="DqNDmcqDyX2XWqTavTIhj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29"/>
  <sheetViews>
    <sheetView showGridLines="0" tabSelected="1" workbookViewId="0">
      <selection activeCell="G20" sqref="G20:G21"/>
    </sheetView>
  </sheetViews>
  <sheetFormatPr defaultColWidth="9.140625" defaultRowHeight="14.25" x14ac:dyDescent="0.25"/>
  <cols>
    <col min="1" max="1" width="1.85546875" style="14" customWidth="1"/>
    <col min="2" max="12" width="14.5703125" style="25" customWidth="1"/>
    <col min="13" max="13" width="6.140625" style="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2" x14ac:dyDescent="0.25">
      <c r="O1" s="2" t="s">
        <v>751</v>
      </c>
      <c r="P1" s="2" t="s">
        <v>751</v>
      </c>
      <c r="Q1" s="3"/>
      <c r="R1" s="3"/>
      <c r="S1" s="3"/>
      <c r="T1" s="3"/>
      <c r="U1" s="3"/>
      <c r="V1" s="3"/>
    </row>
    <row r="2" spans="1:22" x14ac:dyDescent="0.25">
      <c r="B2" s="26" t="s">
        <v>0</v>
      </c>
      <c r="C2" s="26"/>
      <c r="O2" s="3" t="s">
        <v>168</v>
      </c>
      <c r="P2" s="3" t="s">
        <v>169</v>
      </c>
    </row>
    <row r="3" spans="1:22" x14ac:dyDescent="0.25">
      <c r="B3" s="27"/>
      <c r="C3" s="27"/>
      <c r="O3" s="8"/>
      <c r="P3" s="8"/>
    </row>
    <row r="4" spans="1:22" s="8" customFormat="1" x14ac:dyDescent="0.25">
      <c r="A4" s="15"/>
      <c r="B4" s="415" t="s">
        <v>638</v>
      </c>
      <c r="C4" s="416"/>
      <c r="D4" s="416"/>
      <c r="E4" s="416"/>
      <c r="F4" s="416"/>
      <c r="G4" s="416"/>
      <c r="H4" s="416"/>
      <c r="I4" s="416"/>
      <c r="J4" s="416"/>
      <c r="K4" s="416"/>
      <c r="L4" s="417"/>
      <c r="M4" s="20"/>
      <c r="N4" s="20"/>
      <c r="O4" s="16"/>
      <c r="P4" s="16"/>
    </row>
    <row r="5" spans="1:22" s="8" customFormat="1" x14ac:dyDescent="0.25">
      <c r="A5" s="15"/>
      <c r="B5" s="418" t="str">
        <f>Variables!B2</f>
        <v>NQ-2026-001</v>
      </c>
      <c r="C5" s="419"/>
      <c r="D5" s="419"/>
      <c r="E5" s="419"/>
      <c r="F5" s="419"/>
      <c r="G5" s="419"/>
      <c r="H5" s="419"/>
      <c r="I5" s="419"/>
      <c r="J5" s="419"/>
      <c r="K5" s="419"/>
      <c r="L5" s="420"/>
      <c r="M5" s="20"/>
      <c r="N5" s="20"/>
      <c r="O5" s="16"/>
      <c r="P5" s="16"/>
    </row>
    <row r="6" spans="1:22" s="17" customFormat="1" x14ac:dyDescent="0.25">
      <c r="A6" s="15"/>
      <c r="B6" s="426" t="str">
        <f>UPPER(Variables!B3&amp;" | "&amp;Variables!C3)</f>
        <v>OIL AND GAS WELL CASING | TUBAGES DE PUITS DE GAZ ET DE PÉTROLE</v>
      </c>
      <c r="C6" s="427"/>
      <c r="D6" s="427"/>
      <c r="E6" s="427"/>
      <c r="F6" s="427"/>
      <c r="G6" s="427"/>
      <c r="H6" s="427"/>
      <c r="I6" s="427"/>
      <c r="J6" s="427"/>
      <c r="K6" s="427"/>
      <c r="L6" s="428"/>
      <c r="M6" s="16"/>
      <c r="N6" s="16"/>
      <c r="O6" s="18"/>
      <c r="P6" s="18"/>
    </row>
    <row r="7" spans="1:22" s="9" customFormat="1" x14ac:dyDescent="0.25">
      <c r="A7" s="19"/>
      <c r="B7" s="28"/>
      <c r="C7" s="28"/>
      <c r="D7" s="29"/>
      <c r="E7" s="29"/>
      <c r="F7" s="29"/>
      <c r="G7" s="29"/>
      <c r="H7" s="29"/>
      <c r="I7" s="29"/>
      <c r="J7" s="29"/>
      <c r="K7" s="29"/>
      <c r="L7" s="29"/>
      <c r="O7" s="10"/>
      <c r="P7" s="10"/>
    </row>
    <row r="8" spans="1:22" s="8" customFormat="1" x14ac:dyDescent="0.25">
      <c r="A8" s="15"/>
      <c r="B8" s="398" t="s">
        <v>639</v>
      </c>
      <c r="C8" s="399"/>
      <c r="D8" s="399"/>
      <c r="E8" s="399"/>
      <c r="F8" s="399"/>
      <c r="G8" s="399"/>
      <c r="H8" s="399"/>
      <c r="I8" s="399"/>
      <c r="J8" s="399"/>
      <c r="K8" s="399"/>
      <c r="L8" s="400"/>
      <c r="M8" s="20"/>
      <c r="N8" s="20"/>
      <c r="O8" s="16"/>
      <c r="P8" s="16"/>
    </row>
    <row r="9" spans="1:22" s="11" customFormat="1" x14ac:dyDescent="0.25">
      <c r="A9" s="13"/>
      <c r="B9" s="30"/>
      <c r="C9" s="31"/>
      <c r="D9" s="32"/>
      <c r="E9" s="32"/>
      <c r="F9" s="32"/>
      <c r="G9" s="32"/>
      <c r="H9" s="32"/>
      <c r="I9" s="32"/>
      <c r="J9" s="32"/>
      <c r="K9" s="32"/>
      <c r="L9" s="33"/>
      <c r="O9" s="456" t="s">
        <v>728</v>
      </c>
      <c r="P9" s="456"/>
    </row>
    <row r="10" spans="1:22" s="153" customFormat="1" x14ac:dyDescent="0.25">
      <c r="A10" s="241"/>
      <c r="B10" s="401" t="str">
        <f>"The Canadian International Trade Tribunal (the Tribunal) has commenced an inquiry concerning the "&amp;Variables!B4&amp;" of "&amp;Variables!B3&amp;" (as defined below) originating in or exported from the Republic of Austria.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of oil and gas well casing (as defined below) originating in or exported from the Republic of Austria. Your firm's knowledge and experience would aid the Tribunal in the proper conduct of its inquiry by helping it better understand the Canadian market for oil and gas well casing. The Tribunal therefore requests a response to this questionnaire from your firm.</v>
      </c>
      <c r="C10" s="402"/>
      <c r="D10" s="402"/>
      <c r="E10" s="402"/>
      <c r="F10" s="402"/>
      <c r="G10" s="185"/>
      <c r="H10" s="421" t="s">
        <v>853</v>
      </c>
      <c r="I10" s="421"/>
      <c r="J10" s="421"/>
      <c r="K10" s="421"/>
      <c r="L10" s="422"/>
      <c r="O10" s="456"/>
      <c r="P10" s="456"/>
    </row>
    <row r="11" spans="1:22" s="153" customFormat="1" x14ac:dyDescent="0.25">
      <c r="A11" s="241"/>
      <c r="B11" s="401"/>
      <c r="C11" s="402"/>
      <c r="D11" s="402"/>
      <c r="E11" s="402"/>
      <c r="F11" s="402"/>
      <c r="G11" s="259"/>
      <c r="H11" s="421"/>
      <c r="I11" s="421"/>
      <c r="J11" s="421"/>
      <c r="K11" s="421"/>
      <c r="L11" s="422"/>
      <c r="O11" s="456"/>
      <c r="P11" s="456"/>
    </row>
    <row r="12" spans="1:22" s="153" customFormat="1" x14ac:dyDescent="0.25">
      <c r="A12" s="241"/>
      <c r="B12" s="401"/>
      <c r="C12" s="402"/>
      <c r="D12" s="402"/>
      <c r="E12" s="402"/>
      <c r="F12" s="402"/>
      <c r="G12" s="259"/>
      <c r="H12" s="421"/>
      <c r="I12" s="421"/>
      <c r="J12" s="421"/>
      <c r="K12" s="421"/>
      <c r="L12" s="422"/>
      <c r="O12" s="456"/>
      <c r="P12" s="456"/>
    </row>
    <row r="13" spans="1:22" s="153" customFormat="1" x14ac:dyDescent="0.25">
      <c r="A13" s="241"/>
      <c r="B13" s="401"/>
      <c r="C13" s="402"/>
      <c r="D13" s="402"/>
      <c r="E13" s="402"/>
      <c r="F13" s="402"/>
      <c r="G13" s="329"/>
      <c r="H13" s="421"/>
      <c r="I13" s="421"/>
      <c r="J13" s="421"/>
      <c r="K13" s="421"/>
      <c r="L13" s="422"/>
      <c r="O13" s="456"/>
      <c r="P13" s="456"/>
    </row>
    <row r="14" spans="1:22" s="153" customFormat="1" x14ac:dyDescent="0.25">
      <c r="A14" s="241"/>
      <c r="B14" s="401"/>
      <c r="C14" s="402"/>
      <c r="D14" s="402"/>
      <c r="E14" s="402"/>
      <c r="F14" s="402"/>
      <c r="G14" s="259"/>
      <c r="H14" s="421"/>
      <c r="I14" s="421"/>
      <c r="J14" s="421"/>
      <c r="K14" s="421"/>
      <c r="L14" s="422"/>
      <c r="O14" s="456"/>
      <c r="P14" s="456"/>
    </row>
    <row r="15" spans="1:22" s="153" customFormat="1" ht="35.25" customHeight="1" x14ac:dyDescent="0.25">
      <c r="A15" s="241"/>
      <c r="B15" s="401"/>
      <c r="C15" s="402"/>
      <c r="D15" s="402"/>
      <c r="E15" s="402"/>
      <c r="F15" s="402"/>
      <c r="G15" s="259"/>
      <c r="H15" s="421"/>
      <c r="I15" s="421"/>
      <c r="J15" s="421"/>
      <c r="K15" s="421"/>
      <c r="L15" s="422"/>
      <c r="O15" s="456"/>
      <c r="P15" s="456"/>
    </row>
    <row r="16" spans="1:22" s="153" customFormat="1" x14ac:dyDescent="0.25">
      <c r="A16" s="241"/>
      <c r="B16" s="205"/>
      <c r="C16" s="206"/>
      <c r="D16" s="206"/>
      <c r="E16" s="206"/>
      <c r="F16" s="206"/>
      <c r="G16" s="206"/>
      <c r="H16" s="206"/>
      <c r="I16" s="206"/>
      <c r="J16" s="206"/>
      <c r="K16" s="206"/>
      <c r="L16" s="207"/>
      <c r="O16" s="456"/>
      <c r="P16" s="456"/>
    </row>
    <row r="17" spans="1:16" s="9" customFormat="1" x14ac:dyDescent="0.25">
      <c r="A17" s="19"/>
      <c r="B17" s="28"/>
      <c r="C17" s="28"/>
      <c r="D17" s="29"/>
      <c r="E17" s="29"/>
      <c r="F17" s="29"/>
      <c r="G17" s="29"/>
      <c r="H17" s="29"/>
      <c r="I17" s="29"/>
      <c r="J17" s="29"/>
      <c r="K17" s="29"/>
      <c r="L17" s="29"/>
      <c r="O17" s="10"/>
      <c r="P17" s="10"/>
    </row>
    <row r="18" spans="1:16" s="8" customFormat="1" x14ac:dyDescent="0.25">
      <c r="A18" s="15"/>
      <c r="B18" s="398" t="s">
        <v>640</v>
      </c>
      <c r="C18" s="399"/>
      <c r="D18" s="399"/>
      <c r="E18" s="399"/>
      <c r="F18" s="399"/>
      <c r="G18" s="399"/>
      <c r="H18" s="399"/>
      <c r="I18" s="399"/>
      <c r="J18" s="399"/>
      <c r="K18" s="399"/>
      <c r="L18" s="400"/>
      <c r="M18" s="20"/>
      <c r="N18" s="20"/>
      <c r="O18" s="16"/>
      <c r="P18" s="16"/>
    </row>
    <row r="19" spans="1:16" s="11" customFormat="1" x14ac:dyDescent="0.25">
      <c r="A19" s="13"/>
      <c r="B19" s="30"/>
      <c r="C19" s="31"/>
      <c r="D19" s="32"/>
      <c r="E19" s="32"/>
      <c r="F19" s="32"/>
      <c r="G19" s="32"/>
      <c r="H19" s="32"/>
      <c r="I19" s="32"/>
      <c r="J19" s="32"/>
      <c r="K19" s="32"/>
      <c r="L19" s="33"/>
    </row>
    <row r="20" spans="1:16" s="11" customFormat="1" x14ac:dyDescent="0.25">
      <c r="A20" s="13"/>
      <c r="B20" s="457" t="s">
        <v>319</v>
      </c>
      <c r="C20" s="458"/>
      <c r="D20" s="458"/>
      <c r="E20" s="458"/>
      <c r="F20" s="458"/>
      <c r="G20" s="461" t="s">
        <v>169</v>
      </c>
      <c r="H20" s="459" t="s">
        <v>407</v>
      </c>
      <c r="I20" s="459"/>
      <c r="J20" s="459"/>
      <c r="K20" s="459"/>
      <c r="L20" s="460"/>
      <c r="O20" s="12"/>
    </row>
    <row r="21" spans="1:16" s="11" customFormat="1" x14ac:dyDescent="0.25">
      <c r="A21" s="13"/>
      <c r="B21" s="457"/>
      <c r="C21" s="458"/>
      <c r="D21" s="458"/>
      <c r="E21" s="458"/>
      <c r="F21" s="458"/>
      <c r="G21" s="462"/>
      <c r="H21" s="459"/>
      <c r="I21" s="459"/>
      <c r="J21" s="459"/>
      <c r="K21" s="459"/>
      <c r="L21" s="460"/>
      <c r="O21" s="12"/>
    </row>
    <row r="22" spans="1:16" s="153" customFormat="1" x14ac:dyDescent="0.25">
      <c r="A22" s="241"/>
      <c r="B22" s="205"/>
      <c r="C22" s="206"/>
      <c r="D22" s="206"/>
      <c r="E22" s="206"/>
      <c r="F22" s="206"/>
      <c r="G22" s="206"/>
      <c r="H22" s="206"/>
      <c r="I22" s="206"/>
      <c r="J22" s="206"/>
      <c r="K22" s="206"/>
      <c r="L22" s="207"/>
    </row>
    <row r="23" spans="1:16" s="9" customFormat="1" x14ac:dyDescent="0.25">
      <c r="A23" s="19"/>
      <c r="B23" s="28"/>
      <c r="C23" s="28"/>
      <c r="D23" s="29"/>
      <c r="E23" s="29"/>
      <c r="F23" s="29"/>
      <c r="G23" s="29"/>
      <c r="H23" s="29"/>
      <c r="I23" s="29"/>
      <c r="J23" s="29"/>
      <c r="K23" s="29"/>
      <c r="L23" s="29"/>
      <c r="O23" s="10"/>
      <c r="P23" s="10"/>
    </row>
    <row r="24" spans="1:16" s="8" customFormat="1" x14ac:dyDescent="0.25">
      <c r="A24" s="15"/>
      <c r="B24" s="398" t="str">
        <f>IF(Intro!$G$20="English",O24,P24)</f>
        <v>LA DÉFINITION "DES MARCHANDISES"</v>
      </c>
      <c r="C24" s="399" t="str">
        <f>UPPER(IF(Intro!$G$20="English",P24,Q24))</f>
        <v/>
      </c>
      <c r="D24" s="399" t="str">
        <f>UPPER(IF(Intro!$G$20="English",Q24,R24))</f>
        <v/>
      </c>
      <c r="E24" s="399" t="str">
        <f>UPPER(IF(Intro!$G$20="English",R24,S24))</f>
        <v/>
      </c>
      <c r="F24" s="399"/>
      <c r="G24" s="399" t="str">
        <f>UPPER(IF(Intro!$G$20="English",S24,T24))</f>
        <v/>
      </c>
      <c r="H24" s="399" t="str">
        <f>UPPER(IF(Intro!$G$20="English",T24,U24))</f>
        <v/>
      </c>
      <c r="I24" s="399" t="str">
        <f>UPPER(IF(Intro!$G$20="English",U24,V24))</f>
        <v/>
      </c>
      <c r="J24" s="399" t="str">
        <f>UPPER(IF(Intro!$G$20="English",V24,W24))</f>
        <v/>
      </c>
      <c r="K24" s="399" t="str">
        <f>UPPER(IF(Intro!$G$20="English",W24,X24))</f>
        <v/>
      </c>
      <c r="L24" s="400" t="str">
        <f>UPPER(IF(Intro!$G$20="English",X24,Y24))</f>
        <v/>
      </c>
      <c r="M24" s="9"/>
      <c r="N24" s="20"/>
      <c r="O24" s="247" t="s">
        <v>641</v>
      </c>
      <c r="P24" s="247" t="s">
        <v>642</v>
      </c>
    </row>
    <row r="25" spans="1:16" s="11" customFormat="1" x14ac:dyDescent="0.25">
      <c r="A25" s="13"/>
      <c r="B25" s="30"/>
      <c r="C25" s="31"/>
      <c r="D25" s="32"/>
      <c r="E25" s="32"/>
      <c r="F25" s="32"/>
      <c r="G25" s="32"/>
      <c r="H25" s="32"/>
      <c r="I25" s="32"/>
      <c r="J25" s="32"/>
      <c r="K25" s="32"/>
      <c r="L25" s="33"/>
    </row>
    <row r="26" spans="1:16" s="153" customFormat="1" x14ac:dyDescent="0.25">
      <c r="A26" s="241"/>
      <c r="B26" s="401" t="str">
        <f>IF(Intro!$G$20="English",O26,P26)</f>
        <v>Les références aux « marchandises » dans ce questionnaire font référence à :</v>
      </c>
      <c r="C26" s="402"/>
      <c r="D26" s="402"/>
      <c r="E26" s="402"/>
      <c r="F26" s="402"/>
      <c r="G26" s="402"/>
      <c r="H26" s="402"/>
      <c r="I26" s="402"/>
      <c r="J26" s="402"/>
      <c r="K26" s="402"/>
      <c r="L26" s="403"/>
      <c r="O26" s="153" t="s">
        <v>343</v>
      </c>
      <c r="P26" s="153" t="s">
        <v>344</v>
      </c>
    </row>
    <row r="27" spans="1:16" s="153" customFormat="1" x14ac:dyDescent="0.25">
      <c r="A27" s="241"/>
      <c r="B27" s="401"/>
      <c r="C27" s="402"/>
      <c r="D27" s="402"/>
      <c r="E27" s="402"/>
      <c r="F27" s="402"/>
      <c r="G27" s="402"/>
      <c r="H27" s="402"/>
      <c r="I27" s="402"/>
      <c r="J27" s="402"/>
      <c r="K27" s="402"/>
      <c r="L27" s="403"/>
    </row>
    <row r="28" spans="1:16" s="153" customFormat="1" x14ac:dyDescent="0.25">
      <c r="A28" s="241"/>
      <c r="B28" s="199"/>
      <c r="C28" s="463" t="str">
        <f>IF(Intro!$G$20="English",Variables!B16,Variables!C16)</f>
        <v>Tubage de puits de gaz ou de pétrole et tubage de puits de type tube vert, en acier ordinaire ou en acier allié, soudés ou sans soudures, traités thermiquement ou non traités thermiquement, peu importe le fini, ayant un diamètre extérieur de 4 ½ po à 9 5/8 po (de 114,3 mm à 245,2 mm), respectant ou fournis pour respecter la spécification 5CT de l’American Petroleum Institute (API) ou l’équivalent ou des normes exclusives améliorées, dans tous les grades.</v>
      </c>
      <c r="D28" s="464"/>
      <c r="E28" s="464"/>
      <c r="F28" s="464"/>
      <c r="G28" s="464"/>
      <c r="H28" s="464"/>
      <c r="I28" s="464"/>
      <c r="J28" s="464"/>
      <c r="K28" s="465"/>
      <c r="L28" s="186"/>
    </row>
    <row r="29" spans="1:16" s="153" customFormat="1" x14ac:dyDescent="0.25">
      <c r="A29" s="241"/>
      <c r="B29" s="199"/>
      <c r="C29" s="466"/>
      <c r="D29" s="467"/>
      <c r="E29" s="467"/>
      <c r="F29" s="467"/>
      <c r="G29" s="467"/>
      <c r="H29" s="467"/>
      <c r="I29" s="467"/>
      <c r="J29" s="467"/>
      <c r="K29" s="468"/>
      <c r="L29" s="260"/>
    </row>
    <row r="30" spans="1:16" s="153" customFormat="1" x14ac:dyDescent="0.25">
      <c r="A30" s="241"/>
      <c r="B30" s="199"/>
      <c r="C30" s="466"/>
      <c r="D30" s="467"/>
      <c r="E30" s="467"/>
      <c r="F30" s="467"/>
      <c r="G30" s="467"/>
      <c r="H30" s="467"/>
      <c r="I30" s="467"/>
      <c r="J30" s="467"/>
      <c r="K30" s="468"/>
      <c r="L30" s="260"/>
    </row>
    <row r="31" spans="1:16" s="153" customFormat="1" x14ac:dyDescent="0.25">
      <c r="A31" s="241"/>
      <c r="B31" s="199"/>
      <c r="C31" s="469"/>
      <c r="D31" s="470"/>
      <c r="E31" s="470"/>
      <c r="F31" s="470"/>
      <c r="G31" s="470"/>
      <c r="H31" s="470"/>
      <c r="I31" s="470"/>
      <c r="J31" s="470"/>
      <c r="K31" s="471"/>
      <c r="L31" s="260"/>
    </row>
    <row r="32" spans="1:16" s="153" customFormat="1" x14ac:dyDescent="0.25">
      <c r="A32" s="241"/>
      <c r="B32" s="401"/>
      <c r="C32" s="402"/>
      <c r="D32" s="402"/>
      <c r="E32" s="402"/>
      <c r="F32" s="402"/>
      <c r="G32" s="402"/>
      <c r="H32" s="402"/>
      <c r="I32" s="402"/>
      <c r="J32" s="402"/>
      <c r="K32" s="402"/>
      <c r="L32" s="403"/>
    </row>
    <row r="33" spans="1:16" s="153" customFormat="1" x14ac:dyDescent="0.25">
      <c r="A33" s="241"/>
      <c r="B33" s="401" t="str">
        <f>IF(Intro!$G$20="English",O33,P33)</f>
        <v>Pour plus de détails, consultez l’onglet « Info ».</v>
      </c>
      <c r="C33" s="402"/>
      <c r="D33" s="402"/>
      <c r="E33" s="402"/>
      <c r="F33" s="402"/>
      <c r="G33" s="402"/>
      <c r="H33" s="402"/>
      <c r="I33" s="402"/>
      <c r="J33" s="402"/>
      <c r="K33" s="402"/>
      <c r="L33" s="403"/>
      <c r="O33" s="153" t="s">
        <v>395</v>
      </c>
      <c r="P33" s="153" t="s">
        <v>402</v>
      </c>
    </row>
    <row r="34" spans="1:16" s="153" customFormat="1" x14ac:dyDescent="0.25">
      <c r="A34" s="241"/>
      <c r="B34" s="205"/>
      <c r="C34" s="206"/>
      <c r="D34" s="206"/>
      <c r="E34" s="206"/>
      <c r="F34" s="206"/>
      <c r="G34" s="206"/>
      <c r="H34" s="206"/>
      <c r="I34" s="206"/>
      <c r="J34" s="206"/>
      <c r="K34" s="206"/>
      <c r="L34" s="207"/>
    </row>
    <row r="35" spans="1:16" s="9" customFormat="1" x14ac:dyDescent="0.25">
      <c r="A35" s="19"/>
      <c r="B35" s="28"/>
      <c r="C35" s="28"/>
      <c r="D35" s="29"/>
      <c r="E35" s="29"/>
      <c r="F35" s="29"/>
      <c r="G35" s="29"/>
      <c r="H35" s="29"/>
      <c r="I35" s="29"/>
      <c r="J35" s="29"/>
      <c r="K35" s="29"/>
      <c r="L35" s="29"/>
      <c r="O35" s="10"/>
      <c r="P35" s="10"/>
    </row>
    <row r="36" spans="1:16" s="8" customFormat="1" x14ac:dyDescent="0.25">
      <c r="A36" s="15"/>
      <c r="B36" s="398" t="str">
        <f>IF(Intro!$G$20="English",O36,P36)</f>
        <v>DEVEZ-VOUS REMPLIR CE QUESTIONNAIRE?</v>
      </c>
      <c r="C36" s="399"/>
      <c r="D36" s="399"/>
      <c r="E36" s="399"/>
      <c r="F36" s="399"/>
      <c r="G36" s="399"/>
      <c r="H36" s="399"/>
      <c r="I36" s="399"/>
      <c r="J36" s="399"/>
      <c r="K36" s="399"/>
      <c r="L36" s="400"/>
      <c r="M36" s="20"/>
      <c r="N36" s="20"/>
      <c r="O36" s="164" t="s">
        <v>643</v>
      </c>
      <c r="P36" s="164" t="s">
        <v>710</v>
      </c>
    </row>
    <row r="37" spans="1:16" s="11" customFormat="1" x14ac:dyDescent="0.25">
      <c r="A37" s="13"/>
      <c r="B37" s="30"/>
      <c r="C37" s="31"/>
      <c r="D37" s="32"/>
      <c r="E37" s="32"/>
      <c r="F37" s="32"/>
      <c r="G37" s="32"/>
      <c r="H37" s="32"/>
      <c r="I37" s="32"/>
      <c r="J37" s="32"/>
      <c r="K37" s="32"/>
      <c r="L37" s="33"/>
    </row>
    <row r="38" spans="1:16" s="153" customFormat="1" x14ac:dyDescent="0.25">
      <c r="A38" s="241"/>
      <c r="B38" s="401" t="str">
        <f>IF(Intro!$G$20="English",O38,P38)</f>
        <v>Précisez les activités de votre entreprise relatives aux marchandises définies ci-dessus, du 1er janvier 2023 au  :</v>
      </c>
      <c r="C38" s="402"/>
      <c r="D38" s="402"/>
      <c r="E38" s="402"/>
      <c r="F38" s="402"/>
      <c r="G38" s="402"/>
      <c r="H38" s="402"/>
      <c r="I38" s="402"/>
      <c r="J38" s="402"/>
      <c r="K38" s="402"/>
      <c r="L38" s="403"/>
      <c r="O38" s="153" t="str">
        <f>"Specify your firm’s activities with respect to the goods defined above from January 1, "&amp;Variables!B6&amp;" to "&amp;TEXT(Variables!B7,"MMMM, DD, YYYY")&amp;":"</f>
        <v>Specify your firm’s activities with respect to the goods defined above from January 1, 2023 to March, 31, 2026:</v>
      </c>
      <c r="P38" s="153" t="str">
        <f>"Précisez les activités de votre entreprise relatives aux marchandises définies ci-dessus, du 1er janvier "&amp;Variables!C6&amp;" au "&amp;Variables!C7&amp;" :"</f>
        <v>Précisez les activités de votre entreprise relatives aux marchandises définies ci-dessus, du 1er janvier 2023 au  :</v>
      </c>
    </row>
    <row r="39" spans="1:16" s="153" customFormat="1" x14ac:dyDescent="0.25">
      <c r="A39" s="241"/>
      <c r="B39" s="199"/>
      <c r="C39" s="200"/>
      <c r="D39" s="200"/>
      <c r="E39" s="200"/>
      <c r="F39" s="200"/>
      <c r="G39" s="200"/>
      <c r="H39" s="200"/>
      <c r="I39" s="200"/>
      <c r="J39" s="200"/>
      <c r="K39" s="200"/>
      <c r="L39" s="201"/>
    </row>
    <row r="40" spans="1:16" s="153" customFormat="1" x14ac:dyDescent="0.25">
      <c r="A40" s="241"/>
      <c r="B40" s="199"/>
      <c r="C40" s="200"/>
      <c r="D40" s="472" t="str">
        <f>IF(Intro!$G$20="English",O40,P40)</f>
        <v>Sélectionnez oui ou non</v>
      </c>
      <c r="E40" s="472"/>
      <c r="F40" s="473" t="s">
        <v>644</v>
      </c>
      <c r="G40" s="473"/>
      <c r="H40" s="473"/>
      <c r="I40" s="473"/>
      <c r="J40" s="473"/>
      <c r="K40" s="473"/>
      <c r="L40" s="474"/>
      <c r="O40" s="153" t="s">
        <v>366</v>
      </c>
      <c r="P40" s="153" t="s">
        <v>695</v>
      </c>
    </row>
    <row r="41" spans="1:16" s="11" customFormat="1" x14ac:dyDescent="0.25">
      <c r="A41" s="13"/>
      <c r="B41" s="407" t="str">
        <f>IF(Intro!$G$20="English",O41,P41)</f>
        <v>Produit les marchandises</v>
      </c>
      <c r="C41" s="408"/>
      <c r="D41" s="429"/>
      <c r="E41" s="429"/>
      <c r="F41" s="430" t="str">
        <f>IF(D41="Yes",O42,IF(D41="Oui",P42,IF(D41="No",O43,IF(D41="Non",P43,""))))</f>
        <v/>
      </c>
      <c r="G41" s="430"/>
      <c r="H41" s="430"/>
      <c r="I41" s="430"/>
      <c r="J41" s="430"/>
      <c r="K41" s="430"/>
      <c r="L41" s="431"/>
      <c r="O41" s="12" t="s">
        <v>588</v>
      </c>
      <c r="P41" s="11" t="s">
        <v>589</v>
      </c>
    </row>
    <row r="42" spans="1:16" s="11" customFormat="1" x14ac:dyDescent="0.25">
      <c r="A42" s="13"/>
      <c r="B42" s="407"/>
      <c r="C42" s="408"/>
      <c r="D42" s="429"/>
      <c r="E42" s="429"/>
      <c r="F42" s="430"/>
      <c r="G42" s="430"/>
      <c r="H42" s="430"/>
      <c r="I42" s="430"/>
      <c r="J42" s="430"/>
      <c r="K42" s="430"/>
      <c r="L42" s="431"/>
      <c r="O42" s="11" t="str">
        <f>"Complete all tabs in this questionnaire and return by "&amp;Variables!B11&amp;"."</f>
        <v>Complete all tabs in this questionnaire and return by May 26, 2026.</v>
      </c>
      <c r="P42" s="11" t="str">
        <f>"Remplissez tous les onglets de ce questionnaire et retournez-le avant le "&amp;Variables!C11&amp;"."</f>
        <v>Remplissez tous les onglets de ce questionnaire et retournez-le avant le 26 mai 2026.</v>
      </c>
    </row>
    <row r="43" spans="1:16" s="11" customFormat="1" x14ac:dyDescent="0.25">
      <c r="A43" s="13"/>
      <c r="B43" s="407" t="str">
        <f>IF(Intro!$G$20="English",O44,P44)</f>
        <v>Importe les marchandises de n’importe quel pays en tant qu’importateur officiel</v>
      </c>
      <c r="C43" s="408"/>
      <c r="D43" s="429"/>
      <c r="E43" s="429"/>
      <c r="F43" s="430" t="str">
        <f>IF(D43="Yes",O45,IF(D43="Oui",P45,IF(D43="No",O46,IF(D43="Non",P46,""))))</f>
        <v/>
      </c>
      <c r="G43" s="430"/>
      <c r="H43" s="430"/>
      <c r="I43" s="430"/>
      <c r="J43" s="430"/>
      <c r="K43" s="430"/>
      <c r="L43" s="431"/>
      <c r="O43" s="11" t="str">
        <f>"Explain below. Complete this tab only and return by "&amp;Variables!B11&amp;"."</f>
        <v>Explain below. Complete this tab only and return by May 26, 2026.</v>
      </c>
      <c r="P43" s="11" t="str">
        <f>"Expliquez ci-dessous. Remplissez uniquement cet onglet et retournez-le avant le "&amp;Variables!C11&amp;"."</f>
        <v>Expliquez ci-dessous. Remplissez uniquement cet onglet et retournez-le avant le 26 mai 2026.</v>
      </c>
    </row>
    <row r="44" spans="1:16" s="11" customFormat="1" x14ac:dyDescent="0.25">
      <c r="A44" s="13"/>
      <c r="B44" s="407"/>
      <c r="C44" s="408"/>
      <c r="D44" s="429"/>
      <c r="E44" s="429"/>
      <c r="F44" s="430"/>
      <c r="G44" s="430"/>
      <c r="H44" s="430"/>
      <c r="I44" s="430"/>
      <c r="J44" s="430"/>
      <c r="K44" s="430"/>
      <c r="L44" s="431"/>
      <c r="O44" s="12" t="s">
        <v>590</v>
      </c>
      <c r="P44" s="11" t="s">
        <v>720</v>
      </c>
    </row>
    <row r="45" spans="1:16" s="11" customFormat="1" x14ac:dyDescent="0.25">
      <c r="A45" s="13"/>
      <c r="B45" s="407"/>
      <c r="C45" s="408"/>
      <c r="D45" s="429"/>
      <c r="E45" s="429"/>
      <c r="F45" s="430"/>
      <c r="G45" s="430"/>
      <c r="H45" s="430"/>
      <c r="I45" s="430"/>
      <c r="J45" s="430"/>
      <c r="K45" s="430"/>
      <c r="L45" s="431"/>
      <c r="O45" s="11" t="str">
        <f>"Complete an Importers' Questionnaire, which can be found on the Tribunal website, and submit by "&amp;Variables!B11&amp;". If completing both an Importers’ and Producers’ questionnaire, it is not necessary to respond twice to questions that are repeated in both questionnaires."</f>
        <v>Complete an Importers' Questionnaire, which can be found on the Tribunal website, and submit by May 26, 2026. If completing both an Importers’ and Producers’ questionnaire, it is not necessary to respond twice to questions that are repeated in both questionnaires.</v>
      </c>
      <c r="P45"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26 mai 2026. Si vous remplissez à la fois un questionnaire à l'intention des importateurs et un autre à l'intention des producteurs, il n’est pas nécessaire de répondre deux fois aux questions qui se répètent dans les deux questionnaires.</v>
      </c>
    </row>
    <row r="46" spans="1:16" s="11" customFormat="1" x14ac:dyDescent="0.25">
      <c r="A46" s="13"/>
      <c r="B46" s="407"/>
      <c r="C46" s="408"/>
      <c r="D46" s="429"/>
      <c r="E46" s="429"/>
      <c r="F46" s="430"/>
      <c r="G46" s="430"/>
      <c r="H46" s="430"/>
      <c r="I46" s="430"/>
      <c r="J46" s="430"/>
      <c r="K46" s="430"/>
      <c r="L46" s="431"/>
      <c r="O46" s="11" t="s">
        <v>645</v>
      </c>
      <c r="P46" s="11" t="s">
        <v>645</v>
      </c>
    </row>
    <row r="47" spans="1:16" s="152" customFormat="1" x14ac:dyDescent="0.25">
      <c r="A47" s="42"/>
      <c r="B47" s="167"/>
      <c r="C47" s="168"/>
      <c r="D47" s="169"/>
      <c r="E47" s="169"/>
      <c r="F47" s="169"/>
      <c r="G47" s="169"/>
      <c r="H47" s="169"/>
      <c r="I47" s="169"/>
      <c r="J47" s="169"/>
      <c r="K47" s="169"/>
      <c r="L47" s="170"/>
    </row>
    <row r="48" spans="1:16" s="152" customFormat="1" x14ac:dyDescent="0.25">
      <c r="A48" s="42"/>
      <c r="B48" s="423" t="str">
        <f>IF(Intro!$G$20="English",O49,P49)</f>
        <v>Si non, expliquez.</v>
      </c>
      <c r="C48" s="424"/>
      <c r="D48" s="424"/>
      <c r="E48" s="424"/>
      <c r="F48" s="424"/>
      <c r="G48" s="424"/>
      <c r="H48" s="424"/>
      <c r="I48" s="424"/>
      <c r="J48" s="424"/>
      <c r="K48" s="424"/>
      <c r="L48" s="425"/>
    </row>
    <row r="49" spans="1:16" s="152" customFormat="1" x14ac:dyDescent="0.25">
      <c r="A49" s="42"/>
      <c r="B49" s="167"/>
      <c r="C49" s="168"/>
      <c r="D49" s="169"/>
      <c r="E49" s="169"/>
      <c r="F49" s="169"/>
      <c r="G49" s="169"/>
      <c r="H49" s="169"/>
      <c r="I49" s="169"/>
      <c r="J49" s="169"/>
      <c r="K49" s="169"/>
      <c r="L49" s="170"/>
      <c r="O49" s="166" t="s">
        <v>586</v>
      </c>
      <c r="P49" s="152" t="s">
        <v>587</v>
      </c>
    </row>
    <row r="50" spans="1:16" s="152" customFormat="1" x14ac:dyDescent="0.25">
      <c r="A50" s="42"/>
      <c r="B50" s="438"/>
      <c r="C50" s="439"/>
      <c r="D50" s="439"/>
      <c r="E50" s="439"/>
      <c r="F50" s="439"/>
      <c r="G50" s="439"/>
      <c r="H50" s="439"/>
      <c r="I50" s="439"/>
      <c r="J50" s="439"/>
      <c r="K50" s="439"/>
      <c r="L50" s="440"/>
    </row>
    <row r="51" spans="1:16" s="152" customFormat="1" x14ac:dyDescent="0.25">
      <c r="A51" s="42"/>
      <c r="B51" s="438"/>
      <c r="C51" s="439"/>
      <c r="D51" s="439"/>
      <c r="E51" s="439"/>
      <c r="F51" s="439"/>
      <c r="G51" s="439"/>
      <c r="H51" s="439"/>
      <c r="I51" s="439"/>
      <c r="J51" s="439"/>
      <c r="K51" s="439"/>
      <c r="L51" s="440"/>
    </row>
    <row r="52" spans="1:16" s="152" customFormat="1" x14ac:dyDescent="0.25">
      <c r="A52" s="42"/>
      <c r="B52" s="438"/>
      <c r="C52" s="439"/>
      <c r="D52" s="439"/>
      <c r="E52" s="439"/>
      <c r="F52" s="439"/>
      <c r="G52" s="439"/>
      <c r="H52" s="439"/>
      <c r="I52" s="439"/>
      <c r="J52" s="439"/>
      <c r="K52" s="439"/>
      <c r="L52" s="440"/>
    </row>
    <row r="53" spans="1:16" s="152" customFormat="1" x14ac:dyDescent="0.25">
      <c r="A53" s="42"/>
      <c r="B53" s="438"/>
      <c r="C53" s="439"/>
      <c r="D53" s="439"/>
      <c r="E53" s="439"/>
      <c r="F53" s="439"/>
      <c r="G53" s="439"/>
      <c r="H53" s="439"/>
      <c r="I53" s="439"/>
      <c r="J53" s="439"/>
      <c r="K53" s="439"/>
      <c r="L53" s="440"/>
    </row>
    <row r="54" spans="1:16" s="152" customFormat="1" x14ac:dyDescent="0.25">
      <c r="A54" s="42"/>
      <c r="B54" s="438"/>
      <c r="C54" s="439"/>
      <c r="D54" s="439"/>
      <c r="E54" s="439"/>
      <c r="F54" s="439"/>
      <c r="G54" s="439"/>
      <c r="H54" s="439"/>
      <c r="I54" s="439"/>
      <c r="J54" s="439"/>
      <c r="K54" s="439"/>
      <c r="L54" s="440"/>
    </row>
    <row r="55" spans="1:16" s="152" customFormat="1" x14ac:dyDescent="0.25">
      <c r="A55" s="42"/>
      <c r="B55" s="438"/>
      <c r="C55" s="439"/>
      <c r="D55" s="439"/>
      <c r="E55" s="439"/>
      <c r="F55" s="439"/>
      <c r="G55" s="439"/>
      <c r="H55" s="439"/>
      <c r="I55" s="439"/>
      <c r="J55" s="439"/>
      <c r="K55" s="439"/>
      <c r="L55" s="440"/>
    </row>
    <row r="56" spans="1:16" s="152" customFormat="1" x14ac:dyDescent="0.25">
      <c r="A56" s="42"/>
      <c r="B56" s="438"/>
      <c r="C56" s="439"/>
      <c r="D56" s="439"/>
      <c r="E56" s="439"/>
      <c r="F56" s="439"/>
      <c r="G56" s="439"/>
      <c r="H56" s="439"/>
      <c r="I56" s="439"/>
      <c r="J56" s="439"/>
      <c r="K56" s="439"/>
      <c r="L56" s="440"/>
    </row>
    <row r="57" spans="1:16" s="152" customFormat="1" x14ac:dyDescent="0.25">
      <c r="A57" s="42"/>
      <c r="B57" s="438"/>
      <c r="C57" s="439"/>
      <c r="D57" s="439"/>
      <c r="E57" s="439"/>
      <c r="F57" s="439"/>
      <c r="G57" s="439"/>
      <c r="H57" s="439"/>
      <c r="I57" s="439"/>
      <c r="J57" s="439"/>
      <c r="K57" s="439"/>
      <c r="L57" s="440"/>
    </row>
    <row r="58" spans="1:16" s="152" customFormat="1" x14ac:dyDescent="0.25">
      <c r="A58" s="42"/>
      <c r="B58" s="438"/>
      <c r="C58" s="439"/>
      <c r="D58" s="439"/>
      <c r="E58" s="439"/>
      <c r="F58" s="439"/>
      <c r="G58" s="439"/>
      <c r="H58" s="439"/>
      <c r="I58" s="439"/>
      <c r="J58" s="439"/>
      <c r="K58" s="439"/>
      <c r="L58" s="440"/>
    </row>
    <row r="59" spans="1:16" s="152" customFormat="1" x14ac:dyDescent="0.25">
      <c r="A59" s="42"/>
      <c r="B59" s="438"/>
      <c r="C59" s="439"/>
      <c r="D59" s="439"/>
      <c r="E59" s="439"/>
      <c r="F59" s="439"/>
      <c r="G59" s="439"/>
      <c r="H59" s="439"/>
      <c r="I59" s="439"/>
      <c r="J59" s="439"/>
      <c r="K59" s="439"/>
      <c r="L59" s="440"/>
    </row>
    <row r="60" spans="1:16" s="153" customFormat="1" x14ac:dyDescent="0.25">
      <c r="A60" s="241"/>
      <c r="B60" s="205"/>
      <c r="C60" s="206"/>
      <c r="D60" s="206"/>
      <c r="E60" s="206"/>
      <c r="F60" s="206"/>
      <c r="G60" s="206"/>
      <c r="H60" s="206"/>
      <c r="I60" s="206"/>
      <c r="J60" s="206"/>
      <c r="K60" s="206"/>
      <c r="L60" s="207"/>
    </row>
    <row r="61" spans="1:16" s="9" customFormat="1" x14ac:dyDescent="0.25">
      <c r="A61" s="19"/>
      <c r="B61" s="28"/>
      <c r="C61" s="28"/>
      <c r="D61" s="29"/>
      <c r="E61" s="29"/>
      <c r="F61" s="29"/>
      <c r="G61" s="29"/>
      <c r="H61" s="29"/>
      <c r="I61" s="29"/>
      <c r="J61" s="29"/>
      <c r="K61" s="29"/>
      <c r="L61" s="29"/>
      <c r="O61" s="10"/>
      <c r="P61" s="10"/>
    </row>
    <row r="62" spans="1:16" s="8" customFormat="1" x14ac:dyDescent="0.25">
      <c r="A62" s="15"/>
      <c r="B62" s="398" t="str">
        <f>IF(Intro!$G$20="English",O62,P62)</f>
        <v>DATE D’ÉCHÉANCE DU QUESTIONNAIRE</v>
      </c>
      <c r="C62" s="399" t="str">
        <f>UPPER(IF(Intro!$G$20="English",P62,Q62))</f>
        <v/>
      </c>
      <c r="D62" s="399" t="str">
        <f>UPPER(IF(Intro!$G$20="English",Q62,R62))</f>
        <v/>
      </c>
      <c r="E62" s="399" t="str">
        <f>UPPER(IF(Intro!$G$20="English",R62,S62))</f>
        <v/>
      </c>
      <c r="F62" s="399"/>
      <c r="G62" s="399" t="str">
        <f>UPPER(IF(Intro!$G$20="English",S62,T62))</f>
        <v/>
      </c>
      <c r="H62" s="399" t="str">
        <f>UPPER(IF(Intro!$G$20="English",T62,U62))</f>
        <v/>
      </c>
      <c r="I62" s="399" t="str">
        <f>UPPER(IF(Intro!$G$20="English",U62,V62))</f>
        <v/>
      </c>
      <c r="J62" s="399" t="str">
        <f>UPPER(IF(Intro!$G$20="English",V62,W62))</f>
        <v/>
      </c>
      <c r="K62" s="399" t="str">
        <f>UPPER(IF(Intro!$G$20="English",W62,X62))</f>
        <v/>
      </c>
      <c r="L62" s="400" t="str">
        <f>UPPER(IF(Intro!$G$20="English",X62,Y62))</f>
        <v/>
      </c>
      <c r="M62" s="9"/>
      <c r="N62" s="20"/>
      <c r="O62" s="16" t="s">
        <v>1</v>
      </c>
      <c r="P62" s="16" t="s">
        <v>403</v>
      </c>
    </row>
    <row r="63" spans="1:16" s="11" customFormat="1" x14ac:dyDescent="0.25">
      <c r="A63" s="13"/>
      <c r="B63" s="30"/>
      <c r="C63" s="31"/>
      <c r="D63" s="32"/>
      <c r="E63" s="32"/>
      <c r="F63" s="32"/>
      <c r="G63" s="32"/>
      <c r="H63" s="32"/>
      <c r="I63" s="32"/>
      <c r="J63" s="32"/>
      <c r="K63" s="32"/>
      <c r="L63" s="33"/>
    </row>
    <row r="64" spans="1:16" s="153" customFormat="1" x14ac:dyDescent="0.25">
      <c r="A64" s="241"/>
      <c r="B64" s="199"/>
      <c r="D64" s="432" t="str">
        <f>IF(Intro!$G$20="English",Variables!B11,Variables!C11)</f>
        <v>26 mai 2026</v>
      </c>
      <c r="E64" s="433"/>
      <c r="F64" s="433"/>
      <c r="G64" s="433"/>
      <c r="H64" s="433"/>
      <c r="I64" s="433"/>
      <c r="J64" s="434"/>
      <c r="K64" s="32"/>
      <c r="L64" s="242"/>
      <c r="O64" s="165"/>
      <c r="P64" s="165"/>
    </row>
    <row r="65" spans="1:16" s="153" customFormat="1" x14ac:dyDescent="0.25">
      <c r="A65" s="241"/>
      <c r="B65" s="199"/>
      <c r="D65" s="435"/>
      <c r="E65" s="436"/>
      <c r="F65" s="436"/>
      <c r="G65" s="436"/>
      <c r="H65" s="436"/>
      <c r="I65" s="436"/>
      <c r="J65" s="437"/>
      <c r="K65" s="32"/>
      <c r="L65" s="242"/>
      <c r="O65" s="165"/>
      <c r="P65" s="165"/>
    </row>
    <row r="66" spans="1:16" s="153" customFormat="1" x14ac:dyDescent="0.25">
      <c r="A66" s="241"/>
      <c r="B66" s="205"/>
      <c r="C66" s="206"/>
      <c r="D66" s="206"/>
      <c r="E66" s="206"/>
      <c r="F66" s="206"/>
      <c r="G66" s="206"/>
      <c r="H66" s="206"/>
      <c r="I66" s="206"/>
      <c r="J66" s="206"/>
      <c r="K66" s="206"/>
      <c r="L66" s="207"/>
    </row>
    <row r="67" spans="1:16" s="9" customFormat="1" x14ac:dyDescent="0.25">
      <c r="A67" s="19"/>
      <c r="B67" s="28"/>
      <c r="C67" s="28"/>
      <c r="D67" s="29"/>
      <c r="E67" s="29"/>
      <c r="F67" s="29"/>
      <c r="G67" s="29"/>
      <c r="H67" s="29"/>
      <c r="I67" s="29"/>
      <c r="J67" s="29"/>
      <c r="K67" s="29"/>
      <c r="L67" s="29"/>
      <c r="O67" s="10"/>
      <c r="P67" s="10"/>
    </row>
    <row r="68" spans="1:16" s="8" customFormat="1" x14ac:dyDescent="0.25">
      <c r="A68" s="15"/>
      <c r="B68" s="398" t="str">
        <f>IF(Intro!$G$20="English",O68,P68)</f>
        <v>QUESTIONNAIRE NON REMPLI</v>
      </c>
      <c r="C68" s="399" t="str">
        <f>UPPER(IF(Intro!$G$20="English",P68,Q68))</f>
        <v/>
      </c>
      <c r="D68" s="399" t="str">
        <f>UPPER(IF(Intro!$G$20="English",Q68,R68))</f>
        <v/>
      </c>
      <c r="E68" s="399" t="str">
        <f>UPPER(IF(Intro!$G$20="English",R68,S68))</f>
        <v/>
      </c>
      <c r="F68" s="399"/>
      <c r="G68" s="399" t="str">
        <f>UPPER(IF(Intro!$G$20="English",S68,T68))</f>
        <v/>
      </c>
      <c r="H68" s="399" t="str">
        <f>UPPER(IF(Intro!$G$20="English",T68,U68))</f>
        <v/>
      </c>
      <c r="I68" s="399" t="str">
        <f>UPPER(IF(Intro!$G$20="English",U68,V68))</f>
        <v/>
      </c>
      <c r="J68" s="399" t="str">
        <f>UPPER(IF(Intro!$G$20="English",V68,W68))</f>
        <v/>
      </c>
      <c r="K68" s="399" t="str">
        <f>UPPER(IF(Intro!$G$20="English",W68,X68))</f>
        <v/>
      </c>
      <c r="L68" s="400" t="str">
        <f>UPPER(IF(Intro!$G$20="English",X68,Y68))</f>
        <v/>
      </c>
      <c r="M68" s="9"/>
      <c r="N68" s="20"/>
      <c r="O68" s="247" t="s">
        <v>646</v>
      </c>
      <c r="P68" s="247" t="s">
        <v>647</v>
      </c>
    </row>
    <row r="69" spans="1:16" s="11" customFormat="1" x14ac:dyDescent="0.25">
      <c r="A69" s="13"/>
      <c r="B69" s="30"/>
      <c r="C69" s="31"/>
      <c r="D69" s="32"/>
      <c r="E69" s="32"/>
      <c r="F69" s="32"/>
      <c r="G69" s="32"/>
      <c r="H69" s="32"/>
      <c r="I69" s="32"/>
      <c r="J69" s="32"/>
      <c r="K69" s="32"/>
      <c r="L69" s="33"/>
    </row>
    <row r="70" spans="1:16" s="153" customFormat="1" x14ac:dyDescent="0.25">
      <c r="A70" s="241"/>
      <c r="B70" s="401" t="str">
        <f>IF(Intro!$G$20="English",O70,P70)</f>
        <v>Si le questionnaire n’est pas rempli dans les délais impartis, le Tribunal peut rendre une ordonnance de production, aux termes de l’article  17 de la Loi sur le Tribunal canadien du commerce extérieur, afin d’exiger la production d’une réponse au questionnaire.</v>
      </c>
      <c r="C70" s="402"/>
      <c r="D70" s="402"/>
      <c r="E70" s="402"/>
      <c r="F70" s="402"/>
      <c r="G70" s="402"/>
      <c r="H70" s="402"/>
      <c r="I70" s="402"/>
      <c r="J70" s="402"/>
      <c r="K70" s="402"/>
      <c r="L70" s="403"/>
      <c r="O70" s="153" t="s">
        <v>321</v>
      </c>
      <c r="P70" s="153" t="s">
        <v>406</v>
      </c>
    </row>
    <row r="71" spans="1:16" s="153" customFormat="1" x14ac:dyDescent="0.25">
      <c r="A71" s="241"/>
      <c r="B71" s="401"/>
      <c r="C71" s="402"/>
      <c r="D71" s="402"/>
      <c r="E71" s="402"/>
      <c r="F71" s="402"/>
      <c r="G71" s="402"/>
      <c r="H71" s="402"/>
      <c r="I71" s="402"/>
      <c r="J71" s="402"/>
      <c r="K71" s="402"/>
      <c r="L71" s="403"/>
    </row>
    <row r="72" spans="1:16" s="153" customFormat="1" x14ac:dyDescent="0.25">
      <c r="A72" s="241"/>
      <c r="B72" s="205"/>
      <c r="C72" s="206"/>
      <c r="D72" s="206"/>
      <c r="E72" s="206"/>
      <c r="F72" s="206"/>
      <c r="G72" s="206"/>
      <c r="H72" s="206"/>
      <c r="I72" s="206"/>
      <c r="J72" s="206"/>
      <c r="K72" s="206"/>
      <c r="L72" s="207"/>
    </row>
    <row r="73" spans="1:16" s="9" customFormat="1" x14ac:dyDescent="0.25">
      <c r="A73" s="19"/>
      <c r="B73" s="28"/>
      <c r="C73" s="28"/>
      <c r="D73" s="29"/>
      <c r="E73" s="29"/>
      <c r="F73" s="29"/>
      <c r="G73" s="29"/>
      <c r="H73" s="29"/>
      <c r="I73" s="29"/>
      <c r="J73" s="29"/>
      <c r="K73" s="29"/>
      <c r="L73" s="29"/>
      <c r="O73" s="10"/>
      <c r="P73" s="10"/>
    </row>
    <row r="74" spans="1:16" x14ac:dyDescent="0.25">
      <c r="B74" s="398" t="str">
        <f>IF(Intro!$G$20="English",O74,P74)</f>
        <v>RENSEIGNEMENTS SUR L’ENTREPRISE</v>
      </c>
      <c r="C74" s="399"/>
      <c r="D74" s="399"/>
      <c r="E74" s="399"/>
      <c r="F74" s="399"/>
      <c r="G74" s="399"/>
      <c r="H74" s="399"/>
      <c r="I74" s="399"/>
      <c r="J74" s="399"/>
      <c r="K74" s="399"/>
      <c r="L74" s="400"/>
      <c r="M74" s="153"/>
      <c r="O74" s="2" t="s">
        <v>5</v>
      </c>
      <c r="P74" s="2" t="s">
        <v>6</v>
      </c>
    </row>
    <row r="75" spans="1:16" s="11" customFormat="1" x14ac:dyDescent="0.25">
      <c r="A75" s="13"/>
      <c r="B75" s="30"/>
      <c r="C75" s="31"/>
      <c r="D75" s="32"/>
      <c r="E75" s="32"/>
      <c r="F75" s="32"/>
      <c r="G75" s="32"/>
      <c r="H75" s="32"/>
      <c r="I75" s="32"/>
      <c r="J75" s="32"/>
      <c r="K75" s="32"/>
      <c r="L75" s="33"/>
    </row>
    <row r="76" spans="1:16" s="11" customFormat="1" x14ac:dyDescent="0.25">
      <c r="A76" s="13"/>
      <c r="B76" s="407" t="str">
        <f>IF(Intro!$G$20="English",O76,P76)</f>
        <v>Dénomination sociale (en français et en anglais, le cas échéant)</v>
      </c>
      <c r="C76" s="408"/>
      <c r="D76" s="408"/>
      <c r="E76" s="442"/>
      <c r="F76" s="442"/>
      <c r="G76" s="442"/>
      <c r="H76" s="442"/>
      <c r="I76" s="442"/>
      <c r="J76" s="442"/>
      <c r="K76" s="442"/>
      <c r="L76" s="443"/>
      <c r="O76" s="12" t="s">
        <v>398</v>
      </c>
      <c r="P76" s="11" t="s">
        <v>399</v>
      </c>
    </row>
    <row r="77" spans="1:16" s="11" customFormat="1" x14ac:dyDescent="0.25">
      <c r="A77" s="13"/>
      <c r="B77" s="407"/>
      <c r="C77" s="408"/>
      <c r="D77" s="408"/>
      <c r="E77" s="442"/>
      <c r="F77" s="442"/>
      <c r="G77" s="442"/>
      <c r="H77" s="442"/>
      <c r="I77" s="442"/>
      <c r="J77" s="442"/>
      <c r="K77" s="442"/>
      <c r="L77" s="443"/>
      <c r="O77" s="12"/>
    </row>
    <row r="78" spans="1:16" s="11" customFormat="1" x14ac:dyDescent="0.25">
      <c r="A78" s="13"/>
      <c r="B78" s="407" t="str">
        <f>IF(Intro!$G$20="English",O78,P78)</f>
        <v>Adresse de l’entreprise</v>
      </c>
      <c r="C78" s="408"/>
      <c r="D78" s="408"/>
      <c r="E78" s="442"/>
      <c r="F78" s="442"/>
      <c r="G78" s="442"/>
      <c r="H78" s="442"/>
      <c r="I78" s="442"/>
      <c r="J78" s="442"/>
      <c r="K78" s="442"/>
      <c r="L78" s="443"/>
      <c r="O78" s="12" t="s">
        <v>7</v>
      </c>
      <c r="P78" s="11" t="s">
        <v>404</v>
      </c>
    </row>
    <row r="79" spans="1:16" s="11" customFormat="1" x14ac:dyDescent="0.25">
      <c r="A79" s="13"/>
      <c r="B79" s="407"/>
      <c r="C79" s="408"/>
      <c r="D79" s="408"/>
      <c r="E79" s="442"/>
      <c r="F79" s="442"/>
      <c r="G79" s="442"/>
      <c r="H79" s="442"/>
      <c r="I79" s="442"/>
      <c r="J79" s="442"/>
      <c r="K79" s="442"/>
      <c r="L79" s="443"/>
      <c r="O79" s="12"/>
    </row>
    <row r="80" spans="1:16" s="11" customFormat="1" x14ac:dyDescent="0.25">
      <c r="A80" s="13"/>
      <c r="B80" s="407" t="str">
        <f>IF(Intro!$G$20="English",O80,P80)</f>
        <v>Adresse du site Web</v>
      </c>
      <c r="C80" s="408"/>
      <c r="D80" s="408"/>
      <c r="E80" s="442"/>
      <c r="F80" s="442"/>
      <c r="G80" s="442"/>
      <c r="H80" s="442"/>
      <c r="I80" s="442"/>
      <c r="J80" s="442"/>
      <c r="K80" s="442"/>
      <c r="L80" s="443"/>
      <c r="O80" s="12" t="s">
        <v>9</v>
      </c>
      <c r="P80" s="11" t="s">
        <v>10</v>
      </c>
    </row>
    <row r="81" spans="1:16" s="11" customFormat="1" x14ac:dyDescent="0.25">
      <c r="A81" s="13"/>
      <c r="B81" s="407"/>
      <c r="C81" s="408"/>
      <c r="D81" s="408"/>
      <c r="E81" s="442"/>
      <c r="F81" s="442"/>
      <c r="G81" s="442"/>
      <c r="H81" s="442"/>
      <c r="I81" s="442"/>
      <c r="J81" s="442"/>
      <c r="K81" s="442"/>
      <c r="L81" s="443"/>
      <c r="O81" s="12"/>
    </row>
    <row r="82" spans="1:16" s="11" customFormat="1" x14ac:dyDescent="0.25">
      <c r="A82" s="13"/>
      <c r="B82" s="158"/>
      <c r="C82" s="159"/>
      <c r="D82" s="160"/>
      <c r="E82" s="160"/>
      <c r="F82" s="160"/>
      <c r="G82" s="160"/>
      <c r="H82" s="160"/>
      <c r="I82" s="160"/>
      <c r="J82" s="160"/>
      <c r="K82" s="160"/>
      <c r="L82" s="161"/>
    </row>
    <row r="83" spans="1:16" s="153" customFormat="1" x14ac:dyDescent="0.25">
      <c r="A83" s="241"/>
      <c r="B83" s="262" t="str">
        <f>IF(Intro!$G$20="English",O83,P83)</f>
        <v>Si votre entreprise possède plusieurs sites, installations ou points de vente, soumettez une réponse consolidée au questionnaire.</v>
      </c>
      <c r="C83" s="259"/>
      <c r="D83" s="259"/>
      <c r="E83" s="259"/>
      <c r="F83" s="259"/>
      <c r="G83" s="259"/>
      <c r="H83" s="259"/>
      <c r="I83" s="259"/>
      <c r="J83" s="259"/>
      <c r="K83" s="259"/>
      <c r="L83" s="260"/>
      <c r="O83" s="153" t="s">
        <v>367</v>
      </c>
      <c r="P83" s="153" t="s">
        <v>400</v>
      </c>
    </row>
    <row r="84" spans="1:16" s="11" customFormat="1" x14ac:dyDescent="0.25">
      <c r="A84" s="13"/>
      <c r="B84" s="444" t="str">
        <f>IF(Intro!$G$20="English",O84,P84)</f>
        <v>Fournissez les noms et adresses des autres emplacements, installations et points de vente au Canada au nom desquels votre entreprise répond.</v>
      </c>
      <c r="C84" s="445"/>
      <c r="D84" s="445"/>
      <c r="E84" s="450"/>
      <c r="F84" s="450"/>
      <c r="G84" s="450"/>
      <c r="H84" s="450"/>
      <c r="I84" s="450"/>
      <c r="J84" s="450"/>
      <c r="K84" s="450"/>
      <c r="L84" s="451"/>
      <c r="M84" s="153"/>
      <c r="O84" s="12" t="s">
        <v>11</v>
      </c>
      <c r="P84" s="11" t="s">
        <v>401</v>
      </c>
    </row>
    <row r="85" spans="1:16" s="11" customFormat="1" x14ac:dyDescent="0.25">
      <c r="A85" s="13"/>
      <c r="B85" s="446"/>
      <c r="C85" s="447"/>
      <c r="D85" s="447"/>
      <c r="E85" s="452"/>
      <c r="F85" s="452"/>
      <c r="G85" s="452"/>
      <c r="H85" s="452"/>
      <c r="I85" s="452"/>
      <c r="J85" s="452"/>
      <c r="K85" s="452"/>
      <c r="L85" s="453"/>
      <c r="M85" s="153"/>
      <c r="O85" s="12"/>
    </row>
    <row r="86" spans="1:16" s="11" customFormat="1" x14ac:dyDescent="0.25">
      <c r="A86" s="13"/>
      <c r="B86" s="446"/>
      <c r="C86" s="447"/>
      <c r="D86" s="447"/>
      <c r="E86" s="452"/>
      <c r="F86" s="452"/>
      <c r="G86" s="452"/>
      <c r="H86" s="452"/>
      <c r="I86" s="452"/>
      <c r="J86" s="452"/>
      <c r="K86" s="452"/>
      <c r="L86" s="453"/>
      <c r="M86" s="153"/>
      <c r="O86" s="12"/>
    </row>
    <row r="87" spans="1:16" s="11" customFormat="1" x14ac:dyDescent="0.25">
      <c r="A87" s="13"/>
      <c r="B87" s="446"/>
      <c r="C87" s="447"/>
      <c r="D87" s="447"/>
      <c r="E87" s="452"/>
      <c r="F87" s="452"/>
      <c r="G87" s="452"/>
      <c r="H87" s="452"/>
      <c r="I87" s="452"/>
      <c r="J87" s="452"/>
      <c r="K87" s="452"/>
      <c r="L87" s="453"/>
      <c r="M87" s="153"/>
      <c r="O87" s="12"/>
    </row>
    <row r="88" spans="1:16" s="11" customFormat="1" x14ac:dyDescent="0.25">
      <c r="A88" s="13"/>
      <c r="B88" s="446"/>
      <c r="C88" s="447"/>
      <c r="D88" s="447"/>
      <c r="E88" s="452"/>
      <c r="F88" s="452"/>
      <c r="G88" s="452"/>
      <c r="H88" s="452"/>
      <c r="I88" s="452"/>
      <c r="J88" s="452"/>
      <c r="K88" s="452"/>
      <c r="L88" s="453"/>
      <c r="M88" s="153"/>
      <c r="O88" s="12"/>
    </row>
    <row r="89" spans="1:16" s="11" customFormat="1" x14ac:dyDescent="0.25">
      <c r="A89" s="13"/>
      <c r="B89" s="446"/>
      <c r="C89" s="447"/>
      <c r="D89" s="447"/>
      <c r="E89" s="452"/>
      <c r="F89" s="452"/>
      <c r="G89" s="452"/>
      <c r="H89" s="452"/>
      <c r="I89" s="452"/>
      <c r="J89" s="452"/>
      <c r="K89" s="452"/>
      <c r="L89" s="453"/>
      <c r="M89" s="153"/>
      <c r="O89" s="12"/>
    </row>
    <row r="90" spans="1:16" s="11" customFormat="1" x14ac:dyDescent="0.25">
      <c r="A90" s="13"/>
      <c r="B90" s="446"/>
      <c r="C90" s="447"/>
      <c r="D90" s="447"/>
      <c r="E90" s="452"/>
      <c r="F90" s="452"/>
      <c r="G90" s="452"/>
      <c r="H90" s="452"/>
      <c r="I90" s="452"/>
      <c r="J90" s="452"/>
      <c r="K90" s="452"/>
      <c r="L90" s="453"/>
      <c r="M90" s="153"/>
      <c r="O90" s="12"/>
    </row>
    <row r="91" spans="1:16" s="11" customFormat="1" x14ac:dyDescent="0.25">
      <c r="A91" s="13"/>
      <c r="B91" s="446"/>
      <c r="C91" s="447"/>
      <c r="D91" s="447"/>
      <c r="E91" s="452"/>
      <c r="F91" s="452"/>
      <c r="G91" s="452"/>
      <c r="H91" s="452"/>
      <c r="I91" s="452"/>
      <c r="J91" s="452"/>
      <c r="K91" s="452"/>
      <c r="L91" s="453"/>
      <c r="M91" s="153"/>
      <c r="O91" s="12"/>
    </row>
    <row r="92" spans="1:16" s="11" customFormat="1" x14ac:dyDescent="0.25">
      <c r="A92" s="13"/>
      <c r="B92" s="446"/>
      <c r="C92" s="447"/>
      <c r="D92" s="447"/>
      <c r="E92" s="452"/>
      <c r="F92" s="452"/>
      <c r="G92" s="452"/>
      <c r="H92" s="452"/>
      <c r="I92" s="452"/>
      <c r="J92" s="452"/>
      <c r="K92" s="452"/>
      <c r="L92" s="453"/>
      <c r="M92" s="153"/>
      <c r="O92" s="12"/>
    </row>
    <row r="93" spans="1:16" s="11" customFormat="1" x14ac:dyDescent="0.25">
      <c r="A93" s="13"/>
      <c r="B93" s="448"/>
      <c r="C93" s="449"/>
      <c r="D93" s="449"/>
      <c r="E93" s="454"/>
      <c r="F93" s="454"/>
      <c r="G93" s="454"/>
      <c r="H93" s="454"/>
      <c r="I93" s="454"/>
      <c r="J93" s="454"/>
      <c r="K93" s="454"/>
      <c r="L93" s="455"/>
      <c r="M93" s="153"/>
      <c r="O93" s="12"/>
    </row>
    <row r="94" spans="1:16" s="153" customFormat="1" x14ac:dyDescent="0.25">
      <c r="A94" s="241"/>
      <c r="B94" s="205"/>
      <c r="C94" s="206"/>
      <c r="D94" s="206"/>
      <c r="E94" s="206"/>
      <c r="F94" s="206"/>
      <c r="G94" s="206"/>
      <c r="H94" s="206"/>
      <c r="I94" s="206"/>
      <c r="J94" s="206"/>
      <c r="K94" s="206"/>
      <c r="L94" s="207"/>
    </row>
    <row r="96" spans="1:16" x14ac:dyDescent="0.25">
      <c r="B96" s="398" t="str">
        <f>IF(Intro!$G$20="English",O96,P96)</f>
        <v>ATTESTATION</v>
      </c>
      <c r="C96" s="399"/>
      <c r="D96" s="399"/>
      <c r="E96" s="399"/>
      <c r="F96" s="399"/>
      <c r="G96" s="399"/>
      <c r="H96" s="399"/>
      <c r="I96" s="399"/>
      <c r="J96" s="399"/>
      <c r="K96" s="399"/>
      <c r="L96" s="400"/>
      <c r="M96" s="153"/>
      <c r="O96" s="2" t="s">
        <v>3</v>
      </c>
      <c r="P96" s="2" t="s">
        <v>4</v>
      </c>
    </row>
    <row r="97" spans="1:16" s="11" customFormat="1" x14ac:dyDescent="0.25">
      <c r="A97" s="13"/>
      <c r="B97" s="30"/>
      <c r="C97" s="31"/>
      <c r="D97" s="32"/>
      <c r="E97" s="32"/>
      <c r="F97" s="32"/>
      <c r="G97" s="32"/>
      <c r="H97" s="32"/>
      <c r="I97" s="32"/>
      <c r="J97" s="32"/>
      <c r="K97" s="32"/>
      <c r="L97" s="33"/>
    </row>
    <row r="98" spans="1:16" s="153" customFormat="1" x14ac:dyDescent="0.25">
      <c r="A98" s="241"/>
      <c r="B98" s="409" t="str">
        <f>IF(Intro!$G$20="English",O98,P98)</f>
        <v>Le soussigné déclare que, pour autant qu’il sache, les renseignements fournis aux présentes sont complets et exacts.</v>
      </c>
      <c r="C98" s="410"/>
      <c r="D98" s="410"/>
      <c r="E98" s="410"/>
      <c r="F98" s="410"/>
      <c r="G98" s="410"/>
      <c r="H98" s="410"/>
      <c r="I98" s="410"/>
      <c r="J98" s="410"/>
      <c r="K98" s="410"/>
      <c r="L98" s="411"/>
      <c r="O98" s="153" t="s">
        <v>689</v>
      </c>
      <c r="P98" s="153" t="s">
        <v>690</v>
      </c>
    </row>
    <row r="99" spans="1:16" s="153" customFormat="1" x14ac:dyDescent="0.25">
      <c r="A99" s="241"/>
      <c r="B99" s="199"/>
      <c r="C99" s="200"/>
      <c r="D99" s="200"/>
      <c r="E99" s="200"/>
      <c r="F99" s="200"/>
      <c r="G99" s="200"/>
      <c r="H99" s="200"/>
      <c r="I99" s="200"/>
      <c r="J99" s="200"/>
      <c r="K99" s="200"/>
      <c r="L99" s="201"/>
    </row>
    <row r="100" spans="1:16" s="11" customFormat="1" x14ac:dyDescent="0.25">
      <c r="A100" s="13"/>
      <c r="B100" s="407" t="str">
        <f>IF(Intro!$G$20="English",O100,P100)</f>
        <v>Nom du représentant autorisé</v>
      </c>
      <c r="C100" s="408"/>
      <c r="D100" s="408"/>
      <c r="E100" s="442"/>
      <c r="F100" s="442"/>
      <c r="G100" s="442"/>
      <c r="H100" s="442"/>
      <c r="I100" s="442"/>
      <c r="J100" s="442"/>
      <c r="K100" s="442"/>
      <c r="L100" s="443"/>
      <c r="O100" s="12" t="s">
        <v>12</v>
      </c>
      <c r="P100" s="11" t="s">
        <v>13</v>
      </c>
    </row>
    <row r="101" spans="1:16" s="11" customFormat="1" x14ac:dyDescent="0.25">
      <c r="A101" s="13"/>
      <c r="B101" s="407"/>
      <c r="C101" s="408"/>
      <c r="D101" s="408"/>
      <c r="E101" s="442"/>
      <c r="F101" s="442"/>
      <c r="G101" s="442"/>
      <c r="H101" s="442"/>
      <c r="I101" s="442"/>
      <c r="J101" s="442"/>
      <c r="K101" s="442"/>
      <c r="L101" s="443"/>
      <c r="O101" s="12"/>
    </row>
    <row r="102" spans="1:16" s="11" customFormat="1" x14ac:dyDescent="0.25">
      <c r="A102" s="13"/>
      <c r="B102" s="407" t="str">
        <f>IF(Intro!$G$20="English",O102,P102)</f>
        <v>Titre du représentant autorisé</v>
      </c>
      <c r="C102" s="408"/>
      <c r="D102" s="408"/>
      <c r="E102" s="442"/>
      <c r="F102" s="442"/>
      <c r="G102" s="442"/>
      <c r="H102" s="442"/>
      <c r="I102" s="442"/>
      <c r="J102" s="442"/>
      <c r="K102" s="442"/>
      <c r="L102" s="443"/>
      <c r="O102" s="12" t="s">
        <v>14</v>
      </c>
      <c r="P102" s="11" t="s">
        <v>15</v>
      </c>
    </row>
    <row r="103" spans="1:16" s="11" customFormat="1" x14ac:dyDescent="0.25">
      <c r="A103" s="13"/>
      <c r="B103" s="407"/>
      <c r="C103" s="408"/>
      <c r="D103" s="408"/>
      <c r="E103" s="442"/>
      <c r="F103" s="442"/>
      <c r="G103" s="442"/>
      <c r="H103" s="442"/>
      <c r="I103" s="442"/>
      <c r="J103" s="442"/>
      <c r="K103" s="442"/>
      <c r="L103" s="443"/>
      <c r="O103" s="12"/>
    </row>
    <row r="104" spans="1:16" s="11" customFormat="1" x14ac:dyDescent="0.25">
      <c r="A104" s="13"/>
      <c r="B104" s="407" t="str">
        <f>IF(Intro!$G$20="English",O104,P104)</f>
        <v>Adresse courriel</v>
      </c>
      <c r="C104" s="408"/>
      <c r="D104" s="408"/>
      <c r="E104" s="442"/>
      <c r="F104" s="442"/>
      <c r="G104" s="442"/>
      <c r="H104" s="442"/>
      <c r="I104" s="442"/>
      <c r="J104" s="442"/>
      <c r="K104" s="442"/>
      <c r="L104" s="443"/>
      <c r="O104" s="12" t="s">
        <v>136</v>
      </c>
      <c r="P104" s="11" t="s">
        <v>442</v>
      </c>
    </row>
    <row r="105" spans="1:16" s="11" customFormat="1" x14ac:dyDescent="0.25">
      <c r="A105" s="13"/>
      <c r="B105" s="407"/>
      <c r="C105" s="408"/>
      <c r="D105" s="408"/>
      <c r="E105" s="442"/>
      <c r="F105" s="442"/>
      <c r="G105" s="442"/>
      <c r="H105" s="442"/>
      <c r="I105" s="442"/>
      <c r="J105" s="442"/>
      <c r="K105" s="442"/>
      <c r="L105" s="443"/>
      <c r="O105" s="12"/>
    </row>
    <row r="106" spans="1:16" s="11" customFormat="1" x14ac:dyDescent="0.25">
      <c r="A106" s="13"/>
      <c r="B106" s="407" t="str">
        <f>IF(Intro!$G$20="English",O106,P106)</f>
        <v>Téléphone</v>
      </c>
      <c r="C106" s="408"/>
      <c r="D106" s="408"/>
      <c r="E106" s="442"/>
      <c r="F106" s="442"/>
      <c r="G106" s="442"/>
      <c r="H106" s="442"/>
      <c r="I106" s="442"/>
      <c r="J106" s="442"/>
      <c r="K106" s="442"/>
      <c r="L106" s="443"/>
      <c r="O106" s="12" t="s">
        <v>16</v>
      </c>
      <c r="P106" s="11" t="s">
        <v>17</v>
      </c>
    </row>
    <row r="107" spans="1:16" s="11" customFormat="1" x14ac:dyDescent="0.25">
      <c r="A107" s="13"/>
      <c r="B107" s="407"/>
      <c r="C107" s="408"/>
      <c r="D107" s="408"/>
      <c r="E107" s="442"/>
      <c r="F107" s="442"/>
      <c r="G107" s="442"/>
      <c r="H107" s="442"/>
      <c r="I107" s="442"/>
      <c r="J107" s="442"/>
      <c r="K107" s="442"/>
      <c r="L107" s="443"/>
      <c r="O107" s="12"/>
    </row>
    <row r="108" spans="1:16" s="11" customFormat="1" x14ac:dyDescent="0.25">
      <c r="A108" s="13"/>
      <c r="B108" s="407" t="s">
        <v>137</v>
      </c>
      <c r="C108" s="408"/>
      <c r="D108" s="408"/>
      <c r="E108" s="441"/>
      <c r="F108" s="442"/>
      <c r="G108" s="442"/>
      <c r="H108" s="442"/>
      <c r="I108" s="442"/>
      <c r="J108" s="442"/>
      <c r="K108" s="442"/>
      <c r="L108" s="443"/>
      <c r="M108" s="153"/>
      <c r="O108" s="12"/>
    </row>
    <row r="109" spans="1:16" s="11" customFormat="1" x14ac:dyDescent="0.25">
      <c r="A109" s="13"/>
      <c r="B109" s="407"/>
      <c r="C109" s="408"/>
      <c r="D109" s="408"/>
      <c r="E109" s="442"/>
      <c r="F109" s="442"/>
      <c r="G109" s="442"/>
      <c r="H109" s="442"/>
      <c r="I109" s="442"/>
      <c r="J109" s="442"/>
      <c r="K109" s="442"/>
      <c r="L109" s="443"/>
      <c r="M109" s="153"/>
      <c r="O109" s="12"/>
    </row>
    <row r="110" spans="1:16" s="153" customFormat="1" x14ac:dyDescent="0.25">
      <c r="A110" s="241"/>
      <c r="B110" s="199"/>
      <c r="C110" s="200"/>
      <c r="D110" s="200"/>
      <c r="E110" s="200"/>
      <c r="F110" s="200"/>
      <c r="G110" s="200"/>
      <c r="H110" s="200"/>
      <c r="I110" s="200"/>
      <c r="J110" s="200"/>
      <c r="K110" s="200"/>
      <c r="L110" s="201"/>
    </row>
    <row r="111" spans="1:16" s="11" customFormat="1" ht="21" x14ac:dyDescent="0.25">
      <c r="A111" s="13"/>
      <c r="B111" s="395" t="str">
        <f>IF(Intro!$G$20="English",O111,P111)</f>
        <v>Je comprends que le fait de cocher cette case constitue ma signature juridiquement contraignante.</v>
      </c>
      <c r="C111" s="396"/>
      <c r="D111" s="396"/>
      <c r="E111" s="396"/>
      <c r="F111" s="396"/>
      <c r="G111" s="396"/>
      <c r="H111" s="396"/>
      <c r="I111" s="396"/>
      <c r="J111" s="263"/>
      <c r="K111" s="156"/>
      <c r="L111" s="157"/>
      <c r="O111" s="12" t="s">
        <v>113</v>
      </c>
      <c r="P111" s="11" t="s">
        <v>114</v>
      </c>
    </row>
    <row r="112" spans="1:16" s="153" customFormat="1" x14ac:dyDescent="0.25">
      <c r="A112" s="241"/>
      <c r="B112" s="205"/>
      <c r="C112" s="206"/>
      <c r="D112" s="206"/>
      <c r="E112" s="206"/>
      <c r="F112" s="206"/>
      <c r="G112" s="206"/>
      <c r="H112" s="206"/>
      <c r="I112" s="206"/>
      <c r="J112" s="206"/>
      <c r="K112" s="206"/>
      <c r="L112" s="207"/>
    </row>
    <row r="113" spans="1:16" s="9" customFormat="1" x14ac:dyDescent="0.25">
      <c r="A113" s="19"/>
      <c r="B113" s="28"/>
      <c r="C113" s="28"/>
      <c r="D113" s="29"/>
      <c r="E113" s="29"/>
      <c r="F113" s="29"/>
      <c r="G113" s="29"/>
      <c r="H113" s="29"/>
      <c r="I113" s="29"/>
      <c r="J113" s="29"/>
      <c r="K113" s="29"/>
      <c r="L113" s="29"/>
      <c r="O113" s="10"/>
      <c r="P113" s="10"/>
    </row>
    <row r="114" spans="1:16" s="8" customFormat="1" x14ac:dyDescent="0.25">
      <c r="A114" s="15"/>
      <c r="B114" s="398" t="str">
        <f>IF(Intro!$G$20="English",O114,P114)</f>
        <v>TRANSMISSION DU QUESTIONNAIRE REMPLI</v>
      </c>
      <c r="C114" s="399" t="str">
        <f>UPPER(IF(Intro!$G$20="English",P114,Q114))</f>
        <v/>
      </c>
      <c r="D114" s="399" t="str">
        <f>UPPER(IF(Intro!$G$20="English",Q114,R114))</f>
        <v/>
      </c>
      <c r="E114" s="399" t="str">
        <f>UPPER(IF(Intro!$G$20="English",R114,S114))</f>
        <v/>
      </c>
      <c r="F114" s="399"/>
      <c r="G114" s="399" t="str">
        <f>UPPER(IF(Intro!$G$20="English",S114,T114))</f>
        <v/>
      </c>
      <c r="H114" s="399" t="str">
        <f>UPPER(IF(Intro!$G$20="English",T114,U114))</f>
        <v/>
      </c>
      <c r="I114" s="399" t="str">
        <f>UPPER(IF(Intro!$G$20="English",U114,V114))</f>
        <v/>
      </c>
      <c r="J114" s="399" t="str">
        <f>UPPER(IF(Intro!$G$20="English",V114,W114))</f>
        <v/>
      </c>
      <c r="K114" s="399" t="str">
        <f>UPPER(IF(Intro!$G$20="English",W114,X114))</f>
        <v/>
      </c>
      <c r="L114" s="400" t="str">
        <f>UPPER(IF(Intro!$G$20="English",X114,Y114))</f>
        <v/>
      </c>
      <c r="M114" s="9"/>
      <c r="N114" s="20"/>
      <c r="O114" s="16" t="s">
        <v>134</v>
      </c>
      <c r="P114" s="16" t="s">
        <v>135</v>
      </c>
    </row>
    <row r="115" spans="1:16" s="11" customFormat="1" x14ac:dyDescent="0.25">
      <c r="A115" s="13"/>
      <c r="B115" s="30"/>
      <c r="C115" s="31"/>
      <c r="D115" s="32"/>
      <c r="E115" s="32"/>
      <c r="F115" s="32"/>
      <c r="G115" s="32"/>
      <c r="H115" s="32"/>
      <c r="I115" s="32"/>
      <c r="J115" s="32"/>
      <c r="K115" s="32"/>
      <c r="L115" s="33"/>
    </row>
    <row r="116" spans="1:16" s="153" customFormat="1" x14ac:dyDescent="0.25">
      <c r="A116" s="241"/>
      <c r="B116" s="401" t="str">
        <f>IF(Intro!$G$20="English",O116,P116)</f>
        <v>Veuillez retourner le questionnaire rempli en utilisant l’une des options suivantes :</v>
      </c>
      <c r="C116" s="402"/>
      <c r="D116" s="402"/>
      <c r="E116" s="402"/>
      <c r="F116" s="402"/>
      <c r="G116" s="402"/>
      <c r="H116" s="402"/>
      <c r="I116" s="402"/>
      <c r="J116" s="402"/>
      <c r="K116" s="402"/>
      <c r="L116" s="403"/>
      <c r="O116" s="153" t="s">
        <v>325</v>
      </c>
      <c r="P116" s="153" t="s">
        <v>2</v>
      </c>
    </row>
    <row r="117" spans="1:16" s="153" customFormat="1" x14ac:dyDescent="0.25">
      <c r="A117" s="241"/>
      <c r="B117" s="404"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17" s="405"/>
      <c r="D117" s="405"/>
      <c r="E117" s="405"/>
      <c r="F117" s="405"/>
      <c r="G117" s="405"/>
      <c r="H117" s="405"/>
      <c r="I117" s="405"/>
      <c r="J117" s="405"/>
      <c r="K117" s="405"/>
      <c r="L117" s="406"/>
    </row>
    <row r="118" spans="1:16" s="153" customFormat="1" x14ac:dyDescent="0.25">
      <c r="A118" s="241"/>
      <c r="B118" s="412" t="str">
        <f>IF(Intro!$G$20="English",O118,P118)</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18" s="413"/>
      <c r="D118" s="413"/>
      <c r="E118" s="413"/>
      <c r="F118" s="413"/>
      <c r="G118" s="413"/>
      <c r="H118" s="413"/>
      <c r="I118" s="413"/>
      <c r="J118" s="413"/>
      <c r="K118" s="413"/>
      <c r="L118" s="414"/>
      <c r="O118" s="153" t="s">
        <v>365</v>
      </c>
      <c r="P118" s="153" t="s">
        <v>405</v>
      </c>
    </row>
    <row r="119" spans="1:16" s="153" customFormat="1" x14ac:dyDescent="0.25">
      <c r="A119" s="241"/>
      <c r="B119" s="412"/>
      <c r="C119" s="413"/>
      <c r="D119" s="413"/>
      <c r="E119" s="413"/>
      <c r="F119" s="413"/>
      <c r="G119" s="413"/>
      <c r="H119" s="413"/>
      <c r="I119" s="413"/>
      <c r="J119" s="413"/>
      <c r="K119" s="413"/>
      <c r="L119" s="414"/>
    </row>
    <row r="120" spans="1:16" s="153" customFormat="1" x14ac:dyDescent="0.25">
      <c r="A120" s="241"/>
      <c r="B120" s="409" t="str">
        <f>IF(Intro!$G$20="English",O120,P120)</f>
        <v>2. Par courriel à l’adresse tcce-citt@tribunal.gc.ca si vous acceptez les risques connexes et vous transmettez des renseignements qui sont ceux de votre entreprise seulement.</v>
      </c>
      <c r="C120" s="410"/>
      <c r="D120" s="410"/>
      <c r="E120" s="410"/>
      <c r="F120" s="410"/>
      <c r="G120" s="410"/>
      <c r="H120" s="410"/>
      <c r="I120" s="410"/>
      <c r="J120" s="410"/>
      <c r="K120" s="410"/>
      <c r="L120" s="411"/>
      <c r="O120" s="153" t="s">
        <v>566</v>
      </c>
      <c r="P120" s="153" t="s">
        <v>691</v>
      </c>
    </row>
    <row r="121" spans="1:16" s="153" customFormat="1" x14ac:dyDescent="0.25">
      <c r="A121" s="241"/>
      <c r="B121" s="205"/>
      <c r="C121" s="206"/>
      <c r="D121" s="206"/>
      <c r="E121" s="206"/>
      <c r="F121" s="206"/>
      <c r="G121" s="206"/>
      <c r="H121" s="206"/>
      <c r="I121" s="206"/>
      <c r="J121" s="206"/>
      <c r="K121" s="206"/>
      <c r="L121" s="207"/>
    </row>
    <row r="123" spans="1:16" s="8" customFormat="1" x14ac:dyDescent="0.25">
      <c r="A123" s="15"/>
      <c r="B123" s="398" t="s">
        <v>648</v>
      </c>
      <c r="C123" s="399" t="str">
        <f>UPPER(IF(Intro!$G$20="English",P123,Q123))</f>
        <v/>
      </c>
      <c r="D123" s="399" t="str">
        <f>UPPER(IF(Intro!$G$20="English",Q123,R123))</f>
        <v/>
      </c>
      <c r="E123" s="399" t="str">
        <f>UPPER(IF(Intro!$G$20="English",R123,S123))</f>
        <v/>
      </c>
      <c r="F123" s="399"/>
      <c r="G123" s="399" t="str">
        <f>UPPER(IF(Intro!$G$20="English",S123,T123))</f>
        <v/>
      </c>
      <c r="H123" s="399" t="str">
        <f>UPPER(IF(Intro!$G$20="English",T123,U123))</f>
        <v/>
      </c>
      <c r="I123" s="399" t="str">
        <f>UPPER(IF(Intro!$G$20="English",U123,V123))</f>
        <v/>
      </c>
      <c r="J123" s="399" t="str">
        <f>UPPER(IF(Intro!$G$20="English",V123,W123))</f>
        <v/>
      </c>
      <c r="K123" s="399" t="str">
        <f>UPPER(IF(Intro!$G$20="English",W123,X123))</f>
        <v/>
      </c>
      <c r="L123" s="400" t="str">
        <f>UPPER(IF(Intro!$G$20="English",X123,Y123))</f>
        <v/>
      </c>
      <c r="M123" s="9"/>
      <c r="N123" s="20"/>
      <c r="O123" s="16"/>
      <c r="P123" s="16"/>
    </row>
    <row r="124" spans="1:16" s="11" customFormat="1" x14ac:dyDescent="0.25">
      <c r="A124" s="13"/>
      <c r="B124" s="30"/>
      <c r="C124" s="31"/>
      <c r="D124" s="32"/>
      <c r="E124" s="32"/>
      <c r="F124" s="32"/>
      <c r="G124" s="32"/>
      <c r="H124" s="32"/>
      <c r="I124" s="32"/>
      <c r="J124" s="32"/>
      <c r="K124" s="32"/>
      <c r="L124" s="33"/>
    </row>
    <row r="125" spans="1:16" s="153" customFormat="1" x14ac:dyDescent="0.25">
      <c r="A125" s="241"/>
      <c r="B125" s="401" t="str">
        <f>IF(Intro!$G$20="English",O125,P125)</f>
        <v xml:space="preserve">Toutes les questions relatives au présent questionnaire doivent être adressées à :
</v>
      </c>
      <c r="C125" s="402"/>
      <c r="D125" s="402"/>
      <c r="E125" s="402"/>
      <c r="F125" s="402"/>
      <c r="G125" s="402"/>
      <c r="H125" s="402"/>
      <c r="I125" s="402"/>
      <c r="J125" s="402"/>
      <c r="K125" s="402"/>
      <c r="L125" s="403"/>
      <c r="O125" s="153" t="s">
        <v>396</v>
      </c>
      <c r="P125" s="153" t="s">
        <v>397</v>
      </c>
    </row>
    <row r="126" spans="1:16" s="153" customFormat="1" x14ac:dyDescent="0.25">
      <c r="A126" s="241"/>
      <c r="B126" s="182"/>
      <c r="C126" s="183"/>
      <c r="D126" s="183"/>
      <c r="E126" s="183"/>
      <c r="F126" s="183"/>
      <c r="G126" s="183"/>
      <c r="H126" s="183"/>
      <c r="I126" s="183"/>
      <c r="J126" s="183"/>
      <c r="K126" s="183"/>
      <c r="L126" s="184"/>
    </row>
    <row r="127" spans="1:16" s="11" customFormat="1" x14ac:dyDescent="0.25">
      <c r="A127" s="13"/>
      <c r="B127" s="397" t="str">
        <f>Variables!B13</f>
        <v>Nicole Lalonde</v>
      </c>
      <c r="C127" s="393"/>
      <c r="D127" s="393"/>
      <c r="E127" s="393" t="str">
        <f>Variables!C13</f>
        <v>nicole.lalonde@tribunal.gc.ca</v>
      </c>
      <c r="F127" s="393"/>
      <c r="G127" s="393"/>
      <c r="H127" s="393"/>
      <c r="I127" s="393"/>
      <c r="J127" s="393" t="str">
        <f>Variables!D13</f>
        <v>343-574-8274</v>
      </c>
      <c r="K127" s="393"/>
      <c r="L127" s="394"/>
      <c r="O127" s="12"/>
    </row>
    <row r="128" spans="1:16" s="11" customFormat="1" x14ac:dyDescent="0.25">
      <c r="A128" s="13"/>
      <c r="B128" s="397" t="str">
        <f>Variables!B14</f>
        <v>Rhonda Heintzman</v>
      </c>
      <c r="C128" s="393"/>
      <c r="D128" s="393"/>
      <c r="E128" s="393" t="str">
        <f>Variables!C14</f>
        <v>rhonda.heintzman@tribunal.gc.ca</v>
      </c>
      <c r="F128" s="393"/>
      <c r="G128" s="393"/>
      <c r="H128" s="393"/>
      <c r="I128" s="393"/>
      <c r="J128" s="393" t="str">
        <f>Variables!D14</f>
        <v>613-558-5983</v>
      </c>
      <c r="K128" s="393"/>
      <c r="L128" s="394"/>
      <c r="O128" s="12"/>
    </row>
    <row r="129" spans="1:12" s="153" customFormat="1" x14ac:dyDescent="0.25">
      <c r="A129" s="241"/>
      <c r="B129" s="205"/>
      <c r="C129" s="206"/>
      <c r="D129" s="206"/>
      <c r="E129" s="206"/>
      <c r="F129" s="206"/>
      <c r="G129" s="206"/>
      <c r="H129" s="206"/>
      <c r="I129" s="206"/>
      <c r="J129" s="206"/>
      <c r="K129" s="206"/>
      <c r="L129" s="207"/>
    </row>
  </sheetData>
  <sheetProtection algorithmName="SHA-512" hashValue="rtF6Hek2k5oIhRb+1jZFzlIt0KRLlWiuR3FO8uajxc4s/OvWmSHoueRyjINBepSTniLYCwzMsovDp5wRkod0Ww==" saltValue="M4E8JAeheT5vl2ou1Cy1iA==" spinCount="100000" sheet="1" objects="1" scenarios="1" selectLockedCells="1"/>
  <mergeCells count="68">
    <mergeCell ref="O9:P16"/>
    <mergeCell ref="B104:D105"/>
    <mergeCell ref="E104:L105"/>
    <mergeCell ref="B20:F21"/>
    <mergeCell ref="H20:L21"/>
    <mergeCell ref="G20:G21"/>
    <mergeCell ref="C28:K31"/>
    <mergeCell ref="B41:C42"/>
    <mergeCell ref="D41:E42"/>
    <mergeCell ref="F41:L42"/>
    <mergeCell ref="B27:L27"/>
    <mergeCell ref="B32:L32"/>
    <mergeCell ref="B38:L38"/>
    <mergeCell ref="D40:E40"/>
    <mergeCell ref="F40:L40"/>
    <mergeCell ref="B36:L36"/>
    <mergeCell ref="E108:L109"/>
    <mergeCell ref="E106:L107"/>
    <mergeCell ref="B96:L96"/>
    <mergeCell ref="B76:D77"/>
    <mergeCell ref="E76:L77"/>
    <mergeCell ref="B78:D79"/>
    <mergeCell ref="B80:D81"/>
    <mergeCell ref="E80:L81"/>
    <mergeCell ref="E78:L79"/>
    <mergeCell ref="B84:D93"/>
    <mergeCell ref="E84:L93"/>
    <mergeCell ref="B98:L98"/>
    <mergeCell ref="B100:D101"/>
    <mergeCell ref="E100:L101"/>
    <mergeCell ref="E102:L103"/>
    <mergeCell ref="B102:D103"/>
    <mergeCell ref="D43:E46"/>
    <mergeCell ref="F43:L46"/>
    <mergeCell ref="D64:J65"/>
    <mergeCell ref="B70:L71"/>
    <mergeCell ref="B68:L68"/>
    <mergeCell ref="B62:L62"/>
    <mergeCell ref="B50:L59"/>
    <mergeCell ref="B43:C46"/>
    <mergeCell ref="B106:D107"/>
    <mergeCell ref="B108:D109"/>
    <mergeCell ref="B120:L120"/>
    <mergeCell ref="B118:L119"/>
    <mergeCell ref="B4:L4"/>
    <mergeCell ref="B5:L5"/>
    <mergeCell ref="B33:L33"/>
    <mergeCell ref="B8:L8"/>
    <mergeCell ref="B24:L24"/>
    <mergeCell ref="B26:L26"/>
    <mergeCell ref="B18:L18"/>
    <mergeCell ref="B10:F15"/>
    <mergeCell ref="H10:L15"/>
    <mergeCell ref="B48:L48"/>
    <mergeCell ref="B74:L74"/>
    <mergeCell ref="B6:L6"/>
    <mergeCell ref="J127:L127"/>
    <mergeCell ref="J128:L128"/>
    <mergeCell ref="B111:I111"/>
    <mergeCell ref="B127:D127"/>
    <mergeCell ref="B128:D128"/>
    <mergeCell ref="E127:I127"/>
    <mergeCell ref="E128:I128"/>
    <mergeCell ref="B114:L114"/>
    <mergeCell ref="B116:L116"/>
    <mergeCell ref="B125:L125"/>
    <mergeCell ref="B117:L117"/>
    <mergeCell ref="B123:L123"/>
  </mergeCells>
  <dataValidations count="3">
    <dataValidation type="list" allowBlank="1" showInputMessage="1" showErrorMessage="1" sqref="J111"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0" xr:uid="{F430DF32-834C-4959-BEAA-B4F42952D68C}">
      <formula1>1000</formula1>
    </dataValidation>
    <dataValidation type="list" allowBlank="1" showInputMessage="1" showErrorMessage="1" sqref="G20"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1" min="1" max="11" man="1"/>
    <brk id="113" min="1" max="11" man="1"/>
  </rowBreaks>
  <ignoredErrors>
    <ignoredError sqref="B117"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Variables!$D$60:$D$61</xm:f>
          </x14:formula1>
          <xm:sqref>D41:E46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6"/>
  <sheetViews>
    <sheetView showGridLines="0" workbookViewId="0">
      <selection activeCell="O1" sqref="O1:P1048576"/>
    </sheetView>
  </sheetViews>
  <sheetFormatPr defaultColWidth="9.140625" defaultRowHeight="14.25" x14ac:dyDescent="0.25"/>
  <cols>
    <col min="1" max="1" width="1.85546875" style="14" customWidth="1"/>
    <col min="2" max="12" width="14.5703125" style="25"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751</v>
      </c>
      <c r="P1" s="2" t="s">
        <v>751</v>
      </c>
    </row>
    <row r="2" spans="1:16" x14ac:dyDescent="0.25">
      <c r="B2" s="26" t="s">
        <v>0</v>
      </c>
      <c r="C2" s="26"/>
      <c r="D2" s="26"/>
      <c r="O2" s="3" t="s">
        <v>168</v>
      </c>
      <c r="P2" s="3" t="s">
        <v>169</v>
      </c>
    </row>
    <row r="3" spans="1:16" x14ac:dyDescent="0.25">
      <c r="B3" s="27"/>
      <c r="C3" s="27"/>
      <c r="D3" s="27"/>
      <c r="O3" s="8" t="s">
        <v>0</v>
      </c>
      <c r="P3" s="8" t="s">
        <v>0</v>
      </c>
    </row>
    <row r="4" spans="1:16" s="8" customFormat="1" x14ac:dyDescent="0.25">
      <c r="A4" s="15"/>
      <c r="B4" s="415" t="str">
        <f>IF(Intro!$G$20="English",O4,P4)</f>
        <v>QUESTIONNAIRE À L’INTENTION DES PRODUCTEURS</v>
      </c>
      <c r="C4" s="416"/>
      <c r="D4" s="416"/>
      <c r="E4" s="416"/>
      <c r="F4" s="416"/>
      <c r="G4" s="416"/>
      <c r="H4" s="416"/>
      <c r="I4" s="416"/>
      <c r="J4" s="416"/>
      <c r="K4" s="416"/>
      <c r="L4" s="417"/>
      <c r="M4" s="20"/>
      <c r="N4" s="20"/>
      <c r="O4" s="16" t="s">
        <v>649</v>
      </c>
      <c r="P4" s="248" t="s">
        <v>650</v>
      </c>
    </row>
    <row r="5" spans="1:16" s="8" customFormat="1" x14ac:dyDescent="0.25">
      <c r="A5" s="15"/>
      <c r="B5" s="418" t="str">
        <f>Intro!B5</f>
        <v>NQ-2026-001</v>
      </c>
      <c r="C5" s="419"/>
      <c r="D5" s="419"/>
      <c r="E5" s="419"/>
      <c r="F5" s="419"/>
      <c r="G5" s="419"/>
      <c r="H5" s="419"/>
      <c r="I5" s="419"/>
      <c r="J5" s="419"/>
      <c r="K5" s="419"/>
      <c r="L5" s="420"/>
      <c r="M5" s="20"/>
      <c r="N5" s="20"/>
      <c r="O5" s="16"/>
      <c r="P5" s="16"/>
    </row>
    <row r="6" spans="1:16" s="17" customFormat="1" x14ac:dyDescent="0.25">
      <c r="A6" s="15"/>
      <c r="B6" s="426" t="str">
        <f>UPPER(IF(Intro!$G$20="English",Variables!B3,Variables!C3))</f>
        <v>TUBAGES DE PUITS DE GAZ ET DE PÉTROLE</v>
      </c>
      <c r="C6" s="427"/>
      <c r="D6" s="427"/>
      <c r="E6" s="427"/>
      <c r="F6" s="427"/>
      <c r="G6" s="427"/>
      <c r="H6" s="427"/>
      <c r="I6" s="427"/>
      <c r="J6" s="427"/>
      <c r="K6" s="427"/>
      <c r="L6" s="428"/>
      <c r="M6" s="16"/>
      <c r="N6" s="16"/>
      <c r="O6" s="18"/>
      <c r="P6" s="18"/>
    </row>
    <row r="7" spans="1:16" s="9" customFormat="1" x14ac:dyDescent="0.25">
      <c r="A7" s="19"/>
      <c r="B7" s="28"/>
      <c r="C7" s="28"/>
      <c r="D7" s="28"/>
      <c r="E7" s="29"/>
      <c r="F7" s="29"/>
      <c r="G7" s="29"/>
      <c r="H7" s="29"/>
      <c r="I7" s="29"/>
      <c r="J7" s="29"/>
      <c r="K7" s="29"/>
      <c r="L7" s="29"/>
      <c r="O7" s="10"/>
      <c r="P7" s="10"/>
    </row>
    <row r="8" spans="1:16" s="8" customFormat="1" x14ac:dyDescent="0.25">
      <c r="A8" s="15"/>
      <c r="B8" s="398" t="str">
        <f>IF(Intro!$G$20="English",O8,P8)</f>
        <v>APERÇU DU QUESTIONNAIRE</v>
      </c>
      <c r="C8" s="399"/>
      <c r="D8" s="399" t="str">
        <f>UPPER(IF(Intro!$G$20="English",P8,Q8))</f>
        <v/>
      </c>
      <c r="E8" s="399" t="str">
        <f>UPPER(IF(Intro!$G$20="English",Q8,R8))</f>
        <v/>
      </c>
      <c r="F8" s="399" t="str">
        <f>UPPER(IF(Intro!$G$20="English",R8,S8))</f>
        <v/>
      </c>
      <c r="G8" s="399" t="str">
        <f>UPPER(IF(Intro!$G$20="English",S8,T8))</f>
        <v/>
      </c>
      <c r="H8" s="399" t="str">
        <f>UPPER(IF(Intro!$G$20="English",T8,U8))</f>
        <v/>
      </c>
      <c r="I8" s="399" t="str">
        <f>UPPER(IF(Intro!$G$20="English",U8,V8))</f>
        <v/>
      </c>
      <c r="J8" s="399" t="str">
        <f>UPPER(IF(Intro!$G$20="English",V8,W8))</f>
        <v/>
      </c>
      <c r="K8" s="399" t="str">
        <f>UPPER(IF(Intro!$G$20="English",W8,X8))</f>
        <v/>
      </c>
      <c r="L8" s="400" t="str">
        <f>UPPER(IF(Intro!$G$20="English",X8,Y8))</f>
        <v/>
      </c>
      <c r="M8" s="9"/>
      <c r="N8" s="20"/>
      <c r="O8" s="248" t="s">
        <v>651</v>
      </c>
      <c r="P8" s="248" t="s">
        <v>652</v>
      </c>
    </row>
    <row r="9" spans="1:16" s="11" customFormat="1" x14ac:dyDescent="0.25">
      <c r="A9" s="13"/>
      <c r="B9" s="30"/>
      <c r="C9" s="31"/>
      <c r="D9" s="31"/>
      <c r="E9" s="32"/>
      <c r="F9" s="32"/>
      <c r="G9" s="32"/>
      <c r="H9" s="32"/>
      <c r="I9" s="32"/>
      <c r="J9" s="32"/>
      <c r="K9" s="32"/>
      <c r="L9" s="33"/>
    </row>
    <row r="10" spans="1:16" s="153" customFormat="1" x14ac:dyDescent="0.25">
      <c r="A10" s="241"/>
      <c r="B10" s="401" t="str">
        <f>IF(Intro!$G$20="English",O10,P10)</f>
        <v xml:space="preserve">Le présent questionnaire est divisé en deux parties :
</v>
      </c>
      <c r="C10" s="402"/>
      <c r="D10" s="402"/>
      <c r="E10" s="402"/>
      <c r="F10" s="402"/>
      <c r="G10" s="402"/>
      <c r="H10" s="402"/>
      <c r="I10" s="402"/>
      <c r="J10" s="402"/>
      <c r="K10" s="402"/>
      <c r="L10" s="403"/>
      <c r="O10" s="153" t="s">
        <v>323</v>
      </c>
      <c r="P10" s="153" t="s">
        <v>324</v>
      </c>
    </row>
    <row r="11" spans="1:16" s="153" customFormat="1" x14ac:dyDescent="0.25">
      <c r="A11" s="241"/>
      <c r="B11" s="182"/>
      <c r="C11" s="183"/>
      <c r="D11" s="183"/>
      <c r="E11" s="183"/>
      <c r="F11" s="183"/>
      <c r="G11" s="183"/>
      <c r="H11" s="183"/>
      <c r="I11" s="183"/>
      <c r="J11" s="183"/>
      <c r="K11" s="183"/>
      <c r="L11" s="184"/>
    </row>
    <row r="12" spans="1:16" s="153" customFormat="1" x14ac:dyDescent="0.25">
      <c r="A12" s="241"/>
      <c r="B12" s="401"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402"/>
      <c r="D12" s="402"/>
      <c r="E12" s="402"/>
      <c r="F12" s="402"/>
      <c r="G12" s="402"/>
      <c r="H12" s="402"/>
      <c r="I12" s="402"/>
      <c r="J12" s="402"/>
      <c r="K12" s="402"/>
      <c r="L12" s="403"/>
      <c r="O12" s="153" t="s">
        <v>326</v>
      </c>
      <c r="P12" s="153" t="s">
        <v>327</v>
      </c>
    </row>
    <row r="13" spans="1:16" s="153" customFormat="1" x14ac:dyDescent="0.25">
      <c r="A13" s="241"/>
      <c r="B13" s="401"/>
      <c r="C13" s="402"/>
      <c r="D13" s="402"/>
      <c r="E13" s="402"/>
      <c r="F13" s="402"/>
      <c r="G13" s="402"/>
      <c r="H13" s="402"/>
      <c r="I13" s="402"/>
      <c r="J13" s="402"/>
      <c r="K13" s="402"/>
      <c r="L13" s="403"/>
    </row>
    <row r="14" spans="1:16" s="153" customFormat="1" x14ac:dyDescent="0.25">
      <c r="A14" s="241"/>
      <c r="B14" s="182"/>
      <c r="C14" s="183"/>
      <c r="D14" s="183"/>
      <c r="E14" s="183"/>
      <c r="F14" s="183"/>
      <c r="G14" s="183"/>
      <c r="H14" s="183"/>
      <c r="I14" s="183"/>
      <c r="J14" s="183"/>
      <c r="K14" s="183"/>
      <c r="L14" s="184"/>
    </row>
    <row r="15" spans="1:16" s="153" customFormat="1" x14ac:dyDescent="0.25">
      <c r="A15" s="241"/>
      <c r="B15" s="401"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402"/>
      <c r="D15" s="402"/>
      <c r="E15" s="402"/>
      <c r="F15" s="402"/>
      <c r="G15" s="402"/>
      <c r="H15" s="402"/>
      <c r="I15" s="402"/>
      <c r="J15" s="402"/>
      <c r="K15" s="402"/>
      <c r="L15" s="403"/>
      <c r="O15" s="153" t="s">
        <v>328</v>
      </c>
      <c r="P15" s="153" t="s">
        <v>329</v>
      </c>
    </row>
    <row r="16" spans="1:16" s="153" customFormat="1" x14ac:dyDescent="0.25">
      <c r="A16" s="241"/>
      <c r="B16" s="401"/>
      <c r="C16" s="402"/>
      <c r="D16" s="402"/>
      <c r="E16" s="402"/>
      <c r="F16" s="402"/>
      <c r="G16" s="402"/>
      <c r="H16" s="402"/>
      <c r="I16" s="402"/>
      <c r="J16" s="402"/>
      <c r="K16" s="402"/>
      <c r="L16" s="403"/>
    </row>
    <row r="17" spans="1:16" s="153" customFormat="1" x14ac:dyDescent="0.25">
      <c r="A17" s="241"/>
      <c r="B17" s="205"/>
      <c r="C17" s="206"/>
      <c r="D17" s="206"/>
      <c r="E17" s="206"/>
      <c r="F17" s="206"/>
      <c r="G17" s="206"/>
      <c r="H17" s="206"/>
      <c r="I17" s="206"/>
      <c r="J17" s="206"/>
      <c r="K17" s="206"/>
      <c r="L17" s="207"/>
    </row>
    <row r="18" spans="1:16" s="9" customFormat="1" x14ac:dyDescent="0.25">
      <c r="A18" s="19"/>
      <c r="B18" s="28"/>
      <c r="C18" s="28"/>
      <c r="D18" s="28"/>
      <c r="E18" s="29"/>
      <c r="F18" s="29"/>
      <c r="G18" s="29"/>
      <c r="H18" s="29"/>
      <c r="I18" s="29"/>
      <c r="J18" s="29"/>
      <c r="K18" s="29"/>
      <c r="L18" s="29"/>
      <c r="O18" s="10"/>
      <c r="P18" s="10"/>
    </row>
    <row r="19" spans="1:16" s="8" customFormat="1" x14ac:dyDescent="0.25">
      <c r="A19" s="15"/>
      <c r="B19" s="398" t="str">
        <f>UPPER(IF(Intro!$G$20="English",O19,P19))</f>
        <v>RENSEIGNEMENTS ADDITIONNELS SUR LE PRODUIT</v>
      </c>
      <c r="C19" s="399"/>
      <c r="D19" s="399" t="str">
        <f>UPPER(IF(Intro!$G$20="English",P19,Q19))</f>
        <v/>
      </c>
      <c r="E19" s="399" t="str">
        <f>UPPER(IF(Intro!$G$20="English",Q19,R19))</f>
        <v/>
      </c>
      <c r="F19" s="399" t="str">
        <f>UPPER(IF(Intro!$G$20="English",R19,S19))</f>
        <v/>
      </c>
      <c r="G19" s="399" t="str">
        <f>UPPER(IF(Intro!$G$20="English",S19,T19))</f>
        <v/>
      </c>
      <c r="H19" s="399" t="str">
        <f>UPPER(IF(Intro!$G$20="English",T19,U19))</f>
        <v/>
      </c>
      <c r="I19" s="399" t="str">
        <f>UPPER(IF(Intro!$G$20="English",U19,V19))</f>
        <v/>
      </c>
      <c r="J19" s="399" t="str">
        <f>UPPER(IF(Intro!$G$20="English",V19,W19))</f>
        <v/>
      </c>
      <c r="K19" s="399" t="str">
        <f>UPPER(IF(Intro!$G$20="English",W19,X19))</f>
        <v/>
      </c>
      <c r="L19" s="400" t="str">
        <f>UPPER(IF(Intro!$G$20="English",X19,Y19))</f>
        <v/>
      </c>
      <c r="M19" s="9"/>
      <c r="N19" s="20"/>
      <c r="O19" s="249" t="s">
        <v>653</v>
      </c>
      <c r="P19" s="249" t="s">
        <v>654</v>
      </c>
    </row>
    <row r="20" spans="1:16" s="11" customFormat="1" x14ac:dyDescent="0.25">
      <c r="A20" s="13"/>
      <c r="B20" s="30"/>
      <c r="C20" s="31"/>
      <c r="D20" s="31"/>
      <c r="E20" s="32"/>
      <c r="F20" s="32"/>
      <c r="G20" s="32"/>
      <c r="H20" s="32"/>
      <c r="I20" s="32"/>
      <c r="J20" s="32"/>
      <c r="K20" s="32"/>
      <c r="L20" s="33"/>
    </row>
    <row r="21" spans="1:16" s="11" customFormat="1" ht="14.25" customHeight="1" x14ac:dyDescent="0.25">
      <c r="A21" s="13"/>
      <c r="B21" s="401" t="str">
        <f>IF(Intro!$G$20="English",O21,P21)</f>
        <v>Les marchandises suivantes sont exclues:</v>
      </c>
      <c r="C21" s="402"/>
      <c r="D21" s="402"/>
      <c r="E21" s="402"/>
      <c r="F21" s="402"/>
      <c r="G21" s="402"/>
      <c r="H21" s="402"/>
      <c r="I21" s="402"/>
      <c r="J21" s="402"/>
      <c r="K21" s="402"/>
      <c r="L21" s="403"/>
      <c r="O21" s="11" t="s">
        <v>854</v>
      </c>
      <c r="P21" s="152" t="s">
        <v>855</v>
      </c>
    </row>
    <row r="22" spans="1:16" s="11" customFormat="1" ht="92.25" customHeight="1" x14ac:dyDescent="0.25">
      <c r="A22" s="13"/>
      <c r="B22" s="401" t="str">
        <f>IF(Intro!$G$20="English",O22,P22)</f>
        <v>• tige de forage;
• fractions de tube;
• raccords non fixés;
• tuyau de raccordement;
• tubulure isolée et tubulure isolée par vide; et
• tubage de puits en acier inoxydable contenant 10,5 % ou plus par poids de chrome.</v>
      </c>
      <c r="C22" s="402"/>
      <c r="D22" s="402"/>
      <c r="E22" s="402"/>
      <c r="F22" s="402"/>
      <c r="G22" s="402"/>
      <c r="H22" s="402"/>
      <c r="I22" s="402"/>
      <c r="J22" s="402"/>
      <c r="K22" s="402"/>
      <c r="L22" s="403"/>
      <c r="O22" s="379" t="s">
        <v>840</v>
      </c>
      <c r="P22" s="379" t="s">
        <v>841</v>
      </c>
    </row>
    <row r="23" spans="1:16" s="11" customFormat="1" ht="6.75" customHeight="1" x14ac:dyDescent="0.25">
      <c r="A23" s="13"/>
      <c r="B23" s="401"/>
      <c r="C23" s="402"/>
      <c r="D23" s="402"/>
      <c r="E23" s="402"/>
      <c r="F23" s="402"/>
      <c r="G23" s="402"/>
      <c r="H23" s="402"/>
      <c r="I23" s="402"/>
      <c r="J23" s="402"/>
      <c r="K23" s="402"/>
      <c r="L23" s="403"/>
    </row>
    <row r="24" spans="1:16" s="11" customFormat="1" ht="330.75" customHeight="1" x14ac:dyDescent="0.25">
      <c r="A24" s="13"/>
      <c r="B24" s="401" t="str">
        <f>IF(Intro!$G$20="English",O24,P24)</f>
        <v>Pour une plus grande certitude, la définition du produit ne comprend pas la tubulure de puits de gaz et de pétrole, mais elle comprend le tubage de puits semi-fini, communément appelé « tubes verts » ou à l’occasion « tuyaux verts ». Ces tubes verts, comme on les appelle le plus souvent dans l’industrie des fournitures tubulaires pour puits de pétrole (FTPP), sont des tuyaux en traitement ou intermédiaires qui nécessitent un traitement supplémentaire, comme le filetage, l’essai ou le traitement thermique, avant de pouvoir être utilisés comme FTPP pour le gaz et le pétrole entièrement finis dans les applications d’utilisation finale. Cette définition de produit comprend un tubage de puits de type tube vert (c. à d. des tubes verts ayant les caractéristiques nécessaires et conçus pour se terminer dans un tubage de puits) et ne comprend pas une tubulure de type tube vert.
Les tiges de forage sont elles aussi exclues de la définition du produit aux fins de la présente enquête. Elles consistent en des tubes lourds (généralement exempts de soudures) et à l’extrémité desquels sont fixés des joints très résistants, fabriqués selon la spécification 5DP ou 7-1 de l’American Petroleum Institute (API), et sont utilisés pour le forage de puits de pétrole et de gaz.
Les fractions de tubes courts sont également exclus de la définition des produits aux fins de la présente enquête. Il s’agit essentiellement de FTPP de courte longueur utilisés pour l’espacement dans un train de tiges de forage, et sont exclus lorsque leur longueur est de 12 pieds ou moins (avec une tolérance de trois pouces), comme défini dans la norme 5CT de l’API.
Les raccords non fixés ainsi que le matériel de couplage sont eux aussi exclus de la définition du produit aux fins de la présente enquête. Les raccords sont utilisés pour relier deux tuyaux, ce qui permet le passage d’hydrocarbures et d’autres liquides de production du réservoir vers la surface. Les raccords de caisson et de tubes sont offerts en divers formats, matériaux et modèles, et sont faits à partir de tuyaux de raccordement. Les tuyaux de raccordement sont semblables à d’autres FTPP, sauf que leur paroi est plus épaisse; ils sont utilisés pour fabriquer des tuyaux ou autres équipements flottants.
La tubulure isolée et la tubulure isolée par vide sont également excluses de la définition du produit aux fins de la présente enquête. Il s’agit d’un sous-ensemble de FTPP servant à la récupération thermique de pétrole brut extrêmement visqueux. Ces tubulures sont également appelées « tubes isolés à injection de vapeur » et « produits de tubage de production pétrolière », lesquels comprennent les tubes à paroi double isolés ou non. Ils sont employés dans des puits d’injection de vapeur, aux fins de drainage par gravité/injection de vapeur, dans des sables bitumineux, et pour fins de stimulation cyclique par injection de vapeur, dans des champs de pétrole lourds.
Enfin, les FTPP en acier inoxydable sont exclues de la définition du produit aux fins de la présente enquête.</v>
      </c>
      <c r="C24" s="402"/>
      <c r="D24" s="402"/>
      <c r="E24" s="402"/>
      <c r="F24" s="402"/>
      <c r="G24" s="402"/>
      <c r="H24" s="402"/>
      <c r="I24" s="402"/>
      <c r="J24" s="402"/>
      <c r="K24" s="402"/>
      <c r="L24" s="403"/>
      <c r="O24" s="292" t="s">
        <v>873</v>
      </c>
      <c r="P24" s="292" t="s">
        <v>874</v>
      </c>
    </row>
    <row r="25" spans="1:16" s="11" customFormat="1" ht="6.75" customHeight="1" x14ac:dyDescent="0.25">
      <c r="A25" s="13"/>
      <c r="B25" s="30"/>
      <c r="C25" s="31"/>
      <c r="D25" s="31"/>
      <c r="E25" s="32"/>
      <c r="F25" s="32"/>
      <c r="G25" s="32"/>
      <c r="H25" s="32"/>
      <c r="I25" s="32"/>
      <c r="J25" s="32"/>
      <c r="K25" s="32"/>
      <c r="L25" s="33"/>
    </row>
    <row r="26" spans="1:16" s="11" customFormat="1" ht="8.25" customHeight="1" x14ac:dyDescent="0.25">
      <c r="A26" s="13"/>
      <c r="B26" s="401"/>
      <c r="C26" s="402"/>
      <c r="D26" s="402"/>
      <c r="E26" s="402"/>
      <c r="F26" s="402"/>
      <c r="G26" s="402"/>
      <c r="H26" s="402"/>
      <c r="I26" s="402"/>
      <c r="J26" s="402"/>
      <c r="K26" s="402"/>
      <c r="L26" s="403"/>
    </row>
    <row r="27" spans="1:16" s="153" customFormat="1" x14ac:dyDescent="0.25">
      <c r="A27" s="241"/>
      <c r="B27" s="205"/>
      <c r="C27" s="206"/>
      <c r="D27" s="206"/>
      <c r="E27" s="206"/>
      <c r="F27" s="206"/>
      <c r="G27" s="206"/>
      <c r="H27" s="206"/>
      <c r="I27" s="206"/>
      <c r="J27" s="206"/>
      <c r="K27" s="206"/>
      <c r="L27" s="207"/>
    </row>
    <row r="28" spans="1:16" s="9" customFormat="1" x14ac:dyDescent="0.25">
      <c r="A28" s="19"/>
      <c r="B28" s="28"/>
      <c r="C28" s="28"/>
      <c r="D28" s="28"/>
      <c r="E28" s="29"/>
      <c r="F28" s="29"/>
      <c r="G28" s="29"/>
      <c r="H28" s="29"/>
      <c r="I28" s="29"/>
      <c r="J28" s="29"/>
      <c r="K28" s="29"/>
      <c r="L28" s="29"/>
      <c r="O28" s="10"/>
      <c r="P28" s="10"/>
    </row>
    <row r="29" spans="1:16" s="8" customFormat="1" x14ac:dyDescent="0.25">
      <c r="A29" s="15"/>
      <c r="B29" s="398" t="str">
        <f>IF(Intro!$G$20="English",O29,P29)</f>
        <v>TARIF DES DOUANES</v>
      </c>
      <c r="C29" s="399"/>
      <c r="D29" s="399" t="str">
        <f>UPPER(IF(Intro!$G$20="English",P29,Q29))</f>
        <v/>
      </c>
      <c r="E29" s="399" t="str">
        <f>UPPER(IF(Intro!$G$20="English",Q29,R29))</f>
        <v/>
      </c>
      <c r="F29" s="399" t="str">
        <f>UPPER(IF(Intro!$G$20="English",R29,S29))</f>
        <v/>
      </c>
      <c r="G29" s="399" t="str">
        <f>UPPER(IF(Intro!$G$20="English",S29,T29))</f>
        <v/>
      </c>
      <c r="H29" s="399" t="str">
        <f>UPPER(IF(Intro!$G$20="English",T29,U29))</f>
        <v/>
      </c>
      <c r="I29" s="399" t="str">
        <f>UPPER(IF(Intro!$G$20="English",U29,V29))</f>
        <v/>
      </c>
      <c r="J29" s="399" t="str">
        <f>UPPER(IF(Intro!$G$20="English",V29,W29))</f>
        <v/>
      </c>
      <c r="K29" s="399" t="str">
        <f>UPPER(IF(Intro!$G$20="English",W29,X29))</f>
        <v/>
      </c>
      <c r="L29" s="400" t="str">
        <f>UPPER(IF(Intro!$G$20="English",X29,Y29))</f>
        <v/>
      </c>
      <c r="M29" s="9"/>
      <c r="N29" s="20"/>
      <c r="O29" s="16" t="s">
        <v>132</v>
      </c>
      <c r="P29" s="16" t="s">
        <v>133</v>
      </c>
    </row>
    <row r="30" spans="1:16" s="11" customFormat="1" x14ac:dyDescent="0.25">
      <c r="A30" s="13"/>
      <c r="B30" s="30"/>
      <c r="C30" s="31"/>
      <c r="D30" s="31"/>
      <c r="E30" s="32"/>
      <c r="F30" s="32"/>
      <c r="G30" s="32"/>
      <c r="H30" s="32"/>
      <c r="I30" s="32"/>
      <c r="J30" s="32"/>
      <c r="K30" s="32"/>
      <c r="L30" s="33"/>
    </row>
    <row r="31" spans="1:16" s="153" customFormat="1" x14ac:dyDescent="0.25">
      <c r="A31" s="241"/>
      <c r="B31" s="409" t="str">
        <f>IF(Intro!$G$20="English",O31,P31)</f>
        <v>Les marchandises sont généralement classées dans le Tarif des douanes sous les numéros suivants du Système harmonisé de désignation et de codification des marchandises (SH) :</v>
      </c>
      <c r="C31" s="410"/>
      <c r="D31" s="410"/>
      <c r="E31" s="410"/>
      <c r="F31" s="410"/>
      <c r="G31" s="410"/>
      <c r="H31" s="410"/>
      <c r="I31" s="410"/>
      <c r="J31" s="410"/>
      <c r="K31" s="410"/>
      <c r="L31" s="411"/>
      <c r="O31" s="153" t="s">
        <v>687</v>
      </c>
      <c r="P31" s="153" t="s">
        <v>688</v>
      </c>
    </row>
    <row r="32" spans="1:16" s="153" customFormat="1" x14ac:dyDescent="0.25">
      <c r="A32" s="241" t="s">
        <v>565</v>
      </c>
      <c r="B32" s="188"/>
      <c r="C32" s="189"/>
      <c r="D32" s="189"/>
      <c r="E32" s="189"/>
      <c r="F32" s="189"/>
      <c r="G32" s="189"/>
      <c r="H32" s="189"/>
      <c r="I32" s="189"/>
      <c r="J32" s="189"/>
      <c r="K32" s="189"/>
      <c r="L32" s="190"/>
    </row>
    <row r="33" spans="1:16" s="153" customFormat="1" x14ac:dyDescent="0.25">
      <c r="A33" s="241"/>
      <c r="B33" s="504"/>
      <c r="C33" s="505"/>
      <c r="D33" s="506" t="str">
        <f>Variables!B20</f>
        <v>7304.29.00.12, 7304.29.00.13, 7304.29.00.14, 7304.29.00.15, 7304.29.00.16, 7304.29.00.17, 7304.29.00.19, 7304.29.00.22, 7304.29.00.23, 7304.29.00.24, 7304.29.00.25, 7304.29.00.26, 7304.29.00.27, 7304.29.00.29, 7306.29.00.12, 7306.29.00.13, 7306.29.00.14, 7306.29.00.15, 7306.29.00.16, 7306.29.00.17, 7306.29.00.19, 7306.29.00.22, 7306.29.00.23, 7306.29.00.24, 7306.29.00.25, 7306.29.00.26, 7306.29.00.27, 7306.29.00.29</v>
      </c>
      <c r="E33" s="507"/>
      <c r="F33" s="507"/>
      <c r="G33" s="507"/>
      <c r="H33" s="507"/>
      <c r="I33" s="507"/>
      <c r="J33" s="508"/>
      <c r="K33" s="185"/>
      <c r="L33" s="186"/>
    </row>
    <row r="34" spans="1:16" s="153" customFormat="1" ht="20.25" customHeight="1" x14ac:dyDescent="0.25">
      <c r="A34" s="241"/>
      <c r="B34" s="504"/>
      <c r="C34" s="505"/>
      <c r="D34" s="509"/>
      <c r="E34" s="510"/>
      <c r="F34" s="510"/>
      <c r="G34" s="510"/>
      <c r="H34" s="510"/>
      <c r="I34" s="510"/>
      <c r="J34" s="511"/>
      <c r="K34" s="259"/>
      <c r="L34" s="260"/>
    </row>
    <row r="35" spans="1:16" s="153" customFormat="1" ht="34.5" customHeight="1" x14ac:dyDescent="0.25">
      <c r="A35" s="241"/>
      <c r="B35" s="504"/>
      <c r="C35" s="505"/>
      <c r="D35" s="512"/>
      <c r="E35" s="513"/>
      <c r="F35" s="513"/>
      <c r="G35" s="513"/>
      <c r="H35" s="513"/>
      <c r="I35" s="513"/>
      <c r="J35" s="514"/>
      <c r="K35" s="259"/>
      <c r="L35" s="260"/>
    </row>
    <row r="36" spans="1:16" s="152" customFormat="1" x14ac:dyDescent="0.25">
      <c r="A36" s="42"/>
      <c r="B36" s="280"/>
      <c r="C36" s="162"/>
      <c r="D36" s="162"/>
      <c r="E36" s="162"/>
      <c r="F36" s="162"/>
      <c r="G36" s="162"/>
      <c r="H36" s="162"/>
      <c r="I36" s="162"/>
      <c r="J36" s="162"/>
      <c r="K36" s="162"/>
      <c r="L36" s="191"/>
      <c r="O36" s="165"/>
      <c r="P36" s="153"/>
    </row>
    <row r="37" spans="1:16" s="153" customFormat="1" x14ac:dyDescent="0.25">
      <c r="A37" s="241"/>
      <c r="B37" s="205"/>
      <c r="C37" s="206"/>
      <c r="D37" s="206"/>
      <c r="E37" s="206"/>
      <c r="F37" s="206"/>
      <c r="G37" s="206"/>
      <c r="H37" s="206"/>
      <c r="I37" s="206"/>
      <c r="J37" s="206"/>
      <c r="K37" s="206"/>
      <c r="L37" s="207"/>
    </row>
    <row r="38" spans="1:16" s="9" customFormat="1" x14ac:dyDescent="0.25">
      <c r="A38" s="19"/>
      <c r="B38" s="28"/>
      <c r="C38" s="28"/>
      <c r="D38" s="28"/>
      <c r="E38" s="29"/>
      <c r="F38" s="29"/>
      <c r="G38" s="29"/>
      <c r="H38" s="29"/>
      <c r="I38" s="29"/>
      <c r="J38" s="29"/>
      <c r="K38" s="29"/>
      <c r="L38" s="29"/>
      <c r="O38" s="10"/>
      <c r="P38" s="10"/>
    </row>
    <row r="39" spans="1:16" s="252" customFormat="1" x14ac:dyDescent="0.25">
      <c r="A39" s="250"/>
      <c r="B39" s="501" t="str">
        <f>(IF(Intro!$G$20="English",O39,P39))</f>
        <v>GLOSSAIRE</v>
      </c>
      <c r="C39" s="502"/>
      <c r="D39" s="502" t="s">
        <v>681</v>
      </c>
      <c r="E39" s="502" t="s">
        <v>686</v>
      </c>
      <c r="F39" s="502" t="s">
        <v>686</v>
      </c>
      <c r="G39" s="502" t="s">
        <v>686</v>
      </c>
      <c r="H39" s="502" t="s">
        <v>686</v>
      </c>
      <c r="I39" s="502" t="s">
        <v>686</v>
      </c>
      <c r="J39" s="502" t="s">
        <v>686</v>
      </c>
      <c r="K39" s="502" t="s">
        <v>686</v>
      </c>
      <c r="L39" s="503" t="s">
        <v>686</v>
      </c>
      <c r="M39" s="175"/>
      <c r="N39" s="251"/>
      <c r="O39" s="247" t="s">
        <v>680</v>
      </c>
      <c r="P39" s="247" t="s">
        <v>681</v>
      </c>
    </row>
    <row r="40" spans="1:16" s="152" customFormat="1" x14ac:dyDescent="0.25">
      <c r="A40" s="42"/>
      <c r="B40" s="487" t="str">
        <f>IF(Intro!$G$20="English",O40,P40)</f>
        <v>Coût des marchandises fabriquées</v>
      </c>
      <c r="C40" s="488"/>
      <c r="D40" s="491" t="str">
        <f>IF(Intro!$G$20="English",O41,P41)</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40" s="492"/>
      <c r="F40" s="492"/>
      <c r="G40" s="492"/>
      <c r="H40" s="492"/>
      <c r="I40" s="492"/>
      <c r="J40" s="492"/>
      <c r="K40" s="492"/>
      <c r="L40" s="425"/>
      <c r="O40" s="152" t="s">
        <v>370</v>
      </c>
      <c r="P40" s="152" t="s">
        <v>256</v>
      </c>
    </row>
    <row r="41" spans="1:16" s="152" customFormat="1" x14ac:dyDescent="0.25">
      <c r="A41" s="42"/>
      <c r="B41" s="487"/>
      <c r="C41" s="488"/>
      <c r="D41" s="491"/>
      <c r="E41" s="424"/>
      <c r="F41" s="424"/>
      <c r="G41" s="424"/>
      <c r="H41" s="424"/>
      <c r="I41" s="424"/>
      <c r="J41" s="424"/>
      <c r="K41" s="424"/>
      <c r="L41" s="425"/>
      <c r="O41" s="152" t="s">
        <v>757</v>
      </c>
      <c r="P41" s="152" t="s">
        <v>758</v>
      </c>
    </row>
    <row r="42" spans="1:16" s="152" customFormat="1" x14ac:dyDescent="0.25">
      <c r="A42" s="42"/>
      <c r="B42" s="489"/>
      <c r="C42" s="490"/>
      <c r="D42" s="493"/>
      <c r="E42" s="494"/>
      <c r="F42" s="494"/>
      <c r="G42" s="494"/>
      <c r="H42" s="494"/>
      <c r="I42" s="494"/>
      <c r="J42" s="494"/>
      <c r="K42" s="494"/>
      <c r="L42" s="495"/>
    </row>
    <row r="43" spans="1:16" s="152" customFormat="1" x14ac:dyDescent="0.25">
      <c r="A43" s="42"/>
      <c r="B43" s="496" t="str">
        <f>IF(Intro!$G$20="English",O43,P43)</f>
        <v>Coût des marchandises vendues</v>
      </c>
      <c r="C43" s="497"/>
      <c r="D43" s="498" t="str">
        <f>IF(Intro!$G$20="English",O44,P44)</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43" s="499"/>
      <c r="F43" s="499"/>
      <c r="G43" s="499"/>
      <c r="H43" s="499"/>
      <c r="I43" s="499"/>
      <c r="J43" s="499"/>
      <c r="K43" s="499"/>
      <c r="L43" s="500"/>
      <c r="O43" s="152" t="s">
        <v>371</v>
      </c>
      <c r="P43" s="152" t="s">
        <v>50</v>
      </c>
    </row>
    <row r="44" spans="1:16" s="152" customFormat="1" x14ac:dyDescent="0.25">
      <c r="A44" s="42"/>
      <c r="B44" s="487"/>
      <c r="C44" s="488"/>
      <c r="D44" s="491"/>
      <c r="E44" s="424"/>
      <c r="F44" s="424"/>
      <c r="G44" s="424"/>
      <c r="H44" s="424"/>
      <c r="I44" s="424"/>
      <c r="J44" s="424"/>
      <c r="K44" s="424"/>
      <c r="L44" s="425"/>
      <c r="O44" s="152" t="s">
        <v>384</v>
      </c>
      <c r="P44" s="152" t="s">
        <v>723</v>
      </c>
    </row>
    <row r="45" spans="1:16" s="152" customFormat="1" x14ac:dyDescent="0.25">
      <c r="A45" s="42"/>
      <c r="B45" s="487"/>
      <c r="C45" s="488"/>
      <c r="D45" s="491"/>
      <c r="E45" s="424"/>
      <c r="F45" s="424"/>
      <c r="G45" s="424"/>
      <c r="H45" s="424"/>
      <c r="I45" s="424"/>
      <c r="J45" s="424"/>
      <c r="K45" s="424"/>
      <c r="L45" s="425"/>
    </row>
    <row r="46" spans="1:16" s="152" customFormat="1" x14ac:dyDescent="0.25">
      <c r="A46" s="42"/>
      <c r="B46" s="489"/>
      <c r="C46" s="490"/>
      <c r="D46" s="493"/>
      <c r="E46" s="494"/>
      <c r="F46" s="494"/>
      <c r="G46" s="494"/>
      <c r="H46" s="494"/>
      <c r="I46" s="494"/>
      <c r="J46" s="494"/>
      <c r="K46" s="494"/>
      <c r="L46" s="495"/>
    </row>
    <row r="47" spans="1:16" s="152" customFormat="1" x14ac:dyDescent="0.25">
      <c r="A47" s="42"/>
      <c r="B47" s="496" t="str">
        <f>IF(Intro!$G$20="English",O47,P47)</f>
        <v>Coûts de livraison</v>
      </c>
      <c r="C47" s="497"/>
      <c r="D47" s="498" t="str">
        <f>IF(Intro!$G$20="English",O48,P48)</f>
        <v>Le fret, manutention et assurance, engagés par votre entreprise à partir du point d’expédition direct au Canada, et qui sont compris dans le prix de vente, ou une estimation des coûts de livraison engagés par vos clients.</v>
      </c>
      <c r="E47" s="499"/>
      <c r="F47" s="499"/>
      <c r="G47" s="499"/>
      <c r="H47" s="499"/>
      <c r="I47" s="499"/>
      <c r="J47" s="499"/>
      <c r="K47" s="499"/>
      <c r="L47" s="500"/>
      <c r="O47" s="152" t="s">
        <v>752</v>
      </c>
      <c r="P47" s="152" t="s">
        <v>753</v>
      </c>
    </row>
    <row r="48" spans="1:16" s="152" customFormat="1" x14ac:dyDescent="0.25">
      <c r="A48" s="42"/>
      <c r="B48" s="487"/>
      <c r="C48" s="488"/>
      <c r="D48" s="491"/>
      <c r="E48" s="424"/>
      <c r="F48" s="424"/>
      <c r="G48" s="424"/>
      <c r="H48" s="424"/>
      <c r="I48" s="424"/>
      <c r="J48" s="424"/>
      <c r="K48" s="424"/>
      <c r="L48" s="425"/>
      <c r="O48" s="152" t="s">
        <v>754</v>
      </c>
      <c r="P48" s="164" t="s">
        <v>755</v>
      </c>
    </row>
    <row r="49" spans="1:16" s="152" customFormat="1" x14ac:dyDescent="0.25">
      <c r="A49" s="42"/>
      <c r="B49" s="489"/>
      <c r="C49" s="490"/>
      <c r="D49" s="493"/>
      <c r="E49" s="494"/>
      <c r="F49" s="494"/>
      <c r="G49" s="494"/>
      <c r="H49" s="494"/>
      <c r="I49" s="494"/>
      <c r="J49" s="494"/>
      <c r="K49" s="494"/>
      <c r="L49" s="495"/>
    </row>
    <row r="50" spans="1:16" s="152" customFormat="1" x14ac:dyDescent="0.25">
      <c r="A50" s="42"/>
      <c r="B50" s="496" t="str">
        <f>IF(Intro!$G$20="English",O50,P50)</f>
        <v>L’emploi direct</v>
      </c>
      <c r="C50" s="497"/>
      <c r="D50" s="498" t="str">
        <f>IF(Intro!$G$20="English",O51,P51)</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50" s="499"/>
      <c r="F50" s="499"/>
      <c r="G50" s="499"/>
      <c r="H50" s="499"/>
      <c r="I50" s="499"/>
      <c r="J50" s="499"/>
      <c r="K50" s="499"/>
      <c r="L50" s="500"/>
      <c r="O50" s="152" t="s">
        <v>372</v>
      </c>
      <c r="P50" s="152" t="s">
        <v>379</v>
      </c>
    </row>
    <row r="51" spans="1:16" s="152" customFormat="1" x14ac:dyDescent="0.25">
      <c r="A51" s="42"/>
      <c r="B51" s="487"/>
      <c r="C51" s="488"/>
      <c r="D51" s="491"/>
      <c r="E51" s="424"/>
      <c r="F51" s="424"/>
      <c r="G51" s="424"/>
      <c r="H51" s="424"/>
      <c r="I51" s="424"/>
      <c r="J51" s="424"/>
      <c r="K51" s="424"/>
      <c r="L51" s="425"/>
      <c r="O51" s="152" t="s">
        <v>760</v>
      </c>
      <c r="P51" s="152" t="s">
        <v>759</v>
      </c>
    </row>
    <row r="52" spans="1:16" s="152" customFormat="1" x14ac:dyDescent="0.25">
      <c r="A52" s="42"/>
      <c r="B52" s="487"/>
      <c r="C52" s="488"/>
      <c r="D52" s="491"/>
      <c r="E52" s="424"/>
      <c r="F52" s="424"/>
      <c r="G52" s="424"/>
      <c r="H52" s="424"/>
      <c r="I52" s="424"/>
      <c r="J52" s="424"/>
      <c r="K52" s="424"/>
      <c r="L52" s="425"/>
    </row>
    <row r="53" spans="1:16" s="152" customFormat="1" x14ac:dyDescent="0.25">
      <c r="A53" s="42"/>
      <c r="B53" s="489"/>
      <c r="C53" s="490"/>
      <c r="D53" s="493"/>
      <c r="E53" s="494"/>
      <c r="F53" s="494"/>
      <c r="G53" s="494"/>
      <c r="H53" s="494"/>
      <c r="I53" s="494"/>
      <c r="J53" s="494"/>
      <c r="K53" s="494"/>
      <c r="L53" s="495"/>
    </row>
    <row r="54" spans="1:16" s="152" customFormat="1" x14ac:dyDescent="0.25">
      <c r="A54" s="42"/>
      <c r="B54" s="496" t="str">
        <f>IF(Intro!$G$20="English",O54,P54)</f>
        <v>Charges financières</v>
      </c>
      <c r="C54" s="497"/>
      <c r="D54" s="498" t="str">
        <f>IF(Intro!$G$20="English",O55,P55)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54" s="499"/>
      <c r="F54" s="499"/>
      <c r="G54" s="499"/>
      <c r="H54" s="499"/>
      <c r="I54" s="499"/>
      <c r="J54" s="499"/>
      <c r="K54" s="499"/>
      <c r="L54" s="500"/>
      <c r="O54" s="152" t="s">
        <v>373</v>
      </c>
      <c r="P54" s="152" t="s">
        <v>56</v>
      </c>
    </row>
    <row r="55" spans="1:16" s="152" customFormat="1" x14ac:dyDescent="0.25">
      <c r="A55" s="42"/>
      <c r="B55" s="487"/>
      <c r="C55" s="488"/>
      <c r="D55" s="491"/>
      <c r="E55" s="424"/>
      <c r="F55" s="424"/>
      <c r="G55" s="424"/>
      <c r="H55" s="424"/>
      <c r="I55" s="424"/>
      <c r="J55" s="424"/>
      <c r="K55" s="424"/>
      <c r="L55" s="425"/>
      <c r="O55" s="152" t="s">
        <v>408</v>
      </c>
      <c r="P55" s="152" t="s">
        <v>385</v>
      </c>
    </row>
    <row r="56" spans="1:16" s="152" customFormat="1" x14ac:dyDescent="0.25">
      <c r="A56" s="42"/>
      <c r="B56" s="489"/>
      <c r="C56" s="490"/>
      <c r="D56" s="493"/>
      <c r="E56" s="494"/>
      <c r="F56" s="494"/>
      <c r="G56" s="494"/>
      <c r="H56" s="494"/>
      <c r="I56" s="494"/>
      <c r="J56" s="494"/>
      <c r="K56" s="494"/>
      <c r="L56" s="495"/>
    </row>
    <row r="57" spans="1:16" s="152" customFormat="1" x14ac:dyDescent="0.25">
      <c r="A57" s="42"/>
      <c r="B57" s="496" t="str">
        <f>IF(Intro!$G$20="English",O57,P57)</f>
        <v>Frais généraux, de vente et d'administration</v>
      </c>
      <c r="C57" s="497"/>
      <c r="D57" s="498" t="str">
        <f>IF(Intro!$G$20="English",O58,P58)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57" s="499"/>
      <c r="F57" s="499"/>
      <c r="G57" s="499"/>
      <c r="H57" s="499"/>
      <c r="I57" s="499"/>
      <c r="J57" s="499"/>
      <c r="K57" s="499"/>
      <c r="L57" s="500"/>
      <c r="O57" s="152" t="s">
        <v>374</v>
      </c>
      <c r="P57" s="152" t="s">
        <v>380</v>
      </c>
    </row>
    <row r="58" spans="1:16" s="152" customFormat="1" x14ac:dyDescent="0.25">
      <c r="A58" s="42"/>
      <c r="B58" s="487"/>
      <c r="C58" s="488"/>
      <c r="D58" s="491"/>
      <c r="E58" s="424"/>
      <c r="F58" s="424"/>
      <c r="G58" s="424"/>
      <c r="H58" s="424"/>
      <c r="I58" s="424"/>
      <c r="J58" s="424"/>
      <c r="K58" s="424"/>
      <c r="L58" s="425"/>
      <c r="O58" s="152" t="s">
        <v>409</v>
      </c>
      <c r="P58" s="152" t="s">
        <v>386</v>
      </c>
    </row>
    <row r="59" spans="1:16" s="152" customFormat="1" x14ac:dyDescent="0.25">
      <c r="A59" s="42"/>
      <c r="B59" s="487"/>
      <c r="C59" s="488"/>
      <c r="D59" s="491"/>
      <c r="E59" s="424"/>
      <c r="F59" s="424"/>
      <c r="G59" s="424"/>
      <c r="H59" s="424"/>
      <c r="I59" s="424"/>
      <c r="J59" s="424"/>
      <c r="K59" s="424"/>
      <c r="L59" s="425"/>
    </row>
    <row r="60" spans="1:16" s="152" customFormat="1" x14ac:dyDescent="0.25">
      <c r="A60" s="42"/>
      <c r="B60" s="489"/>
      <c r="C60" s="490"/>
      <c r="D60" s="493"/>
      <c r="E60" s="494"/>
      <c r="F60" s="494"/>
      <c r="G60" s="494"/>
      <c r="H60" s="494"/>
      <c r="I60" s="494"/>
      <c r="J60" s="494"/>
      <c r="K60" s="494"/>
      <c r="L60" s="495"/>
    </row>
    <row r="61" spans="1:16" s="152" customFormat="1" x14ac:dyDescent="0.25">
      <c r="A61" s="42"/>
      <c r="B61" s="496" t="str">
        <f>IF(Intro!$G$20="English",O61,P61)</f>
        <v>L'emploi indirect</v>
      </c>
      <c r="C61" s="497"/>
      <c r="D61" s="498" t="str">
        <f>IF(Intro!$G$20="English",O62,P62)</f>
        <v>Les coûts de main-d'œuvre du personnel des usines, comme les surveillants, les chefs d’usine et les préposés au contrôle de la qualité, mais exclus le personnel de vente et d’administration.</v>
      </c>
      <c r="E61" s="499"/>
      <c r="F61" s="499"/>
      <c r="G61" s="499"/>
      <c r="H61" s="499"/>
      <c r="I61" s="499"/>
      <c r="J61" s="499"/>
      <c r="K61" s="499"/>
      <c r="L61" s="500"/>
      <c r="O61" s="152" t="s">
        <v>375</v>
      </c>
      <c r="P61" s="152" t="s">
        <v>381</v>
      </c>
    </row>
    <row r="62" spans="1:16" s="152" customFormat="1" x14ac:dyDescent="0.25">
      <c r="A62" s="42"/>
      <c r="B62" s="487"/>
      <c r="C62" s="488"/>
      <c r="D62" s="491"/>
      <c r="E62" s="424"/>
      <c r="F62" s="424"/>
      <c r="G62" s="424"/>
      <c r="H62" s="424"/>
      <c r="I62" s="424"/>
      <c r="J62" s="424"/>
      <c r="K62" s="424"/>
      <c r="L62" s="425"/>
      <c r="O62" s="152" t="s">
        <v>761</v>
      </c>
      <c r="P62" s="152" t="s">
        <v>762</v>
      </c>
    </row>
    <row r="63" spans="1:16" s="152" customFormat="1" x14ac:dyDescent="0.25">
      <c r="A63" s="42"/>
      <c r="B63" s="489"/>
      <c r="C63" s="490"/>
      <c r="D63" s="493"/>
      <c r="E63" s="494"/>
      <c r="F63" s="494"/>
      <c r="G63" s="494"/>
      <c r="H63" s="494"/>
      <c r="I63" s="494"/>
      <c r="J63" s="494"/>
      <c r="K63" s="494"/>
      <c r="L63" s="495"/>
    </row>
    <row r="64" spans="1:16" s="152" customFormat="1" x14ac:dyDescent="0.25">
      <c r="A64" s="42"/>
      <c r="B64" s="496" t="str">
        <f>IF(Intro!$G$20="English",O64,P64)</f>
        <v>Valeur de vente nette rendue</v>
      </c>
      <c r="C64" s="497"/>
      <c r="D64" s="498" t="str">
        <f>IF(Intro!$G$20="English",O65,P65)</f>
        <v>La valeur de vos ventes après déduction des escomptes au comptant, des remises sur quantité et des escomptes reportés, des rabais, des taxes, des ristournes et des primes, qu’ils soient indiqués ou non sur la facture. Incluez le coût de livraison.</v>
      </c>
      <c r="E64" s="499"/>
      <c r="F64" s="499"/>
      <c r="G64" s="499"/>
      <c r="H64" s="499"/>
      <c r="I64" s="499"/>
      <c r="J64" s="499"/>
      <c r="K64" s="499"/>
      <c r="L64" s="500"/>
      <c r="O64" s="152" t="s">
        <v>376</v>
      </c>
      <c r="P64" s="152" t="s">
        <v>382</v>
      </c>
    </row>
    <row r="65" spans="1:18" s="152" customFormat="1" x14ac:dyDescent="0.25">
      <c r="A65" s="42"/>
      <c r="B65" s="487"/>
      <c r="C65" s="488"/>
      <c r="D65" s="491"/>
      <c r="E65" s="424"/>
      <c r="F65" s="424"/>
      <c r="G65" s="424"/>
      <c r="H65" s="424"/>
      <c r="I65" s="424"/>
      <c r="J65" s="424"/>
      <c r="K65" s="424"/>
      <c r="L65" s="425"/>
      <c r="O65" s="152" t="s">
        <v>756</v>
      </c>
      <c r="P65" s="164" t="s">
        <v>655</v>
      </c>
      <c r="R65" s="164"/>
    </row>
    <row r="66" spans="1:18" s="152" customFormat="1" x14ac:dyDescent="0.25">
      <c r="A66" s="42"/>
      <c r="B66" s="489"/>
      <c r="C66" s="490"/>
      <c r="D66" s="493"/>
      <c r="E66" s="494"/>
      <c r="F66" s="494"/>
      <c r="G66" s="494"/>
      <c r="H66" s="494"/>
      <c r="I66" s="494"/>
      <c r="J66" s="494"/>
      <c r="K66" s="494"/>
      <c r="L66" s="495"/>
      <c r="R66" s="164"/>
    </row>
    <row r="67" spans="1:18" s="152" customFormat="1" x14ac:dyDescent="0.25">
      <c r="A67" s="42"/>
      <c r="B67" s="496" t="str">
        <f>IF(Intro!$G$20="English",O67,P67)</f>
        <v>Valeur de vente nette</v>
      </c>
      <c r="C67" s="497"/>
      <c r="D67" s="498" t="str">
        <f>IF(Intro!$G$20="English",O68,P68)</f>
        <v>La valeur de vos ventes après déduction des retours, rabais pour marchandises endommagées ou manquantes et tous rabais, escomptes et incitatifs offerts.</v>
      </c>
      <c r="E67" s="499"/>
      <c r="F67" s="499"/>
      <c r="G67" s="499"/>
      <c r="H67" s="499"/>
      <c r="I67" s="499"/>
      <c r="J67" s="499"/>
      <c r="K67" s="499"/>
      <c r="L67" s="500"/>
      <c r="O67" s="152" t="s">
        <v>377</v>
      </c>
      <c r="P67" s="152" t="s">
        <v>73</v>
      </c>
    </row>
    <row r="68" spans="1:18" s="152" customFormat="1" x14ac:dyDescent="0.25">
      <c r="A68" s="42"/>
      <c r="B68" s="487"/>
      <c r="C68" s="488"/>
      <c r="D68" s="491"/>
      <c r="E68" s="424"/>
      <c r="F68" s="424"/>
      <c r="G68" s="424"/>
      <c r="H68" s="424"/>
      <c r="I68" s="424"/>
      <c r="J68" s="424"/>
      <c r="K68" s="424"/>
      <c r="L68" s="425"/>
      <c r="O68" s="152" t="s">
        <v>656</v>
      </c>
      <c r="P68" s="152" t="s">
        <v>657</v>
      </c>
    </row>
    <row r="69" spans="1:18" s="152" customFormat="1" x14ac:dyDescent="0.25">
      <c r="A69" s="42"/>
      <c r="B69" s="496" t="str">
        <f>IF(Intro!$G$20="English",O69,P69)</f>
        <v xml:space="preserve">La capacité pratique des usines
</v>
      </c>
      <c r="C69" s="497"/>
      <c r="D69" s="498" t="str">
        <f>IF(Intro!$G$20="English",O70,P70)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69" s="499"/>
      <c r="F69" s="499"/>
      <c r="G69" s="499"/>
      <c r="H69" s="499"/>
      <c r="I69" s="499"/>
      <c r="J69" s="499"/>
      <c r="K69" s="499"/>
      <c r="L69" s="500"/>
      <c r="O69" s="152" t="s">
        <v>378</v>
      </c>
      <c r="P69" s="152" t="s">
        <v>383</v>
      </c>
    </row>
    <row r="70" spans="1:18" s="152" customFormat="1" x14ac:dyDescent="0.25">
      <c r="A70" s="42"/>
      <c r="B70" s="487"/>
      <c r="C70" s="488"/>
      <c r="D70" s="491"/>
      <c r="E70" s="492"/>
      <c r="F70" s="492"/>
      <c r="G70" s="492"/>
      <c r="H70" s="492"/>
      <c r="I70" s="492"/>
      <c r="J70" s="492"/>
      <c r="K70" s="492"/>
      <c r="L70" s="425"/>
      <c r="M70" s="164"/>
      <c r="O70" s="152" t="s">
        <v>612</v>
      </c>
      <c r="P70" s="152" t="s">
        <v>707</v>
      </c>
    </row>
    <row r="71" spans="1:18" s="152" customFormat="1" x14ac:dyDescent="0.25">
      <c r="A71" s="42"/>
      <c r="B71" s="487"/>
      <c r="C71" s="488"/>
      <c r="D71" s="491"/>
      <c r="E71" s="492"/>
      <c r="F71" s="492"/>
      <c r="G71" s="492"/>
      <c r="H71" s="492"/>
      <c r="I71" s="492"/>
      <c r="J71" s="492"/>
      <c r="K71" s="492"/>
      <c r="L71" s="425"/>
      <c r="M71" s="164"/>
    </row>
    <row r="72" spans="1:18" s="152" customFormat="1" x14ac:dyDescent="0.25">
      <c r="A72" s="42"/>
      <c r="B72" s="487"/>
      <c r="C72" s="488"/>
      <c r="D72" s="491"/>
      <c r="E72" s="492"/>
      <c r="F72" s="492"/>
      <c r="G72" s="492"/>
      <c r="H72" s="492"/>
      <c r="I72" s="492"/>
      <c r="J72" s="492"/>
      <c r="K72" s="492"/>
      <c r="L72" s="425"/>
      <c r="M72" s="164"/>
    </row>
    <row r="73" spans="1:18" s="152" customFormat="1" x14ac:dyDescent="0.25">
      <c r="A73" s="42"/>
      <c r="B73" s="475" t="str">
        <f>IF(Intro!$G$20="English",O73,P73)</f>
        <v>Entreprises affiliées</v>
      </c>
      <c r="C73" s="476"/>
      <c r="D73" s="481" t="str">
        <f>IF(Intro!$G$20="English",O74,P74)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73" s="481"/>
      <c r="F73" s="481"/>
      <c r="G73" s="481"/>
      <c r="H73" s="481"/>
      <c r="I73" s="481"/>
      <c r="J73" s="481"/>
      <c r="K73" s="481"/>
      <c r="L73" s="482"/>
      <c r="O73" s="152" t="s">
        <v>613</v>
      </c>
      <c r="P73" s="152" t="s">
        <v>614</v>
      </c>
    </row>
    <row r="74" spans="1:18" s="152" customFormat="1" x14ac:dyDescent="0.25">
      <c r="A74" s="42"/>
      <c r="B74" s="477"/>
      <c r="C74" s="478"/>
      <c r="D74" s="483"/>
      <c r="E74" s="483"/>
      <c r="F74" s="483"/>
      <c r="G74" s="483"/>
      <c r="H74" s="483"/>
      <c r="I74" s="483"/>
      <c r="J74" s="483"/>
      <c r="K74" s="483"/>
      <c r="L74" s="484"/>
      <c r="O74" s="152" t="s">
        <v>610</v>
      </c>
      <c r="P74" s="152" t="s">
        <v>611</v>
      </c>
    </row>
    <row r="75" spans="1:18" s="152" customFormat="1" x14ac:dyDescent="0.25">
      <c r="A75" s="42"/>
      <c r="B75" s="477"/>
      <c r="C75" s="478"/>
      <c r="D75" s="483"/>
      <c r="E75" s="483"/>
      <c r="F75" s="483"/>
      <c r="G75" s="483"/>
      <c r="H75" s="483"/>
      <c r="I75" s="483"/>
      <c r="J75" s="483"/>
      <c r="K75" s="483"/>
      <c r="L75" s="484"/>
    </row>
    <row r="76" spans="1:18" s="152" customFormat="1" x14ac:dyDescent="0.25">
      <c r="A76" s="42"/>
      <c r="B76" s="479"/>
      <c r="C76" s="480"/>
      <c r="D76" s="485"/>
      <c r="E76" s="485"/>
      <c r="F76" s="485"/>
      <c r="G76" s="485"/>
      <c r="H76" s="485"/>
      <c r="I76" s="485"/>
      <c r="J76" s="485"/>
      <c r="K76" s="485"/>
      <c r="L76" s="486"/>
    </row>
  </sheetData>
  <sheetProtection algorithmName="SHA-512" hashValue="ymbnpLRxuEWAI6eRk+3rnN5muPY/4YhdTjenzggrvQ+rhhmFvawuIAb6yDB4D7wEj6STpkpPg5JvLranCRXKvw==" saltValue="YkpVouGoUxsY6WvPEVqHvQ==" spinCount="100000" sheet="1" objects="1" scenarios="1" selectLockedCells="1"/>
  <mergeCells count="40">
    <mergeCell ref="B23:L23"/>
    <mergeCell ref="B24:L24"/>
    <mergeCell ref="B26:L26"/>
    <mergeCell ref="B39:L39"/>
    <mergeCell ref="B29:L29"/>
    <mergeCell ref="B31:L31"/>
    <mergeCell ref="B33:C35"/>
    <mergeCell ref="D33:J35"/>
    <mergeCell ref="B19:L19"/>
    <mergeCell ref="B12:L13"/>
    <mergeCell ref="B15:L16"/>
    <mergeCell ref="B21:L21"/>
    <mergeCell ref="B22:L22"/>
    <mergeCell ref="B4:L4"/>
    <mergeCell ref="B5:L5"/>
    <mergeCell ref="B6:L6"/>
    <mergeCell ref="B8:L8"/>
    <mergeCell ref="B10:L10"/>
    <mergeCell ref="B57:C60"/>
    <mergeCell ref="D57:L60"/>
    <mergeCell ref="B61:C63"/>
    <mergeCell ref="D61:L63"/>
    <mergeCell ref="B64:C66"/>
    <mergeCell ref="D64:L66"/>
    <mergeCell ref="B73:C76"/>
    <mergeCell ref="D73:L76"/>
    <mergeCell ref="B40:C42"/>
    <mergeCell ref="D40:L42"/>
    <mergeCell ref="B43:C46"/>
    <mergeCell ref="D43:L46"/>
    <mergeCell ref="B50:C53"/>
    <mergeCell ref="D50:L53"/>
    <mergeCell ref="B47:C49"/>
    <mergeCell ref="D47:L49"/>
    <mergeCell ref="B54:C56"/>
    <mergeCell ref="D54:L56"/>
    <mergeCell ref="B67:C68"/>
    <mergeCell ref="D67:L68"/>
    <mergeCell ref="B69:C72"/>
    <mergeCell ref="D69:L72"/>
  </mergeCells>
  <printOptions horizontalCentered="1"/>
  <pageMargins left="0.25" right="0.25" top="0.75" bottom="0.75" header="0.3" footer="0.3"/>
  <pageSetup scale="63" fitToHeight="0" orientation="portrait" r:id="rId1"/>
  <headerFooter>
    <oddFooter>&amp;L&amp;A</oddFooter>
  </headerFooter>
  <rowBreaks count="1" manualBreakCount="1">
    <brk id="38"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46"/>
  <sheetViews>
    <sheetView showGridLines="0" zoomScaleNormal="100" workbookViewId="0">
      <selection activeCell="B421" sqref="B421:L422"/>
    </sheetView>
  </sheetViews>
  <sheetFormatPr defaultColWidth="9.140625" defaultRowHeight="14.25" x14ac:dyDescent="0.25"/>
  <cols>
    <col min="1" max="1" width="1.85546875" style="14" customWidth="1"/>
    <col min="2" max="12" width="14.5703125" style="25" customWidth="1"/>
    <col min="13" max="13" width="6.140625" style="1" customWidth="1"/>
    <col min="14" max="14" width="9.140625" style="2" customWidth="1"/>
    <col min="15" max="16" width="15.5703125" style="17" hidden="1" customWidth="1"/>
    <col min="17" max="17" width="9.140625" style="2" customWidth="1"/>
    <col min="18" max="16384" width="9.140625" style="2"/>
  </cols>
  <sheetData>
    <row r="1" spans="1:16" x14ac:dyDescent="0.25">
      <c r="O1" s="2" t="s">
        <v>751</v>
      </c>
      <c r="P1" s="2" t="s">
        <v>751</v>
      </c>
    </row>
    <row r="2" spans="1:16" x14ac:dyDescent="0.25">
      <c r="B2" s="26" t="s">
        <v>0</v>
      </c>
      <c r="C2" s="26"/>
      <c r="D2" s="26"/>
      <c r="O2" s="3" t="s">
        <v>168</v>
      </c>
      <c r="P2" s="3" t="s">
        <v>169</v>
      </c>
    </row>
    <row r="3" spans="1:16" x14ac:dyDescent="0.25">
      <c r="B3" s="27"/>
      <c r="C3" s="27"/>
      <c r="D3" s="27"/>
      <c r="O3" s="8"/>
      <c r="P3" s="8"/>
    </row>
    <row r="4" spans="1:16" s="8" customFormat="1" x14ac:dyDescent="0.25">
      <c r="A4" s="15"/>
      <c r="B4" s="415" t="str">
        <f>Info!B4</f>
        <v>QUESTIONNAIRE À L’INTENTION DES PRODUCTEURS</v>
      </c>
      <c r="C4" s="416"/>
      <c r="D4" s="416"/>
      <c r="E4" s="416"/>
      <c r="F4" s="416"/>
      <c r="G4" s="416"/>
      <c r="H4" s="416"/>
      <c r="I4" s="416"/>
      <c r="J4" s="416"/>
      <c r="K4" s="416"/>
      <c r="L4" s="417"/>
      <c r="M4" s="6"/>
      <c r="N4" s="6"/>
      <c r="O4" s="16"/>
      <c r="P4" s="16"/>
    </row>
    <row r="5" spans="1:16" s="8" customFormat="1" x14ac:dyDescent="0.25">
      <c r="A5" s="15"/>
      <c r="B5" s="418" t="str">
        <f>Info!B5</f>
        <v>NQ-2026-001</v>
      </c>
      <c r="C5" s="419"/>
      <c r="D5" s="419"/>
      <c r="E5" s="419"/>
      <c r="F5" s="419"/>
      <c r="G5" s="419"/>
      <c r="H5" s="419"/>
      <c r="I5" s="419"/>
      <c r="J5" s="419"/>
      <c r="K5" s="419"/>
      <c r="L5" s="420"/>
      <c r="M5" s="6"/>
      <c r="N5" s="6"/>
      <c r="O5" s="16"/>
      <c r="P5" s="16"/>
    </row>
    <row r="6" spans="1:16" s="17" customFormat="1" x14ac:dyDescent="0.25">
      <c r="A6" s="15"/>
      <c r="B6" s="418" t="str">
        <f>Info!B6</f>
        <v>TUBAGES DE PUITS DE GAZ ET DE PÉTROLE</v>
      </c>
      <c r="C6" s="419"/>
      <c r="D6" s="419"/>
      <c r="E6" s="419"/>
      <c r="F6" s="419"/>
      <c r="G6" s="419"/>
      <c r="H6" s="419"/>
      <c r="I6" s="419"/>
      <c r="J6" s="419"/>
      <c r="K6" s="419"/>
      <c r="L6" s="420"/>
      <c r="M6" s="16"/>
      <c r="N6" s="16"/>
      <c r="O6" s="18"/>
      <c r="P6" s="18"/>
    </row>
    <row r="7" spans="1:16" s="17" customFormat="1" x14ac:dyDescent="0.25">
      <c r="A7" s="15"/>
      <c r="B7" s="325"/>
      <c r="C7" s="34"/>
      <c r="D7" s="34"/>
      <c r="E7" s="34"/>
      <c r="F7" s="34"/>
      <c r="G7" s="34"/>
      <c r="H7" s="34"/>
      <c r="I7" s="34"/>
      <c r="J7" s="34"/>
      <c r="K7" s="34"/>
      <c r="L7" s="326"/>
      <c r="M7" s="16"/>
      <c r="N7" s="16"/>
      <c r="O7" s="5"/>
    </row>
    <row r="8" spans="1:16" s="17" customFormat="1" x14ac:dyDescent="0.25">
      <c r="A8" s="15"/>
      <c r="B8" s="546" t="str">
        <f>IF(Intro!$G$20="English",O8,P8)</f>
        <v>Les questions suivantes font référence aux marchandises comme définies dans la description du produit de l'onglet Intro.</v>
      </c>
      <c r="C8" s="547"/>
      <c r="D8" s="547"/>
      <c r="E8" s="547"/>
      <c r="F8" s="547"/>
      <c r="G8" s="547"/>
      <c r="H8" s="547"/>
      <c r="I8" s="547"/>
      <c r="J8" s="547"/>
      <c r="K8" s="547"/>
      <c r="L8" s="548"/>
      <c r="M8" s="16"/>
      <c r="N8" s="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546" t="str">
        <f>IF(Intro!$G$20="English",O9,P9)</f>
        <v>Des informations sur le produit et un glossaire de termes sont disponibles dans l'onglet Info.</v>
      </c>
      <c r="C9" s="547"/>
      <c r="D9" s="547"/>
      <c r="E9" s="547"/>
      <c r="F9" s="547"/>
      <c r="G9" s="547"/>
      <c r="H9" s="547"/>
      <c r="I9" s="547"/>
      <c r="J9" s="547"/>
      <c r="K9" s="547"/>
      <c r="L9" s="548"/>
      <c r="M9" s="16"/>
      <c r="N9" s="16"/>
      <c r="O9" s="18" t="s">
        <v>178</v>
      </c>
      <c r="P9" s="17" t="s">
        <v>179</v>
      </c>
    </row>
    <row r="10" spans="1:16" s="17" customFormat="1" x14ac:dyDescent="0.25">
      <c r="A10" s="15"/>
      <c r="B10" s="549" t="str">
        <f>IF(Intro!$G$20="English",O10,P10)</f>
        <v>Utilisez l'onglet AddPub si vous avez besoin de plus d'espace.</v>
      </c>
      <c r="C10" s="550"/>
      <c r="D10" s="550"/>
      <c r="E10" s="550"/>
      <c r="F10" s="550"/>
      <c r="G10" s="550"/>
      <c r="H10" s="550"/>
      <c r="I10" s="550"/>
      <c r="J10" s="550"/>
      <c r="K10" s="550"/>
      <c r="L10" s="551"/>
      <c r="M10" s="16"/>
      <c r="N10" s="16"/>
      <c r="O10" s="18" t="s">
        <v>290</v>
      </c>
      <c r="P10" s="18" t="s">
        <v>291</v>
      </c>
    </row>
    <row r="11" spans="1:16" s="9" customFormat="1" x14ac:dyDescent="0.25">
      <c r="A11" s="19"/>
      <c r="B11" s="28"/>
      <c r="C11" s="28"/>
      <c r="D11" s="28"/>
      <c r="E11" s="29"/>
      <c r="F11" s="29"/>
      <c r="G11" s="29"/>
      <c r="H11" s="29"/>
      <c r="I11" s="29"/>
      <c r="J11" s="29"/>
      <c r="K11" s="29"/>
      <c r="L11" s="29"/>
      <c r="O11" s="10"/>
      <c r="P11" s="10"/>
    </row>
    <row r="12" spans="1:16" x14ac:dyDescent="0.25">
      <c r="B12" s="398" t="str">
        <f>IF(Intro!$G$20="English",O12,P12)</f>
        <v>INFORMATIONS GÉNÉRALES SUR L'ENTREPRISE</v>
      </c>
      <c r="C12" s="399"/>
      <c r="D12" s="399"/>
      <c r="E12" s="399"/>
      <c r="F12" s="399"/>
      <c r="G12" s="399"/>
      <c r="H12" s="399"/>
      <c r="I12" s="399"/>
      <c r="J12" s="399"/>
      <c r="K12" s="399"/>
      <c r="L12" s="400"/>
      <c r="M12" s="178"/>
      <c r="O12" s="249" t="s">
        <v>658</v>
      </c>
      <c r="P12" s="249" t="s">
        <v>659</v>
      </c>
    </row>
    <row r="13" spans="1:16" x14ac:dyDescent="0.25">
      <c r="B13" s="552" t="s">
        <v>20</v>
      </c>
      <c r="C13" s="553"/>
      <c r="D13" s="553"/>
      <c r="E13" s="553"/>
      <c r="F13" s="553"/>
      <c r="G13" s="553"/>
      <c r="H13" s="553"/>
      <c r="I13" s="553"/>
      <c r="J13" s="553"/>
      <c r="K13" s="553"/>
      <c r="L13" s="554"/>
      <c r="M13" s="2"/>
    </row>
    <row r="14" spans="1:16" s="11" customFormat="1" x14ac:dyDescent="0.25">
      <c r="A14" s="13"/>
      <c r="B14" s="30"/>
      <c r="C14" s="31"/>
      <c r="D14" s="31"/>
      <c r="E14" s="32"/>
      <c r="F14" s="32"/>
      <c r="G14" s="32"/>
      <c r="H14" s="32"/>
      <c r="I14" s="32"/>
      <c r="J14" s="32"/>
      <c r="K14" s="32"/>
      <c r="L14" s="33"/>
      <c r="O14" s="9"/>
      <c r="P14" s="9"/>
    </row>
    <row r="15" spans="1:16" s="11" customFormat="1" x14ac:dyDescent="0.25">
      <c r="A15" s="13"/>
      <c r="B15" s="401" t="str">
        <f>IF(Intro!$G$20="English",O15,P15)</f>
        <v>Donnez un bref historique de votre entreprise, en insistant plus particulièrement sur les activités entourant les marchandises.</v>
      </c>
      <c r="C15" s="402"/>
      <c r="D15" s="402"/>
      <c r="E15" s="402"/>
      <c r="F15" s="402"/>
      <c r="G15" s="402"/>
      <c r="H15" s="402"/>
      <c r="I15" s="402"/>
      <c r="J15" s="402"/>
      <c r="K15" s="402"/>
      <c r="L15" s="403"/>
      <c r="O15" s="173" t="s">
        <v>138</v>
      </c>
      <c r="P15" s="9" t="s">
        <v>139</v>
      </c>
    </row>
    <row r="16" spans="1:16" s="178" customFormat="1" x14ac:dyDescent="0.25">
      <c r="A16" s="202"/>
      <c r="B16" s="218"/>
      <c r="C16" s="219"/>
      <c r="D16" s="219"/>
      <c r="E16" s="219"/>
      <c r="F16" s="219"/>
      <c r="G16" s="219"/>
      <c r="H16" s="219"/>
      <c r="I16" s="219"/>
      <c r="J16" s="219"/>
      <c r="K16" s="219"/>
      <c r="L16" s="204"/>
      <c r="O16" s="174"/>
      <c r="P16" s="174"/>
    </row>
    <row r="17" spans="1:16" s="3" customFormat="1" x14ac:dyDescent="0.25">
      <c r="A17" s="14"/>
      <c r="B17" s="524"/>
      <c r="C17" s="525"/>
      <c r="D17" s="525"/>
      <c r="E17" s="525"/>
      <c r="F17" s="525"/>
      <c r="G17" s="525"/>
      <c r="H17" s="525"/>
      <c r="I17" s="525"/>
      <c r="J17" s="525"/>
      <c r="K17" s="525"/>
      <c r="L17" s="526"/>
      <c r="M17" s="178"/>
      <c r="O17" s="172"/>
      <c r="P17" s="172"/>
    </row>
    <row r="18" spans="1:16" s="3" customFormat="1" x14ac:dyDescent="0.25">
      <c r="A18" s="14"/>
      <c r="B18" s="524"/>
      <c r="C18" s="525"/>
      <c r="D18" s="525"/>
      <c r="E18" s="525"/>
      <c r="F18" s="525"/>
      <c r="G18" s="525"/>
      <c r="H18" s="525"/>
      <c r="I18" s="525"/>
      <c r="J18" s="525"/>
      <c r="K18" s="525"/>
      <c r="L18" s="526"/>
      <c r="M18" s="178"/>
      <c r="O18" s="172"/>
      <c r="P18" s="172"/>
    </row>
    <row r="19" spans="1:16" s="3" customFormat="1" x14ac:dyDescent="0.25">
      <c r="A19" s="14"/>
      <c r="B19" s="524"/>
      <c r="C19" s="525"/>
      <c r="D19" s="525"/>
      <c r="E19" s="525"/>
      <c r="F19" s="525"/>
      <c r="G19" s="525"/>
      <c r="H19" s="525"/>
      <c r="I19" s="525"/>
      <c r="J19" s="525"/>
      <c r="K19" s="525"/>
      <c r="L19" s="526"/>
      <c r="M19" s="178"/>
      <c r="O19" s="172"/>
      <c r="P19" s="172"/>
    </row>
    <row r="20" spans="1:16" s="3" customFormat="1" x14ac:dyDescent="0.25">
      <c r="A20" s="14"/>
      <c r="B20" s="524"/>
      <c r="C20" s="525"/>
      <c r="D20" s="525"/>
      <c r="E20" s="525"/>
      <c r="F20" s="525"/>
      <c r="G20" s="525"/>
      <c r="H20" s="525"/>
      <c r="I20" s="525"/>
      <c r="J20" s="525"/>
      <c r="K20" s="525"/>
      <c r="L20" s="526"/>
      <c r="M20" s="178"/>
      <c r="O20" s="172"/>
      <c r="P20" s="172"/>
    </row>
    <row r="21" spans="1:16" s="3" customFormat="1" x14ac:dyDescent="0.25">
      <c r="A21" s="14"/>
      <c r="B21" s="524"/>
      <c r="C21" s="525"/>
      <c r="D21" s="525"/>
      <c r="E21" s="525"/>
      <c r="F21" s="525"/>
      <c r="G21" s="525"/>
      <c r="H21" s="525"/>
      <c r="I21" s="525"/>
      <c r="J21" s="525"/>
      <c r="K21" s="525"/>
      <c r="L21" s="526"/>
      <c r="M21" s="178"/>
      <c r="O21" s="172"/>
      <c r="P21" s="172"/>
    </row>
    <row r="22" spans="1:16" s="3" customFormat="1" x14ac:dyDescent="0.25">
      <c r="A22" s="14"/>
      <c r="B22" s="524"/>
      <c r="C22" s="525"/>
      <c r="D22" s="525"/>
      <c r="E22" s="525"/>
      <c r="F22" s="525"/>
      <c r="G22" s="525"/>
      <c r="H22" s="525"/>
      <c r="I22" s="525"/>
      <c r="J22" s="525"/>
      <c r="K22" s="525"/>
      <c r="L22" s="526"/>
      <c r="M22" s="178"/>
      <c r="O22" s="172"/>
      <c r="P22" s="172"/>
    </row>
    <row r="23" spans="1:16" s="3" customFormat="1" x14ac:dyDescent="0.25">
      <c r="A23" s="14"/>
      <c r="B23" s="524"/>
      <c r="C23" s="525"/>
      <c r="D23" s="525"/>
      <c r="E23" s="525"/>
      <c r="F23" s="525"/>
      <c r="G23" s="525"/>
      <c r="H23" s="525"/>
      <c r="I23" s="525"/>
      <c r="J23" s="525"/>
      <c r="K23" s="525"/>
      <c r="L23" s="526"/>
      <c r="M23" s="178"/>
      <c r="O23" s="172"/>
      <c r="P23" s="172"/>
    </row>
    <row r="24" spans="1:16" s="3" customFormat="1" x14ac:dyDescent="0.25">
      <c r="A24" s="14"/>
      <c r="B24" s="524"/>
      <c r="C24" s="525"/>
      <c r="D24" s="525"/>
      <c r="E24" s="525"/>
      <c r="F24" s="525"/>
      <c r="G24" s="525"/>
      <c r="H24" s="525"/>
      <c r="I24" s="525"/>
      <c r="J24" s="525"/>
      <c r="K24" s="525"/>
      <c r="L24" s="526"/>
      <c r="M24" s="178"/>
      <c r="O24" s="172"/>
      <c r="P24" s="172"/>
    </row>
    <row r="25" spans="1:16" s="178" customFormat="1" x14ac:dyDescent="0.25">
      <c r="A25" s="202"/>
      <c r="B25" s="221"/>
      <c r="C25" s="222"/>
      <c r="D25" s="222"/>
      <c r="E25" s="222"/>
      <c r="F25" s="222"/>
      <c r="G25" s="222"/>
      <c r="H25" s="222"/>
      <c r="I25" s="222"/>
      <c r="J25" s="222"/>
      <c r="K25" s="222"/>
      <c r="L25" s="220"/>
      <c r="O25" s="174"/>
      <c r="P25" s="174"/>
    </row>
    <row r="26" spans="1:16" s="3" customFormat="1" x14ac:dyDescent="0.25">
      <c r="A26" s="14"/>
      <c r="B26" s="530" t="s">
        <v>21</v>
      </c>
      <c r="C26" s="531"/>
      <c r="D26" s="531"/>
      <c r="E26" s="531"/>
      <c r="F26" s="531"/>
      <c r="G26" s="531"/>
      <c r="H26" s="531"/>
      <c r="I26" s="531"/>
      <c r="J26" s="531"/>
      <c r="K26" s="531"/>
      <c r="L26" s="532"/>
      <c r="M26" s="214"/>
      <c r="O26" s="172"/>
      <c r="P26" s="172"/>
    </row>
    <row r="27" spans="1:16" s="178" customFormat="1" x14ac:dyDescent="0.25">
      <c r="A27" s="202"/>
      <c r="B27" s="218"/>
      <c r="C27" s="219"/>
      <c r="D27" s="219"/>
      <c r="E27" s="219"/>
      <c r="F27" s="219"/>
      <c r="G27" s="219"/>
      <c r="H27" s="219"/>
      <c r="I27" s="219"/>
      <c r="J27" s="219"/>
      <c r="K27" s="219"/>
      <c r="L27" s="204"/>
      <c r="O27" s="174"/>
      <c r="P27" s="174"/>
    </row>
    <row r="28" spans="1:16" s="178" customFormat="1" x14ac:dyDescent="0.25">
      <c r="A28" s="202"/>
      <c r="B28" s="409" t="str">
        <f>IF(Intro!$G$20="English",O28,P28)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410"/>
      <c r="D28" s="410"/>
      <c r="E28" s="410"/>
      <c r="F28" s="410"/>
      <c r="G28" s="410"/>
      <c r="H28" s="410"/>
      <c r="I28" s="410"/>
      <c r="J28" s="410"/>
      <c r="K28" s="410"/>
      <c r="L28" s="411"/>
      <c r="O28" s="152" t="s">
        <v>615</v>
      </c>
      <c r="P28" s="152" t="s">
        <v>616</v>
      </c>
    </row>
    <row r="29" spans="1:16" s="178" customFormat="1" x14ac:dyDescent="0.25">
      <c r="A29" s="202"/>
      <c r="B29" s="409"/>
      <c r="C29" s="410"/>
      <c r="D29" s="410"/>
      <c r="E29" s="410"/>
      <c r="F29" s="410"/>
      <c r="G29" s="410"/>
      <c r="H29" s="410"/>
      <c r="I29" s="410"/>
      <c r="J29" s="410"/>
      <c r="K29" s="410"/>
      <c r="L29" s="411"/>
      <c r="O29" s="174" t="s">
        <v>22</v>
      </c>
      <c r="P29" s="174" t="s">
        <v>23</v>
      </c>
    </row>
    <row r="30" spans="1:16" s="178" customFormat="1" x14ac:dyDescent="0.25">
      <c r="A30" s="202"/>
      <c r="B30" s="409"/>
      <c r="C30" s="410"/>
      <c r="D30" s="410"/>
      <c r="E30" s="410"/>
      <c r="F30" s="410"/>
      <c r="G30" s="410"/>
      <c r="H30" s="410"/>
      <c r="I30" s="410"/>
      <c r="J30" s="410"/>
      <c r="K30" s="410"/>
      <c r="L30" s="411"/>
      <c r="O30" s="174" t="s">
        <v>7</v>
      </c>
      <c r="P30" s="174" t="s">
        <v>8</v>
      </c>
    </row>
    <row r="31" spans="1:16" s="178" customFormat="1" x14ac:dyDescent="0.25">
      <c r="A31" s="202"/>
      <c r="B31" s="218"/>
      <c r="C31" s="219"/>
      <c r="D31" s="219"/>
      <c r="E31" s="219"/>
      <c r="F31" s="219"/>
      <c r="G31" s="219"/>
      <c r="H31" s="219"/>
      <c r="I31" s="219"/>
      <c r="J31" s="219"/>
      <c r="K31" s="219"/>
      <c r="L31" s="204"/>
      <c r="O31" s="174" t="s">
        <v>410</v>
      </c>
      <c r="P31" s="174" t="s">
        <v>724</v>
      </c>
    </row>
    <row r="32" spans="1:16" s="11" customFormat="1" x14ac:dyDescent="0.25">
      <c r="A32" s="13"/>
      <c r="B32" s="181"/>
      <c r="C32" s="544" t="str">
        <f>IF(Intro!$G$20="English",O29,P29)</f>
        <v xml:space="preserve">Dénomination sociale de l'entreprise </v>
      </c>
      <c r="D32" s="544"/>
      <c r="E32" s="544" t="str">
        <f>IF(Intro!$G$20="English",O30,P30)</f>
        <v>Adresse de l'entreprise</v>
      </c>
      <c r="F32" s="544"/>
      <c r="G32" s="544" t="str">
        <f>IF(Intro!$G$20="English",O31,P31)</f>
        <v>Type d'affiliation</v>
      </c>
      <c r="H32" s="544"/>
      <c r="I32" s="544"/>
      <c r="J32" s="544" t="str">
        <f>IF(Intro!$G$20="English",O32,P32)</f>
        <v>Rôle dans l'industrie</v>
      </c>
      <c r="K32" s="544"/>
      <c r="L32" s="545"/>
      <c r="O32" s="174" t="s">
        <v>24</v>
      </c>
      <c r="P32" s="174" t="s">
        <v>25</v>
      </c>
    </row>
    <row r="33" spans="1:16" s="11" customFormat="1" x14ac:dyDescent="0.25">
      <c r="A33" s="13"/>
      <c r="B33" s="181"/>
      <c r="C33" s="544"/>
      <c r="D33" s="544"/>
      <c r="E33" s="544"/>
      <c r="F33" s="544"/>
      <c r="G33" s="544"/>
      <c r="H33" s="544"/>
      <c r="I33" s="544"/>
      <c r="J33" s="544"/>
      <c r="K33" s="544"/>
      <c r="L33" s="545"/>
    </row>
    <row r="34" spans="1:16" s="153" customFormat="1" x14ac:dyDescent="0.25">
      <c r="A34" s="198"/>
      <c r="B34" s="543">
        <v>1</v>
      </c>
      <c r="C34" s="429"/>
      <c r="D34" s="429"/>
      <c r="E34" s="429"/>
      <c r="F34" s="429"/>
      <c r="G34" s="429"/>
      <c r="H34" s="429"/>
      <c r="I34" s="429"/>
      <c r="J34" s="429"/>
      <c r="K34" s="429"/>
      <c r="L34" s="542"/>
      <c r="O34" s="174"/>
      <c r="P34" s="174"/>
    </row>
    <row r="35" spans="1:16" s="153" customFormat="1" x14ac:dyDescent="0.25">
      <c r="A35" s="198"/>
      <c r="B35" s="543"/>
      <c r="C35" s="429"/>
      <c r="D35" s="429"/>
      <c r="E35" s="429"/>
      <c r="F35" s="429"/>
      <c r="G35" s="429"/>
      <c r="H35" s="429"/>
      <c r="I35" s="429"/>
      <c r="J35" s="429"/>
      <c r="K35" s="429"/>
      <c r="L35" s="542"/>
    </row>
    <row r="36" spans="1:16" s="153" customFormat="1" x14ac:dyDescent="0.25">
      <c r="A36" s="198"/>
      <c r="B36" s="543">
        <v>2</v>
      </c>
      <c r="C36" s="429"/>
      <c r="D36" s="429"/>
      <c r="E36" s="429"/>
      <c r="F36" s="429"/>
      <c r="G36" s="429"/>
      <c r="H36" s="429"/>
      <c r="I36" s="429"/>
      <c r="J36" s="429"/>
      <c r="K36" s="429"/>
      <c r="L36" s="542"/>
    </row>
    <row r="37" spans="1:16" s="153" customFormat="1" x14ac:dyDescent="0.25">
      <c r="A37" s="198"/>
      <c r="B37" s="543"/>
      <c r="C37" s="429"/>
      <c r="D37" s="429"/>
      <c r="E37" s="429"/>
      <c r="F37" s="429"/>
      <c r="G37" s="429"/>
      <c r="H37" s="429"/>
      <c r="I37" s="429"/>
      <c r="J37" s="429"/>
      <c r="K37" s="429"/>
      <c r="L37" s="542"/>
    </row>
    <row r="38" spans="1:16" s="153" customFormat="1" x14ac:dyDescent="0.25">
      <c r="A38" s="198"/>
      <c r="B38" s="543">
        <v>3</v>
      </c>
      <c r="C38" s="429"/>
      <c r="D38" s="429"/>
      <c r="E38" s="429"/>
      <c r="F38" s="429"/>
      <c r="G38" s="429"/>
      <c r="H38" s="429"/>
      <c r="I38" s="429"/>
      <c r="J38" s="429"/>
      <c r="K38" s="429"/>
      <c r="L38" s="542"/>
    </row>
    <row r="39" spans="1:16" s="153" customFormat="1" x14ac:dyDescent="0.25">
      <c r="A39" s="198"/>
      <c r="B39" s="543"/>
      <c r="C39" s="429"/>
      <c r="D39" s="429"/>
      <c r="E39" s="429"/>
      <c r="F39" s="429"/>
      <c r="G39" s="429"/>
      <c r="H39" s="429"/>
      <c r="I39" s="429"/>
      <c r="J39" s="429"/>
      <c r="K39" s="429"/>
      <c r="L39" s="542"/>
      <c r="O39" s="174"/>
      <c r="P39" s="174"/>
    </row>
    <row r="40" spans="1:16" s="153" customFormat="1" x14ac:dyDescent="0.25">
      <c r="A40" s="198"/>
      <c r="B40" s="543">
        <v>4</v>
      </c>
      <c r="C40" s="429"/>
      <c r="D40" s="429"/>
      <c r="E40" s="429"/>
      <c r="F40" s="429"/>
      <c r="G40" s="429"/>
      <c r="H40" s="429"/>
      <c r="I40" s="429"/>
      <c r="J40" s="429"/>
      <c r="K40" s="429"/>
      <c r="L40" s="542"/>
    </row>
    <row r="41" spans="1:16" s="153" customFormat="1" x14ac:dyDescent="0.25">
      <c r="A41" s="198"/>
      <c r="B41" s="543"/>
      <c r="C41" s="429"/>
      <c r="D41" s="429"/>
      <c r="E41" s="429"/>
      <c r="F41" s="429"/>
      <c r="G41" s="429"/>
      <c r="H41" s="429"/>
      <c r="I41" s="429"/>
      <c r="J41" s="429"/>
      <c r="K41" s="429"/>
      <c r="L41" s="542"/>
    </row>
    <row r="42" spans="1:16" s="153" customFormat="1" x14ac:dyDescent="0.25">
      <c r="A42" s="198"/>
      <c r="B42" s="543">
        <v>5</v>
      </c>
      <c r="C42" s="429"/>
      <c r="D42" s="429"/>
      <c r="E42" s="429"/>
      <c r="F42" s="429"/>
      <c r="G42" s="429"/>
      <c r="H42" s="429"/>
      <c r="I42" s="429"/>
      <c r="J42" s="429"/>
      <c r="K42" s="429"/>
      <c r="L42" s="542"/>
      <c r="O42" s="174"/>
      <c r="P42" s="174"/>
    </row>
    <row r="43" spans="1:16" s="153" customFormat="1" x14ac:dyDescent="0.25">
      <c r="A43" s="198"/>
      <c r="B43" s="543"/>
      <c r="C43" s="429"/>
      <c r="D43" s="429"/>
      <c r="E43" s="429"/>
      <c r="F43" s="429"/>
      <c r="G43" s="429"/>
      <c r="H43" s="429"/>
      <c r="I43" s="429"/>
      <c r="J43" s="429"/>
      <c r="K43" s="429"/>
      <c r="L43" s="542"/>
      <c r="O43" s="174"/>
      <c r="P43" s="174"/>
    </row>
    <row r="44" spans="1:16" s="153" customFormat="1" x14ac:dyDescent="0.25">
      <c r="A44" s="198"/>
      <c r="B44" s="543">
        <v>6</v>
      </c>
      <c r="C44" s="429"/>
      <c r="D44" s="429"/>
      <c r="E44" s="429"/>
      <c r="F44" s="429"/>
      <c r="G44" s="429"/>
      <c r="H44" s="429"/>
      <c r="I44" s="429"/>
      <c r="J44" s="429"/>
      <c r="K44" s="429"/>
      <c r="L44" s="542"/>
      <c r="O44" s="174"/>
      <c r="P44" s="174"/>
    </row>
    <row r="45" spans="1:16" s="153" customFormat="1" x14ac:dyDescent="0.25">
      <c r="A45" s="198"/>
      <c r="B45" s="543"/>
      <c r="C45" s="429"/>
      <c r="D45" s="429"/>
      <c r="E45" s="429"/>
      <c r="F45" s="429"/>
      <c r="G45" s="429"/>
      <c r="H45" s="429"/>
      <c r="I45" s="429"/>
      <c r="J45" s="429"/>
      <c r="K45" s="429"/>
      <c r="L45" s="542"/>
      <c r="O45" s="174"/>
      <c r="P45" s="174"/>
    </row>
    <row r="46" spans="1:16" s="153" customFormat="1" x14ac:dyDescent="0.25">
      <c r="A46" s="198"/>
      <c r="B46" s="543">
        <v>7</v>
      </c>
      <c r="C46" s="429"/>
      <c r="D46" s="429"/>
      <c r="E46" s="429"/>
      <c r="F46" s="429"/>
      <c r="G46" s="429"/>
      <c r="H46" s="429"/>
      <c r="I46" s="429"/>
      <c r="J46" s="429"/>
      <c r="K46" s="429"/>
      <c r="L46" s="542"/>
      <c r="O46" s="174"/>
      <c r="P46" s="174"/>
    </row>
    <row r="47" spans="1:16" s="153" customFormat="1" x14ac:dyDescent="0.25">
      <c r="A47" s="198"/>
      <c r="B47" s="543"/>
      <c r="C47" s="429"/>
      <c r="D47" s="429"/>
      <c r="E47" s="429"/>
      <c r="F47" s="429"/>
      <c r="G47" s="429"/>
      <c r="H47" s="429"/>
      <c r="I47" s="429"/>
      <c r="J47" s="429"/>
      <c r="K47" s="429"/>
      <c r="L47" s="542"/>
      <c r="O47" s="174"/>
      <c r="P47" s="174"/>
    </row>
    <row r="48" spans="1:16" s="153" customFormat="1" x14ac:dyDescent="0.25">
      <c r="A48" s="198"/>
      <c r="B48" s="543">
        <v>8</v>
      </c>
      <c r="C48" s="429"/>
      <c r="D48" s="429"/>
      <c r="E48" s="429"/>
      <c r="F48" s="429"/>
      <c r="G48" s="429"/>
      <c r="H48" s="429"/>
      <c r="I48" s="429"/>
      <c r="J48" s="429"/>
      <c r="K48" s="429"/>
      <c r="L48" s="542"/>
      <c r="O48" s="174"/>
      <c r="P48" s="174"/>
    </row>
    <row r="49" spans="1:16" s="153" customFormat="1" x14ac:dyDescent="0.25">
      <c r="A49" s="198"/>
      <c r="B49" s="543"/>
      <c r="C49" s="429"/>
      <c r="D49" s="429"/>
      <c r="E49" s="429"/>
      <c r="F49" s="429"/>
      <c r="G49" s="429"/>
      <c r="H49" s="429"/>
      <c r="I49" s="429"/>
      <c r="J49" s="429"/>
      <c r="K49" s="429"/>
      <c r="L49" s="542"/>
      <c r="O49" s="174"/>
      <c r="P49" s="174"/>
    </row>
    <row r="50" spans="1:16" s="153" customFormat="1" x14ac:dyDescent="0.25">
      <c r="A50" s="198"/>
      <c r="B50" s="543">
        <v>9</v>
      </c>
      <c r="C50" s="429"/>
      <c r="D50" s="429"/>
      <c r="E50" s="429"/>
      <c r="F50" s="429"/>
      <c r="G50" s="429"/>
      <c r="H50" s="429"/>
      <c r="I50" s="429"/>
      <c r="J50" s="429"/>
      <c r="K50" s="429"/>
      <c r="L50" s="542"/>
      <c r="O50" s="174"/>
      <c r="P50" s="174"/>
    </row>
    <row r="51" spans="1:16" s="153" customFormat="1" x14ac:dyDescent="0.25">
      <c r="A51" s="198"/>
      <c r="B51" s="543"/>
      <c r="C51" s="429"/>
      <c r="D51" s="429"/>
      <c r="E51" s="429"/>
      <c r="F51" s="429"/>
      <c r="G51" s="429"/>
      <c r="H51" s="429"/>
      <c r="I51" s="429"/>
      <c r="J51" s="429"/>
      <c r="K51" s="429"/>
      <c r="L51" s="542"/>
      <c r="O51" s="174"/>
      <c r="P51" s="174"/>
    </row>
    <row r="52" spans="1:16" s="153" customFormat="1" x14ac:dyDescent="0.25">
      <c r="A52" s="198"/>
      <c r="B52" s="543">
        <v>10</v>
      </c>
      <c r="C52" s="429"/>
      <c r="D52" s="429"/>
      <c r="E52" s="429"/>
      <c r="F52" s="429"/>
      <c r="G52" s="429"/>
      <c r="H52" s="429"/>
      <c r="I52" s="429"/>
      <c r="J52" s="429"/>
      <c r="K52" s="429"/>
      <c r="L52" s="542"/>
      <c r="O52" s="174"/>
      <c r="P52" s="174"/>
    </row>
    <row r="53" spans="1:16" s="153" customFormat="1" x14ac:dyDescent="0.25">
      <c r="A53" s="198"/>
      <c r="B53" s="543"/>
      <c r="C53" s="429"/>
      <c r="D53" s="429"/>
      <c r="E53" s="429"/>
      <c r="F53" s="429"/>
      <c r="G53" s="429"/>
      <c r="H53" s="429"/>
      <c r="I53" s="429"/>
      <c r="J53" s="429"/>
      <c r="K53" s="429"/>
      <c r="L53" s="542"/>
      <c r="O53" s="174"/>
      <c r="P53" s="174"/>
    </row>
    <row r="54" spans="1:16" s="178" customFormat="1" x14ac:dyDescent="0.25">
      <c r="A54" s="202"/>
      <c r="B54" s="221"/>
      <c r="C54" s="222"/>
      <c r="D54" s="222"/>
      <c r="E54" s="222"/>
      <c r="F54" s="222"/>
      <c r="G54" s="222"/>
      <c r="H54" s="222"/>
      <c r="I54" s="222"/>
      <c r="J54" s="222"/>
      <c r="K54" s="222"/>
      <c r="L54" s="220"/>
      <c r="O54" s="174"/>
      <c r="P54" s="174"/>
    </row>
    <row r="55" spans="1:16" s="3" customFormat="1" x14ac:dyDescent="0.25">
      <c r="A55" s="14"/>
      <c r="B55" s="530" t="s">
        <v>26</v>
      </c>
      <c r="C55" s="531"/>
      <c r="D55" s="531"/>
      <c r="E55" s="531"/>
      <c r="F55" s="531"/>
      <c r="G55" s="531"/>
      <c r="H55" s="531"/>
      <c r="I55" s="531"/>
      <c r="J55" s="531"/>
      <c r="K55" s="531"/>
      <c r="L55" s="532"/>
      <c r="M55" s="214"/>
      <c r="O55" s="172"/>
      <c r="P55" s="172"/>
    </row>
    <row r="56" spans="1:16" s="178" customFormat="1" x14ac:dyDescent="0.25">
      <c r="A56" s="202"/>
      <c r="B56" s="218"/>
      <c r="C56" s="219"/>
      <c r="D56" s="219"/>
      <c r="E56" s="219"/>
      <c r="F56" s="219"/>
      <c r="G56" s="219"/>
      <c r="H56" s="219"/>
      <c r="I56" s="219"/>
      <c r="J56" s="219"/>
      <c r="K56" s="219"/>
      <c r="L56" s="204"/>
      <c r="O56" s="174"/>
      <c r="P56" s="174"/>
    </row>
    <row r="57" spans="1:16" s="178" customFormat="1" x14ac:dyDescent="0.25">
      <c r="A57" s="202"/>
      <c r="B57" s="401" t="str">
        <f>IF(Intro!$G$20="English",O57,P57)</f>
        <v>Fournissez des détails sur tout changement dans la propriété majoritaire de votre entreprise depuis le 1er janvier 2023.</v>
      </c>
      <c r="C57" s="402"/>
      <c r="D57" s="402"/>
      <c r="E57" s="402"/>
      <c r="F57" s="402"/>
      <c r="G57" s="402"/>
      <c r="H57" s="402"/>
      <c r="I57" s="402"/>
      <c r="J57" s="402"/>
      <c r="K57" s="402"/>
      <c r="L57" s="403"/>
      <c r="O57" s="174" t="str">
        <f>"Provide details of any change of majority ownership of your firm since January 1, "&amp;Variables!B6&amp;"."</f>
        <v>Provide details of any change of majority ownership of your firm since January 1, 2023.</v>
      </c>
      <c r="P57" s="174"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8" customFormat="1" x14ac:dyDescent="0.25">
      <c r="A58" s="202"/>
      <c r="B58" s="218"/>
      <c r="C58" s="219"/>
      <c r="D58" s="219"/>
      <c r="E58" s="219"/>
      <c r="F58" s="219"/>
      <c r="G58" s="219"/>
      <c r="H58" s="219"/>
      <c r="I58" s="219"/>
      <c r="J58" s="219"/>
      <c r="K58" s="219"/>
      <c r="L58" s="204"/>
      <c r="O58" s="174"/>
      <c r="P58" s="174"/>
    </row>
    <row r="59" spans="1:16" s="3" customFormat="1" x14ac:dyDescent="0.25">
      <c r="A59" s="14"/>
      <c r="B59" s="524"/>
      <c r="C59" s="525"/>
      <c r="D59" s="525"/>
      <c r="E59" s="525"/>
      <c r="F59" s="525"/>
      <c r="G59" s="525"/>
      <c r="H59" s="525"/>
      <c r="I59" s="525"/>
      <c r="J59" s="525"/>
      <c r="K59" s="525"/>
      <c r="L59" s="526"/>
      <c r="M59" s="178"/>
      <c r="O59" s="172"/>
      <c r="P59" s="172"/>
    </row>
    <row r="60" spans="1:16" s="3" customFormat="1" x14ac:dyDescent="0.25">
      <c r="A60" s="14"/>
      <c r="B60" s="524"/>
      <c r="C60" s="525"/>
      <c r="D60" s="525"/>
      <c r="E60" s="525"/>
      <c r="F60" s="525"/>
      <c r="G60" s="525"/>
      <c r="H60" s="525"/>
      <c r="I60" s="525"/>
      <c r="J60" s="525"/>
      <c r="K60" s="525"/>
      <c r="L60" s="526"/>
      <c r="M60" s="178"/>
      <c r="O60" s="172"/>
      <c r="P60" s="172"/>
    </row>
    <row r="61" spans="1:16" s="3" customFormat="1" x14ac:dyDescent="0.25">
      <c r="A61" s="14"/>
      <c r="B61" s="524"/>
      <c r="C61" s="525"/>
      <c r="D61" s="525"/>
      <c r="E61" s="525"/>
      <c r="F61" s="525"/>
      <c r="G61" s="525"/>
      <c r="H61" s="525"/>
      <c r="I61" s="525"/>
      <c r="J61" s="525"/>
      <c r="K61" s="525"/>
      <c r="L61" s="526"/>
      <c r="M61" s="178"/>
      <c r="O61" s="172"/>
      <c r="P61" s="172"/>
    </row>
    <row r="62" spans="1:16" s="3" customFormat="1" x14ac:dyDescent="0.25">
      <c r="A62" s="14"/>
      <c r="B62" s="524"/>
      <c r="C62" s="525"/>
      <c r="D62" s="525"/>
      <c r="E62" s="525"/>
      <c r="F62" s="525"/>
      <c r="G62" s="525"/>
      <c r="H62" s="525"/>
      <c r="I62" s="525"/>
      <c r="J62" s="525"/>
      <c r="K62" s="525"/>
      <c r="L62" s="526"/>
      <c r="M62" s="178"/>
      <c r="O62" s="172"/>
      <c r="P62" s="172"/>
    </row>
    <row r="63" spans="1:16" s="3" customFormat="1" x14ac:dyDescent="0.25">
      <c r="A63" s="14"/>
      <c r="B63" s="524"/>
      <c r="C63" s="525"/>
      <c r="D63" s="525"/>
      <c r="E63" s="525"/>
      <c r="F63" s="525"/>
      <c r="G63" s="525"/>
      <c r="H63" s="525"/>
      <c r="I63" s="525"/>
      <c r="J63" s="525"/>
      <c r="K63" s="525"/>
      <c r="L63" s="526"/>
      <c r="M63" s="178"/>
      <c r="O63" s="172"/>
      <c r="P63" s="172"/>
    </row>
    <row r="64" spans="1:16" s="3" customFormat="1" x14ac:dyDescent="0.25">
      <c r="A64" s="14"/>
      <c r="B64" s="524"/>
      <c r="C64" s="525"/>
      <c r="D64" s="525"/>
      <c r="E64" s="525"/>
      <c r="F64" s="525"/>
      <c r="G64" s="525"/>
      <c r="H64" s="525"/>
      <c r="I64" s="525"/>
      <c r="J64" s="525"/>
      <c r="K64" s="525"/>
      <c r="L64" s="526"/>
      <c r="M64" s="178"/>
      <c r="O64" s="172"/>
      <c r="P64" s="172"/>
    </row>
    <row r="65" spans="1:16" s="3" customFormat="1" x14ac:dyDescent="0.25">
      <c r="A65" s="14"/>
      <c r="B65" s="524"/>
      <c r="C65" s="525"/>
      <c r="D65" s="525"/>
      <c r="E65" s="525"/>
      <c r="F65" s="525"/>
      <c r="G65" s="525"/>
      <c r="H65" s="525"/>
      <c r="I65" s="525"/>
      <c r="J65" s="525"/>
      <c r="K65" s="525"/>
      <c r="L65" s="526"/>
      <c r="M65" s="178"/>
      <c r="O65" s="172"/>
      <c r="P65" s="172"/>
    </row>
    <row r="66" spans="1:16" s="3" customFormat="1" x14ac:dyDescent="0.25">
      <c r="A66" s="14"/>
      <c r="B66" s="524"/>
      <c r="C66" s="525"/>
      <c r="D66" s="525"/>
      <c r="E66" s="525"/>
      <c r="F66" s="525"/>
      <c r="G66" s="525"/>
      <c r="H66" s="525"/>
      <c r="I66" s="525"/>
      <c r="J66" s="525"/>
      <c r="K66" s="525"/>
      <c r="L66" s="526"/>
      <c r="M66" s="178"/>
      <c r="O66" s="172"/>
      <c r="P66" s="172"/>
    </row>
    <row r="67" spans="1:16" s="178" customFormat="1" x14ac:dyDescent="0.25">
      <c r="A67" s="202"/>
      <c r="B67" s="221"/>
      <c r="C67" s="222"/>
      <c r="D67" s="222"/>
      <c r="E67" s="222"/>
      <c r="F67" s="222"/>
      <c r="G67" s="222"/>
      <c r="H67" s="222"/>
      <c r="I67" s="222"/>
      <c r="J67" s="222"/>
      <c r="K67" s="222"/>
      <c r="L67" s="220"/>
      <c r="O67" s="174"/>
      <c r="P67" s="174"/>
    </row>
    <row r="68" spans="1:16" s="3" customFormat="1" x14ac:dyDescent="0.25">
      <c r="A68" s="14"/>
      <c r="B68" s="530" t="s">
        <v>27</v>
      </c>
      <c r="C68" s="531"/>
      <c r="D68" s="531"/>
      <c r="E68" s="531"/>
      <c r="F68" s="531"/>
      <c r="G68" s="531"/>
      <c r="H68" s="531"/>
      <c r="I68" s="531"/>
      <c r="J68" s="531"/>
      <c r="K68" s="531"/>
      <c r="L68" s="532"/>
      <c r="M68" s="214"/>
      <c r="O68" s="172"/>
      <c r="P68" s="172"/>
    </row>
    <row r="69" spans="1:16" s="178" customFormat="1" x14ac:dyDescent="0.25">
      <c r="A69" s="202"/>
      <c r="B69" s="218"/>
      <c r="C69" s="219"/>
      <c r="D69" s="219"/>
      <c r="E69" s="219"/>
      <c r="F69" s="219"/>
      <c r="G69" s="219"/>
      <c r="H69" s="219"/>
      <c r="I69" s="219"/>
      <c r="J69" s="219"/>
      <c r="K69" s="219"/>
      <c r="L69" s="204"/>
      <c r="O69" s="174"/>
      <c r="P69" s="174"/>
    </row>
    <row r="70" spans="1:16" s="178" customFormat="1" x14ac:dyDescent="0.25">
      <c r="A70" s="202"/>
      <c r="B70" s="401" t="str">
        <f>IF(Intro!$G$20="English",O70,P70)</f>
        <v>Si votre entreprise est cotée en bourse, précisez quelle bourse et le symbole boursier.</v>
      </c>
      <c r="C70" s="402"/>
      <c r="D70" s="402"/>
      <c r="E70" s="402"/>
      <c r="F70" s="402"/>
      <c r="G70" s="402"/>
      <c r="H70" s="402"/>
      <c r="I70" s="402"/>
      <c r="J70" s="402"/>
      <c r="K70" s="402"/>
      <c r="L70" s="403"/>
      <c r="O70" s="174" t="s">
        <v>140</v>
      </c>
      <c r="P70" s="174" t="s">
        <v>141</v>
      </c>
    </row>
    <row r="71" spans="1:16" s="178" customFormat="1" x14ac:dyDescent="0.25">
      <c r="A71" s="202"/>
      <c r="B71" s="218"/>
      <c r="C71" s="219"/>
      <c r="D71" s="219"/>
      <c r="E71" s="219"/>
      <c r="F71" s="219"/>
      <c r="G71" s="219"/>
      <c r="H71" s="219"/>
      <c r="I71" s="219"/>
      <c r="J71" s="219"/>
      <c r="K71" s="219"/>
      <c r="L71" s="204"/>
      <c r="O71" s="174"/>
      <c r="P71" s="174"/>
    </row>
    <row r="72" spans="1:16" s="3" customFormat="1" x14ac:dyDescent="0.25">
      <c r="A72" s="14"/>
      <c r="B72" s="524"/>
      <c r="C72" s="525"/>
      <c r="D72" s="525"/>
      <c r="E72" s="525"/>
      <c r="F72" s="525"/>
      <c r="G72" s="525"/>
      <c r="H72" s="525"/>
      <c r="I72" s="525"/>
      <c r="J72" s="525"/>
      <c r="K72" s="525"/>
      <c r="L72" s="526"/>
      <c r="M72" s="178"/>
      <c r="O72" s="172"/>
      <c r="P72" s="172"/>
    </row>
    <row r="73" spans="1:16" s="3" customFormat="1" x14ac:dyDescent="0.25">
      <c r="A73" s="14"/>
      <c r="B73" s="524"/>
      <c r="C73" s="525"/>
      <c r="D73" s="525"/>
      <c r="E73" s="525"/>
      <c r="F73" s="525"/>
      <c r="G73" s="525"/>
      <c r="H73" s="525"/>
      <c r="I73" s="525"/>
      <c r="J73" s="525"/>
      <c r="K73" s="525"/>
      <c r="L73" s="526"/>
      <c r="M73" s="178"/>
      <c r="O73" s="172"/>
      <c r="P73" s="172"/>
    </row>
    <row r="74" spans="1:16" s="3" customFormat="1" x14ac:dyDescent="0.25">
      <c r="A74" s="14"/>
      <c r="B74" s="524"/>
      <c r="C74" s="525"/>
      <c r="D74" s="525"/>
      <c r="E74" s="525"/>
      <c r="F74" s="525"/>
      <c r="G74" s="525"/>
      <c r="H74" s="525"/>
      <c r="I74" s="525"/>
      <c r="J74" s="525"/>
      <c r="K74" s="525"/>
      <c r="L74" s="526"/>
      <c r="M74" s="178"/>
      <c r="O74" s="172"/>
      <c r="P74" s="172"/>
    </row>
    <row r="75" spans="1:16" s="3" customFormat="1" x14ac:dyDescent="0.25">
      <c r="A75" s="14"/>
      <c r="B75" s="524"/>
      <c r="C75" s="525"/>
      <c r="D75" s="525"/>
      <c r="E75" s="525"/>
      <c r="F75" s="525"/>
      <c r="G75" s="525"/>
      <c r="H75" s="525"/>
      <c r="I75" s="525"/>
      <c r="J75" s="525"/>
      <c r="K75" s="525"/>
      <c r="L75" s="526"/>
      <c r="M75" s="178"/>
      <c r="O75" s="172"/>
      <c r="P75" s="172"/>
    </row>
    <row r="76" spans="1:16" s="3" customFormat="1" x14ac:dyDescent="0.25">
      <c r="A76" s="14"/>
      <c r="B76" s="524"/>
      <c r="C76" s="525"/>
      <c r="D76" s="525"/>
      <c r="E76" s="525"/>
      <c r="F76" s="525"/>
      <c r="G76" s="525"/>
      <c r="H76" s="525"/>
      <c r="I76" s="525"/>
      <c r="J76" s="525"/>
      <c r="K76" s="525"/>
      <c r="L76" s="526"/>
      <c r="M76" s="178"/>
      <c r="O76" s="172"/>
      <c r="P76" s="172"/>
    </row>
    <row r="77" spans="1:16" s="3" customFormat="1" x14ac:dyDescent="0.25">
      <c r="A77" s="14"/>
      <c r="B77" s="524"/>
      <c r="C77" s="525"/>
      <c r="D77" s="525"/>
      <c r="E77" s="525"/>
      <c r="F77" s="525"/>
      <c r="G77" s="525"/>
      <c r="H77" s="525"/>
      <c r="I77" s="525"/>
      <c r="J77" s="525"/>
      <c r="K77" s="525"/>
      <c r="L77" s="526"/>
      <c r="M77" s="178"/>
      <c r="O77" s="172"/>
      <c r="P77" s="172"/>
    </row>
    <row r="78" spans="1:16" s="3" customFormat="1" x14ac:dyDescent="0.25">
      <c r="A78" s="14"/>
      <c r="B78" s="524"/>
      <c r="C78" s="525"/>
      <c r="D78" s="525"/>
      <c r="E78" s="525"/>
      <c r="F78" s="525"/>
      <c r="G78" s="525"/>
      <c r="H78" s="525"/>
      <c r="I78" s="525"/>
      <c r="J78" s="525"/>
      <c r="K78" s="525"/>
      <c r="L78" s="526"/>
      <c r="M78" s="178"/>
      <c r="O78" s="172"/>
      <c r="P78" s="172"/>
    </row>
    <row r="79" spans="1:16" s="3" customFormat="1" x14ac:dyDescent="0.25">
      <c r="A79" s="14"/>
      <c r="B79" s="524"/>
      <c r="C79" s="525"/>
      <c r="D79" s="525"/>
      <c r="E79" s="525"/>
      <c r="F79" s="525"/>
      <c r="G79" s="525"/>
      <c r="H79" s="525"/>
      <c r="I79" s="525"/>
      <c r="J79" s="525"/>
      <c r="K79" s="525"/>
      <c r="L79" s="526"/>
      <c r="M79" s="178"/>
      <c r="O79" s="172"/>
      <c r="P79" s="172"/>
    </row>
    <row r="80" spans="1:16" s="178" customFormat="1" x14ac:dyDescent="0.25">
      <c r="A80" s="202"/>
      <c r="B80" s="221"/>
      <c r="C80" s="222"/>
      <c r="D80" s="222"/>
      <c r="E80" s="222"/>
      <c r="F80" s="222"/>
      <c r="G80" s="222"/>
      <c r="H80" s="222"/>
      <c r="I80" s="222"/>
      <c r="J80" s="222"/>
      <c r="K80" s="222"/>
      <c r="L80" s="220"/>
      <c r="O80" s="174"/>
      <c r="P80" s="174"/>
    </row>
    <row r="81" spans="1:16" s="3" customFormat="1" x14ac:dyDescent="0.25">
      <c r="A81" s="14"/>
      <c r="B81" s="530" t="s">
        <v>28</v>
      </c>
      <c r="C81" s="531"/>
      <c r="D81" s="531"/>
      <c r="E81" s="531"/>
      <c r="F81" s="531"/>
      <c r="G81" s="531"/>
      <c r="H81" s="531"/>
      <c r="I81" s="531"/>
      <c r="J81" s="531"/>
      <c r="K81" s="531"/>
      <c r="L81" s="532"/>
      <c r="M81" s="214"/>
      <c r="O81" s="172"/>
      <c r="P81" s="172"/>
    </row>
    <row r="82" spans="1:16" s="178" customFormat="1" x14ac:dyDescent="0.25">
      <c r="A82" s="202"/>
      <c r="B82" s="218"/>
      <c r="C82" s="219"/>
      <c r="D82" s="219"/>
      <c r="E82" s="219"/>
      <c r="F82" s="219"/>
      <c r="G82" s="219"/>
      <c r="H82" s="219"/>
      <c r="I82" s="219"/>
      <c r="J82" s="219"/>
      <c r="K82" s="219"/>
      <c r="L82" s="204"/>
      <c r="O82" s="174"/>
      <c r="P82" s="174"/>
    </row>
    <row r="83" spans="1:16" s="178" customFormat="1" x14ac:dyDescent="0.25">
      <c r="A83" s="202"/>
      <c r="B83" s="527" t="str">
        <f>IF(Intro!$G$20="English",O83,P83)</f>
        <v>Si votre entreprise publie un rapport annuel à l’intention de ses actionnaires, fournissez une copie électronique pour chaque année depuis le 1er janvier 2023.</v>
      </c>
      <c r="C83" s="528"/>
      <c r="D83" s="528"/>
      <c r="E83" s="528"/>
      <c r="F83" s="528"/>
      <c r="G83" s="528"/>
      <c r="H83" s="528"/>
      <c r="I83" s="528"/>
      <c r="J83" s="528"/>
      <c r="K83" s="528"/>
      <c r="L83" s="529"/>
      <c r="O83" s="174" t="str">
        <f>"If your firm publishes an annual report to shareholders, provide an electronic copy for each year since January 1, "&amp;Variables!B6&amp;"."</f>
        <v>If your firm publishes an annual report to shareholders, provide an electronic copy for each year since January 1, 2023.</v>
      </c>
      <c r="P83" s="174"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8" customFormat="1" x14ac:dyDescent="0.25">
      <c r="A84" s="202"/>
      <c r="B84" s="221"/>
      <c r="C84" s="222"/>
      <c r="D84" s="222"/>
      <c r="E84" s="222"/>
      <c r="F84" s="222"/>
      <c r="G84" s="222"/>
      <c r="H84" s="222"/>
      <c r="I84" s="222"/>
      <c r="J84" s="222"/>
      <c r="K84" s="222"/>
      <c r="L84" s="220"/>
      <c r="O84" s="174"/>
      <c r="P84" s="174"/>
    </row>
    <row r="85" spans="1:16" s="9" customFormat="1" x14ac:dyDescent="0.25">
      <c r="A85" s="19"/>
      <c r="B85" s="28"/>
      <c r="C85" s="28"/>
      <c r="D85" s="28"/>
      <c r="E85" s="29"/>
      <c r="F85" s="29"/>
      <c r="G85" s="29"/>
      <c r="H85" s="29"/>
      <c r="I85" s="29"/>
      <c r="J85" s="29"/>
      <c r="K85" s="29"/>
      <c r="L85" s="29"/>
      <c r="O85" s="10"/>
      <c r="P85" s="10"/>
    </row>
    <row r="86" spans="1:16" x14ac:dyDescent="0.25">
      <c r="B86" s="398" t="str">
        <f>IF(Intro!$G$20="English",O86,P86)</f>
        <v>PRODUCTION ET CAPACITÉ</v>
      </c>
      <c r="C86" s="399"/>
      <c r="D86" s="399"/>
      <c r="E86" s="399"/>
      <c r="F86" s="399"/>
      <c r="G86" s="399"/>
      <c r="H86" s="399"/>
      <c r="I86" s="399"/>
      <c r="J86" s="399"/>
      <c r="K86" s="399"/>
      <c r="L86" s="400"/>
      <c r="M86" s="178"/>
      <c r="O86" s="253" t="s">
        <v>660</v>
      </c>
      <c r="P86" s="253" t="s">
        <v>661</v>
      </c>
    </row>
    <row r="87" spans="1:16" s="3" customFormat="1" x14ac:dyDescent="0.25">
      <c r="A87" s="14"/>
      <c r="B87" s="530" t="s">
        <v>30</v>
      </c>
      <c r="C87" s="531"/>
      <c r="D87" s="531"/>
      <c r="E87" s="531"/>
      <c r="F87" s="531"/>
      <c r="G87" s="531"/>
      <c r="H87" s="531"/>
      <c r="I87" s="531"/>
      <c r="J87" s="531"/>
      <c r="K87" s="531"/>
      <c r="L87" s="532"/>
      <c r="M87" s="214"/>
      <c r="O87" s="172"/>
      <c r="P87" s="172"/>
    </row>
    <row r="88" spans="1:16" s="178" customFormat="1" x14ac:dyDescent="0.25">
      <c r="A88" s="202"/>
      <c r="B88" s="218"/>
      <c r="C88" s="219"/>
      <c r="D88" s="219"/>
      <c r="E88" s="219"/>
      <c r="F88" s="219"/>
      <c r="G88" s="219"/>
      <c r="H88" s="219"/>
      <c r="I88" s="219"/>
      <c r="J88" s="219"/>
      <c r="K88" s="219"/>
      <c r="L88" s="204"/>
      <c r="O88" s="174"/>
      <c r="P88" s="174"/>
    </row>
    <row r="89" spans="1:16" s="178" customFormat="1" x14ac:dyDescent="0.25">
      <c r="A89" s="202"/>
      <c r="B89" s="527" t="str">
        <f>IF(Intro!$G$20="English",O89,P89)</f>
        <v>Fournissez les renseignements suivants associés à la production canadienne de tous les produits de votre entreprise.</v>
      </c>
      <c r="C89" s="528"/>
      <c r="D89" s="528"/>
      <c r="E89" s="528"/>
      <c r="F89" s="528"/>
      <c r="G89" s="528"/>
      <c r="H89" s="528"/>
      <c r="I89" s="528"/>
      <c r="J89" s="528"/>
      <c r="K89" s="528"/>
      <c r="L89" s="529"/>
      <c r="O89" s="174" t="s">
        <v>292</v>
      </c>
      <c r="P89" s="174" t="s">
        <v>293</v>
      </c>
    </row>
    <row r="90" spans="1:16" s="178" customFormat="1" x14ac:dyDescent="0.25">
      <c r="A90" s="202"/>
      <c r="B90" s="218"/>
      <c r="C90" s="219"/>
      <c r="D90" s="219"/>
      <c r="E90" s="219"/>
      <c r="F90" s="219"/>
      <c r="G90" s="219"/>
      <c r="H90" s="219"/>
      <c r="I90" s="219"/>
      <c r="J90" s="219"/>
      <c r="K90" s="219"/>
      <c r="L90" s="204"/>
    </row>
    <row r="91" spans="1:16" s="11" customFormat="1" x14ac:dyDescent="0.25">
      <c r="A91" s="13"/>
      <c r="B91" s="283"/>
      <c r="C91" s="558" t="str">
        <f>IF(Intro!$G$20="English",O91,P91)</f>
        <v xml:space="preserve">Dénomination sociale et emplacement de l'établissement </v>
      </c>
      <c r="D91" s="558"/>
      <c r="E91" s="558" t="str">
        <f>IF(Intro!$G$20="English",O92,P92)</f>
        <v>Expliquez si cette installation produit les marchandises destinées au marché canadien et/ou au marché d'exportation</v>
      </c>
      <c r="F91" s="558"/>
      <c r="G91" s="558" t="str">
        <f>IF(Intro!$G$20="English",O93,P93)</f>
        <v>Description et spécifications des marchandises produites</v>
      </c>
      <c r="H91" s="558"/>
      <c r="I91" s="558" t="str">
        <f>IF(Intro!$G$20="English",O94,P94)</f>
        <v>Si cette installation ne produit pas les marchandises, quelles modifications seraient nécessaires pour pouvoir produire les marchandises?</v>
      </c>
      <c r="J91" s="558"/>
      <c r="K91" s="558" t="str">
        <f>IF(Intro!$G$20="English",O95,P95)</f>
        <v>Quels autres produits, le cas échéant, pourraient être fabriqués à l’aide du même outillage utilisé pour la production des marchandises?</v>
      </c>
      <c r="L91" s="559"/>
      <c r="O91" s="174" t="s">
        <v>29</v>
      </c>
      <c r="P91" s="174" t="s">
        <v>142</v>
      </c>
    </row>
    <row r="92" spans="1:16" s="11" customFormat="1" x14ac:dyDescent="0.25">
      <c r="A92" s="13"/>
      <c r="B92" s="283"/>
      <c r="C92" s="558"/>
      <c r="D92" s="558"/>
      <c r="E92" s="558"/>
      <c r="F92" s="558"/>
      <c r="G92" s="558"/>
      <c r="H92" s="558"/>
      <c r="I92" s="558"/>
      <c r="J92" s="558"/>
      <c r="K92" s="558"/>
      <c r="L92" s="559"/>
      <c r="O92" s="174" t="s">
        <v>600</v>
      </c>
      <c r="P92" s="174" t="s">
        <v>599</v>
      </c>
    </row>
    <row r="93" spans="1:16" s="11" customFormat="1" x14ac:dyDescent="0.25">
      <c r="A93" s="13"/>
      <c r="B93" s="283"/>
      <c r="C93" s="558"/>
      <c r="D93" s="558"/>
      <c r="E93" s="558"/>
      <c r="F93" s="558"/>
      <c r="G93" s="558"/>
      <c r="H93" s="558"/>
      <c r="I93" s="558"/>
      <c r="J93" s="558"/>
      <c r="K93" s="558"/>
      <c r="L93" s="559"/>
      <c r="O93" s="174" t="s">
        <v>345</v>
      </c>
      <c r="P93" s="174" t="s">
        <v>346</v>
      </c>
    </row>
    <row r="94" spans="1:16" s="11" customFormat="1" x14ac:dyDescent="0.25">
      <c r="A94" s="13"/>
      <c r="B94" s="283"/>
      <c r="C94" s="558"/>
      <c r="D94" s="558"/>
      <c r="E94" s="558"/>
      <c r="F94" s="558"/>
      <c r="G94" s="558"/>
      <c r="H94" s="558"/>
      <c r="I94" s="558"/>
      <c r="J94" s="558"/>
      <c r="K94" s="558"/>
      <c r="L94" s="559"/>
      <c r="O94" s="174" t="s">
        <v>348</v>
      </c>
      <c r="P94" s="174" t="s">
        <v>347</v>
      </c>
    </row>
    <row r="95" spans="1:16" s="11" customFormat="1" x14ac:dyDescent="0.25">
      <c r="A95" s="13"/>
      <c r="B95" s="283"/>
      <c r="C95" s="558"/>
      <c r="D95" s="558"/>
      <c r="E95" s="558"/>
      <c r="F95" s="558"/>
      <c r="G95" s="558"/>
      <c r="H95" s="558"/>
      <c r="I95" s="558"/>
      <c r="J95" s="558"/>
      <c r="K95" s="558"/>
      <c r="L95" s="559"/>
      <c r="O95" s="174" t="s">
        <v>32</v>
      </c>
      <c r="P95" s="174" t="s">
        <v>115</v>
      </c>
    </row>
    <row r="96" spans="1:16" s="11" customFormat="1" x14ac:dyDescent="0.25">
      <c r="A96" s="13"/>
      <c r="B96" s="283"/>
      <c r="C96" s="558"/>
      <c r="D96" s="558"/>
      <c r="E96" s="558"/>
      <c r="F96" s="558"/>
      <c r="G96" s="558"/>
      <c r="H96" s="558"/>
      <c r="I96" s="558"/>
      <c r="J96" s="558"/>
      <c r="K96" s="558"/>
      <c r="L96" s="559"/>
      <c r="O96" s="174"/>
      <c r="P96" s="174"/>
    </row>
    <row r="97" spans="1:12" s="153" customFormat="1" x14ac:dyDescent="0.25">
      <c r="A97" s="198"/>
      <c r="B97" s="543">
        <v>1</v>
      </c>
      <c r="C97" s="555"/>
      <c r="D97" s="442"/>
      <c r="E97" s="442"/>
      <c r="F97" s="442"/>
      <c r="G97" s="442"/>
      <c r="H97" s="442"/>
      <c r="I97" s="442"/>
      <c r="J97" s="442"/>
      <c r="K97" s="442"/>
      <c r="L97" s="443"/>
    </row>
    <row r="98" spans="1:12" s="153" customFormat="1" x14ac:dyDescent="0.25">
      <c r="A98" s="198"/>
      <c r="B98" s="543"/>
      <c r="C98" s="555"/>
      <c r="D98" s="442"/>
      <c r="E98" s="442"/>
      <c r="F98" s="442"/>
      <c r="G98" s="442"/>
      <c r="H98" s="442"/>
      <c r="I98" s="442"/>
      <c r="J98" s="442"/>
      <c r="K98" s="442"/>
      <c r="L98" s="443"/>
    </row>
    <row r="99" spans="1:12" s="153" customFormat="1" x14ac:dyDescent="0.25">
      <c r="A99" s="198"/>
      <c r="B99" s="543"/>
      <c r="C99" s="555"/>
      <c r="D99" s="442"/>
      <c r="E99" s="442"/>
      <c r="F99" s="442"/>
      <c r="G99" s="442"/>
      <c r="H99" s="442"/>
      <c r="I99" s="442"/>
      <c r="J99" s="442"/>
      <c r="K99" s="442"/>
      <c r="L99" s="443"/>
    </row>
    <row r="100" spans="1:12" s="153" customFormat="1" x14ac:dyDescent="0.25">
      <c r="A100" s="198"/>
      <c r="B100" s="543"/>
      <c r="C100" s="555"/>
      <c r="D100" s="442"/>
      <c r="E100" s="442"/>
      <c r="F100" s="442"/>
      <c r="G100" s="442"/>
      <c r="H100" s="442"/>
      <c r="I100" s="442"/>
      <c r="J100" s="442"/>
      <c r="K100" s="442"/>
      <c r="L100" s="443"/>
    </row>
    <row r="101" spans="1:12" s="153" customFormat="1" x14ac:dyDescent="0.25">
      <c r="A101" s="198"/>
      <c r="B101" s="543"/>
      <c r="C101" s="555"/>
      <c r="D101" s="442"/>
      <c r="E101" s="442"/>
      <c r="F101" s="442"/>
      <c r="G101" s="442"/>
      <c r="H101" s="442"/>
      <c r="I101" s="442"/>
      <c r="J101" s="442"/>
      <c r="K101" s="442"/>
      <c r="L101" s="443"/>
    </row>
    <row r="102" spans="1:12" s="153" customFormat="1" x14ac:dyDescent="0.25">
      <c r="A102" s="198"/>
      <c r="B102" s="543"/>
      <c r="C102" s="555"/>
      <c r="D102" s="442"/>
      <c r="E102" s="442"/>
      <c r="F102" s="442"/>
      <c r="G102" s="442"/>
      <c r="H102" s="442"/>
      <c r="I102" s="442"/>
      <c r="J102" s="442"/>
      <c r="K102" s="442"/>
      <c r="L102" s="443"/>
    </row>
    <row r="103" spans="1:12" s="153" customFormat="1" x14ac:dyDescent="0.25">
      <c r="A103" s="198"/>
      <c r="B103" s="543"/>
      <c r="C103" s="555"/>
      <c r="D103" s="442"/>
      <c r="E103" s="442"/>
      <c r="F103" s="442"/>
      <c r="G103" s="442"/>
      <c r="H103" s="442"/>
      <c r="I103" s="442"/>
      <c r="J103" s="442"/>
      <c r="K103" s="442"/>
      <c r="L103" s="443"/>
    </row>
    <row r="104" spans="1:12" s="153" customFormat="1" x14ac:dyDescent="0.25">
      <c r="A104" s="198"/>
      <c r="B104" s="543"/>
      <c r="C104" s="555"/>
      <c r="D104" s="442"/>
      <c r="E104" s="442"/>
      <c r="F104" s="442"/>
      <c r="G104" s="442"/>
      <c r="H104" s="442"/>
      <c r="I104" s="442"/>
      <c r="J104" s="442"/>
      <c r="K104" s="442"/>
      <c r="L104" s="443"/>
    </row>
    <row r="105" spans="1:12" s="153" customFormat="1" x14ac:dyDescent="0.25">
      <c r="A105" s="198"/>
      <c r="B105" s="543"/>
      <c r="C105" s="555"/>
      <c r="D105" s="442"/>
      <c r="E105" s="442"/>
      <c r="F105" s="442"/>
      <c r="G105" s="442"/>
      <c r="H105" s="442"/>
      <c r="I105" s="442"/>
      <c r="J105" s="442"/>
      <c r="K105" s="442"/>
      <c r="L105" s="443"/>
    </row>
    <row r="106" spans="1:12" s="153" customFormat="1" x14ac:dyDescent="0.25">
      <c r="A106" s="198"/>
      <c r="B106" s="543"/>
      <c r="C106" s="555"/>
      <c r="D106" s="442"/>
      <c r="E106" s="442"/>
      <c r="F106" s="442"/>
      <c r="G106" s="442"/>
      <c r="H106" s="442"/>
      <c r="I106" s="442"/>
      <c r="J106" s="442"/>
      <c r="K106" s="442"/>
      <c r="L106" s="443"/>
    </row>
    <row r="107" spans="1:12" s="153" customFormat="1" x14ac:dyDescent="0.25">
      <c r="A107" s="198"/>
      <c r="B107" s="543">
        <v>2</v>
      </c>
      <c r="C107" s="555"/>
      <c r="D107" s="442"/>
      <c r="E107" s="442"/>
      <c r="F107" s="442"/>
      <c r="G107" s="442"/>
      <c r="H107" s="442"/>
      <c r="I107" s="442"/>
      <c r="J107" s="442"/>
      <c r="K107" s="442"/>
      <c r="L107" s="443"/>
    </row>
    <row r="108" spans="1:12" s="153" customFormat="1" x14ac:dyDescent="0.25">
      <c r="A108" s="198"/>
      <c r="B108" s="543"/>
      <c r="C108" s="555"/>
      <c r="D108" s="442"/>
      <c r="E108" s="442"/>
      <c r="F108" s="442"/>
      <c r="G108" s="442"/>
      <c r="H108" s="442"/>
      <c r="I108" s="442"/>
      <c r="J108" s="442"/>
      <c r="K108" s="442"/>
      <c r="L108" s="443"/>
    </row>
    <row r="109" spans="1:12" s="153" customFormat="1" x14ac:dyDescent="0.25">
      <c r="A109" s="198"/>
      <c r="B109" s="543"/>
      <c r="C109" s="555"/>
      <c r="D109" s="442"/>
      <c r="E109" s="442"/>
      <c r="F109" s="442"/>
      <c r="G109" s="442"/>
      <c r="H109" s="442"/>
      <c r="I109" s="442"/>
      <c r="J109" s="442"/>
      <c r="K109" s="442"/>
      <c r="L109" s="443"/>
    </row>
    <row r="110" spans="1:12" s="153" customFormat="1" x14ac:dyDescent="0.25">
      <c r="A110" s="198"/>
      <c r="B110" s="543"/>
      <c r="C110" s="555"/>
      <c r="D110" s="442"/>
      <c r="E110" s="442"/>
      <c r="F110" s="442"/>
      <c r="G110" s="442"/>
      <c r="H110" s="442"/>
      <c r="I110" s="442"/>
      <c r="J110" s="442"/>
      <c r="K110" s="442"/>
      <c r="L110" s="443"/>
    </row>
    <row r="111" spans="1:12" s="153" customFormat="1" x14ac:dyDescent="0.25">
      <c r="A111" s="198"/>
      <c r="B111" s="543"/>
      <c r="C111" s="555"/>
      <c r="D111" s="442"/>
      <c r="E111" s="442"/>
      <c r="F111" s="442"/>
      <c r="G111" s="442"/>
      <c r="H111" s="442"/>
      <c r="I111" s="442"/>
      <c r="J111" s="442"/>
      <c r="K111" s="442"/>
      <c r="L111" s="443"/>
    </row>
    <row r="112" spans="1:12" s="153" customFormat="1" x14ac:dyDescent="0.25">
      <c r="A112" s="198"/>
      <c r="B112" s="543"/>
      <c r="C112" s="555"/>
      <c r="D112" s="442"/>
      <c r="E112" s="442"/>
      <c r="F112" s="442"/>
      <c r="G112" s="442"/>
      <c r="H112" s="442"/>
      <c r="I112" s="442"/>
      <c r="J112" s="442"/>
      <c r="K112" s="442"/>
      <c r="L112" s="443"/>
    </row>
    <row r="113" spans="1:12" s="153" customFormat="1" x14ac:dyDescent="0.25">
      <c r="A113" s="198"/>
      <c r="B113" s="543"/>
      <c r="C113" s="555"/>
      <c r="D113" s="442"/>
      <c r="E113" s="442"/>
      <c r="F113" s="442"/>
      <c r="G113" s="442"/>
      <c r="H113" s="442"/>
      <c r="I113" s="442"/>
      <c r="J113" s="442"/>
      <c r="K113" s="442"/>
      <c r="L113" s="443"/>
    </row>
    <row r="114" spans="1:12" s="153" customFormat="1" x14ac:dyDescent="0.25">
      <c r="A114" s="198"/>
      <c r="B114" s="543"/>
      <c r="C114" s="555"/>
      <c r="D114" s="442"/>
      <c r="E114" s="442"/>
      <c r="F114" s="442"/>
      <c r="G114" s="442"/>
      <c r="H114" s="442"/>
      <c r="I114" s="442"/>
      <c r="J114" s="442"/>
      <c r="K114" s="442"/>
      <c r="L114" s="443"/>
    </row>
    <row r="115" spans="1:12" s="153" customFormat="1" x14ac:dyDescent="0.25">
      <c r="A115" s="198"/>
      <c r="B115" s="543"/>
      <c r="C115" s="555"/>
      <c r="D115" s="442"/>
      <c r="E115" s="442"/>
      <c r="F115" s="442"/>
      <c r="G115" s="442"/>
      <c r="H115" s="442"/>
      <c r="I115" s="442"/>
      <c r="J115" s="442"/>
      <c r="K115" s="442"/>
      <c r="L115" s="443"/>
    </row>
    <row r="116" spans="1:12" s="153" customFormat="1" x14ac:dyDescent="0.25">
      <c r="A116" s="198"/>
      <c r="B116" s="543"/>
      <c r="C116" s="555"/>
      <c r="D116" s="442"/>
      <c r="E116" s="442"/>
      <c r="F116" s="442"/>
      <c r="G116" s="442"/>
      <c r="H116" s="442"/>
      <c r="I116" s="442"/>
      <c r="J116" s="442"/>
      <c r="K116" s="442"/>
      <c r="L116" s="443"/>
    </row>
    <row r="117" spans="1:12" s="153" customFormat="1" x14ac:dyDescent="0.25">
      <c r="A117" s="198"/>
      <c r="B117" s="543">
        <v>3</v>
      </c>
      <c r="C117" s="555"/>
      <c r="D117" s="442"/>
      <c r="E117" s="442"/>
      <c r="F117" s="442"/>
      <c r="G117" s="442"/>
      <c r="H117" s="442"/>
      <c r="I117" s="442"/>
      <c r="J117" s="442"/>
      <c r="K117" s="442"/>
      <c r="L117" s="443"/>
    </row>
    <row r="118" spans="1:12" s="153" customFormat="1" x14ac:dyDescent="0.25">
      <c r="A118" s="198"/>
      <c r="B118" s="543"/>
      <c r="C118" s="555"/>
      <c r="D118" s="442"/>
      <c r="E118" s="442"/>
      <c r="F118" s="442"/>
      <c r="G118" s="442"/>
      <c r="H118" s="442"/>
      <c r="I118" s="442"/>
      <c r="J118" s="442"/>
      <c r="K118" s="442"/>
      <c r="L118" s="443"/>
    </row>
    <row r="119" spans="1:12" s="153" customFormat="1" x14ac:dyDescent="0.25">
      <c r="A119" s="198"/>
      <c r="B119" s="543"/>
      <c r="C119" s="555"/>
      <c r="D119" s="442"/>
      <c r="E119" s="442"/>
      <c r="F119" s="442"/>
      <c r="G119" s="442"/>
      <c r="H119" s="442"/>
      <c r="I119" s="442"/>
      <c r="J119" s="442"/>
      <c r="K119" s="442"/>
      <c r="L119" s="443"/>
    </row>
    <row r="120" spans="1:12" s="153" customFormat="1" x14ac:dyDescent="0.25">
      <c r="A120" s="198"/>
      <c r="B120" s="543"/>
      <c r="C120" s="555"/>
      <c r="D120" s="442"/>
      <c r="E120" s="442"/>
      <c r="F120" s="442"/>
      <c r="G120" s="442"/>
      <c r="H120" s="442"/>
      <c r="I120" s="442"/>
      <c r="J120" s="442"/>
      <c r="K120" s="442"/>
      <c r="L120" s="443"/>
    </row>
    <row r="121" spans="1:12" s="153" customFormat="1" x14ac:dyDescent="0.25">
      <c r="A121" s="198"/>
      <c r="B121" s="543"/>
      <c r="C121" s="555"/>
      <c r="D121" s="442"/>
      <c r="E121" s="442"/>
      <c r="F121" s="442"/>
      <c r="G121" s="442"/>
      <c r="H121" s="442"/>
      <c r="I121" s="442"/>
      <c r="J121" s="442"/>
      <c r="K121" s="442"/>
      <c r="L121" s="443"/>
    </row>
    <row r="122" spans="1:12" s="153" customFormat="1" x14ac:dyDescent="0.25">
      <c r="A122" s="198"/>
      <c r="B122" s="543"/>
      <c r="C122" s="555"/>
      <c r="D122" s="442"/>
      <c r="E122" s="442"/>
      <c r="F122" s="442"/>
      <c r="G122" s="442"/>
      <c r="H122" s="442"/>
      <c r="I122" s="442"/>
      <c r="J122" s="442"/>
      <c r="K122" s="442"/>
      <c r="L122" s="443"/>
    </row>
    <row r="123" spans="1:12" s="153" customFormat="1" x14ac:dyDescent="0.25">
      <c r="A123" s="198"/>
      <c r="B123" s="543"/>
      <c r="C123" s="555"/>
      <c r="D123" s="442"/>
      <c r="E123" s="442"/>
      <c r="F123" s="442"/>
      <c r="G123" s="442"/>
      <c r="H123" s="442"/>
      <c r="I123" s="442"/>
      <c r="J123" s="442"/>
      <c r="K123" s="442"/>
      <c r="L123" s="443"/>
    </row>
    <row r="124" spans="1:12" s="153" customFormat="1" x14ac:dyDescent="0.25">
      <c r="A124" s="198"/>
      <c r="B124" s="543"/>
      <c r="C124" s="555"/>
      <c r="D124" s="442"/>
      <c r="E124" s="442"/>
      <c r="F124" s="442"/>
      <c r="G124" s="442"/>
      <c r="H124" s="442"/>
      <c r="I124" s="442"/>
      <c r="J124" s="442"/>
      <c r="K124" s="442"/>
      <c r="L124" s="443"/>
    </row>
    <row r="125" spans="1:12" s="153" customFormat="1" x14ac:dyDescent="0.25">
      <c r="A125" s="198"/>
      <c r="B125" s="543"/>
      <c r="C125" s="555"/>
      <c r="D125" s="442"/>
      <c r="E125" s="442"/>
      <c r="F125" s="442"/>
      <c r="G125" s="442"/>
      <c r="H125" s="442"/>
      <c r="I125" s="442"/>
      <c r="J125" s="442"/>
      <c r="K125" s="442"/>
      <c r="L125" s="443"/>
    </row>
    <row r="126" spans="1:12" s="153" customFormat="1" x14ac:dyDescent="0.25">
      <c r="A126" s="198"/>
      <c r="B126" s="543"/>
      <c r="C126" s="555"/>
      <c r="D126" s="442"/>
      <c r="E126" s="442"/>
      <c r="F126" s="442"/>
      <c r="G126" s="442"/>
      <c r="H126" s="442"/>
      <c r="I126" s="442"/>
      <c r="J126" s="442"/>
      <c r="K126" s="442"/>
      <c r="L126" s="443"/>
    </row>
    <row r="127" spans="1:12" s="153" customFormat="1" x14ac:dyDescent="0.25">
      <c r="A127" s="198"/>
      <c r="B127" s="543">
        <v>4</v>
      </c>
      <c r="C127" s="555"/>
      <c r="D127" s="442"/>
      <c r="E127" s="442"/>
      <c r="F127" s="442"/>
      <c r="G127" s="442"/>
      <c r="H127" s="442"/>
      <c r="I127" s="442"/>
      <c r="J127" s="442"/>
      <c r="K127" s="442"/>
      <c r="L127" s="443"/>
    </row>
    <row r="128" spans="1:12" s="153" customFormat="1" x14ac:dyDescent="0.25">
      <c r="A128" s="198"/>
      <c r="B128" s="543"/>
      <c r="C128" s="555"/>
      <c r="D128" s="442"/>
      <c r="E128" s="442"/>
      <c r="F128" s="442"/>
      <c r="G128" s="442"/>
      <c r="H128" s="442"/>
      <c r="I128" s="442"/>
      <c r="J128" s="442"/>
      <c r="K128" s="442"/>
      <c r="L128" s="443"/>
    </row>
    <row r="129" spans="1:12" s="153" customFormat="1" x14ac:dyDescent="0.25">
      <c r="A129" s="198"/>
      <c r="B129" s="543"/>
      <c r="C129" s="555"/>
      <c r="D129" s="442"/>
      <c r="E129" s="442"/>
      <c r="F129" s="442"/>
      <c r="G129" s="442"/>
      <c r="H129" s="442"/>
      <c r="I129" s="442"/>
      <c r="J129" s="442"/>
      <c r="K129" s="442"/>
      <c r="L129" s="443"/>
    </row>
    <row r="130" spans="1:12" s="153" customFormat="1" x14ac:dyDescent="0.25">
      <c r="A130" s="198"/>
      <c r="B130" s="543"/>
      <c r="C130" s="555"/>
      <c r="D130" s="442"/>
      <c r="E130" s="442"/>
      <c r="F130" s="442"/>
      <c r="G130" s="442"/>
      <c r="H130" s="442"/>
      <c r="I130" s="442"/>
      <c r="J130" s="442"/>
      <c r="K130" s="442"/>
      <c r="L130" s="443"/>
    </row>
    <row r="131" spans="1:12" s="153" customFormat="1" x14ac:dyDescent="0.25">
      <c r="A131" s="198"/>
      <c r="B131" s="543"/>
      <c r="C131" s="555"/>
      <c r="D131" s="442"/>
      <c r="E131" s="442"/>
      <c r="F131" s="442"/>
      <c r="G131" s="442"/>
      <c r="H131" s="442"/>
      <c r="I131" s="442"/>
      <c r="J131" s="442"/>
      <c r="K131" s="442"/>
      <c r="L131" s="443"/>
    </row>
    <row r="132" spans="1:12" s="153" customFormat="1" x14ac:dyDescent="0.25">
      <c r="A132" s="198"/>
      <c r="B132" s="543"/>
      <c r="C132" s="555"/>
      <c r="D132" s="442"/>
      <c r="E132" s="442"/>
      <c r="F132" s="442"/>
      <c r="G132" s="442"/>
      <c r="H132" s="442"/>
      <c r="I132" s="442"/>
      <c r="J132" s="442"/>
      <c r="K132" s="442"/>
      <c r="L132" s="443"/>
    </row>
    <row r="133" spans="1:12" s="153" customFormat="1" x14ac:dyDescent="0.25">
      <c r="A133" s="198"/>
      <c r="B133" s="543"/>
      <c r="C133" s="555"/>
      <c r="D133" s="442"/>
      <c r="E133" s="442"/>
      <c r="F133" s="442"/>
      <c r="G133" s="442"/>
      <c r="H133" s="442"/>
      <c r="I133" s="442"/>
      <c r="J133" s="442"/>
      <c r="K133" s="442"/>
      <c r="L133" s="443"/>
    </row>
    <row r="134" spans="1:12" s="153" customFormat="1" x14ac:dyDescent="0.25">
      <c r="A134" s="198"/>
      <c r="B134" s="543"/>
      <c r="C134" s="555"/>
      <c r="D134" s="442"/>
      <c r="E134" s="442"/>
      <c r="F134" s="442"/>
      <c r="G134" s="442"/>
      <c r="H134" s="442"/>
      <c r="I134" s="442"/>
      <c r="J134" s="442"/>
      <c r="K134" s="442"/>
      <c r="L134" s="443"/>
    </row>
    <row r="135" spans="1:12" s="153" customFormat="1" x14ac:dyDescent="0.25">
      <c r="A135" s="198"/>
      <c r="B135" s="543"/>
      <c r="C135" s="555"/>
      <c r="D135" s="442"/>
      <c r="E135" s="442"/>
      <c r="F135" s="442"/>
      <c r="G135" s="442"/>
      <c r="H135" s="442"/>
      <c r="I135" s="442"/>
      <c r="J135" s="442"/>
      <c r="K135" s="442"/>
      <c r="L135" s="443"/>
    </row>
    <row r="136" spans="1:12" s="153" customFormat="1" x14ac:dyDescent="0.25">
      <c r="A136" s="198"/>
      <c r="B136" s="543"/>
      <c r="C136" s="555"/>
      <c r="D136" s="442"/>
      <c r="E136" s="442"/>
      <c r="F136" s="442"/>
      <c r="G136" s="442"/>
      <c r="H136" s="442"/>
      <c r="I136" s="442"/>
      <c r="J136" s="442"/>
      <c r="K136" s="442"/>
      <c r="L136" s="443"/>
    </row>
    <row r="137" spans="1:12" s="153" customFormat="1" x14ac:dyDescent="0.25">
      <c r="A137" s="198"/>
      <c r="B137" s="543">
        <v>5</v>
      </c>
      <c r="C137" s="555"/>
      <c r="D137" s="442"/>
      <c r="E137" s="442"/>
      <c r="F137" s="442"/>
      <c r="G137" s="442"/>
      <c r="H137" s="442"/>
      <c r="I137" s="442"/>
      <c r="J137" s="442"/>
      <c r="K137" s="442"/>
      <c r="L137" s="443"/>
    </row>
    <row r="138" spans="1:12" s="153" customFormat="1" x14ac:dyDescent="0.25">
      <c r="A138" s="198"/>
      <c r="B138" s="543"/>
      <c r="C138" s="555"/>
      <c r="D138" s="442"/>
      <c r="E138" s="442"/>
      <c r="F138" s="442"/>
      <c r="G138" s="442"/>
      <c r="H138" s="442"/>
      <c r="I138" s="442"/>
      <c r="J138" s="442"/>
      <c r="K138" s="442"/>
      <c r="L138" s="443"/>
    </row>
    <row r="139" spans="1:12" s="153" customFormat="1" x14ac:dyDescent="0.25">
      <c r="A139" s="198"/>
      <c r="B139" s="543"/>
      <c r="C139" s="555"/>
      <c r="D139" s="442"/>
      <c r="E139" s="442"/>
      <c r="F139" s="442"/>
      <c r="G139" s="442"/>
      <c r="H139" s="442"/>
      <c r="I139" s="442"/>
      <c r="J139" s="442"/>
      <c r="K139" s="442"/>
      <c r="L139" s="443"/>
    </row>
    <row r="140" spans="1:12" s="153" customFormat="1" x14ac:dyDescent="0.25">
      <c r="A140" s="198"/>
      <c r="B140" s="543"/>
      <c r="C140" s="555"/>
      <c r="D140" s="442"/>
      <c r="E140" s="442"/>
      <c r="F140" s="442"/>
      <c r="G140" s="442"/>
      <c r="H140" s="442"/>
      <c r="I140" s="442"/>
      <c r="J140" s="442"/>
      <c r="K140" s="442"/>
      <c r="L140" s="443"/>
    </row>
    <row r="141" spans="1:12" s="153" customFormat="1" x14ac:dyDescent="0.25">
      <c r="A141" s="198"/>
      <c r="B141" s="543"/>
      <c r="C141" s="555"/>
      <c r="D141" s="442"/>
      <c r="E141" s="442"/>
      <c r="F141" s="442"/>
      <c r="G141" s="442"/>
      <c r="H141" s="442"/>
      <c r="I141" s="442"/>
      <c r="J141" s="442"/>
      <c r="K141" s="442"/>
      <c r="L141" s="443"/>
    </row>
    <row r="142" spans="1:12" s="153" customFormat="1" x14ac:dyDescent="0.25">
      <c r="A142" s="198"/>
      <c r="B142" s="543"/>
      <c r="C142" s="555"/>
      <c r="D142" s="442"/>
      <c r="E142" s="442"/>
      <c r="F142" s="442"/>
      <c r="G142" s="442"/>
      <c r="H142" s="442"/>
      <c r="I142" s="442"/>
      <c r="J142" s="442"/>
      <c r="K142" s="442"/>
      <c r="L142" s="443"/>
    </row>
    <row r="143" spans="1:12" s="153" customFormat="1" x14ac:dyDescent="0.25">
      <c r="A143" s="198"/>
      <c r="B143" s="543"/>
      <c r="C143" s="555"/>
      <c r="D143" s="442"/>
      <c r="E143" s="442"/>
      <c r="F143" s="442"/>
      <c r="G143" s="442"/>
      <c r="H143" s="442"/>
      <c r="I143" s="442"/>
      <c r="J143" s="442"/>
      <c r="K143" s="442"/>
      <c r="L143" s="443"/>
    </row>
    <row r="144" spans="1:12" s="153" customFormat="1" x14ac:dyDescent="0.25">
      <c r="A144" s="198"/>
      <c r="B144" s="543"/>
      <c r="C144" s="555"/>
      <c r="D144" s="442"/>
      <c r="E144" s="442"/>
      <c r="F144" s="442"/>
      <c r="G144" s="442"/>
      <c r="H144" s="442"/>
      <c r="I144" s="442"/>
      <c r="J144" s="442"/>
      <c r="K144" s="442"/>
      <c r="L144" s="443"/>
    </row>
    <row r="145" spans="1:16" s="153" customFormat="1" x14ac:dyDescent="0.25">
      <c r="A145" s="198"/>
      <c r="B145" s="543"/>
      <c r="C145" s="555"/>
      <c r="D145" s="442"/>
      <c r="E145" s="442"/>
      <c r="F145" s="442"/>
      <c r="G145" s="442"/>
      <c r="H145" s="442"/>
      <c r="I145" s="442"/>
      <c r="J145" s="442"/>
      <c r="K145" s="442"/>
      <c r="L145" s="443"/>
    </row>
    <row r="146" spans="1:16" s="153" customFormat="1" x14ac:dyDescent="0.25">
      <c r="A146" s="198"/>
      <c r="B146" s="543"/>
      <c r="C146" s="555"/>
      <c r="D146" s="442"/>
      <c r="E146" s="442"/>
      <c r="F146" s="442"/>
      <c r="G146" s="442"/>
      <c r="H146" s="442"/>
      <c r="I146" s="442"/>
      <c r="J146" s="442"/>
      <c r="K146" s="442"/>
      <c r="L146" s="443"/>
    </row>
    <row r="147" spans="1:16" s="178" customFormat="1" x14ac:dyDescent="0.25">
      <c r="A147" s="202"/>
      <c r="B147" s="221"/>
      <c r="C147" s="222"/>
      <c r="D147" s="222"/>
      <c r="E147" s="222"/>
      <c r="F147" s="222"/>
      <c r="G147" s="222"/>
      <c r="H147" s="222"/>
      <c r="I147" s="222"/>
      <c r="J147" s="222"/>
      <c r="K147" s="222"/>
      <c r="L147" s="220"/>
      <c r="O147" s="174"/>
      <c r="P147" s="174"/>
    </row>
    <row r="148" spans="1:16" s="3" customFormat="1" x14ac:dyDescent="0.25">
      <c r="A148" s="14"/>
      <c r="B148" s="530" t="s">
        <v>31</v>
      </c>
      <c r="C148" s="531"/>
      <c r="D148" s="531"/>
      <c r="E148" s="531"/>
      <c r="F148" s="531"/>
      <c r="G148" s="531"/>
      <c r="H148" s="531"/>
      <c r="I148" s="531"/>
      <c r="J148" s="531"/>
      <c r="K148" s="531"/>
      <c r="L148" s="532"/>
      <c r="M148" s="214"/>
      <c r="O148" s="172"/>
      <c r="P148" s="172"/>
    </row>
    <row r="149" spans="1:16" s="178" customFormat="1" x14ac:dyDescent="0.25">
      <c r="A149" s="202"/>
      <c r="B149" s="218"/>
      <c r="C149" s="219"/>
      <c r="D149" s="219"/>
      <c r="E149" s="219"/>
      <c r="F149" s="219"/>
      <c r="G149" s="219"/>
      <c r="H149" s="219"/>
      <c r="I149" s="219"/>
      <c r="J149" s="219"/>
      <c r="K149" s="219"/>
      <c r="L149" s="204"/>
      <c r="O149" s="174"/>
      <c r="P149" s="174"/>
    </row>
    <row r="150" spans="1:16" s="178" customFormat="1" x14ac:dyDescent="0.25">
      <c r="A150" s="202"/>
      <c r="B150" s="527" t="str">
        <f>IF(Intro!$G$20="English",O150,P150)</f>
        <v>Décrivez les processus de production de votre entreprise pour les marchandises et fournissez des organigrammes illustrant les processus.</v>
      </c>
      <c r="C150" s="528"/>
      <c r="D150" s="528"/>
      <c r="E150" s="528"/>
      <c r="F150" s="528"/>
      <c r="G150" s="528"/>
      <c r="H150" s="528"/>
      <c r="I150" s="528"/>
      <c r="J150" s="528"/>
      <c r="K150" s="528"/>
      <c r="L150" s="529"/>
      <c r="O150" s="174" t="s">
        <v>336</v>
      </c>
      <c r="P150" s="174" t="s">
        <v>337</v>
      </c>
    </row>
    <row r="151" spans="1:16" s="178" customFormat="1" x14ac:dyDescent="0.25">
      <c r="A151" s="202"/>
      <c r="B151" s="218"/>
      <c r="C151" s="219"/>
      <c r="D151" s="219"/>
      <c r="E151" s="219"/>
      <c r="F151" s="219"/>
      <c r="G151" s="219"/>
      <c r="H151" s="219"/>
      <c r="I151" s="219"/>
      <c r="J151" s="219"/>
      <c r="K151" s="219"/>
      <c r="L151" s="204"/>
      <c r="O151" s="174"/>
      <c r="P151" s="174"/>
    </row>
    <row r="152" spans="1:16" s="3" customFormat="1" x14ac:dyDescent="0.25">
      <c r="A152" s="14"/>
      <c r="B152" s="524"/>
      <c r="C152" s="525"/>
      <c r="D152" s="525"/>
      <c r="E152" s="525"/>
      <c r="F152" s="525"/>
      <c r="G152" s="525"/>
      <c r="H152" s="525"/>
      <c r="I152" s="525"/>
      <c r="J152" s="525"/>
      <c r="K152" s="525"/>
      <c r="L152" s="526"/>
      <c r="M152" s="178"/>
      <c r="O152" s="172"/>
      <c r="P152" s="172"/>
    </row>
    <row r="153" spans="1:16" s="3" customFormat="1" x14ac:dyDescent="0.25">
      <c r="A153" s="14"/>
      <c r="B153" s="524"/>
      <c r="C153" s="525"/>
      <c r="D153" s="525"/>
      <c r="E153" s="525"/>
      <c r="F153" s="525"/>
      <c r="G153" s="525"/>
      <c r="H153" s="525"/>
      <c r="I153" s="525"/>
      <c r="J153" s="525"/>
      <c r="K153" s="525"/>
      <c r="L153" s="526"/>
      <c r="M153" s="178"/>
      <c r="O153" s="172"/>
      <c r="P153" s="172"/>
    </row>
    <row r="154" spans="1:16" s="3" customFormat="1" x14ac:dyDescent="0.25">
      <c r="A154" s="14"/>
      <c r="B154" s="524"/>
      <c r="C154" s="525"/>
      <c r="D154" s="525"/>
      <c r="E154" s="525"/>
      <c r="F154" s="525"/>
      <c r="G154" s="525"/>
      <c r="H154" s="525"/>
      <c r="I154" s="525"/>
      <c r="J154" s="525"/>
      <c r="K154" s="525"/>
      <c r="L154" s="526"/>
      <c r="M154" s="178"/>
      <c r="O154" s="172"/>
      <c r="P154" s="172"/>
    </row>
    <row r="155" spans="1:16" s="3" customFormat="1" x14ac:dyDescent="0.25">
      <c r="A155" s="14"/>
      <c r="B155" s="524"/>
      <c r="C155" s="525"/>
      <c r="D155" s="525"/>
      <c r="E155" s="525"/>
      <c r="F155" s="525"/>
      <c r="G155" s="525"/>
      <c r="H155" s="525"/>
      <c r="I155" s="525"/>
      <c r="J155" s="525"/>
      <c r="K155" s="525"/>
      <c r="L155" s="526"/>
      <c r="M155" s="178"/>
      <c r="O155" s="172"/>
      <c r="P155" s="172"/>
    </row>
    <row r="156" spans="1:16" s="3" customFormat="1" x14ac:dyDescent="0.25">
      <c r="A156" s="14"/>
      <c r="B156" s="524"/>
      <c r="C156" s="525"/>
      <c r="D156" s="525"/>
      <c r="E156" s="525"/>
      <c r="F156" s="525"/>
      <c r="G156" s="525"/>
      <c r="H156" s="525"/>
      <c r="I156" s="525"/>
      <c r="J156" s="525"/>
      <c r="K156" s="525"/>
      <c r="L156" s="526"/>
      <c r="M156" s="178"/>
      <c r="O156" s="172"/>
      <c r="P156" s="172"/>
    </row>
    <row r="157" spans="1:16" s="3" customFormat="1" x14ac:dyDescent="0.25">
      <c r="A157" s="14"/>
      <c r="B157" s="524"/>
      <c r="C157" s="525"/>
      <c r="D157" s="525"/>
      <c r="E157" s="525"/>
      <c r="F157" s="525"/>
      <c r="G157" s="525"/>
      <c r="H157" s="525"/>
      <c r="I157" s="525"/>
      <c r="J157" s="525"/>
      <c r="K157" s="525"/>
      <c r="L157" s="526"/>
      <c r="M157" s="178"/>
      <c r="O157" s="172"/>
      <c r="P157" s="172"/>
    </row>
    <row r="158" spans="1:16" s="3" customFormat="1" x14ac:dyDescent="0.25">
      <c r="A158" s="14"/>
      <c r="B158" s="524"/>
      <c r="C158" s="525"/>
      <c r="D158" s="525"/>
      <c r="E158" s="525"/>
      <c r="F158" s="525"/>
      <c r="G158" s="525"/>
      <c r="H158" s="525"/>
      <c r="I158" s="525"/>
      <c r="J158" s="525"/>
      <c r="K158" s="525"/>
      <c r="L158" s="526"/>
      <c r="M158" s="178"/>
      <c r="O158" s="172"/>
      <c r="P158" s="172"/>
    </row>
    <row r="159" spans="1:16" s="3" customFormat="1" x14ac:dyDescent="0.25">
      <c r="A159" s="14"/>
      <c r="B159" s="524"/>
      <c r="C159" s="525"/>
      <c r="D159" s="525"/>
      <c r="E159" s="525"/>
      <c r="F159" s="525"/>
      <c r="G159" s="525"/>
      <c r="H159" s="525"/>
      <c r="I159" s="525"/>
      <c r="J159" s="525"/>
      <c r="K159" s="525"/>
      <c r="L159" s="526"/>
      <c r="M159" s="178"/>
      <c r="O159" s="172"/>
      <c r="P159" s="172"/>
    </row>
    <row r="160" spans="1:16" s="178" customFormat="1" x14ac:dyDescent="0.25">
      <c r="A160" s="202"/>
      <c r="B160" s="221"/>
      <c r="C160" s="222"/>
      <c r="D160" s="222"/>
      <c r="E160" s="222"/>
      <c r="F160" s="222"/>
      <c r="G160" s="222"/>
      <c r="H160" s="222"/>
      <c r="I160" s="222"/>
      <c r="J160" s="222"/>
      <c r="K160" s="222"/>
      <c r="L160" s="220"/>
      <c r="O160" s="174"/>
      <c r="P160" s="174"/>
    </row>
    <row r="161" spans="1:16" s="3" customFormat="1" x14ac:dyDescent="0.25">
      <c r="A161" s="13"/>
      <c r="B161" s="530" t="s">
        <v>33</v>
      </c>
      <c r="C161" s="531"/>
      <c r="D161" s="531"/>
      <c r="E161" s="531"/>
      <c r="F161" s="531"/>
      <c r="G161" s="531"/>
      <c r="H161" s="531"/>
      <c r="I161" s="531"/>
      <c r="J161" s="531"/>
      <c r="K161" s="531"/>
      <c r="L161" s="532"/>
      <c r="M161" s="214"/>
    </row>
    <row r="162" spans="1:16" s="153" customFormat="1" x14ac:dyDescent="0.25">
      <c r="A162" s="198"/>
      <c r="B162" s="199"/>
      <c r="C162" s="200"/>
      <c r="D162" s="200"/>
      <c r="E162" s="200"/>
      <c r="F162" s="200"/>
      <c r="G162" s="200"/>
      <c r="H162" s="200"/>
      <c r="I162" s="200"/>
      <c r="J162" s="200"/>
      <c r="K162" s="200"/>
      <c r="L162" s="201"/>
    </row>
    <row r="163" spans="1:16" s="11" customFormat="1" x14ac:dyDescent="0.25">
      <c r="A163" s="13"/>
      <c r="B163" s="401" t="str">
        <f>IF(Intro!$G$20="English",O163,P163)</f>
        <v>Énumérez les trois principales matières directes utilisées dans la production des marchandises par votre entreprise, en fonction de leur valeur.</v>
      </c>
      <c r="C163" s="402"/>
      <c r="D163" s="402"/>
      <c r="E163" s="402"/>
      <c r="F163" s="402"/>
      <c r="G163" s="402"/>
      <c r="H163" s="402"/>
      <c r="I163" s="402"/>
      <c r="J163" s="402"/>
      <c r="K163" s="402"/>
      <c r="L163" s="403"/>
      <c r="O163" s="12" t="s">
        <v>209</v>
      </c>
      <c r="P163" s="11" t="s">
        <v>210</v>
      </c>
    </row>
    <row r="164" spans="1:16" s="11" customFormat="1" x14ac:dyDescent="0.25">
      <c r="A164" s="13"/>
      <c r="B164" s="182"/>
      <c r="C164" s="183"/>
      <c r="D164" s="31"/>
      <c r="E164" s="32"/>
      <c r="F164" s="32"/>
      <c r="G164" s="32"/>
      <c r="H164" s="32"/>
      <c r="I164" s="32"/>
      <c r="J164" s="32"/>
      <c r="K164" s="32"/>
      <c r="L164" s="33"/>
      <c r="O164" s="12"/>
    </row>
    <row r="165" spans="1:16" s="11" customFormat="1" x14ac:dyDescent="0.25">
      <c r="A165" s="13"/>
      <c r="B165" s="556" t="str">
        <f>IF(Intro!$G$20="English",O165,P165)</f>
        <v>La matière directe utilisée 1</v>
      </c>
      <c r="C165" s="557"/>
      <c r="D165" s="539"/>
      <c r="E165" s="540"/>
      <c r="F165" s="540"/>
      <c r="G165" s="540"/>
      <c r="H165" s="540"/>
      <c r="I165" s="540"/>
      <c r="J165" s="540"/>
      <c r="K165" s="540"/>
      <c r="L165" s="541"/>
      <c r="O165" s="12" t="s">
        <v>211</v>
      </c>
      <c r="P165" s="11" t="s">
        <v>212</v>
      </c>
    </row>
    <row r="166" spans="1:16" s="11" customFormat="1" x14ac:dyDescent="0.25">
      <c r="A166" s="13"/>
      <c r="B166" s="556" t="str">
        <f>IF(Intro!$G$20="English",O166,P166)</f>
        <v>La matière directe utilisée 2</v>
      </c>
      <c r="C166" s="557"/>
      <c r="D166" s="539"/>
      <c r="E166" s="540"/>
      <c r="F166" s="540"/>
      <c r="G166" s="540"/>
      <c r="H166" s="540"/>
      <c r="I166" s="540"/>
      <c r="J166" s="540"/>
      <c r="K166" s="540"/>
      <c r="L166" s="541"/>
      <c r="O166" s="12" t="s">
        <v>213</v>
      </c>
      <c r="P166" s="11" t="s">
        <v>214</v>
      </c>
    </row>
    <row r="167" spans="1:16" s="11" customFormat="1" x14ac:dyDescent="0.25">
      <c r="A167" s="13"/>
      <c r="B167" s="556" t="str">
        <f>IF(Intro!$G$20="English",O167,P167)</f>
        <v>La matière directe utilisée 3</v>
      </c>
      <c r="C167" s="557"/>
      <c r="D167" s="539"/>
      <c r="E167" s="540"/>
      <c r="F167" s="540"/>
      <c r="G167" s="540"/>
      <c r="H167" s="540"/>
      <c r="I167" s="540"/>
      <c r="J167" s="540"/>
      <c r="K167" s="540"/>
      <c r="L167" s="541"/>
      <c r="O167" s="12" t="s">
        <v>215</v>
      </c>
      <c r="P167" s="11" t="s">
        <v>216</v>
      </c>
    </row>
    <row r="168" spans="1:16" s="11" customFormat="1" x14ac:dyDescent="0.25">
      <c r="A168" s="13"/>
      <c r="B168" s="182"/>
      <c r="C168" s="183"/>
      <c r="D168" s="31"/>
      <c r="E168" s="32"/>
      <c r="F168" s="32"/>
      <c r="G168" s="32"/>
      <c r="H168" s="32"/>
      <c r="I168" s="32"/>
      <c r="J168" s="32"/>
      <c r="K168" s="32"/>
      <c r="L168" s="33"/>
      <c r="O168" s="12"/>
    </row>
    <row r="169" spans="1:16" s="3" customFormat="1" x14ac:dyDescent="0.25">
      <c r="A169" s="14"/>
      <c r="B169" s="530" t="s">
        <v>34</v>
      </c>
      <c r="C169" s="531"/>
      <c r="D169" s="531"/>
      <c r="E169" s="531"/>
      <c r="F169" s="531"/>
      <c r="G169" s="531"/>
      <c r="H169" s="531"/>
      <c r="I169" s="531"/>
      <c r="J169" s="531"/>
      <c r="K169" s="531"/>
      <c r="L169" s="532"/>
      <c r="M169" s="214"/>
      <c r="O169" s="172"/>
      <c r="P169" s="172"/>
    </row>
    <row r="170" spans="1:16" s="178" customFormat="1" x14ac:dyDescent="0.25">
      <c r="A170" s="202"/>
      <c r="B170" s="218"/>
      <c r="C170" s="219"/>
      <c r="D170" s="219"/>
      <c r="E170" s="219"/>
      <c r="F170" s="219"/>
      <c r="G170" s="219"/>
      <c r="H170" s="219"/>
      <c r="I170" s="219"/>
      <c r="J170" s="219"/>
      <c r="K170" s="219"/>
      <c r="L170" s="204"/>
      <c r="O170" s="174"/>
      <c r="P170" s="174"/>
    </row>
    <row r="171" spans="1:16" s="178" customFormat="1" x14ac:dyDescent="0.25">
      <c r="A171" s="202"/>
      <c r="B171" s="527" t="str">
        <f>IF(Intro!$G$20="English",O171,P171)</f>
        <v>Quelles publications ou indices votre entreprise utilise-t-elle pour suivre les prix des matières directes utilisées dans la production des marchandises?</v>
      </c>
      <c r="C171" s="528"/>
      <c r="D171" s="528"/>
      <c r="E171" s="528"/>
      <c r="F171" s="528"/>
      <c r="G171" s="528"/>
      <c r="H171" s="528"/>
      <c r="I171" s="528"/>
      <c r="J171" s="528"/>
      <c r="K171" s="528"/>
      <c r="L171" s="529"/>
      <c r="O171" s="174" t="s">
        <v>411</v>
      </c>
      <c r="P171" s="174" t="s">
        <v>412</v>
      </c>
    </row>
    <row r="172" spans="1:16" s="178" customFormat="1" x14ac:dyDescent="0.25">
      <c r="A172" s="202"/>
      <c r="B172" s="218"/>
      <c r="C172" s="219"/>
      <c r="D172" s="219"/>
      <c r="E172" s="219"/>
      <c r="F172" s="219"/>
      <c r="G172" s="219"/>
      <c r="H172" s="219"/>
      <c r="I172" s="219"/>
      <c r="J172" s="219"/>
      <c r="K172" s="219"/>
      <c r="L172" s="204"/>
      <c r="O172" s="174"/>
      <c r="P172" s="174"/>
    </row>
    <row r="173" spans="1:16" s="3" customFormat="1" x14ac:dyDescent="0.25">
      <c r="A173" s="14"/>
      <c r="B173" s="524"/>
      <c r="C173" s="525"/>
      <c r="D173" s="525"/>
      <c r="E173" s="525"/>
      <c r="F173" s="525"/>
      <c r="G173" s="525"/>
      <c r="H173" s="525"/>
      <c r="I173" s="525"/>
      <c r="J173" s="525"/>
      <c r="K173" s="525"/>
      <c r="L173" s="526"/>
      <c r="M173" s="178"/>
      <c r="O173" s="172"/>
      <c r="P173" s="172"/>
    </row>
    <row r="174" spans="1:16" s="3" customFormat="1" x14ac:dyDescent="0.25">
      <c r="A174" s="14"/>
      <c r="B174" s="524"/>
      <c r="C174" s="525"/>
      <c r="D174" s="525"/>
      <c r="E174" s="525"/>
      <c r="F174" s="525"/>
      <c r="G174" s="525"/>
      <c r="H174" s="525"/>
      <c r="I174" s="525"/>
      <c r="J174" s="525"/>
      <c r="K174" s="525"/>
      <c r="L174" s="526"/>
      <c r="M174" s="178"/>
      <c r="O174" s="172"/>
      <c r="P174" s="172"/>
    </row>
    <row r="175" spans="1:16" s="3" customFormat="1" x14ac:dyDescent="0.25">
      <c r="A175" s="14"/>
      <c r="B175" s="524"/>
      <c r="C175" s="525"/>
      <c r="D175" s="525"/>
      <c r="E175" s="525"/>
      <c r="F175" s="525"/>
      <c r="G175" s="525"/>
      <c r="H175" s="525"/>
      <c r="I175" s="525"/>
      <c r="J175" s="525"/>
      <c r="K175" s="525"/>
      <c r="L175" s="526"/>
      <c r="M175" s="178"/>
      <c r="O175" s="172"/>
      <c r="P175" s="172"/>
    </row>
    <row r="176" spans="1:16" s="3" customFormat="1" x14ac:dyDescent="0.25">
      <c r="A176" s="14"/>
      <c r="B176" s="524"/>
      <c r="C176" s="525"/>
      <c r="D176" s="525"/>
      <c r="E176" s="525"/>
      <c r="F176" s="525"/>
      <c r="G176" s="525"/>
      <c r="H176" s="525"/>
      <c r="I176" s="525"/>
      <c r="J176" s="525"/>
      <c r="K176" s="525"/>
      <c r="L176" s="526"/>
      <c r="M176" s="178"/>
      <c r="O176" s="172"/>
      <c r="P176" s="172"/>
    </row>
    <row r="177" spans="1:16" s="3" customFormat="1" x14ac:dyDescent="0.25">
      <c r="A177" s="14"/>
      <c r="B177" s="524"/>
      <c r="C177" s="525"/>
      <c r="D177" s="525"/>
      <c r="E177" s="525"/>
      <c r="F177" s="525"/>
      <c r="G177" s="525"/>
      <c r="H177" s="525"/>
      <c r="I177" s="525"/>
      <c r="J177" s="525"/>
      <c r="K177" s="525"/>
      <c r="L177" s="526"/>
      <c r="M177" s="178"/>
      <c r="O177" s="172"/>
      <c r="P177" s="172"/>
    </row>
    <row r="178" spans="1:16" s="3" customFormat="1" x14ac:dyDescent="0.25">
      <c r="A178" s="14"/>
      <c r="B178" s="524"/>
      <c r="C178" s="525"/>
      <c r="D178" s="525"/>
      <c r="E178" s="525"/>
      <c r="F178" s="525"/>
      <c r="G178" s="525"/>
      <c r="H178" s="525"/>
      <c r="I178" s="525"/>
      <c r="J178" s="525"/>
      <c r="K178" s="525"/>
      <c r="L178" s="526"/>
      <c r="M178" s="178"/>
      <c r="O178" s="172"/>
      <c r="P178" s="172"/>
    </row>
    <row r="179" spans="1:16" s="3" customFormat="1" x14ac:dyDescent="0.25">
      <c r="A179" s="14"/>
      <c r="B179" s="524"/>
      <c r="C179" s="525"/>
      <c r="D179" s="525"/>
      <c r="E179" s="525"/>
      <c r="F179" s="525"/>
      <c r="G179" s="525"/>
      <c r="H179" s="525"/>
      <c r="I179" s="525"/>
      <c r="J179" s="525"/>
      <c r="K179" s="525"/>
      <c r="L179" s="526"/>
      <c r="M179" s="178"/>
      <c r="O179" s="172"/>
      <c r="P179" s="172"/>
    </row>
    <row r="180" spans="1:16" s="3" customFormat="1" x14ac:dyDescent="0.25">
      <c r="A180" s="14"/>
      <c r="B180" s="524"/>
      <c r="C180" s="525"/>
      <c r="D180" s="525"/>
      <c r="E180" s="525"/>
      <c r="F180" s="525"/>
      <c r="G180" s="525"/>
      <c r="H180" s="525"/>
      <c r="I180" s="525"/>
      <c r="J180" s="525"/>
      <c r="K180" s="525"/>
      <c r="L180" s="526"/>
      <c r="M180" s="178"/>
      <c r="O180" s="172"/>
      <c r="P180" s="172"/>
    </row>
    <row r="181" spans="1:16" s="178" customFormat="1" x14ac:dyDescent="0.25">
      <c r="A181" s="202"/>
      <c r="B181" s="221"/>
      <c r="C181" s="222"/>
      <c r="D181" s="222"/>
      <c r="E181" s="222"/>
      <c r="F181" s="222"/>
      <c r="G181" s="222"/>
      <c r="H181" s="222"/>
      <c r="I181" s="222"/>
      <c r="J181" s="222"/>
      <c r="K181" s="222"/>
      <c r="L181" s="220"/>
      <c r="O181" s="174"/>
      <c r="P181" s="174"/>
    </row>
    <row r="182" spans="1:16" s="3" customFormat="1" x14ac:dyDescent="0.25">
      <c r="A182" s="14"/>
      <c r="B182" s="530" t="s">
        <v>35</v>
      </c>
      <c r="C182" s="531"/>
      <c r="D182" s="531"/>
      <c r="E182" s="531"/>
      <c r="F182" s="531"/>
      <c r="G182" s="531"/>
      <c r="H182" s="531"/>
      <c r="I182" s="531"/>
      <c r="J182" s="531"/>
      <c r="K182" s="531"/>
      <c r="L182" s="532"/>
      <c r="M182" s="214"/>
      <c r="O182" s="172"/>
      <c r="P182" s="172"/>
    </row>
    <row r="183" spans="1:16" s="178" customFormat="1" x14ac:dyDescent="0.25">
      <c r="A183" s="202"/>
      <c r="B183" s="218"/>
      <c r="C183" s="219"/>
      <c r="D183" s="219"/>
      <c r="E183" s="219"/>
      <c r="F183" s="219"/>
      <c r="G183" s="219"/>
      <c r="H183" s="219"/>
      <c r="I183" s="219"/>
      <c r="J183" s="219"/>
      <c r="K183" s="219"/>
      <c r="L183" s="204"/>
      <c r="O183" s="174"/>
      <c r="P183" s="174"/>
    </row>
    <row r="184" spans="1:16" s="178" customFormat="1" x14ac:dyDescent="0.25">
      <c r="A184" s="202"/>
      <c r="B184" s="527" t="str">
        <f>IF(Intro!$G$20="English",O184,P184)</f>
        <v>Fournissez des détails si votre entreprise a modifié la gamme de marchandises qu'elle produit depuis le 1er janvier 2023.</v>
      </c>
      <c r="C184" s="528"/>
      <c r="D184" s="528"/>
      <c r="E184" s="528"/>
      <c r="F184" s="528"/>
      <c r="G184" s="528"/>
      <c r="H184" s="528"/>
      <c r="I184" s="528"/>
      <c r="J184" s="528"/>
      <c r="K184" s="528"/>
      <c r="L184" s="529"/>
      <c r="O184" s="174" t="str">
        <f>"Provide details if your firm has changed the product mix of the goods produced since January 1, "&amp;Variables!B6&amp;"."</f>
        <v>Provide details if your firm has changed the product mix of the goods produced since January 1, 2023.</v>
      </c>
      <c r="P184" s="174"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8" customFormat="1" x14ac:dyDescent="0.25">
      <c r="A185" s="202"/>
      <c r="B185" s="218"/>
      <c r="C185" s="219"/>
      <c r="D185" s="219"/>
      <c r="E185" s="219"/>
      <c r="F185" s="219"/>
      <c r="G185" s="219"/>
      <c r="H185" s="219"/>
      <c r="I185" s="219"/>
      <c r="J185" s="219"/>
      <c r="K185" s="219"/>
      <c r="L185" s="204"/>
      <c r="O185" s="174"/>
      <c r="P185" s="174"/>
    </row>
    <row r="186" spans="1:16" s="3" customFormat="1" x14ac:dyDescent="0.25">
      <c r="A186" s="14"/>
      <c r="B186" s="524"/>
      <c r="C186" s="525"/>
      <c r="D186" s="525"/>
      <c r="E186" s="525"/>
      <c r="F186" s="525"/>
      <c r="G186" s="525"/>
      <c r="H186" s="525"/>
      <c r="I186" s="525"/>
      <c r="J186" s="525"/>
      <c r="K186" s="525"/>
      <c r="L186" s="526"/>
      <c r="M186" s="178"/>
      <c r="O186" s="172"/>
      <c r="P186" s="172"/>
    </row>
    <row r="187" spans="1:16" s="3" customFormat="1" x14ac:dyDescent="0.25">
      <c r="A187" s="14"/>
      <c r="B187" s="524"/>
      <c r="C187" s="525"/>
      <c r="D187" s="525"/>
      <c r="E187" s="525"/>
      <c r="F187" s="525"/>
      <c r="G187" s="525"/>
      <c r="H187" s="525"/>
      <c r="I187" s="525"/>
      <c r="J187" s="525"/>
      <c r="K187" s="525"/>
      <c r="L187" s="526"/>
      <c r="M187" s="178"/>
      <c r="O187" s="172"/>
      <c r="P187" s="172"/>
    </row>
    <row r="188" spans="1:16" s="3" customFormat="1" x14ac:dyDescent="0.25">
      <c r="A188" s="14"/>
      <c r="B188" s="524"/>
      <c r="C188" s="525"/>
      <c r="D188" s="525"/>
      <c r="E188" s="525"/>
      <c r="F188" s="525"/>
      <c r="G188" s="525"/>
      <c r="H188" s="525"/>
      <c r="I188" s="525"/>
      <c r="J188" s="525"/>
      <c r="K188" s="525"/>
      <c r="L188" s="526"/>
      <c r="M188" s="178"/>
      <c r="O188" s="172"/>
      <c r="P188" s="172"/>
    </row>
    <row r="189" spans="1:16" s="3" customFormat="1" x14ac:dyDescent="0.25">
      <c r="A189" s="14"/>
      <c r="B189" s="524"/>
      <c r="C189" s="525"/>
      <c r="D189" s="525"/>
      <c r="E189" s="525"/>
      <c r="F189" s="525"/>
      <c r="G189" s="525"/>
      <c r="H189" s="525"/>
      <c r="I189" s="525"/>
      <c r="J189" s="525"/>
      <c r="K189" s="525"/>
      <c r="L189" s="526"/>
      <c r="M189" s="178"/>
      <c r="O189" s="172"/>
      <c r="P189" s="172"/>
    </row>
    <row r="190" spans="1:16" s="3" customFormat="1" x14ac:dyDescent="0.25">
      <c r="A190" s="14"/>
      <c r="B190" s="524"/>
      <c r="C190" s="525"/>
      <c r="D190" s="525"/>
      <c r="E190" s="525"/>
      <c r="F190" s="525"/>
      <c r="G190" s="525"/>
      <c r="H190" s="525"/>
      <c r="I190" s="525"/>
      <c r="J190" s="525"/>
      <c r="K190" s="525"/>
      <c r="L190" s="526"/>
      <c r="M190" s="178"/>
      <c r="O190" s="172"/>
      <c r="P190" s="172"/>
    </row>
    <row r="191" spans="1:16" s="3" customFormat="1" x14ac:dyDescent="0.25">
      <c r="A191" s="14"/>
      <c r="B191" s="524"/>
      <c r="C191" s="525"/>
      <c r="D191" s="525"/>
      <c r="E191" s="525"/>
      <c r="F191" s="525"/>
      <c r="G191" s="525"/>
      <c r="H191" s="525"/>
      <c r="I191" s="525"/>
      <c r="J191" s="525"/>
      <c r="K191" s="525"/>
      <c r="L191" s="526"/>
      <c r="M191" s="178"/>
      <c r="O191" s="172"/>
      <c r="P191" s="172"/>
    </row>
    <row r="192" spans="1:16" s="3" customFormat="1" x14ac:dyDescent="0.25">
      <c r="A192" s="14"/>
      <c r="B192" s="524"/>
      <c r="C192" s="525"/>
      <c r="D192" s="525"/>
      <c r="E192" s="525"/>
      <c r="F192" s="525"/>
      <c r="G192" s="525"/>
      <c r="H192" s="525"/>
      <c r="I192" s="525"/>
      <c r="J192" s="525"/>
      <c r="K192" s="525"/>
      <c r="L192" s="526"/>
      <c r="M192" s="178"/>
      <c r="O192" s="172"/>
      <c r="P192" s="172"/>
    </row>
    <row r="193" spans="1:16" s="3" customFormat="1" x14ac:dyDescent="0.25">
      <c r="A193" s="14"/>
      <c r="B193" s="524"/>
      <c r="C193" s="525"/>
      <c r="D193" s="525"/>
      <c r="E193" s="525"/>
      <c r="F193" s="525"/>
      <c r="G193" s="525"/>
      <c r="H193" s="525"/>
      <c r="I193" s="525"/>
      <c r="J193" s="525"/>
      <c r="K193" s="525"/>
      <c r="L193" s="526"/>
      <c r="M193" s="178"/>
      <c r="O193" s="172"/>
      <c r="P193" s="172"/>
    </row>
    <row r="194" spans="1:16" s="178" customFormat="1" x14ac:dyDescent="0.25">
      <c r="A194" s="202"/>
      <c r="B194" s="221"/>
      <c r="C194" s="222"/>
      <c r="D194" s="222"/>
      <c r="E194" s="222"/>
      <c r="F194" s="222"/>
      <c r="G194" s="222"/>
      <c r="H194" s="222"/>
      <c r="I194" s="222"/>
      <c r="J194" s="222"/>
      <c r="K194" s="222"/>
      <c r="L194" s="220"/>
      <c r="O194" s="174"/>
      <c r="P194" s="174"/>
    </row>
    <row r="195" spans="1:16" x14ac:dyDescent="0.25">
      <c r="B195" s="45"/>
      <c r="L195" s="46"/>
    </row>
    <row r="196" spans="1:16" x14ac:dyDescent="0.25">
      <c r="B196" s="398" t="str">
        <f>IF(Intro!$G$20="English",O196,P196)</f>
        <v>CARACTÉRISTIQUES DU MARCHÉ DES MARCHANDISES</v>
      </c>
      <c r="C196" s="399"/>
      <c r="D196" s="399"/>
      <c r="E196" s="399"/>
      <c r="F196" s="399"/>
      <c r="G196" s="399"/>
      <c r="H196" s="399"/>
      <c r="I196" s="399"/>
      <c r="J196" s="399"/>
      <c r="K196" s="399"/>
      <c r="L196" s="400"/>
      <c r="M196" s="178"/>
      <c r="O196" s="253" t="s">
        <v>662</v>
      </c>
      <c r="P196" s="253" t="s">
        <v>663</v>
      </c>
    </row>
    <row r="197" spans="1:16" s="3" customFormat="1" x14ac:dyDescent="0.25">
      <c r="A197" s="14"/>
      <c r="B197" s="530" t="s">
        <v>36</v>
      </c>
      <c r="C197" s="531"/>
      <c r="D197" s="531"/>
      <c r="E197" s="531"/>
      <c r="F197" s="531"/>
      <c r="G197" s="531"/>
      <c r="H197" s="531"/>
      <c r="I197" s="531"/>
      <c r="J197" s="531"/>
      <c r="K197" s="531"/>
      <c r="L197" s="532"/>
      <c r="M197" s="214"/>
      <c r="O197" s="172"/>
      <c r="P197" s="172"/>
    </row>
    <row r="198" spans="1:16" s="163" customFormat="1" x14ac:dyDescent="0.25">
      <c r="A198" s="234"/>
      <c r="B198" s="235"/>
      <c r="C198" s="236"/>
      <c r="D198" s="236"/>
      <c r="E198" s="236"/>
      <c r="F198" s="236"/>
      <c r="G198" s="236"/>
      <c r="H198" s="236"/>
      <c r="I198" s="236"/>
      <c r="J198" s="236"/>
      <c r="K198" s="236"/>
      <c r="L198" s="237"/>
      <c r="O198" s="175"/>
      <c r="P198" s="175"/>
    </row>
    <row r="199" spans="1:16" s="163" customFormat="1" x14ac:dyDescent="0.25">
      <c r="A199" s="234"/>
      <c r="B199" s="536" t="str">
        <f>IF(Intro!$G$20="English",O199,P199)</f>
        <v>Indiquez dans quels segments de marché ces marchandises sont vendues.</v>
      </c>
      <c r="C199" s="537"/>
      <c r="D199" s="537"/>
      <c r="E199" s="537"/>
      <c r="F199" s="537"/>
      <c r="G199" s="537"/>
      <c r="H199" s="537"/>
      <c r="I199" s="537"/>
      <c r="J199" s="537"/>
      <c r="K199" s="537"/>
      <c r="L199" s="538"/>
      <c r="O199" s="175" t="s">
        <v>353</v>
      </c>
      <c r="P199" s="175" t="s">
        <v>725</v>
      </c>
    </row>
    <row r="200" spans="1:16" s="163" customFormat="1" x14ac:dyDescent="0.25">
      <c r="A200" s="234"/>
      <c r="B200" s="235"/>
      <c r="C200" s="236"/>
      <c r="D200" s="236"/>
      <c r="E200" s="236"/>
      <c r="F200" s="236"/>
      <c r="G200" s="236"/>
      <c r="H200" s="236"/>
      <c r="I200" s="236"/>
      <c r="J200" s="236"/>
      <c r="K200" s="236"/>
      <c r="L200" s="237"/>
      <c r="O200" s="175"/>
      <c r="P200" s="175"/>
    </row>
    <row r="201" spans="1:16" s="152" customFormat="1" x14ac:dyDescent="0.25">
      <c r="A201" s="42"/>
      <c r="B201" s="522" t="str">
        <f>IF(Intro!$G$20="English",O201,P201)</f>
        <v>Segment de marché 1</v>
      </c>
      <c r="C201" s="523"/>
      <c r="D201" s="523"/>
      <c r="E201" s="442"/>
      <c r="F201" s="442"/>
      <c r="G201" s="442"/>
      <c r="H201" s="442"/>
      <c r="I201" s="442"/>
      <c r="J201" s="442"/>
      <c r="K201" s="442"/>
      <c r="L201" s="443"/>
      <c r="O201" s="175" t="s">
        <v>354</v>
      </c>
      <c r="P201" s="175" t="s">
        <v>355</v>
      </c>
    </row>
    <row r="202" spans="1:16" s="152" customFormat="1" x14ac:dyDescent="0.25">
      <c r="A202" s="42"/>
      <c r="B202" s="522"/>
      <c r="C202" s="523"/>
      <c r="D202" s="523"/>
      <c r="E202" s="442"/>
      <c r="F202" s="442"/>
      <c r="G202" s="442"/>
      <c r="H202" s="442"/>
      <c r="I202" s="442"/>
      <c r="J202" s="442"/>
      <c r="K202" s="442"/>
      <c r="L202" s="443"/>
      <c r="O202" s="175"/>
      <c r="P202" s="175"/>
    </row>
    <row r="203" spans="1:16" s="152" customFormat="1" x14ac:dyDescent="0.25">
      <c r="A203" s="42"/>
      <c r="B203" s="522"/>
      <c r="C203" s="523"/>
      <c r="D203" s="523"/>
      <c r="E203" s="442"/>
      <c r="F203" s="442"/>
      <c r="G203" s="442"/>
      <c r="H203" s="442"/>
      <c r="I203" s="442"/>
      <c r="J203" s="442"/>
      <c r="K203" s="442"/>
      <c r="L203" s="443"/>
      <c r="O203" s="175"/>
      <c r="P203" s="175"/>
    </row>
    <row r="204" spans="1:16" s="152" customFormat="1" x14ac:dyDescent="0.25">
      <c r="A204" s="42"/>
      <c r="B204" s="522"/>
      <c r="C204" s="523"/>
      <c r="D204" s="523"/>
      <c r="E204" s="442"/>
      <c r="F204" s="442"/>
      <c r="G204" s="442"/>
      <c r="H204" s="442"/>
      <c r="I204" s="442"/>
      <c r="J204" s="442"/>
      <c r="K204" s="442"/>
      <c r="L204" s="443"/>
      <c r="O204" s="175"/>
      <c r="P204" s="175"/>
    </row>
    <row r="205" spans="1:16" s="152" customFormat="1" x14ac:dyDescent="0.25">
      <c r="A205" s="42"/>
      <c r="B205" s="522"/>
      <c r="C205" s="523"/>
      <c r="D205" s="523"/>
      <c r="E205" s="442"/>
      <c r="F205" s="442"/>
      <c r="G205" s="442"/>
      <c r="H205" s="442"/>
      <c r="I205" s="442"/>
      <c r="J205" s="442"/>
      <c r="K205" s="442"/>
      <c r="L205" s="443"/>
      <c r="O205" s="175"/>
      <c r="P205" s="175"/>
    </row>
    <row r="206" spans="1:16" s="152" customFormat="1" x14ac:dyDescent="0.25">
      <c r="A206" s="42"/>
      <c r="B206" s="522" t="str">
        <f>IF(Intro!$G$20="English",O206,P206)</f>
        <v>Segment de marché 2</v>
      </c>
      <c r="C206" s="523"/>
      <c r="D206" s="523"/>
      <c r="E206" s="442"/>
      <c r="F206" s="442"/>
      <c r="G206" s="442"/>
      <c r="H206" s="442"/>
      <c r="I206" s="442"/>
      <c r="J206" s="442"/>
      <c r="K206" s="442"/>
      <c r="L206" s="443"/>
      <c r="O206" s="175" t="s">
        <v>356</v>
      </c>
      <c r="P206" s="175" t="s">
        <v>357</v>
      </c>
    </row>
    <row r="207" spans="1:16" s="152" customFormat="1" x14ac:dyDescent="0.25">
      <c r="A207" s="42"/>
      <c r="B207" s="522"/>
      <c r="C207" s="523"/>
      <c r="D207" s="523"/>
      <c r="E207" s="442"/>
      <c r="F207" s="442"/>
      <c r="G207" s="442"/>
      <c r="H207" s="442"/>
      <c r="I207" s="442"/>
      <c r="J207" s="442"/>
      <c r="K207" s="442"/>
      <c r="L207" s="443"/>
      <c r="O207" s="175"/>
      <c r="P207" s="175"/>
    </row>
    <row r="208" spans="1:16" s="152" customFormat="1" x14ac:dyDescent="0.25">
      <c r="A208" s="42"/>
      <c r="B208" s="522"/>
      <c r="C208" s="523"/>
      <c r="D208" s="523"/>
      <c r="E208" s="442"/>
      <c r="F208" s="442"/>
      <c r="G208" s="442"/>
      <c r="H208" s="442"/>
      <c r="I208" s="442"/>
      <c r="J208" s="442"/>
      <c r="K208" s="442"/>
      <c r="L208" s="443"/>
      <c r="O208" s="175"/>
      <c r="P208" s="175"/>
    </row>
    <row r="209" spans="1:16" s="152" customFormat="1" x14ac:dyDescent="0.25">
      <c r="A209" s="42"/>
      <c r="B209" s="522"/>
      <c r="C209" s="523"/>
      <c r="D209" s="523"/>
      <c r="E209" s="442"/>
      <c r="F209" s="442"/>
      <c r="G209" s="442"/>
      <c r="H209" s="442"/>
      <c r="I209" s="442"/>
      <c r="J209" s="442"/>
      <c r="K209" s="442"/>
      <c r="L209" s="443"/>
      <c r="O209" s="175"/>
      <c r="P209" s="175"/>
    </row>
    <row r="210" spans="1:16" s="152" customFormat="1" x14ac:dyDescent="0.25">
      <c r="A210" s="42"/>
      <c r="B210" s="522"/>
      <c r="C210" s="523"/>
      <c r="D210" s="523"/>
      <c r="E210" s="442"/>
      <c r="F210" s="442"/>
      <c r="G210" s="442"/>
      <c r="H210" s="442"/>
      <c r="I210" s="442"/>
      <c r="J210" s="442"/>
      <c r="K210" s="442"/>
      <c r="L210" s="443"/>
    </row>
    <row r="211" spans="1:16" s="152" customFormat="1" x14ac:dyDescent="0.25">
      <c r="A211" s="42"/>
      <c r="B211" s="522" t="str">
        <f>IF(Intro!$G$20="English",O211,P211)</f>
        <v>Segment de marché 3</v>
      </c>
      <c r="C211" s="523"/>
      <c r="D211" s="523"/>
      <c r="E211" s="442"/>
      <c r="F211" s="442"/>
      <c r="G211" s="442"/>
      <c r="H211" s="442"/>
      <c r="I211" s="442"/>
      <c r="J211" s="442"/>
      <c r="K211" s="442"/>
      <c r="L211" s="443"/>
      <c r="O211" s="175" t="s">
        <v>358</v>
      </c>
      <c r="P211" s="175" t="s">
        <v>359</v>
      </c>
    </row>
    <row r="212" spans="1:16" s="152" customFormat="1" x14ac:dyDescent="0.25">
      <c r="A212" s="42"/>
      <c r="B212" s="522"/>
      <c r="C212" s="523"/>
      <c r="D212" s="523"/>
      <c r="E212" s="442"/>
      <c r="F212" s="442"/>
      <c r="G212" s="442"/>
      <c r="H212" s="442"/>
      <c r="I212" s="442"/>
      <c r="J212" s="442"/>
      <c r="K212" s="442"/>
      <c r="L212" s="443"/>
      <c r="O212" s="175"/>
      <c r="P212" s="175"/>
    </row>
    <row r="213" spans="1:16" s="152" customFormat="1" x14ac:dyDescent="0.25">
      <c r="A213" s="42"/>
      <c r="B213" s="522"/>
      <c r="C213" s="523"/>
      <c r="D213" s="523"/>
      <c r="E213" s="442"/>
      <c r="F213" s="442"/>
      <c r="G213" s="442"/>
      <c r="H213" s="442"/>
      <c r="I213" s="442"/>
      <c r="J213" s="442"/>
      <c r="K213" s="442"/>
      <c r="L213" s="443"/>
      <c r="O213" s="175"/>
      <c r="P213" s="175"/>
    </row>
    <row r="214" spans="1:16" s="152" customFormat="1" x14ac:dyDescent="0.25">
      <c r="A214" s="42"/>
      <c r="B214" s="522"/>
      <c r="C214" s="523"/>
      <c r="D214" s="523"/>
      <c r="E214" s="442"/>
      <c r="F214" s="442"/>
      <c r="G214" s="442"/>
      <c r="H214" s="442"/>
      <c r="I214" s="442"/>
      <c r="J214" s="442"/>
      <c r="K214" s="442"/>
      <c r="L214" s="443"/>
      <c r="O214" s="175"/>
      <c r="P214" s="175"/>
    </row>
    <row r="215" spans="1:16" s="152" customFormat="1" x14ac:dyDescent="0.25">
      <c r="A215" s="42"/>
      <c r="B215" s="522"/>
      <c r="C215" s="523"/>
      <c r="D215" s="523"/>
      <c r="E215" s="442"/>
      <c r="F215" s="442"/>
      <c r="G215" s="442"/>
      <c r="H215" s="442"/>
      <c r="I215" s="442"/>
      <c r="J215" s="442"/>
      <c r="K215" s="442"/>
      <c r="L215" s="443"/>
      <c r="O215" s="175"/>
      <c r="P215" s="175"/>
    </row>
    <row r="216" spans="1:16" s="163" customFormat="1" x14ac:dyDescent="0.25">
      <c r="A216" s="234"/>
      <c r="B216" s="238"/>
      <c r="C216" s="239"/>
      <c r="D216" s="239"/>
      <c r="E216" s="239"/>
      <c r="F216" s="239"/>
      <c r="G216" s="239"/>
      <c r="H216" s="239"/>
      <c r="I216" s="239"/>
      <c r="J216" s="239"/>
      <c r="K216" s="239"/>
      <c r="L216" s="240"/>
      <c r="O216" s="175"/>
      <c r="P216" s="175"/>
    </row>
    <row r="217" spans="1:16" s="3" customFormat="1" x14ac:dyDescent="0.25">
      <c r="A217" s="14"/>
      <c r="B217" s="530" t="s">
        <v>37</v>
      </c>
      <c r="C217" s="531"/>
      <c r="D217" s="531"/>
      <c r="E217" s="531"/>
      <c r="F217" s="531"/>
      <c r="G217" s="531"/>
      <c r="H217" s="531"/>
      <c r="I217" s="531"/>
      <c r="J217" s="531"/>
      <c r="K217" s="531"/>
      <c r="L217" s="532"/>
      <c r="M217" s="214"/>
      <c r="O217" s="172"/>
      <c r="P217" s="172"/>
    </row>
    <row r="218" spans="1:16" s="178" customFormat="1" x14ac:dyDescent="0.25">
      <c r="A218" s="202"/>
      <c r="B218" s="218"/>
      <c r="C218" s="219"/>
      <c r="D218" s="219"/>
      <c r="E218" s="219"/>
      <c r="F218" s="219"/>
      <c r="G218" s="219"/>
      <c r="H218" s="219"/>
      <c r="I218" s="219"/>
      <c r="J218" s="219"/>
      <c r="K218" s="219"/>
      <c r="L218" s="204"/>
      <c r="O218" s="174"/>
      <c r="P218" s="174"/>
    </row>
    <row r="219" spans="1:16" s="178" customFormat="1" x14ac:dyDescent="0.25">
      <c r="A219" s="202"/>
      <c r="B219" s="401" t="str">
        <f>IF(Intro!$G$20="English",O219,P219)</f>
        <v>Décrivez s'il y a une saisonnalité sur le marché canadien pour les marchandises. Décrivez toute variation saisonnière de la production, du volume des stocks ou des ventes de la production de votre entreprise au Canada.</v>
      </c>
      <c r="C219" s="402"/>
      <c r="D219" s="402"/>
      <c r="E219" s="402"/>
      <c r="F219" s="402"/>
      <c r="G219" s="402"/>
      <c r="H219" s="402"/>
      <c r="I219" s="402"/>
      <c r="J219" s="402"/>
      <c r="K219" s="402"/>
      <c r="L219" s="403"/>
      <c r="O219" s="174" t="s">
        <v>387</v>
      </c>
      <c r="P219" s="174" t="s">
        <v>388</v>
      </c>
    </row>
    <row r="220" spans="1:16" s="178" customFormat="1" x14ac:dyDescent="0.25">
      <c r="A220" s="202"/>
      <c r="B220" s="401"/>
      <c r="C220" s="402"/>
      <c r="D220" s="402"/>
      <c r="E220" s="402"/>
      <c r="F220" s="402"/>
      <c r="G220" s="402"/>
      <c r="H220" s="402"/>
      <c r="I220" s="402"/>
      <c r="J220" s="402"/>
      <c r="K220" s="402"/>
      <c r="L220" s="403"/>
      <c r="O220" s="174"/>
      <c r="P220" s="174"/>
    </row>
    <row r="221" spans="1:16" s="178" customFormat="1" x14ac:dyDescent="0.25">
      <c r="A221" s="202"/>
      <c r="B221" s="218"/>
      <c r="C221" s="219"/>
      <c r="D221" s="219"/>
      <c r="E221" s="219"/>
      <c r="F221" s="219"/>
      <c r="G221" s="219"/>
      <c r="H221" s="219"/>
      <c r="I221" s="219"/>
      <c r="J221" s="219"/>
      <c r="K221" s="219"/>
      <c r="L221" s="204"/>
      <c r="O221" s="174"/>
      <c r="P221" s="174"/>
    </row>
    <row r="222" spans="1:16" s="3" customFormat="1" x14ac:dyDescent="0.25">
      <c r="A222" s="14"/>
      <c r="B222" s="524"/>
      <c r="C222" s="525"/>
      <c r="D222" s="525"/>
      <c r="E222" s="525"/>
      <c r="F222" s="525"/>
      <c r="G222" s="525"/>
      <c r="H222" s="525"/>
      <c r="I222" s="525"/>
      <c r="J222" s="525"/>
      <c r="K222" s="525"/>
      <c r="L222" s="526"/>
      <c r="M222" s="178"/>
      <c r="O222" s="172"/>
      <c r="P222" s="172"/>
    </row>
    <row r="223" spans="1:16" s="3" customFormat="1" x14ac:dyDescent="0.25">
      <c r="A223" s="14"/>
      <c r="B223" s="524"/>
      <c r="C223" s="525"/>
      <c r="D223" s="525"/>
      <c r="E223" s="525"/>
      <c r="F223" s="525"/>
      <c r="G223" s="525"/>
      <c r="H223" s="525"/>
      <c r="I223" s="525"/>
      <c r="J223" s="525"/>
      <c r="K223" s="525"/>
      <c r="L223" s="526"/>
      <c r="M223" s="178"/>
      <c r="O223" s="172"/>
      <c r="P223" s="172"/>
    </row>
    <row r="224" spans="1:16" s="3" customFormat="1" x14ac:dyDescent="0.25">
      <c r="A224" s="14"/>
      <c r="B224" s="524"/>
      <c r="C224" s="525"/>
      <c r="D224" s="525"/>
      <c r="E224" s="525"/>
      <c r="F224" s="525"/>
      <c r="G224" s="525"/>
      <c r="H224" s="525"/>
      <c r="I224" s="525"/>
      <c r="J224" s="525"/>
      <c r="K224" s="525"/>
      <c r="L224" s="526"/>
      <c r="M224" s="178"/>
      <c r="O224" s="172"/>
      <c r="P224" s="172"/>
    </row>
    <row r="225" spans="1:16" s="3" customFormat="1" x14ac:dyDescent="0.25">
      <c r="A225" s="14"/>
      <c r="B225" s="524"/>
      <c r="C225" s="525"/>
      <c r="D225" s="525"/>
      <c r="E225" s="525"/>
      <c r="F225" s="525"/>
      <c r="G225" s="525"/>
      <c r="H225" s="525"/>
      <c r="I225" s="525"/>
      <c r="J225" s="525"/>
      <c r="K225" s="525"/>
      <c r="L225" s="526"/>
      <c r="M225" s="178"/>
      <c r="O225" s="172"/>
      <c r="P225" s="172"/>
    </row>
    <row r="226" spans="1:16" s="3" customFormat="1" x14ac:dyDescent="0.25">
      <c r="A226" s="14"/>
      <c r="B226" s="524"/>
      <c r="C226" s="525"/>
      <c r="D226" s="525"/>
      <c r="E226" s="525"/>
      <c r="F226" s="525"/>
      <c r="G226" s="525"/>
      <c r="H226" s="525"/>
      <c r="I226" s="525"/>
      <c r="J226" s="525"/>
      <c r="K226" s="525"/>
      <c r="L226" s="526"/>
      <c r="M226" s="178"/>
      <c r="O226" s="172"/>
      <c r="P226" s="172"/>
    </row>
    <row r="227" spans="1:16" s="3" customFormat="1" x14ac:dyDescent="0.25">
      <c r="A227" s="14"/>
      <c r="B227" s="524"/>
      <c r="C227" s="525"/>
      <c r="D227" s="525"/>
      <c r="E227" s="525"/>
      <c r="F227" s="525"/>
      <c r="G227" s="525"/>
      <c r="H227" s="525"/>
      <c r="I227" s="525"/>
      <c r="J227" s="525"/>
      <c r="K227" s="525"/>
      <c r="L227" s="526"/>
      <c r="M227" s="178"/>
      <c r="O227" s="172"/>
      <c r="P227" s="172"/>
    </row>
    <row r="228" spans="1:16" s="3" customFormat="1" x14ac:dyDescent="0.25">
      <c r="A228" s="14"/>
      <c r="B228" s="524"/>
      <c r="C228" s="525"/>
      <c r="D228" s="525"/>
      <c r="E228" s="525"/>
      <c r="F228" s="525"/>
      <c r="G228" s="525"/>
      <c r="H228" s="525"/>
      <c r="I228" s="525"/>
      <c r="J228" s="525"/>
      <c r="K228" s="525"/>
      <c r="L228" s="526"/>
      <c r="M228" s="178"/>
      <c r="O228" s="172"/>
      <c r="P228" s="172"/>
    </row>
    <row r="229" spans="1:16" s="3" customFormat="1" x14ac:dyDescent="0.25">
      <c r="A229" s="14"/>
      <c r="B229" s="524"/>
      <c r="C229" s="525"/>
      <c r="D229" s="525"/>
      <c r="E229" s="525"/>
      <c r="F229" s="525"/>
      <c r="G229" s="525"/>
      <c r="H229" s="525"/>
      <c r="I229" s="525"/>
      <c r="J229" s="525"/>
      <c r="K229" s="525"/>
      <c r="L229" s="526"/>
      <c r="M229" s="178"/>
      <c r="O229" s="172"/>
      <c r="P229" s="172"/>
    </row>
    <row r="230" spans="1:16" s="178" customFormat="1" x14ac:dyDescent="0.25">
      <c r="A230" s="202"/>
      <c r="B230" s="221"/>
      <c r="C230" s="222"/>
      <c r="D230" s="222"/>
      <c r="E230" s="222"/>
      <c r="F230" s="222"/>
      <c r="G230" s="222"/>
      <c r="H230" s="222"/>
      <c r="I230" s="222"/>
      <c r="J230" s="222"/>
      <c r="K230" s="222"/>
      <c r="L230" s="220"/>
      <c r="O230" s="174"/>
      <c r="P230" s="174"/>
    </row>
    <row r="231" spans="1:16" s="3" customFormat="1" x14ac:dyDescent="0.25">
      <c r="A231" s="14"/>
      <c r="B231" s="530" t="s">
        <v>38</v>
      </c>
      <c r="C231" s="531"/>
      <c r="D231" s="531"/>
      <c r="E231" s="531"/>
      <c r="F231" s="531"/>
      <c r="G231" s="531"/>
      <c r="H231" s="531"/>
      <c r="I231" s="531"/>
      <c r="J231" s="531"/>
      <c r="K231" s="531"/>
      <c r="L231" s="532"/>
      <c r="M231" s="214"/>
      <c r="O231" s="172"/>
      <c r="P231" s="172"/>
    </row>
    <row r="232" spans="1:16" s="178" customFormat="1" x14ac:dyDescent="0.25">
      <c r="A232" s="202"/>
      <c r="B232" s="218"/>
      <c r="C232" s="219"/>
      <c r="D232" s="219"/>
      <c r="E232" s="219"/>
      <c r="F232" s="219"/>
      <c r="G232" s="219"/>
      <c r="H232" s="219"/>
      <c r="I232" s="219"/>
      <c r="J232" s="219"/>
      <c r="K232" s="219"/>
      <c r="L232" s="204"/>
      <c r="O232" s="174"/>
      <c r="P232" s="174"/>
    </row>
    <row r="233" spans="1:16" s="178" customFormat="1" x14ac:dyDescent="0.25">
      <c r="A233" s="202"/>
      <c r="B233" s="401" t="str">
        <f>IF(Intro!$G$20="English",O233,P233)</f>
        <v>Quels ont été les principaux facteurs affectant la demande des marchandises depuis le 1er janvier 2023 (par exemple, les préférences des utilisateurs, la politique gouvernementale, les conditions économiques, le taux de change)?</v>
      </c>
      <c r="C233" s="402"/>
      <c r="D233" s="402"/>
      <c r="E233" s="402"/>
      <c r="F233" s="402"/>
      <c r="G233" s="402"/>
      <c r="H233" s="402"/>
      <c r="I233" s="402"/>
      <c r="J233" s="402"/>
      <c r="K233" s="402"/>
      <c r="L233" s="403"/>
      <c r="O233" s="174"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3" s="174"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4" spans="1:16" s="178" customFormat="1" x14ac:dyDescent="0.25">
      <c r="A234" s="202"/>
      <c r="B234" s="401"/>
      <c r="C234" s="402"/>
      <c r="D234" s="402"/>
      <c r="E234" s="402"/>
      <c r="F234" s="402"/>
      <c r="G234" s="402"/>
      <c r="H234" s="402"/>
      <c r="I234" s="402"/>
      <c r="J234" s="402"/>
      <c r="K234" s="402"/>
      <c r="L234" s="403"/>
      <c r="O234" s="174"/>
      <c r="P234" s="174"/>
    </row>
    <row r="235" spans="1:16" s="178" customFormat="1" x14ac:dyDescent="0.25">
      <c r="A235" s="202"/>
      <c r="B235" s="218"/>
      <c r="C235" s="219"/>
      <c r="D235" s="219"/>
      <c r="E235" s="219"/>
      <c r="F235" s="219"/>
      <c r="G235" s="219"/>
      <c r="H235" s="219"/>
      <c r="I235" s="219"/>
      <c r="J235" s="219"/>
      <c r="K235" s="219"/>
      <c r="L235" s="204"/>
      <c r="O235" s="174"/>
      <c r="P235" s="174"/>
    </row>
    <row r="236" spans="1:16" s="3" customFormat="1" x14ac:dyDescent="0.25">
      <c r="A236" s="14"/>
      <c r="B236" s="524"/>
      <c r="C236" s="525"/>
      <c r="D236" s="525"/>
      <c r="E236" s="525"/>
      <c r="F236" s="525"/>
      <c r="G236" s="525"/>
      <c r="H236" s="525"/>
      <c r="I236" s="525"/>
      <c r="J236" s="525"/>
      <c r="K236" s="525"/>
      <c r="L236" s="526"/>
      <c r="M236" s="178"/>
      <c r="O236" s="172"/>
      <c r="P236" s="172"/>
    </row>
    <row r="237" spans="1:16" s="3" customFormat="1" x14ac:dyDescent="0.25">
      <c r="A237" s="14"/>
      <c r="B237" s="524"/>
      <c r="C237" s="525"/>
      <c r="D237" s="525"/>
      <c r="E237" s="525"/>
      <c r="F237" s="525"/>
      <c r="G237" s="525"/>
      <c r="H237" s="525"/>
      <c r="I237" s="525"/>
      <c r="J237" s="525"/>
      <c r="K237" s="525"/>
      <c r="L237" s="526"/>
      <c r="M237" s="178"/>
      <c r="O237" s="172"/>
      <c r="P237" s="172"/>
    </row>
    <row r="238" spans="1:16" s="3" customFormat="1" x14ac:dyDescent="0.25">
      <c r="A238" s="14"/>
      <c r="B238" s="524"/>
      <c r="C238" s="525"/>
      <c r="D238" s="525"/>
      <c r="E238" s="525"/>
      <c r="F238" s="525"/>
      <c r="G238" s="525"/>
      <c r="H238" s="525"/>
      <c r="I238" s="525"/>
      <c r="J238" s="525"/>
      <c r="K238" s="525"/>
      <c r="L238" s="526"/>
      <c r="M238" s="178"/>
      <c r="O238" s="172"/>
      <c r="P238" s="172"/>
    </row>
    <row r="239" spans="1:16" s="3" customFormat="1" x14ac:dyDescent="0.25">
      <c r="A239" s="14"/>
      <c r="B239" s="524"/>
      <c r="C239" s="525"/>
      <c r="D239" s="525"/>
      <c r="E239" s="525"/>
      <c r="F239" s="525"/>
      <c r="G239" s="525"/>
      <c r="H239" s="525"/>
      <c r="I239" s="525"/>
      <c r="J239" s="525"/>
      <c r="K239" s="525"/>
      <c r="L239" s="526"/>
      <c r="M239" s="178"/>
      <c r="O239" s="172"/>
      <c r="P239" s="172"/>
    </row>
    <row r="240" spans="1:16" s="3" customFormat="1" x14ac:dyDescent="0.25">
      <c r="A240" s="14"/>
      <c r="B240" s="524"/>
      <c r="C240" s="525"/>
      <c r="D240" s="525"/>
      <c r="E240" s="525"/>
      <c r="F240" s="525"/>
      <c r="G240" s="525"/>
      <c r="H240" s="525"/>
      <c r="I240" s="525"/>
      <c r="J240" s="525"/>
      <c r="K240" s="525"/>
      <c r="L240" s="526"/>
      <c r="M240" s="178"/>
      <c r="O240" s="172"/>
      <c r="P240" s="172"/>
    </row>
    <row r="241" spans="1:16" s="3" customFormat="1" x14ac:dyDescent="0.25">
      <c r="A241" s="14"/>
      <c r="B241" s="524"/>
      <c r="C241" s="525"/>
      <c r="D241" s="525"/>
      <c r="E241" s="525"/>
      <c r="F241" s="525"/>
      <c r="G241" s="525"/>
      <c r="H241" s="525"/>
      <c r="I241" s="525"/>
      <c r="J241" s="525"/>
      <c r="K241" s="525"/>
      <c r="L241" s="526"/>
      <c r="M241" s="178"/>
      <c r="O241" s="172"/>
      <c r="P241" s="172"/>
    </row>
    <row r="242" spans="1:16" s="3" customFormat="1" x14ac:dyDescent="0.25">
      <c r="A242" s="14"/>
      <c r="B242" s="524"/>
      <c r="C242" s="525"/>
      <c r="D242" s="525"/>
      <c r="E242" s="525"/>
      <c r="F242" s="525"/>
      <c r="G242" s="525"/>
      <c r="H242" s="525"/>
      <c r="I242" s="525"/>
      <c r="J242" s="525"/>
      <c r="K242" s="525"/>
      <c r="L242" s="526"/>
      <c r="M242" s="178"/>
      <c r="O242" s="172"/>
      <c r="P242" s="172"/>
    </row>
    <row r="243" spans="1:16" s="3" customFormat="1" x14ac:dyDescent="0.25">
      <c r="A243" s="14"/>
      <c r="B243" s="524"/>
      <c r="C243" s="525"/>
      <c r="D243" s="525"/>
      <c r="E243" s="525"/>
      <c r="F243" s="525"/>
      <c r="G243" s="525"/>
      <c r="H243" s="525"/>
      <c r="I243" s="525"/>
      <c r="J243" s="525"/>
      <c r="K243" s="525"/>
      <c r="L243" s="526"/>
      <c r="M243" s="178"/>
      <c r="O243" s="172"/>
      <c r="P243" s="172"/>
    </row>
    <row r="244" spans="1:16" s="178" customFormat="1" x14ac:dyDescent="0.25">
      <c r="A244" s="202"/>
      <c r="B244" s="221"/>
      <c r="C244" s="222"/>
      <c r="D244" s="222"/>
      <c r="E244" s="222"/>
      <c r="F244" s="222"/>
      <c r="G244" s="222"/>
      <c r="H244" s="222"/>
      <c r="I244" s="222"/>
      <c r="J244" s="222"/>
      <c r="K244" s="222"/>
      <c r="L244" s="220"/>
      <c r="O244" s="174"/>
      <c r="P244" s="174"/>
    </row>
    <row r="245" spans="1:16" s="3" customFormat="1" x14ac:dyDescent="0.25">
      <c r="A245" s="14"/>
      <c r="B245" s="530" t="s">
        <v>39</v>
      </c>
      <c r="C245" s="531"/>
      <c r="D245" s="531"/>
      <c r="E245" s="531"/>
      <c r="F245" s="531"/>
      <c r="G245" s="531"/>
      <c r="H245" s="531"/>
      <c r="I245" s="531"/>
      <c r="J245" s="531"/>
      <c r="K245" s="531"/>
      <c r="L245" s="532"/>
      <c r="M245" s="214"/>
      <c r="O245" s="172"/>
      <c r="P245" s="172"/>
    </row>
    <row r="246" spans="1:16" s="178" customFormat="1" x14ac:dyDescent="0.25">
      <c r="A246" s="202"/>
      <c r="B246" s="218"/>
      <c r="C246" s="219"/>
      <c r="D246" s="219"/>
      <c r="E246" s="219"/>
      <c r="F246" s="219"/>
      <c r="G246" s="219"/>
      <c r="H246" s="219"/>
      <c r="I246" s="219"/>
      <c r="J246" s="219"/>
      <c r="K246" s="219"/>
      <c r="L246" s="204"/>
      <c r="O246" s="174"/>
      <c r="P246" s="174"/>
    </row>
    <row r="247" spans="1:16" s="178" customFormat="1" x14ac:dyDescent="0.25">
      <c r="A247" s="202"/>
      <c r="B247" s="527" t="str">
        <f>IF(Intro!$G$20="English",O247,P247)</f>
        <v>Décrivez tout changement technologique qui a eu une incidence sur le marché canadien des marchandises depuis le 1er janvier 2023.</v>
      </c>
      <c r="C247" s="528"/>
      <c r="D247" s="528"/>
      <c r="E247" s="528"/>
      <c r="F247" s="528"/>
      <c r="G247" s="528"/>
      <c r="H247" s="528"/>
      <c r="I247" s="528"/>
      <c r="J247" s="528"/>
      <c r="K247" s="528"/>
      <c r="L247" s="529"/>
      <c r="O247" s="174" t="str">
        <f>"Describe any changes in technology that have impacted the Canadian market for the goods since January 1, "&amp;Variables!B6&amp;"."</f>
        <v>Describe any changes in technology that have impacted the Canadian market for the goods since January 1, 2023.</v>
      </c>
      <c r="P247" s="1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8" spans="1:16" s="178" customFormat="1" x14ac:dyDescent="0.25">
      <c r="A248" s="202"/>
      <c r="B248" s="218"/>
      <c r="C248" s="219"/>
      <c r="D248" s="219"/>
      <c r="E248" s="219"/>
      <c r="F248" s="219"/>
      <c r="G248" s="219"/>
      <c r="H248" s="219"/>
      <c r="I248" s="219"/>
      <c r="J248" s="219"/>
      <c r="K248" s="219"/>
      <c r="L248" s="204"/>
      <c r="O248" s="174"/>
      <c r="P248" s="174"/>
    </row>
    <row r="249" spans="1:16" s="3" customFormat="1" x14ac:dyDescent="0.25">
      <c r="A249" s="14"/>
      <c r="B249" s="524"/>
      <c r="C249" s="525"/>
      <c r="D249" s="525"/>
      <c r="E249" s="525"/>
      <c r="F249" s="525"/>
      <c r="G249" s="525"/>
      <c r="H249" s="525"/>
      <c r="I249" s="525"/>
      <c r="J249" s="525"/>
      <c r="K249" s="525"/>
      <c r="L249" s="526"/>
      <c r="M249" s="178"/>
      <c r="O249" s="172"/>
      <c r="P249" s="172"/>
    </row>
    <row r="250" spans="1:16" s="3" customFormat="1" x14ac:dyDescent="0.25">
      <c r="A250" s="14"/>
      <c r="B250" s="524"/>
      <c r="C250" s="525"/>
      <c r="D250" s="525"/>
      <c r="E250" s="525"/>
      <c r="F250" s="525"/>
      <c r="G250" s="525"/>
      <c r="H250" s="525"/>
      <c r="I250" s="525"/>
      <c r="J250" s="525"/>
      <c r="K250" s="525"/>
      <c r="L250" s="526"/>
      <c r="M250" s="178"/>
      <c r="O250" s="172"/>
      <c r="P250" s="172"/>
    </row>
    <row r="251" spans="1:16" s="3" customFormat="1" x14ac:dyDescent="0.25">
      <c r="A251" s="14"/>
      <c r="B251" s="524"/>
      <c r="C251" s="525"/>
      <c r="D251" s="525"/>
      <c r="E251" s="525"/>
      <c r="F251" s="525"/>
      <c r="G251" s="525"/>
      <c r="H251" s="525"/>
      <c r="I251" s="525"/>
      <c r="J251" s="525"/>
      <c r="K251" s="525"/>
      <c r="L251" s="526"/>
      <c r="M251" s="178"/>
      <c r="O251" s="172"/>
      <c r="P251" s="172"/>
    </row>
    <row r="252" spans="1:16" s="3" customFormat="1" x14ac:dyDescent="0.25">
      <c r="A252" s="14"/>
      <c r="B252" s="524"/>
      <c r="C252" s="525"/>
      <c r="D252" s="525"/>
      <c r="E252" s="525"/>
      <c r="F252" s="525"/>
      <c r="G252" s="525"/>
      <c r="H252" s="525"/>
      <c r="I252" s="525"/>
      <c r="J252" s="525"/>
      <c r="K252" s="525"/>
      <c r="L252" s="526"/>
      <c r="M252" s="178"/>
      <c r="O252" s="172"/>
      <c r="P252" s="172"/>
    </row>
    <row r="253" spans="1:16" s="3" customFormat="1" x14ac:dyDescent="0.25">
      <c r="A253" s="14"/>
      <c r="B253" s="524"/>
      <c r="C253" s="525"/>
      <c r="D253" s="525"/>
      <c r="E253" s="525"/>
      <c r="F253" s="525"/>
      <c r="G253" s="525"/>
      <c r="H253" s="525"/>
      <c r="I253" s="525"/>
      <c r="J253" s="525"/>
      <c r="K253" s="525"/>
      <c r="L253" s="526"/>
      <c r="M253" s="178"/>
      <c r="O253" s="172"/>
      <c r="P253" s="172"/>
    </row>
    <row r="254" spans="1:16" s="3" customFormat="1" x14ac:dyDescent="0.25">
      <c r="A254" s="14"/>
      <c r="B254" s="524"/>
      <c r="C254" s="525"/>
      <c r="D254" s="525"/>
      <c r="E254" s="525"/>
      <c r="F254" s="525"/>
      <c r="G254" s="525"/>
      <c r="H254" s="525"/>
      <c r="I254" s="525"/>
      <c r="J254" s="525"/>
      <c r="K254" s="525"/>
      <c r="L254" s="526"/>
      <c r="M254" s="178"/>
      <c r="O254" s="172"/>
      <c r="P254" s="172"/>
    </row>
    <row r="255" spans="1:16" s="3" customFormat="1" x14ac:dyDescent="0.25">
      <c r="A255" s="14"/>
      <c r="B255" s="524"/>
      <c r="C255" s="525"/>
      <c r="D255" s="525"/>
      <c r="E255" s="525"/>
      <c r="F255" s="525"/>
      <c r="G255" s="525"/>
      <c r="H255" s="525"/>
      <c r="I255" s="525"/>
      <c r="J255" s="525"/>
      <c r="K255" s="525"/>
      <c r="L255" s="526"/>
      <c r="M255" s="178"/>
      <c r="O255" s="172"/>
      <c r="P255" s="172"/>
    </row>
    <row r="256" spans="1:16" s="3" customFormat="1" x14ac:dyDescent="0.25">
      <c r="A256" s="14"/>
      <c r="B256" s="524"/>
      <c r="C256" s="525"/>
      <c r="D256" s="525"/>
      <c r="E256" s="525"/>
      <c r="F256" s="525"/>
      <c r="G256" s="525"/>
      <c r="H256" s="525"/>
      <c r="I256" s="525"/>
      <c r="J256" s="525"/>
      <c r="K256" s="525"/>
      <c r="L256" s="526"/>
      <c r="M256" s="178"/>
      <c r="O256" s="172"/>
      <c r="P256" s="172"/>
    </row>
    <row r="257" spans="1:16" s="178" customFormat="1" x14ac:dyDescent="0.25">
      <c r="A257" s="202"/>
      <c r="B257" s="221"/>
      <c r="C257" s="222"/>
      <c r="D257" s="222"/>
      <c r="E257" s="222"/>
      <c r="F257" s="222"/>
      <c r="G257" s="222"/>
      <c r="H257" s="222"/>
      <c r="I257" s="222"/>
      <c r="J257" s="222"/>
      <c r="K257" s="222"/>
      <c r="L257" s="220"/>
      <c r="O257" s="174"/>
      <c r="P257" s="174"/>
    </row>
    <row r="258" spans="1:16" s="3" customFormat="1" x14ac:dyDescent="0.25">
      <c r="A258" s="14"/>
      <c r="B258" s="530" t="s">
        <v>297</v>
      </c>
      <c r="C258" s="531"/>
      <c r="D258" s="531"/>
      <c r="E258" s="531"/>
      <c r="F258" s="531"/>
      <c r="G258" s="531"/>
      <c r="H258" s="531"/>
      <c r="I258" s="531"/>
      <c r="J258" s="531"/>
      <c r="K258" s="531"/>
      <c r="L258" s="532"/>
      <c r="M258" s="214"/>
      <c r="O258" s="172"/>
      <c r="P258" s="172"/>
    </row>
    <row r="259" spans="1:16" s="178" customFormat="1" x14ac:dyDescent="0.25">
      <c r="A259" s="202"/>
      <c r="B259" s="218"/>
      <c r="C259" s="219"/>
      <c r="D259" s="219"/>
      <c r="E259" s="219"/>
      <c r="F259" s="219"/>
      <c r="G259" s="219"/>
      <c r="H259" s="219"/>
      <c r="I259" s="219"/>
      <c r="J259" s="219"/>
      <c r="K259" s="219"/>
      <c r="L259" s="204"/>
      <c r="O259" s="174"/>
      <c r="P259" s="174"/>
    </row>
    <row r="260" spans="1:16" s="178" customFormat="1" x14ac:dyDescent="0.25">
      <c r="A260" s="202"/>
      <c r="B260" s="409" t="str">
        <f>IF(Intro!$G$20="English",O260,P260)</f>
        <v>Expliquez les circonstances dans lesquelles les acheteurs canadiens sont prêts à payer une prime pour les marchandises produites au Canada. Quel serait le montant de cette prime?</v>
      </c>
      <c r="C260" s="410"/>
      <c r="D260" s="410"/>
      <c r="E260" s="410"/>
      <c r="F260" s="410"/>
      <c r="G260" s="410"/>
      <c r="H260" s="410"/>
      <c r="I260" s="410"/>
      <c r="J260" s="410"/>
      <c r="K260" s="410"/>
      <c r="L260" s="411"/>
      <c r="O260" s="174" t="s">
        <v>349</v>
      </c>
      <c r="P260" s="174" t="s">
        <v>414</v>
      </c>
    </row>
    <row r="261" spans="1:16" s="178" customFormat="1" x14ac:dyDescent="0.25">
      <c r="A261" s="202"/>
      <c r="B261" s="409"/>
      <c r="C261" s="410"/>
      <c r="D261" s="410"/>
      <c r="E261" s="410"/>
      <c r="F261" s="410"/>
      <c r="G261" s="410"/>
      <c r="H261" s="410"/>
      <c r="I261" s="410"/>
      <c r="J261" s="410"/>
      <c r="K261" s="410"/>
      <c r="L261" s="411"/>
      <c r="O261" s="174"/>
      <c r="P261" s="174"/>
    </row>
    <row r="262" spans="1:16" s="178" customFormat="1" x14ac:dyDescent="0.25">
      <c r="A262" s="202"/>
      <c r="B262" s="218"/>
      <c r="C262" s="219"/>
      <c r="D262" s="219"/>
      <c r="E262" s="219"/>
      <c r="F262" s="219"/>
      <c r="G262" s="219"/>
      <c r="H262" s="219"/>
      <c r="I262" s="219"/>
      <c r="J262" s="219"/>
      <c r="K262" s="219"/>
      <c r="L262" s="204"/>
      <c r="O262" s="174"/>
      <c r="P262" s="174"/>
    </row>
    <row r="263" spans="1:16" s="153" customFormat="1" x14ac:dyDescent="0.25">
      <c r="A263" s="198"/>
      <c r="B263" s="407" t="str">
        <f>IF(Intro!$G$20="English",O263,P263)</f>
        <v xml:space="preserve"> Majoration du prix</v>
      </c>
      <c r="C263" s="408"/>
      <c r="D263" s="264" t="s">
        <v>190</v>
      </c>
      <c r="E263" s="265"/>
      <c r="F263" s="219"/>
      <c r="G263" s="219"/>
      <c r="H263" s="219"/>
      <c r="I263" s="219"/>
      <c r="J263" s="219"/>
      <c r="K263" s="219"/>
      <c r="L263" s="204"/>
      <c r="O263" s="174" t="s">
        <v>295</v>
      </c>
      <c r="P263" s="174" t="s">
        <v>296</v>
      </c>
    </row>
    <row r="264" spans="1:16" s="178" customFormat="1" x14ac:dyDescent="0.25">
      <c r="A264" s="202"/>
      <c r="B264" s="218"/>
      <c r="C264" s="219"/>
      <c r="D264" s="219"/>
      <c r="E264" s="219"/>
      <c r="F264" s="219"/>
      <c r="G264" s="219"/>
      <c r="H264" s="219"/>
      <c r="I264" s="219"/>
      <c r="J264" s="219"/>
      <c r="K264" s="219"/>
      <c r="L264" s="204"/>
      <c r="O264" s="174"/>
      <c r="P264" s="174"/>
    </row>
    <row r="265" spans="1:16" s="3" customFormat="1" x14ac:dyDescent="0.25">
      <c r="A265" s="14"/>
      <c r="B265" s="524"/>
      <c r="C265" s="525"/>
      <c r="D265" s="525"/>
      <c r="E265" s="525"/>
      <c r="F265" s="525"/>
      <c r="G265" s="525"/>
      <c r="H265" s="525"/>
      <c r="I265" s="525"/>
      <c r="J265" s="525"/>
      <c r="K265" s="525"/>
      <c r="L265" s="526"/>
      <c r="M265" s="178"/>
      <c r="O265" s="172"/>
      <c r="P265" s="172"/>
    </row>
    <row r="266" spans="1:16" s="3" customFormat="1" x14ac:dyDescent="0.25">
      <c r="A266" s="14"/>
      <c r="B266" s="524"/>
      <c r="C266" s="525"/>
      <c r="D266" s="525"/>
      <c r="E266" s="525"/>
      <c r="F266" s="525"/>
      <c r="G266" s="525"/>
      <c r="H266" s="525"/>
      <c r="I266" s="525"/>
      <c r="J266" s="525"/>
      <c r="K266" s="525"/>
      <c r="L266" s="526"/>
      <c r="M266" s="178"/>
      <c r="O266" s="172"/>
      <c r="P266" s="172"/>
    </row>
    <row r="267" spans="1:16" s="3" customFormat="1" x14ac:dyDescent="0.25">
      <c r="A267" s="14"/>
      <c r="B267" s="524"/>
      <c r="C267" s="525"/>
      <c r="D267" s="525"/>
      <c r="E267" s="525"/>
      <c r="F267" s="525"/>
      <c r="G267" s="525"/>
      <c r="H267" s="525"/>
      <c r="I267" s="525"/>
      <c r="J267" s="525"/>
      <c r="K267" s="525"/>
      <c r="L267" s="526"/>
      <c r="M267" s="178"/>
      <c r="O267" s="172"/>
      <c r="P267" s="172"/>
    </row>
    <row r="268" spans="1:16" s="3" customFormat="1" x14ac:dyDescent="0.25">
      <c r="A268" s="14"/>
      <c r="B268" s="524"/>
      <c r="C268" s="525"/>
      <c r="D268" s="525"/>
      <c r="E268" s="525"/>
      <c r="F268" s="525"/>
      <c r="G268" s="525"/>
      <c r="H268" s="525"/>
      <c r="I268" s="525"/>
      <c r="J268" s="525"/>
      <c r="K268" s="525"/>
      <c r="L268" s="526"/>
      <c r="M268" s="178"/>
      <c r="O268" s="172"/>
      <c r="P268" s="172"/>
    </row>
    <row r="269" spans="1:16" s="3" customFormat="1" x14ac:dyDescent="0.25">
      <c r="A269" s="14"/>
      <c r="B269" s="524"/>
      <c r="C269" s="525"/>
      <c r="D269" s="525"/>
      <c r="E269" s="525"/>
      <c r="F269" s="525"/>
      <c r="G269" s="525"/>
      <c r="H269" s="525"/>
      <c r="I269" s="525"/>
      <c r="J269" s="525"/>
      <c r="K269" s="525"/>
      <c r="L269" s="526"/>
      <c r="M269" s="178"/>
      <c r="O269" s="172"/>
      <c r="P269" s="172"/>
    </row>
    <row r="270" spans="1:16" s="3" customFormat="1" x14ac:dyDescent="0.25">
      <c r="A270" s="14"/>
      <c r="B270" s="524"/>
      <c r="C270" s="525"/>
      <c r="D270" s="525"/>
      <c r="E270" s="525"/>
      <c r="F270" s="525"/>
      <c r="G270" s="525"/>
      <c r="H270" s="525"/>
      <c r="I270" s="525"/>
      <c r="J270" s="525"/>
      <c r="K270" s="525"/>
      <c r="L270" s="526"/>
      <c r="M270" s="178"/>
      <c r="O270" s="172"/>
      <c r="P270" s="172"/>
    </row>
    <row r="271" spans="1:16" s="3" customFormat="1" x14ac:dyDescent="0.25">
      <c r="A271" s="14"/>
      <c r="B271" s="524"/>
      <c r="C271" s="525"/>
      <c r="D271" s="525"/>
      <c r="E271" s="525"/>
      <c r="F271" s="525"/>
      <c r="G271" s="525"/>
      <c r="H271" s="525"/>
      <c r="I271" s="525"/>
      <c r="J271" s="525"/>
      <c r="K271" s="525"/>
      <c r="L271" s="526"/>
      <c r="M271" s="178"/>
      <c r="O271" s="172"/>
      <c r="P271" s="172"/>
    </row>
    <row r="272" spans="1:16" s="3" customFormat="1" x14ac:dyDescent="0.25">
      <c r="A272" s="14"/>
      <c r="B272" s="524"/>
      <c r="C272" s="525"/>
      <c r="D272" s="525"/>
      <c r="E272" s="525"/>
      <c r="F272" s="525"/>
      <c r="G272" s="525"/>
      <c r="H272" s="525"/>
      <c r="I272" s="525"/>
      <c r="J272" s="525"/>
      <c r="K272" s="525"/>
      <c r="L272" s="526"/>
      <c r="M272" s="178"/>
      <c r="O272" s="172"/>
      <c r="P272" s="172"/>
    </row>
    <row r="273" spans="1:16" s="178" customFormat="1" x14ac:dyDescent="0.25">
      <c r="A273" s="202"/>
      <c r="B273" s="221"/>
      <c r="C273" s="222"/>
      <c r="D273" s="222"/>
      <c r="E273" s="222"/>
      <c r="F273" s="222"/>
      <c r="G273" s="222"/>
      <c r="H273" s="222"/>
      <c r="I273" s="222"/>
      <c r="J273" s="222"/>
      <c r="K273" s="222"/>
      <c r="L273" s="220"/>
      <c r="O273" s="174"/>
      <c r="P273" s="174"/>
    </row>
    <row r="274" spans="1:16" s="3" customFormat="1" x14ac:dyDescent="0.25">
      <c r="A274" s="14"/>
      <c r="B274" s="530" t="s">
        <v>298</v>
      </c>
      <c r="C274" s="531"/>
      <c r="D274" s="531"/>
      <c r="E274" s="531"/>
      <c r="F274" s="531"/>
      <c r="G274" s="531"/>
      <c r="H274" s="531"/>
      <c r="I274" s="531"/>
      <c r="J274" s="531"/>
      <c r="K274" s="531"/>
      <c r="L274" s="532"/>
      <c r="M274" s="214"/>
      <c r="O274" s="172"/>
      <c r="P274" s="172"/>
    </row>
    <row r="275" spans="1:16" s="178" customFormat="1" x14ac:dyDescent="0.25">
      <c r="A275" s="202"/>
      <c r="B275" s="218"/>
      <c r="C275" s="219"/>
      <c r="D275" s="219"/>
      <c r="E275" s="219"/>
      <c r="F275" s="219"/>
      <c r="G275" s="219"/>
      <c r="H275" s="219"/>
      <c r="I275" s="219"/>
      <c r="J275" s="219"/>
      <c r="K275" s="219"/>
      <c r="L275" s="204"/>
      <c r="O275" s="174"/>
      <c r="P275" s="174"/>
    </row>
    <row r="276" spans="1:16" s="178" customFormat="1" x14ac:dyDescent="0.25">
      <c r="A276" s="202"/>
      <c r="B276" s="527" t="str">
        <f>IF(Intro!$G$20="English",O276,P276)</f>
        <v>Dans quelle mesure les marchandises produites au Canada sont-elles interchangeables avec les marchandises importées de l'Autriche?</v>
      </c>
      <c r="C276" s="528"/>
      <c r="D276" s="528"/>
      <c r="E276" s="528"/>
      <c r="F276" s="528"/>
      <c r="G276" s="528"/>
      <c r="H276" s="528"/>
      <c r="I276" s="528"/>
      <c r="J276" s="528"/>
      <c r="K276" s="528"/>
      <c r="L276" s="529"/>
      <c r="O276" s="174" t="str">
        <f>"To what extent are the goods produced in Canada interchangeable with the imported goods from "&amp;Variables!B5&amp;"?"</f>
        <v>To what extent are the goods produced in Canada interchangeable with the imported goods from Austria?</v>
      </c>
      <c r="P276" s="174" t="str">
        <f>"Dans quelle mesure les marchandises produites au Canada sont-elles interchangeables avec les marchandises importées "&amp;Variables!C5&amp;"?"</f>
        <v>Dans quelle mesure les marchandises produites au Canada sont-elles interchangeables avec les marchandises importées de l'Autriche?</v>
      </c>
    </row>
    <row r="277" spans="1:16" s="178" customFormat="1" x14ac:dyDescent="0.25">
      <c r="A277" s="202"/>
      <c r="B277" s="218"/>
      <c r="C277" s="219"/>
      <c r="D277" s="219"/>
      <c r="E277" s="219"/>
      <c r="F277" s="219"/>
      <c r="G277" s="219"/>
      <c r="H277" s="219"/>
      <c r="I277" s="219"/>
      <c r="J277" s="219"/>
      <c r="K277" s="219"/>
      <c r="L277" s="204"/>
      <c r="O277" s="174"/>
      <c r="P277" s="174"/>
    </row>
    <row r="278" spans="1:16" s="3" customFormat="1" x14ac:dyDescent="0.25">
      <c r="A278" s="14"/>
      <c r="B278" s="524"/>
      <c r="C278" s="525"/>
      <c r="D278" s="525"/>
      <c r="E278" s="525"/>
      <c r="F278" s="525"/>
      <c r="G278" s="525"/>
      <c r="H278" s="525"/>
      <c r="I278" s="525"/>
      <c r="J278" s="525"/>
      <c r="K278" s="525"/>
      <c r="L278" s="526"/>
      <c r="M278" s="178"/>
      <c r="O278" s="172"/>
      <c r="P278" s="172"/>
    </row>
    <row r="279" spans="1:16" s="3" customFormat="1" x14ac:dyDescent="0.25">
      <c r="A279" s="14"/>
      <c r="B279" s="524"/>
      <c r="C279" s="525"/>
      <c r="D279" s="525"/>
      <c r="E279" s="525"/>
      <c r="F279" s="525"/>
      <c r="G279" s="525"/>
      <c r="H279" s="525"/>
      <c r="I279" s="525"/>
      <c r="J279" s="525"/>
      <c r="K279" s="525"/>
      <c r="L279" s="526"/>
      <c r="M279" s="178"/>
      <c r="O279" s="172"/>
      <c r="P279" s="172"/>
    </row>
    <row r="280" spans="1:16" s="3" customFormat="1" x14ac:dyDescent="0.25">
      <c r="A280" s="14"/>
      <c r="B280" s="524"/>
      <c r="C280" s="525"/>
      <c r="D280" s="525"/>
      <c r="E280" s="525"/>
      <c r="F280" s="525"/>
      <c r="G280" s="525"/>
      <c r="H280" s="525"/>
      <c r="I280" s="525"/>
      <c r="J280" s="525"/>
      <c r="K280" s="525"/>
      <c r="L280" s="526"/>
      <c r="M280" s="178"/>
      <c r="O280" s="172"/>
      <c r="P280" s="172"/>
    </row>
    <row r="281" spans="1:16" s="3" customFormat="1" x14ac:dyDescent="0.25">
      <c r="A281" s="14"/>
      <c r="B281" s="524"/>
      <c r="C281" s="525"/>
      <c r="D281" s="525"/>
      <c r="E281" s="525"/>
      <c r="F281" s="525"/>
      <c r="G281" s="525"/>
      <c r="H281" s="525"/>
      <c r="I281" s="525"/>
      <c r="J281" s="525"/>
      <c r="K281" s="525"/>
      <c r="L281" s="526"/>
      <c r="M281" s="178"/>
      <c r="O281" s="172"/>
      <c r="P281" s="172"/>
    </row>
    <row r="282" spans="1:16" s="3" customFormat="1" x14ac:dyDescent="0.25">
      <c r="A282" s="14"/>
      <c r="B282" s="524"/>
      <c r="C282" s="525"/>
      <c r="D282" s="525"/>
      <c r="E282" s="525"/>
      <c r="F282" s="525"/>
      <c r="G282" s="525"/>
      <c r="H282" s="525"/>
      <c r="I282" s="525"/>
      <c r="J282" s="525"/>
      <c r="K282" s="525"/>
      <c r="L282" s="526"/>
      <c r="M282" s="178"/>
      <c r="O282" s="172"/>
      <c r="P282" s="172"/>
    </row>
    <row r="283" spans="1:16" s="3" customFormat="1" x14ac:dyDescent="0.25">
      <c r="A283" s="14"/>
      <c r="B283" s="524"/>
      <c r="C283" s="525"/>
      <c r="D283" s="525"/>
      <c r="E283" s="525"/>
      <c r="F283" s="525"/>
      <c r="G283" s="525"/>
      <c r="H283" s="525"/>
      <c r="I283" s="525"/>
      <c r="J283" s="525"/>
      <c r="K283" s="525"/>
      <c r="L283" s="526"/>
      <c r="M283" s="178"/>
      <c r="O283" s="172"/>
      <c r="P283" s="172"/>
    </row>
    <row r="284" spans="1:16" s="3" customFormat="1" x14ac:dyDescent="0.25">
      <c r="A284" s="14"/>
      <c r="B284" s="524"/>
      <c r="C284" s="525"/>
      <c r="D284" s="525"/>
      <c r="E284" s="525"/>
      <c r="F284" s="525"/>
      <c r="G284" s="525"/>
      <c r="H284" s="525"/>
      <c r="I284" s="525"/>
      <c r="J284" s="525"/>
      <c r="K284" s="525"/>
      <c r="L284" s="526"/>
      <c r="M284" s="178"/>
      <c r="O284" s="172"/>
      <c r="P284" s="172"/>
    </row>
    <row r="285" spans="1:16" s="3" customFormat="1" x14ac:dyDescent="0.25">
      <c r="A285" s="14"/>
      <c r="B285" s="524"/>
      <c r="C285" s="525"/>
      <c r="D285" s="525"/>
      <c r="E285" s="525"/>
      <c r="F285" s="525"/>
      <c r="G285" s="525"/>
      <c r="H285" s="525"/>
      <c r="I285" s="525"/>
      <c r="J285" s="525"/>
      <c r="K285" s="525"/>
      <c r="L285" s="526"/>
      <c r="M285" s="178"/>
      <c r="O285" s="172"/>
      <c r="P285" s="172"/>
    </row>
    <row r="286" spans="1:16" s="178" customFormat="1" x14ac:dyDescent="0.25">
      <c r="A286" s="202"/>
      <c r="B286" s="221"/>
      <c r="C286" s="222"/>
      <c r="D286" s="222"/>
      <c r="E286" s="222"/>
      <c r="F286" s="222"/>
      <c r="G286" s="222"/>
      <c r="H286" s="222"/>
      <c r="I286" s="222"/>
      <c r="J286" s="222"/>
      <c r="K286" s="222"/>
      <c r="L286" s="220"/>
      <c r="O286" s="174"/>
      <c r="P286" s="174"/>
    </row>
    <row r="287" spans="1:16" s="3" customFormat="1" x14ac:dyDescent="0.25">
      <c r="A287" s="14"/>
      <c r="B287" s="530" t="s">
        <v>299</v>
      </c>
      <c r="C287" s="531"/>
      <c r="D287" s="531"/>
      <c r="E287" s="531"/>
      <c r="F287" s="531"/>
      <c r="G287" s="531"/>
      <c r="H287" s="531"/>
      <c r="I287" s="531"/>
      <c r="J287" s="531"/>
      <c r="K287" s="531"/>
      <c r="L287" s="532"/>
      <c r="M287" s="214"/>
      <c r="O287" s="172"/>
      <c r="P287" s="172"/>
    </row>
    <row r="288" spans="1:16" s="178" customFormat="1" x14ac:dyDescent="0.25">
      <c r="A288" s="202"/>
      <c r="B288" s="218"/>
      <c r="C288" s="219"/>
      <c r="D288" s="219"/>
      <c r="E288" s="219"/>
      <c r="F288" s="219"/>
      <c r="G288" s="219"/>
      <c r="H288" s="219"/>
      <c r="I288" s="219"/>
      <c r="J288" s="219"/>
      <c r="K288" s="219"/>
      <c r="L288" s="204"/>
      <c r="O288" s="174"/>
      <c r="P288" s="174"/>
    </row>
    <row r="289" spans="1:16" s="178" customFormat="1" x14ac:dyDescent="0.25">
      <c r="A289" s="202"/>
      <c r="B289" s="527" t="str">
        <f>IF(Intro!$G$20="English",O289,P289)</f>
        <v>Dans quelle mesure les marchandises produites au Canada sont-elles comparables en prix aux marchandises importées de l'Autriche?</v>
      </c>
      <c r="C289" s="528"/>
      <c r="D289" s="528"/>
      <c r="E289" s="528"/>
      <c r="F289" s="528"/>
      <c r="G289" s="528"/>
      <c r="H289" s="528"/>
      <c r="I289" s="528"/>
      <c r="J289" s="528"/>
      <c r="K289" s="528"/>
      <c r="L289" s="529"/>
      <c r="O289" s="174" t="str">
        <f>"To what extent are the goods produced in Canada comparable in price with the imported goods from "&amp;Variables!B5&amp;"?"</f>
        <v>To what extent are the goods produced in Canada comparable in price with the imported goods from Austria?</v>
      </c>
      <c r="P289" s="174" t="str">
        <f>"Dans quelle mesure les marchandises produites au Canada sont-elles comparables en prix aux marchandises importées "&amp;Variables!C5&amp;"?"</f>
        <v>Dans quelle mesure les marchandises produites au Canada sont-elles comparables en prix aux marchandises importées de l'Autriche?</v>
      </c>
    </row>
    <row r="290" spans="1:16" s="178" customFormat="1" x14ac:dyDescent="0.25">
      <c r="A290" s="202"/>
      <c r="B290" s="218"/>
      <c r="C290" s="219"/>
      <c r="D290" s="219"/>
      <c r="E290" s="219"/>
      <c r="F290" s="219"/>
      <c r="G290" s="219"/>
      <c r="H290" s="219"/>
      <c r="I290" s="219"/>
      <c r="J290" s="219"/>
      <c r="K290" s="219"/>
      <c r="L290" s="204"/>
      <c r="O290" s="174"/>
      <c r="P290" s="174"/>
    </row>
    <row r="291" spans="1:16" s="3" customFormat="1" x14ac:dyDescent="0.25">
      <c r="A291" s="14"/>
      <c r="B291" s="524"/>
      <c r="C291" s="525"/>
      <c r="D291" s="525"/>
      <c r="E291" s="525"/>
      <c r="F291" s="525"/>
      <c r="G291" s="525"/>
      <c r="H291" s="525"/>
      <c r="I291" s="525"/>
      <c r="J291" s="525"/>
      <c r="K291" s="525"/>
      <c r="L291" s="526"/>
      <c r="M291" s="178"/>
      <c r="O291" s="172"/>
      <c r="P291" s="172"/>
    </row>
    <row r="292" spans="1:16" s="3" customFormat="1" x14ac:dyDescent="0.25">
      <c r="A292" s="14"/>
      <c r="B292" s="524"/>
      <c r="C292" s="525"/>
      <c r="D292" s="525"/>
      <c r="E292" s="525"/>
      <c r="F292" s="525"/>
      <c r="G292" s="525"/>
      <c r="H292" s="525"/>
      <c r="I292" s="525"/>
      <c r="J292" s="525"/>
      <c r="K292" s="525"/>
      <c r="L292" s="526"/>
      <c r="M292" s="178"/>
      <c r="O292" s="172"/>
      <c r="P292" s="172"/>
    </row>
    <row r="293" spans="1:16" s="3" customFormat="1" x14ac:dyDescent="0.25">
      <c r="A293" s="14"/>
      <c r="B293" s="524"/>
      <c r="C293" s="525"/>
      <c r="D293" s="525"/>
      <c r="E293" s="525"/>
      <c r="F293" s="525"/>
      <c r="G293" s="525"/>
      <c r="H293" s="525"/>
      <c r="I293" s="525"/>
      <c r="J293" s="525"/>
      <c r="K293" s="525"/>
      <c r="L293" s="526"/>
      <c r="M293" s="178"/>
      <c r="O293" s="172"/>
      <c r="P293" s="172"/>
    </row>
    <row r="294" spans="1:16" s="3" customFormat="1" x14ac:dyDescent="0.25">
      <c r="A294" s="14"/>
      <c r="B294" s="524"/>
      <c r="C294" s="525"/>
      <c r="D294" s="525"/>
      <c r="E294" s="525"/>
      <c r="F294" s="525"/>
      <c r="G294" s="525"/>
      <c r="H294" s="525"/>
      <c r="I294" s="525"/>
      <c r="J294" s="525"/>
      <c r="K294" s="525"/>
      <c r="L294" s="526"/>
      <c r="M294" s="178"/>
      <c r="O294" s="172"/>
      <c r="P294" s="172"/>
    </row>
    <row r="295" spans="1:16" s="3" customFormat="1" x14ac:dyDescent="0.25">
      <c r="A295" s="14"/>
      <c r="B295" s="524"/>
      <c r="C295" s="525"/>
      <c r="D295" s="525"/>
      <c r="E295" s="525"/>
      <c r="F295" s="525"/>
      <c r="G295" s="525"/>
      <c r="H295" s="525"/>
      <c r="I295" s="525"/>
      <c r="J295" s="525"/>
      <c r="K295" s="525"/>
      <c r="L295" s="526"/>
      <c r="M295" s="178"/>
      <c r="O295" s="172"/>
      <c r="P295" s="172"/>
    </row>
    <row r="296" spans="1:16" s="3" customFormat="1" x14ac:dyDescent="0.25">
      <c r="A296" s="14"/>
      <c r="B296" s="524"/>
      <c r="C296" s="525"/>
      <c r="D296" s="525"/>
      <c r="E296" s="525"/>
      <c r="F296" s="525"/>
      <c r="G296" s="525"/>
      <c r="H296" s="525"/>
      <c r="I296" s="525"/>
      <c r="J296" s="525"/>
      <c r="K296" s="525"/>
      <c r="L296" s="526"/>
      <c r="M296" s="178"/>
      <c r="O296" s="172"/>
      <c r="P296" s="172"/>
    </row>
    <row r="297" spans="1:16" s="3" customFormat="1" x14ac:dyDescent="0.25">
      <c r="A297" s="14"/>
      <c r="B297" s="524"/>
      <c r="C297" s="525"/>
      <c r="D297" s="525"/>
      <c r="E297" s="525"/>
      <c r="F297" s="525"/>
      <c r="G297" s="525"/>
      <c r="H297" s="525"/>
      <c r="I297" s="525"/>
      <c r="J297" s="525"/>
      <c r="K297" s="525"/>
      <c r="L297" s="526"/>
      <c r="M297" s="178"/>
      <c r="O297" s="172"/>
      <c r="P297" s="172"/>
    </row>
    <row r="298" spans="1:16" s="3" customFormat="1" x14ac:dyDescent="0.25">
      <c r="A298" s="14"/>
      <c r="B298" s="524"/>
      <c r="C298" s="525"/>
      <c r="D298" s="525"/>
      <c r="E298" s="525"/>
      <c r="F298" s="525"/>
      <c r="G298" s="525"/>
      <c r="H298" s="525"/>
      <c r="I298" s="525"/>
      <c r="J298" s="525"/>
      <c r="K298" s="525"/>
      <c r="L298" s="526"/>
      <c r="M298" s="178"/>
      <c r="O298" s="172"/>
      <c r="P298" s="172"/>
    </row>
    <row r="299" spans="1:16" s="178" customFormat="1" x14ac:dyDescent="0.25">
      <c r="A299" s="202"/>
      <c r="B299" s="221"/>
      <c r="C299" s="222"/>
      <c r="D299" s="222"/>
      <c r="E299" s="222"/>
      <c r="F299" s="222"/>
      <c r="G299" s="222"/>
      <c r="H299" s="222"/>
      <c r="I299" s="222"/>
      <c r="J299" s="222"/>
      <c r="K299" s="222"/>
      <c r="L299" s="220"/>
      <c r="O299" s="174"/>
      <c r="P299" s="174"/>
    </row>
    <row r="300" spans="1:16" s="3" customFormat="1" x14ac:dyDescent="0.25">
      <c r="A300" s="14"/>
      <c r="B300" s="530" t="s">
        <v>300</v>
      </c>
      <c r="C300" s="531"/>
      <c r="D300" s="531"/>
      <c r="E300" s="531"/>
      <c r="F300" s="531"/>
      <c r="G300" s="531"/>
      <c r="H300" s="531"/>
      <c r="I300" s="531"/>
      <c r="J300" s="531"/>
      <c r="K300" s="531"/>
      <c r="L300" s="532"/>
      <c r="M300" s="214"/>
      <c r="O300" s="172"/>
      <c r="P300" s="172"/>
    </row>
    <row r="301" spans="1:16" s="178" customFormat="1" x14ac:dyDescent="0.25">
      <c r="A301" s="202"/>
      <c r="B301" s="218"/>
      <c r="C301" s="219"/>
      <c r="D301" s="219"/>
      <c r="E301" s="219"/>
      <c r="F301" s="219"/>
      <c r="G301" s="219"/>
      <c r="H301" s="219"/>
      <c r="I301" s="219"/>
      <c r="J301" s="219"/>
      <c r="K301" s="219"/>
      <c r="L301" s="204"/>
      <c r="O301" s="174"/>
      <c r="P301" s="174"/>
    </row>
    <row r="302" spans="1:16" s="178" customFormat="1" x14ac:dyDescent="0.25">
      <c r="A302" s="202"/>
      <c r="B302" s="409" t="str">
        <f>IF(Intro!$G$20="English",O302,P302)</f>
        <v>Dans quelle mesure les marchandises produites au Canada sont-elles comparables en termes de facteurs autres que le prix (y compris la qualité du produit, les délais d'exécution et de livraison, la fiabilité de l'approvisionnement, etc.) avec les marchandises importées de l'Autriche?</v>
      </c>
      <c r="C302" s="410"/>
      <c r="D302" s="410"/>
      <c r="E302" s="410"/>
      <c r="F302" s="410"/>
      <c r="G302" s="410"/>
      <c r="H302" s="410"/>
      <c r="I302" s="410"/>
      <c r="J302" s="410"/>
      <c r="K302" s="410"/>
      <c r="L302" s="411"/>
      <c r="O302" s="174" t="str">
        <f>"To what extent are the goods produced in Canada comparable in non-price factors (including product quality, lead and delivery times, reliability of supply) with the imported goods from "&amp;Variables!B5&amp;"?"</f>
        <v>To what extent are the goods produced in Canada comparable in non-price factors (including product quality, lead and delivery times, reliability of supply) with the imported goods from Austria?</v>
      </c>
      <c r="P302" s="174"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 l'Autriche?</v>
      </c>
    </row>
    <row r="303" spans="1:16" s="178" customFormat="1" x14ac:dyDescent="0.25">
      <c r="A303" s="202"/>
      <c r="B303" s="409"/>
      <c r="C303" s="410"/>
      <c r="D303" s="410"/>
      <c r="E303" s="410"/>
      <c r="F303" s="410"/>
      <c r="G303" s="410"/>
      <c r="H303" s="410"/>
      <c r="I303" s="410"/>
      <c r="J303" s="410"/>
      <c r="K303" s="410"/>
      <c r="L303" s="411"/>
      <c r="O303" s="174"/>
      <c r="P303" s="174"/>
    </row>
    <row r="304" spans="1:16" s="178" customFormat="1" x14ac:dyDescent="0.25">
      <c r="A304" s="202"/>
      <c r="B304" s="218"/>
      <c r="C304" s="219"/>
      <c r="D304" s="219"/>
      <c r="E304" s="219"/>
      <c r="F304" s="219"/>
      <c r="G304" s="219"/>
      <c r="H304" s="219"/>
      <c r="I304" s="219"/>
      <c r="J304" s="219"/>
      <c r="K304" s="219"/>
      <c r="L304" s="204"/>
      <c r="O304" s="174"/>
      <c r="P304" s="174"/>
    </row>
    <row r="305" spans="1:16" s="3" customFormat="1" x14ac:dyDescent="0.25">
      <c r="A305" s="14"/>
      <c r="B305" s="524"/>
      <c r="C305" s="525"/>
      <c r="D305" s="525"/>
      <c r="E305" s="525"/>
      <c r="F305" s="525"/>
      <c r="G305" s="525"/>
      <c r="H305" s="525"/>
      <c r="I305" s="525"/>
      <c r="J305" s="525"/>
      <c r="K305" s="525"/>
      <c r="L305" s="526"/>
      <c r="M305" s="178"/>
      <c r="O305" s="172"/>
      <c r="P305" s="172"/>
    </row>
    <row r="306" spans="1:16" s="3" customFormat="1" x14ac:dyDescent="0.25">
      <c r="A306" s="14"/>
      <c r="B306" s="524"/>
      <c r="C306" s="525"/>
      <c r="D306" s="525"/>
      <c r="E306" s="525"/>
      <c r="F306" s="525"/>
      <c r="G306" s="525"/>
      <c r="H306" s="525"/>
      <c r="I306" s="525"/>
      <c r="J306" s="525"/>
      <c r="K306" s="525"/>
      <c r="L306" s="526"/>
      <c r="M306" s="178"/>
      <c r="O306" s="172"/>
      <c r="P306" s="172"/>
    </row>
    <row r="307" spans="1:16" s="3" customFormat="1" x14ac:dyDescent="0.25">
      <c r="A307" s="14"/>
      <c r="B307" s="524"/>
      <c r="C307" s="525"/>
      <c r="D307" s="525"/>
      <c r="E307" s="525"/>
      <c r="F307" s="525"/>
      <c r="G307" s="525"/>
      <c r="H307" s="525"/>
      <c r="I307" s="525"/>
      <c r="J307" s="525"/>
      <c r="K307" s="525"/>
      <c r="L307" s="526"/>
      <c r="M307" s="178"/>
      <c r="O307" s="172"/>
      <c r="P307" s="172"/>
    </row>
    <row r="308" spans="1:16" s="3" customFormat="1" x14ac:dyDescent="0.25">
      <c r="A308" s="14"/>
      <c r="B308" s="524"/>
      <c r="C308" s="525"/>
      <c r="D308" s="525"/>
      <c r="E308" s="525"/>
      <c r="F308" s="525"/>
      <c r="G308" s="525"/>
      <c r="H308" s="525"/>
      <c r="I308" s="525"/>
      <c r="J308" s="525"/>
      <c r="K308" s="525"/>
      <c r="L308" s="526"/>
      <c r="M308" s="178"/>
      <c r="O308" s="172"/>
      <c r="P308" s="172"/>
    </row>
    <row r="309" spans="1:16" s="3" customFormat="1" x14ac:dyDescent="0.25">
      <c r="A309" s="14"/>
      <c r="B309" s="524"/>
      <c r="C309" s="525"/>
      <c r="D309" s="525"/>
      <c r="E309" s="525"/>
      <c r="F309" s="525"/>
      <c r="G309" s="525"/>
      <c r="H309" s="525"/>
      <c r="I309" s="525"/>
      <c r="J309" s="525"/>
      <c r="K309" s="525"/>
      <c r="L309" s="526"/>
      <c r="M309" s="178"/>
      <c r="O309" s="172"/>
      <c r="P309" s="172"/>
    </row>
    <row r="310" spans="1:16" s="3" customFormat="1" x14ac:dyDescent="0.25">
      <c r="A310" s="14"/>
      <c r="B310" s="524"/>
      <c r="C310" s="525"/>
      <c r="D310" s="525"/>
      <c r="E310" s="525"/>
      <c r="F310" s="525"/>
      <c r="G310" s="525"/>
      <c r="H310" s="525"/>
      <c r="I310" s="525"/>
      <c r="J310" s="525"/>
      <c r="K310" s="525"/>
      <c r="L310" s="526"/>
      <c r="M310" s="178"/>
      <c r="O310" s="172"/>
      <c r="P310" s="172"/>
    </row>
    <row r="311" spans="1:16" s="3" customFormat="1" x14ac:dyDescent="0.25">
      <c r="A311" s="14"/>
      <c r="B311" s="524"/>
      <c r="C311" s="525"/>
      <c r="D311" s="525"/>
      <c r="E311" s="525"/>
      <c r="F311" s="525"/>
      <c r="G311" s="525"/>
      <c r="H311" s="525"/>
      <c r="I311" s="525"/>
      <c r="J311" s="525"/>
      <c r="K311" s="525"/>
      <c r="L311" s="526"/>
      <c r="M311" s="178"/>
      <c r="O311" s="172"/>
      <c r="P311" s="172"/>
    </row>
    <row r="312" spans="1:16" s="3" customFormat="1" x14ac:dyDescent="0.25">
      <c r="A312" s="14"/>
      <c r="B312" s="524"/>
      <c r="C312" s="525"/>
      <c r="D312" s="525"/>
      <c r="E312" s="525"/>
      <c r="F312" s="525"/>
      <c r="G312" s="525"/>
      <c r="H312" s="525"/>
      <c r="I312" s="525"/>
      <c r="J312" s="525"/>
      <c r="K312" s="525"/>
      <c r="L312" s="526"/>
      <c r="M312" s="178"/>
      <c r="O312" s="172"/>
      <c r="P312" s="172"/>
    </row>
    <row r="313" spans="1:16" s="178" customFormat="1" x14ac:dyDescent="0.25">
      <c r="A313" s="202"/>
      <c r="B313" s="221"/>
      <c r="C313" s="222"/>
      <c r="D313" s="222"/>
      <c r="E313" s="222"/>
      <c r="F313" s="222"/>
      <c r="G313" s="222"/>
      <c r="H313" s="222"/>
      <c r="I313" s="222"/>
      <c r="J313" s="222"/>
      <c r="K313" s="222"/>
      <c r="L313" s="220"/>
      <c r="O313" s="174"/>
      <c r="P313" s="174"/>
    </row>
    <row r="315" spans="1:16" x14ac:dyDescent="0.25">
      <c r="B315" s="398" t="str">
        <f>IF(Intro!$G$20="English",O315,P315)</f>
        <v>VENTES</v>
      </c>
      <c r="C315" s="399"/>
      <c r="D315" s="399"/>
      <c r="E315" s="399"/>
      <c r="F315" s="399"/>
      <c r="G315" s="399"/>
      <c r="H315" s="399"/>
      <c r="I315" s="399"/>
      <c r="J315" s="399"/>
      <c r="K315" s="399"/>
      <c r="L315" s="400"/>
      <c r="M315" s="178"/>
      <c r="O315" s="175" t="s">
        <v>664</v>
      </c>
      <c r="P315" s="175" t="s">
        <v>665</v>
      </c>
    </row>
    <row r="316" spans="1:16" s="3" customFormat="1" x14ac:dyDescent="0.25">
      <c r="A316" s="14"/>
      <c r="B316" s="530" t="s">
        <v>313</v>
      </c>
      <c r="C316" s="531"/>
      <c r="D316" s="531"/>
      <c r="E316" s="531"/>
      <c r="F316" s="531"/>
      <c r="G316" s="531"/>
      <c r="H316" s="531"/>
      <c r="I316" s="531"/>
      <c r="J316" s="531"/>
      <c r="K316" s="531"/>
      <c r="L316" s="532"/>
      <c r="M316" s="214"/>
      <c r="O316" s="172"/>
      <c r="P316" s="172"/>
    </row>
    <row r="317" spans="1:16" s="178" customFormat="1" x14ac:dyDescent="0.25">
      <c r="A317" s="202"/>
      <c r="B317" s="218"/>
      <c r="C317" s="219"/>
      <c r="D317" s="219"/>
      <c r="E317" s="219"/>
      <c r="F317" s="219"/>
      <c r="G317" s="219"/>
      <c r="H317" s="219"/>
      <c r="I317" s="219"/>
      <c r="J317" s="219"/>
      <c r="K317" s="219"/>
      <c r="L317" s="204"/>
      <c r="O317" s="174"/>
      <c r="P317" s="174"/>
    </row>
    <row r="318" spans="1:16" s="178" customFormat="1" x14ac:dyDescent="0.25">
      <c r="A318" s="202"/>
      <c r="B318" s="527" t="str">
        <f>IF(Intro!$G$20="English",O318,P318)</f>
        <v>Décrivez tout changement dans les canaux de distribution de votre entreprise depuis le 1er janvier 2023.</v>
      </c>
      <c r="C318" s="528"/>
      <c r="D318" s="528"/>
      <c r="E318" s="528"/>
      <c r="F318" s="528"/>
      <c r="G318" s="528"/>
      <c r="H318" s="528"/>
      <c r="I318" s="528"/>
      <c r="J318" s="528"/>
      <c r="K318" s="528"/>
      <c r="L318" s="529"/>
      <c r="O318" s="174" t="str">
        <f>"Describe any changes in your firm's channels of distribution since January 1, "&amp;Variables!B6&amp;"."</f>
        <v>Describe any changes in your firm's channels of distribution since January 1, 2023.</v>
      </c>
      <c r="P318" s="174" t="str">
        <f>"Décrivez tout changement dans les canaux de distribution de votre entreprise depuis le 1er janvier "&amp;Variables!B6&amp;"."</f>
        <v>Décrivez tout changement dans les canaux de distribution de votre entreprise depuis le 1er janvier 2023.</v>
      </c>
    </row>
    <row r="319" spans="1:16" s="178" customFormat="1" x14ac:dyDescent="0.25">
      <c r="A319" s="202"/>
      <c r="B319" s="218"/>
      <c r="C319" s="219"/>
      <c r="D319" s="219"/>
      <c r="E319" s="219"/>
      <c r="F319" s="219"/>
      <c r="G319" s="219"/>
      <c r="H319" s="219"/>
      <c r="I319" s="219"/>
      <c r="J319" s="219"/>
      <c r="K319" s="219"/>
      <c r="L319" s="204"/>
      <c r="O319" s="174"/>
      <c r="P319" s="174"/>
    </row>
    <row r="320" spans="1:16" s="3" customFormat="1" x14ac:dyDescent="0.25">
      <c r="A320" s="14"/>
      <c r="B320" s="524"/>
      <c r="C320" s="525"/>
      <c r="D320" s="525"/>
      <c r="E320" s="525"/>
      <c r="F320" s="525"/>
      <c r="G320" s="525"/>
      <c r="H320" s="525"/>
      <c r="I320" s="525"/>
      <c r="J320" s="525"/>
      <c r="K320" s="525"/>
      <c r="L320" s="526"/>
      <c r="M320" s="178"/>
      <c r="O320" s="172"/>
      <c r="P320" s="172"/>
    </row>
    <row r="321" spans="1:16" s="3" customFormat="1" x14ac:dyDescent="0.25">
      <c r="A321" s="14"/>
      <c r="B321" s="524"/>
      <c r="C321" s="525"/>
      <c r="D321" s="525"/>
      <c r="E321" s="525"/>
      <c r="F321" s="525"/>
      <c r="G321" s="525"/>
      <c r="H321" s="525"/>
      <c r="I321" s="525"/>
      <c r="J321" s="525"/>
      <c r="K321" s="525"/>
      <c r="L321" s="526"/>
      <c r="M321" s="178"/>
      <c r="O321" s="172"/>
      <c r="P321" s="172"/>
    </row>
    <row r="322" spans="1:16" s="3" customFormat="1" x14ac:dyDescent="0.25">
      <c r="A322" s="14"/>
      <c r="B322" s="524"/>
      <c r="C322" s="525"/>
      <c r="D322" s="525"/>
      <c r="E322" s="525"/>
      <c r="F322" s="525"/>
      <c r="G322" s="525"/>
      <c r="H322" s="525"/>
      <c r="I322" s="525"/>
      <c r="J322" s="525"/>
      <c r="K322" s="525"/>
      <c r="L322" s="526"/>
      <c r="M322" s="178"/>
      <c r="O322" s="172"/>
      <c r="P322" s="172"/>
    </row>
    <row r="323" spans="1:16" s="3" customFormat="1" x14ac:dyDescent="0.25">
      <c r="A323" s="14"/>
      <c r="B323" s="524"/>
      <c r="C323" s="525"/>
      <c r="D323" s="525"/>
      <c r="E323" s="525"/>
      <c r="F323" s="525"/>
      <c r="G323" s="525"/>
      <c r="H323" s="525"/>
      <c r="I323" s="525"/>
      <c r="J323" s="525"/>
      <c r="K323" s="525"/>
      <c r="L323" s="526"/>
      <c r="M323" s="178"/>
      <c r="O323" s="172"/>
      <c r="P323" s="172"/>
    </row>
    <row r="324" spans="1:16" s="3" customFormat="1" x14ac:dyDescent="0.25">
      <c r="A324" s="14"/>
      <c r="B324" s="524"/>
      <c r="C324" s="525"/>
      <c r="D324" s="525"/>
      <c r="E324" s="525"/>
      <c r="F324" s="525"/>
      <c r="G324" s="525"/>
      <c r="H324" s="525"/>
      <c r="I324" s="525"/>
      <c r="J324" s="525"/>
      <c r="K324" s="525"/>
      <c r="L324" s="526"/>
      <c r="M324" s="178"/>
      <c r="O324" s="172"/>
      <c r="P324" s="172"/>
    </row>
    <row r="325" spans="1:16" s="3" customFormat="1" x14ac:dyDescent="0.25">
      <c r="A325" s="14"/>
      <c r="B325" s="524"/>
      <c r="C325" s="525"/>
      <c r="D325" s="525"/>
      <c r="E325" s="525"/>
      <c r="F325" s="525"/>
      <c r="G325" s="525"/>
      <c r="H325" s="525"/>
      <c r="I325" s="525"/>
      <c r="J325" s="525"/>
      <c r="K325" s="525"/>
      <c r="L325" s="526"/>
      <c r="M325" s="178"/>
      <c r="O325" s="172"/>
      <c r="P325" s="172"/>
    </row>
    <row r="326" spans="1:16" s="3" customFormat="1" x14ac:dyDescent="0.25">
      <c r="A326" s="14"/>
      <c r="B326" s="524"/>
      <c r="C326" s="525"/>
      <c r="D326" s="525"/>
      <c r="E326" s="525"/>
      <c r="F326" s="525"/>
      <c r="G326" s="525"/>
      <c r="H326" s="525"/>
      <c r="I326" s="525"/>
      <c r="J326" s="525"/>
      <c r="K326" s="525"/>
      <c r="L326" s="526"/>
      <c r="M326" s="178"/>
      <c r="O326" s="172"/>
      <c r="P326" s="172"/>
    </row>
    <row r="327" spans="1:16" s="3" customFormat="1" x14ac:dyDescent="0.25">
      <c r="A327" s="14"/>
      <c r="B327" s="524"/>
      <c r="C327" s="525"/>
      <c r="D327" s="525"/>
      <c r="E327" s="525"/>
      <c r="F327" s="525"/>
      <c r="G327" s="525"/>
      <c r="H327" s="525"/>
      <c r="I327" s="525"/>
      <c r="J327" s="525"/>
      <c r="K327" s="525"/>
      <c r="L327" s="526"/>
      <c r="M327" s="178"/>
      <c r="O327" s="172"/>
      <c r="P327" s="172"/>
    </row>
    <row r="328" spans="1:16" s="178" customFormat="1" x14ac:dyDescent="0.25">
      <c r="A328" s="202"/>
      <c r="B328" s="221"/>
      <c r="C328" s="222"/>
      <c r="D328" s="222"/>
      <c r="E328" s="222"/>
      <c r="F328" s="222"/>
      <c r="G328" s="222"/>
      <c r="H328" s="222"/>
      <c r="I328" s="222"/>
      <c r="J328" s="222"/>
      <c r="K328" s="222"/>
      <c r="L328" s="220"/>
      <c r="O328" s="174"/>
      <c r="P328" s="174"/>
    </row>
    <row r="329" spans="1:16" s="3" customFormat="1" x14ac:dyDescent="0.25">
      <c r="A329" s="14"/>
      <c r="B329" s="530" t="s">
        <v>314</v>
      </c>
      <c r="C329" s="531"/>
      <c r="D329" s="531"/>
      <c r="E329" s="531"/>
      <c r="F329" s="531"/>
      <c r="G329" s="531"/>
      <c r="H329" s="531"/>
      <c r="I329" s="531"/>
      <c r="J329" s="531"/>
      <c r="K329" s="531"/>
      <c r="L329" s="532"/>
      <c r="M329" s="214"/>
      <c r="O329" s="172"/>
      <c r="P329" s="172"/>
    </row>
    <row r="330" spans="1:16" s="178" customFormat="1" x14ac:dyDescent="0.25">
      <c r="A330" s="202"/>
      <c r="B330" s="218"/>
      <c r="C330" s="219"/>
      <c r="D330" s="219"/>
      <c r="E330" s="219"/>
      <c r="F330" s="219"/>
      <c r="G330" s="219"/>
      <c r="H330" s="219"/>
      <c r="I330" s="219"/>
      <c r="J330" s="219"/>
      <c r="K330" s="219"/>
      <c r="L330" s="204"/>
      <c r="O330" s="174"/>
      <c r="P330" s="174"/>
    </row>
    <row r="331" spans="1:16" s="178" customFormat="1" x14ac:dyDescent="0.25">
      <c r="A331" s="202"/>
      <c r="B331" s="409" t="str">
        <f>IF(Intro!$G$20="English",O331,P331)</f>
        <v>Comment votre entreprise favorise-t-elle les ventes des marchandises sur le marché canadien? Vos méthodes ont-elles changées depuis le 1er janvier 2023?</v>
      </c>
      <c r="C331" s="410"/>
      <c r="D331" s="410"/>
      <c r="E331" s="410"/>
      <c r="F331" s="410"/>
      <c r="G331" s="410"/>
      <c r="H331" s="410"/>
      <c r="I331" s="410"/>
      <c r="J331" s="410"/>
      <c r="K331" s="410"/>
      <c r="L331" s="411"/>
      <c r="O331" s="174" t="str">
        <f>"How does your firm promote sales of the goods in the Canadian market? Have these methods changed since January 1, "&amp;Variables!B6&amp;"?"</f>
        <v>How does your firm promote sales of the goods in the Canadian market? Have these methods changed since January 1, 2023?</v>
      </c>
      <c r="P331" s="1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2" spans="1:16" s="178" customFormat="1" x14ac:dyDescent="0.25">
      <c r="A332" s="202"/>
      <c r="B332" s="409"/>
      <c r="C332" s="410"/>
      <c r="D332" s="410"/>
      <c r="E332" s="410"/>
      <c r="F332" s="410"/>
      <c r="G332" s="410"/>
      <c r="H332" s="410"/>
      <c r="I332" s="410"/>
      <c r="J332" s="410"/>
      <c r="K332" s="410"/>
      <c r="L332" s="411"/>
      <c r="O332" s="174"/>
      <c r="P332" s="174"/>
    </row>
    <row r="333" spans="1:16" s="178" customFormat="1" x14ac:dyDescent="0.25">
      <c r="A333" s="202"/>
      <c r="B333" s="218"/>
      <c r="C333" s="219"/>
      <c r="D333" s="219"/>
      <c r="E333" s="219"/>
      <c r="F333" s="219"/>
      <c r="G333" s="219"/>
      <c r="H333" s="219"/>
      <c r="I333" s="219"/>
      <c r="J333" s="219"/>
      <c r="K333" s="219"/>
      <c r="L333" s="204"/>
      <c r="O333" s="174"/>
      <c r="P333" s="174"/>
    </row>
    <row r="334" spans="1:16" s="3" customFormat="1" x14ac:dyDescent="0.25">
      <c r="A334" s="14"/>
      <c r="B334" s="524"/>
      <c r="C334" s="525"/>
      <c r="D334" s="525"/>
      <c r="E334" s="525"/>
      <c r="F334" s="525"/>
      <c r="G334" s="525"/>
      <c r="H334" s="525"/>
      <c r="I334" s="525"/>
      <c r="J334" s="525"/>
      <c r="K334" s="525"/>
      <c r="L334" s="526"/>
      <c r="M334" s="178"/>
      <c r="O334" s="172"/>
      <c r="P334" s="172"/>
    </row>
    <row r="335" spans="1:16" s="3" customFormat="1" x14ac:dyDescent="0.25">
      <c r="A335" s="14"/>
      <c r="B335" s="524"/>
      <c r="C335" s="525"/>
      <c r="D335" s="525"/>
      <c r="E335" s="525"/>
      <c r="F335" s="525"/>
      <c r="G335" s="525"/>
      <c r="H335" s="525"/>
      <c r="I335" s="525"/>
      <c r="J335" s="525"/>
      <c r="K335" s="525"/>
      <c r="L335" s="526"/>
      <c r="M335" s="178"/>
      <c r="O335" s="172"/>
      <c r="P335" s="172"/>
    </row>
    <row r="336" spans="1:16" s="3" customFormat="1" x14ac:dyDescent="0.25">
      <c r="A336" s="14"/>
      <c r="B336" s="524"/>
      <c r="C336" s="525"/>
      <c r="D336" s="525"/>
      <c r="E336" s="525"/>
      <c r="F336" s="525"/>
      <c r="G336" s="525"/>
      <c r="H336" s="525"/>
      <c r="I336" s="525"/>
      <c r="J336" s="525"/>
      <c r="K336" s="525"/>
      <c r="L336" s="526"/>
      <c r="M336" s="178"/>
      <c r="O336" s="172"/>
      <c r="P336" s="172"/>
    </row>
    <row r="337" spans="1:16" s="3" customFormat="1" x14ac:dyDescent="0.25">
      <c r="A337" s="14"/>
      <c r="B337" s="524"/>
      <c r="C337" s="525"/>
      <c r="D337" s="525"/>
      <c r="E337" s="525"/>
      <c r="F337" s="525"/>
      <c r="G337" s="525"/>
      <c r="H337" s="525"/>
      <c r="I337" s="525"/>
      <c r="J337" s="525"/>
      <c r="K337" s="525"/>
      <c r="L337" s="526"/>
      <c r="M337" s="178"/>
      <c r="O337" s="172"/>
      <c r="P337" s="172"/>
    </row>
    <row r="338" spans="1:16" s="3" customFormat="1" x14ac:dyDescent="0.25">
      <c r="A338" s="14"/>
      <c r="B338" s="524"/>
      <c r="C338" s="525"/>
      <c r="D338" s="525"/>
      <c r="E338" s="525"/>
      <c r="F338" s="525"/>
      <c r="G338" s="525"/>
      <c r="H338" s="525"/>
      <c r="I338" s="525"/>
      <c r="J338" s="525"/>
      <c r="K338" s="525"/>
      <c r="L338" s="526"/>
      <c r="M338" s="178"/>
      <c r="O338" s="172"/>
      <c r="P338" s="172"/>
    </row>
    <row r="339" spans="1:16" s="3" customFormat="1" x14ac:dyDescent="0.25">
      <c r="A339" s="14"/>
      <c r="B339" s="524"/>
      <c r="C339" s="525"/>
      <c r="D339" s="525"/>
      <c r="E339" s="525"/>
      <c r="F339" s="525"/>
      <c r="G339" s="525"/>
      <c r="H339" s="525"/>
      <c r="I339" s="525"/>
      <c r="J339" s="525"/>
      <c r="K339" s="525"/>
      <c r="L339" s="526"/>
      <c r="M339" s="178"/>
      <c r="O339" s="172"/>
      <c r="P339" s="172"/>
    </row>
    <row r="340" spans="1:16" s="3" customFormat="1" x14ac:dyDescent="0.25">
      <c r="A340" s="14"/>
      <c r="B340" s="524"/>
      <c r="C340" s="525"/>
      <c r="D340" s="525"/>
      <c r="E340" s="525"/>
      <c r="F340" s="525"/>
      <c r="G340" s="525"/>
      <c r="H340" s="525"/>
      <c r="I340" s="525"/>
      <c r="J340" s="525"/>
      <c r="K340" s="525"/>
      <c r="L340" s="526"/>
      <c r="M340" s="178"/>
      <c r="O340" s="172"/>
      <c r="P340" s="172"/>
    </row>
    <row r="341" spans="1:16" s="3" customFormat="1" x14ac:dyDescent="0.25">
      <c r="A341" s="14"/>
      <c r="B341" s="524"/>
      <c r="C341" s="525"/>
      <c r="D341" s="525"/>
      <c r="E341" s="525"/>
      <c r="F341" s="525"/>
      <c r="G341" s="525"/>
      <c r="H341" s="525"/>
      <c r="I341" s="525"/>
      <c r="J341" s="525"/>
      <c r="K341" s="525"/>
      <c r="L341" s="526"/>
      <c r="M341" s="178"/>
      <c r="O341" s="172"/>
      <c r="P341" s="172"/>
    </row>
    <row r="342" spans="1:16" s="178" customFormat="1" x14ac:dyDescent="0.25">
      <c r="A342" s="202"/>
      <c r="B342" s="221"/>
      <c r="C342" s="222"/>
      <c r="D342" s="222"/>
      <c r="E342" s="222"/>
      <c r="F342" s="222"/>
      <c r="G342" s="222"/>
      <c r="H342" s="222"/>
      <c r="I342" s="222"/>
      <c r="J342" s="222"/>
      <c r="K342" s="222"/>
      <c r="L342" s="220"/>
      <c r="O342" s="174"/>
      <c r="P342" s="174"/>
    </row>
    <row r="343" spans="1:16" s="3" customFormat="1" x14ac:dyDescent="0.25">
      <c r="A343" s="14"/>
      <c r="B343" s="530" t="s">
        <v>315</v>
      </c>
      <c r="C343" s="531"/>
      <c r="D343" s="531"/>
      <c r="E343" s="531"/>
      <c r="F343" s="531"/>
      <c r="G343" s="531"/>
      <c r="H343" s="531"/>
      <c r="I343" s="531"/>
      <c r="J343" s="531"/>
      <c r="K343" s="531"/>
      <c r="L343" s="532"/>
      <c r="M343" s="214"/>
      <c r="O343" s="172"/>
      <c r="P343" s="172"/>
    </row>
    <row r="344" spans="1:16" s="178" customFormat="1" x14ac:dyDescent="0.25">
      <c r="A344" s="202"/>
      <c r="B344" s="218"/>
      <c r="C344" s="219"/>
      <c r="D344" s="219"/>
      <c r="E344" s="219"/>
      <c r="F344" s="219"/>
      <c r="G344" s="219"/>
      <c r="H344" s="219"/>
      <c r="I344" s="219"/>
      <c r="J344" s="219"/>
      <c r="K344" s="219"/>
      <c r="L344" s="204"/>
      <c r="O344" s="174"/>
      <c r="P344" s="174"/>
    </row>
    <row r="345" spans="1:16" s="178" customFormat="1" x14ac:dyDescent="0.25">
      <c r="A345" s="202"/>
      <c r="B345" s="409" t="str">
        <f>IF(Intro!$G$20="English",O345,P345)</f>
        <v>Comment votre entreprise fixe-t-elle le prix des marchandises sur le marché canadien? Expliquez en détail les termes spécifiques à votre entreprise. Indiquez si ces pratiques générales de fixation des prix ont changé depuis le 1er janvier 2023.</v>
      </c>
      <c r="C345" s="410"/>
      <c r="D345" s="410"/>
      <c r="E345" s="410"/>
      <c r="F345" s="410"/>
      <c r="G345" s="410"/>
      <c r="H345" s="410"/>
      <c r="I345" s="410"/>
      <c r="J345" s="410"/>
      <c r="K345" s="410"/>
      <c r="L345" s="411"/>
      <c r="O345" s="1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5" s="174"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6" spans="1:16" s="178" customFormat="1" x14ac:dyDescent="0.25">
      <c r="A346" s="202"/>
      <c r="B346" s="409"/>
      <c r="C346" s="410"/>
      <c r="D346" s="410"/>
      <c r="E346" s="410"/>
      <c r="F346" s="410"/>
      <c r="G346" s="410"/>
      <c r="H346" s="410"/>
      <c r="I346" s="410"/>
      <c r="J346" s="410"/>
      <c r="K346" s="410"/>
      <c r="L346" s="411"/>
      <c r="O346" s="174"/>
      <c r="P346" s="174"/>
    </row>
    <row r="347" spans="1:16" s="178" customFormat="1" x14ac:dyDescent="0.25">
      <c r="A347" s="202"/>
      <c r="B347" s="218"/>
      <c r="C347" s="219"/>
      <c r="D347" s="219"/>
      <c r="E347" s="219"/>
      <c r="F347" s="219"/>
      <c r="G347" s="219"/>
      <c r="H347" s="219"/>
      <c r="I347" s="219"/>
      <c r="J347" s="219"/>
      <c r="K347" s="219"/>
      <c r="L347" s="204"/>
      <c r="O347" s="174"/>
      <c r="P347" s="174"/>
    </row>
    <row r="348" spans="1:16" s="3" customFormat="1" x14ac:dyDescent="0.25">
      <c r="A348" s="14"/>
      <c r="B348" s="524"/>
      <c r="C348" s="525"/>
      <c r="D348" s="525"/>
      <c r="E348" s="525"/>
      <c r="F348" s="525"/>
      <c r="G348" s="525"/>
      <c r="H348" s="525"/>
      <c r="I348" s="525"/>
      <c r="J348" s="525"/>
      <c r="K348" s="525"/>
      <c r="L348" s="526"/>
      <c r="M348" s="178"/>
      <c r="O348" s="172"/>
      <c r="P348" s="172"/>
    </row>
    <row r="349" spans="1:16" s="3" customFormat="1" x14ac:dyDescent="0.25">
      <c r="A349" s="14"/>
      <c r="B349" s="524"/>
      <c r="C349" s="525"/>
      <c r="D349" s="525"/>
      <c r="E349" s="525"/>
      <c r="F349" s="525"/>
      <c r="G349" s="525"/>
      <c r="H349" s="525"/>
      <c r="I349" s="525"/>
      <c r="J349" s="525"/>
      <c r="K349" s="525"/>
      <c r="L349" s="526"/>
      <c r="M349" s="178"/>
      <c r="O349" s="172"/>
      <c r="P349" s="172"/>
    </row>
    <row r="350" spans="1:16" s="3" customFormat="1" x14ac:dyDescent="0.25">
      <c r="A350" s="14"/>
      <c r="B350" s="524"/>
      <c r="C350" s="525"/>
      <c r="D350" s="525"/>
      <c r="E350" s="525"/>
      <c r="F350" s="525"/>
      <c r="G350" s="525"/>
      <c r="H350" s="525"/>
      <c r="I350" s="525"/>
      <c r="J350" s="525"/>
      <c r="K350" s="525"/>
      <c r="L350" s="526"/>
      <c r="M350" s="178"/>
      <c r="O350" s="172"/>
      <c r="P350" s="172"/>
    </row>
    <row r="351" spans="1:16" s="3" customFormat="1" x14ac:dyDescent="0.25">
      <c r="A351" s="14"/>
      <c r="B351" s="524"/>
      <c r="C351" s="525"/>
      <c r="D351" s="525"/>
      <c r="E351" s="525"/>
      <c r="F351" s="525"/>
      <c r="G351" s="525"/>
      <c r="H351" s="525"/>
      <c r="I351" s="525"/>
      <c r="J351" s="525"/>
      <c r="K351" s="525"/>
      <c r="L351" s="526"/>
      <c r="M351" s="178"/>
      <c r="O351" s="172"/>
      <c r="P351" s="172"/>
    </row>
    <row r="352" spans="1:16" s="3" customFormat="1" x14ac:dyDescent="0.25">
      <c r="A352" s="14"/>
      <c r="B352" s="524"/>
      <c r="C352" s="525"/>
      <c r="D352" s="525"/>
      <c r="E352" s="525"/>
      <c r="F352" s="525"/>
      <c r="G352" s="525"/>
      <c r="H352" s="525"/>
      <c r="I352" s="525"/>
      <c r="J352" s="525"/>
      <c r="K352" s="525"/>
      <c r="L352" s="526"/>
      <c r="M352" s="178"/>
      <c r="O352" s="172"/>
      <c r="P352" s="172"/>
    </row>
    <row r="353" spans="1:16" s="3" customFormat="1" x14ac:dyDescent="0.25">
      <c r="A353" s="14"/>
      <c r="B353" s="524"/>
      <c r="C353" s="525"/>
      <c r="D353" s="525"/>
      <c r="E353" s="525"/>
      <c r="F353" s="525"/>
      <c r="G353" s="525"/>
      <c r="H353" s="525"/>
      <c r="I353" s="525"/>
      <c r="J353" s="525"/>
      <c r="K353" s="525"/>
      <c r="L353" s="526"/>
      <c r="M353" s="178"/>
      <c r="O353" s="172"/>
      <c r="P353" s="172"/>
    </row>
    <row r="354" spans="1:16" s="3" customFormat="1" x14ac:dyDescent="0.25">
      <c r="A354" s="14"/>
      <c r="B354" s="524"/>
      <c r="C354" s="525"/>
      <c r="D354" s="525"/>
      <c r="E354" s="525"/>
      <c r="F354" s="525"/>
      <c r="G354" s="525"/>
      <c r="H354" s="525"/>
      <c r="I354" s="525"/>
      <c r="J354" s="525"/>
      <c r="K354" s="525"/>
      <c r="L354" s="526"/>
      <c r="M354" s="178"/>
      <c r="O354" s="172"/>
      <c r="P354" s="172"/>
    </row>
    <row r="355" spans="1:16" s="3" customFormat="1" x14ac:dyDescent="0.25">
      <c r="A355" s="14"/>
      <c r="B355" s="524"/>
      <c r="C355" s="525"/>
      <c r="D355" s="525"/>
      <c r="E355" s="525"/>
      <c r="F355" s="525"/>
      <c r="G355" s="525"/>
      <c r="H355" s="525"/>
      <c r="I355" s="525"/>
      <c r="J355" s="525"/>
      <c r="K355" s="525"/>
      <c r="L355" s="526"/>
      <c r="M355" s="178"/>
      <c r="O355" s="172"/>
      <c r="P355" s="172"/>
    </row>
    <row r="356" spans="1:16" s="178" customFormat="1" x14ac:dyDescent="0.25">
      <c r="A356" s="202"/>
      <c r="B356" s="221"/>
      <c r="C356" s="222"/>
      <c r="D356" s="222"/>
      <c r="E356" s="222"/>
      <c r="F356" s="222"/>
      <c r="G356" s="222"/>
      <c r="H356" s="222"/>
      <c r="I356" s="222"/>
      <c r="J356" s="222"/>
      <c r="K356" s="222"/>
      <c r="L356" s="220"/>
      <c r="O356" s="174"/>
      <c r="P356" s="174"/>
    </row>
    <row r="357" spans="1:16" s="3" customFormat="1" x14ac:dyDescent="0.25">
      <c r="A357" s="14"/>
      <c r="B357" s="530" t="s">
        <v>316</v>
      </c>
      <c r="C357" s="531"/>
      <c r="D357" s="531"/>
      <c r="E357" s="531"/>
      <c r="F357" s="531"/>
      <c r="G357" s="531"/>
      <c r="H357" s="531"/>
      <c r="I357" s="531"/>
      <c r="J357" s="531"/>
      <c r="K357" s="531"/>
      <c r="L357" s="532"/>
      <c r="M357" s="214"/>
      <c r="O357" s="172"/>
      <c r="P357" s="172"/>
    </row>
    <row r="358" spans="1:16" s="178" customFormat="1" x14ac:dyDescent="0.25">
      <c r="A358" s="202"/>
      <c r="B358" s="218"/>
      <c r="C358" s="219"/>
      <c r="D358" s="219"/>
      <c r="E358" s="219"/>
      <c r="F358" s="219"/>
      <c r="G358" s="219"/>
      <c r="H358" s="219"/>
      <c r="I358" s="219"/>
      <c r="J358" s="219"/>
      <c r="K358" s="219"/>
      <c r="L358" s="204"/>
      <c r="O358" s="174"/>
      <c r="P358" s="174"/>
    </row>
    <row r="359" spans="1:16" s="178" customFormat="1" x14ac:dyDescent="0.25">
      <c r="A359" s="202"/>
      <c r="B359" s="409" t="str">
        <f>IF(Intro!$G$20="English",O359,P359)</f>
        <v>Fournissez des détails sur tous les facteurs autres que les coûts des matériaux (par exemple, les fluctuations du taux de change) qui ont affecté les prix des marchandises sur le marché canadien depuis le 1er janvier 2023.</v>
      </c>
      <c r="C359" s="410"/>
      <c r="D359" s="410"/>
      <c r="E359" s="410"/>
      <c r="F359" s="410"/>
      <c r="G359" s="410"/>
      <c r="H359" s="410"/>
      <c r="I359" s="410"/>
      <c r="J359" s="410"/>
      <c r="K359" s="410"/>
      <c r="L359" s="411"/>
      <c r="O359" s="1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59" s="1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0" spans="1:16" s="178" customFormat="1" x14ac:dyDescent="0.25">
      <c r="A360" s="202"/>
      <c r="B360" s="409"/>
      <c r="C360" s="410"/>
      <c r="D360" s="410"/>
      <c r="E360" s="410"/>
      <c r="F360" s="410"/>
      <c r="G360" s="410"/>
      <c r="H360" s="410"/>
      <c r="I360" s="410"/>
      <c r="J360" s="410"/>
      <c r="K360" s="410"/>
      <c r="L360" s="411"/>
      <c r="O360" s="174"/>
      <c r="P360" s="174"/>
    </row>
    <row r="361" spans="1:16" s="178" customFormat="1" x14ac:dyDescent="0.25">
      <c r="A361" s="202"/>
      <c r="B361" s="218"/>
      <c r="C361" s="219"/>
      <c r="D361" s="219"/>
      <c r="E361" s="219"/>
      <c r="F361" s="219"/>
      <c r="G361" s="219"/>
      <c r="H361" s="219"/>
      <c r="I361" s="219"/>
      <c r="J361" s="219"/>
      <c r="K361" s="219"/>
      <c r="L361" s="204"/>
      <c r="O361" s="174"/>
      <c r="P361" s="174"/>
    </row>
    <row r="362" spans="1:16" s="3" customFormat="1" x14ac:dyDescent="0.25">
      <c r="A362" s="14"/>
      <c r="B362" s="524"/>
      <c r="C362" s="525"/>
      <c r="D362" s="525"/>
      <c r="E362" s="525"/>
      <c r="F362" s="525"/>
      <c r="G362" s="525"/>
      <c r="H362" s="525"/>
      <c r="I362" s="525"/>
      <c r="J362" s="525"/>
      <c r="K362" s="525"/>
      <c r="L362" s="526"/>
      <c r="M362" s="178"/>
      <c r="O362" s="172"/>
      <c r="P362" s="172"/>
    </row>
    <row r="363" spans="1:16" s="3" customFormat="1" x14ac:dyDescent="0.25">
      <c r="A363" s="14"/>
      <c r="B363" s="524"/>
      <c r="C363" s="525"/>
      <c r="D363" s="525"/>
      <c r="E363" s="525"/>
      <c r="F363" s="525"/>
      <c r="G363" s="525"/>
      <c r="H363" s="525"/>
      <c r="I363" s="525"/>
      <c r="J363" s="525"/>
      <c r="K363" s="525"/>
      <c r="L363" s="526"/>
      <c r="M363" s="178"/>
      <c r="O363" s="172"/>
      <c r="P363" s="172"/>
    </row>
    <row r="364" spans="1:16" s="3" customFormat="1" x14ac:dyDescent="0.25">
      <c r="A364" s="14"/>
      <c r="B364" s="524"/>
      <c r="C364" s="525"/>
      <c r="D364" s="525"/>
      <c r="E364" s="525"/>
      <c r="F364" s="525"/>
      <c r="G364" s="525"/>
      <c r="H364" s="525"/>
      <c r="I364" s="525"/>
      <c r="J364" s="525"/>
      <c r="K364" s="525"/>
      <c r="L364" s="526"/>
      <c r="M364" s="178"/>
      <c r="O364" s="172"/>
      <c r="P364" s="172"/>
    </row>
    <row r="365" spans="1:16" s="3" customFormat="1" x14ac:dyDescent="0.25">
      <c r="A365" s="14"/>
      <c r="B365" s="524"/>
      <c r="C365" s="525"/>
      <c r="D365" s="525"/>
      <c r="E365" s="525"/>
      <c r="F365" s="525"/>
      <c r="G365" s="525"/>
      <c r="H365" s="525"/>
      <c r="I365" s="525"/>
      <c r="J365" s="525"/>
      <c r="K365" s="525"/>
      <c r="L365" s="526"/>
      <c r="M365" s="178"/>
      <c r="O365" s="172"/>
      <c r="P365" s="172"/>
    </row>
    <row r="366" spans="1:16" s="3" customFormat="1" x14ac:dyDescent="0.25">
      <c r="A366" s="14"/>
      <c r="B366" s="524"/>
      <c r="C366" s="525"/>
      <c r="D366" s="525"/>
      <c r="E366" s="525"/>
      <c r="F366" s="525"/>
      <c r="G366" s="525"/>
      <c r="H366" s="525"/>
      <c r="I366" s="525"/>
      <c r="J366" s="525"/>
      <c r="K366" s="525"/>
      <c r="L366" s="526"/>
      <c r="M366" s="178"/>
      <c r="O366" s="172"/>
      <c r="P366" s="172"/>
    </row>
    <row r="367" spans="1:16" s="3" customFormat="1" x14ac:dyDescent="0.25">
      <c r="A367" s="14"/>
      <c r="B367" s="524"/>
      <c r="C367" s="525"/>
      <c r="D367" s="525"/>
      <c r="E367" s="525"/>
      <c r="F367" s="525"/>
      <c r="G367" s="525"/>
      <c r="H367" s="525"/>
      <c r="I367" s="525"/>
      <c r="J367" s="525"/>
      <c r="K367" s="525"/>
      <c r="L367" s="526"/>
      <c r="M367" s="178"/>
      <c r="O367" s="172"/>
      <c r="P367" s="172"/>
    </row>
    <row r="368" spans="1:16" s="3" customFormat="1" x14ac:dyDescent="0.25">
      <c r="A368" s="14"/>
      <c r="B368" s="524"/>
      <c r="C368" s="525"/>
      <c r="D368" s="525"/>
      <c r="E368" s="525"/>
      <c r="F368" s="525"/>
      <c r="G368" s="525"/>
      <c r="H368" s="525"/>
      <c r="I368" s="525"/>
      <c r="J368" s="525"/>
      <c r="K368" s="525"/>
      <c r="L368" s="526"/>
      <c r="M368" s="178"/>
      <c r="O368" s="172"/>
      <c r="P368" s="172"/>
    </row>
    <row r="369" spans="1:16" s="3" customFormat="1" x14ac:dyDescent="0.25">
      <c r="A369" s="14"/>
      <c r="B369" s="524"/>
      <c r="C369" s="525"/>
      <c r="D369" s="525"/>
      <c r="E369" s="525"/>
      <c r="F369" s="525"/>
      <c r="G369" s="525"/>
      <c r="H369" s="525"/>
      <c r="I369" s="525"/>
      <c r="J369" s="525"/>
      <c r="K369" s="525"/>
      <c r="L369" s="526"/>
      <c r="M369" s="178"/>
      <c r="O369" s="172"/>
      <c r="P369" s="172"/>
    </row>
    <row r="370" spans="1:16" s="178" customFormat="1" x14ac:dyDescent="0.25">
      <c r="A370" s="202"/>
      <c r="B370" s="221"/>
      <c r="C370" s="222"/>
      <c r="D370" s="222"/>
      <c r="E370" s="222"/>
      <c r="F370" s="222"/>
      <c r="G370" s="222"/>
      <c r="H370" s="222"/>
      <c r="I370" s="222"/>
      <c r="J370" s="222"/>
      <c r="K370" s="222"/>
      <c r="L370" s="220"/>
      <c r="O370" s="174"/>
      <c r="P370" s="174"/>
    </row>
    <row r="371" spans="1:16" s="3" customFormat="1" x14ac:dyDescent="0.25">
      <c r="A371" s="14"/>
      <c r="B371" s="530" t="s">
        <v>317</v>
      </c>
      <c r="C371" s="531"/>
      <c r="D371" s="531"/>
      <c r="E371" s="531"/>
      <c r="F371" s="531"/>
      <c r="G371" s="531"/>
      <c r="H371" s="531"/>
      <c r="I371" s="531"/>
      <c r="J371" s="531"/>
      <c r="K371" s="531"/>
      <c r="L371" s="532"/>
      <c r="M371" s="214"/>
      <c r="O371" s="172"/>
      <c r="P371" s="172"/>
    </row>
    <row r="372" spans="1:16" s="178" customFormat="1" x14ac:dyDescent="0.25">
      <c r="A372" s="202"/>
      <c r="B372" s="218"/>
      <c r="C372" s="219"/>
      <c r="D372" s="219"/>
      <c r="E372" s="219"/>
      <c r="F372" s="219"/>
      <c r="G372" s="219"/>
      <c r="H372" s="219"/>
      <c r="I372" s="219"/>
      <c r="J372" s="219"/>
      <c r="K372" s="219"/>
      <c r="L372" s="204"/>
      <c r="O372" s="174"/>
      <c r="P372" s="174"/>
    </row>
    <row r="373" spans="1:16" s="178" customFormat="1" x14ac:dyDescent="0.25">
      <c r="A373" s="202"/>
      <c r="B373" s="527" t="str">
        <f>IF(Intro!$G$20="English",O373,P373)</f>
        <v>Décrivez comment les coûts de livraison des marchandises vendues par votre entreprise sont payés.</v>
      </c>
      <c r="C373" s="528"/>
      <c r="D373" s="528"/>
      <c r="E373" s="528"/>
      <c r="F373" s="528"/>
      <c r="G373" s="528"/>
      <c r="H373" s="528"/>
      <c r="I373" s="528"/>
      <c r="J373" s="528"/>
      <c r="K373" s="528"/>
      <c r="L373" s="529"/>
      <c r="O373" s="174" t="s">
        <v>294</v>
      </c>
      <c r="P373" s="174" t="s">
        <v>413</v>
      </c>
    </row>
    <row r="374" spans="1:16" s="178" customFormat="1" x14ac:dyDescent="0.25">
      <c r="A374" s="202"/>
      <c r="B374" s="218"/>
      <c r="C374" s="219"/>
      <c r="D374" s="219"/>
      <c r="E374" s="219"/>
      <c r="F374" s="219"/>
      <c r="G374" s="219"/>
      <c r="H374" s="359" t="str">
        <f>IF(Intro!$G$20="English",O374,P374)</f>
        <v>Sélectionnez toutes les réponses qui s'appliquent</v>
      </c>
      <c r="I374" s="360"/>
      <c r="J374" s="360"/>
      <c r="K374" s="360"/>
      <c r="L374" s="237"/>
      <c r="M374" s="163"/>
      <c r="N374" s="163"/>
      <c r="O374" s="152" t="s">
        <v>790</v>
      </c>
      <c r="P374" s="152" t="s">
        <v>791</v>
      </c>
    </row>
    <row r="375" spans="1:16" s="153" customFormat="1" x14ac:dyDescent="0.25">
      <c r="A375" s="198"/>
      <c r="B375" s="560" t="str">
        <f>IF(Intro!$G$20="English",O375,P375)</f>
        <v>Votre entreprise s'occupe de la livraison et les frais de livraison sont inclus dans le prix de vente.</v>
      </c>
      <c r="C375" s="561"/>
      <c r="D375" s="561"/>
      <c r="E375" s="561"/>
      <c r="F375" s="561"/>
      <c r="G375" s="562"/>
      <c r="H375" s="303"/>
      <c r="I375" s="219"/>
      <c r="J375" s="219"/>
      <c r="K375" s="219"/>
      <c r="L375" s="204"/>
      <c r="O375" s="174" t="s">
        <v>713</v>
      </c>
      <c r="P375" s="304" t="s">
        <v>718</v>
      </c>
    </row>
    <row r="376" spans="1:16" s="153" customFormat="1" x14ac:dyDescent="0.25">
      <c r="A376" s="198"/>
      <c r="B376" s="560" t="str">
        <f>IF(Intro!$G$20="English",O376,P376)</f>
        <v>Votre entreprise s'occupe de la livraison mais les frais de livraison sont facturés séparément à l’acheteur.</v>
      </c>
      <c r="C376" s="561"/>
      <c r="D376" s="561"/>
      <c r="E376" s="561"/>
      <c r="F376" s="561"/>
      <c r="G376" s="562"/>
      <c r="H376" s="303"/>
      <c r="I376" s="219"/>
      <c r="J376" s="219"/>
      <c r="K376" s="219"/>
      <c r="L376" s="204"/>
      <c r="O376" s="174" t="s">
        <v>715</v>
      </c>
      <c r="P376" s="304" t="s">
        <v>717</v>
      </c>
    </row>
    <row r="377" spans="1:16" s="153" customFormat="1" ht="14.25" customHeight="1" x14ac:dyDescent="0.25">
      <c r="A377" s="198"/>
      <c r="B377" s="560" t="str">
        <f>IF(Intro!$G$20="English",O377,P377)</f>
        <v>La livraison et ses frais sont pris en charge par l’acheteur.</v>
      </c>
      <c r="C377" s="561"/>
      <c r="D377" s="561"/>
      <c r="E377" s="561"/>
      <c r="F377" s="561"/>
      <c r="G377" s="562"/>
      <c r="H377" s="303"/>
      <c r="I377" s="219"/>
      <c r="J377" s="219"/>
      <c r="K377" s="219"/>
      <c r="L377" s="204"/>
      <c r="O377" s="174" t="s">
        <v>714</v>
      </c>
      <c r="P377" s="304" t="s">
        <v>716</v>
      </c>
    </row>
    <row r="378" spans="1:16" s="178" customFormat="1" x14ac:dyDescent="0.25">
      <c r="A378" s="202"/>
      <c r="B378" s="218"/>
      <c r="C378" s="219"/>
      <c r="D378" s="219"/>
      <c r="E378" s="219"/>
      <c r="F378" s="219"/>
      <c r="G378" s="219"/>
      <c r="H378" s="219"/>
      <c r="I378" s="219"/>
      <c r="J378" s="219"/>
      <c r="K378" s="219"/>
      <c r="L378" s="204"/>
      <c r="O378" s="174"/>
      <c r="P378" s="174"/>
    </row>
    <row r="379" spans="1:16" s="178" customFormat="1" x14ac:dyDescent="0.25">
      <c r="A379" s="202"/>
      <c r="B379" s="527" t="str">
        <f>IF(Intro!$G$20="English",O379,P379)</f>
        <v>Expliquez si le mode de paiement de la livraison des marchandises vendues par votre entreprise a changé depuis le 1er janvier 2023.</v>
      </c>
      <c r="C379" s="528"/>
      <c r="D379" s="528"/>
      <c r="E379" s="528"/>
      <c r="F379" s="528"/>
      <c r="G379" s="528"/>
      <c r="H379" s="528"/>
      <c r="I379" s="528"/>
      <c r="J379" s="528"/>
      <c r="K379" s="528"/>
      <c r="L379" s="529"/>
      <c r="O379" s="174" t="str">
        <f>"Explain if the method of paying for delivery of the goods sold by your firm has changed since January 1, "&amp;Variables!B6&amp;"."</f>
        <v>Explain if the method of paying for delivery of the goods sold by your firm has changed since January 1, 2023.</v>
      </c>
      <c r="P379" s="1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0" spans="1:16" s="178" customFormat="1" x14ac:dyDescent="0.25">
      <c r="A380" s="202"/>
      <c r="B380" s="218"/>
      <c r="C380" s="219"/>
      <c r="D380" s="219"/>
      <c r="E380" s="219"/>
      <c r="F380" s="219"/>
      <c r="G380" s="219"/>
      <c r="H380" s="219"/>
      <c r="I380" s="219"/>
      <c r="J380" s="219"/>
      <c r="K380" s="219"/>
      <c r="L380" s="204"/>
      <c r="O380" s="174"/>
      <c r="P380" s="174"/>
    </row>
    <row r="381" spans="1:16" s="3" customFormat="1" x14ac:dyDescent="0.25">
      <c r="A381" s="14"/>
      <c r="B381" s="524"/>
      <c r="C381" s="525"/>
      <c r="D381" s="525"/>
      <c r="E381" s="525"/>
      <c r="F381" s="525"/>
      <c r="G381" s="525"/>
      <c r="H381" s="525"/>
      <c r="I381" s="525"/>
      <c r="J381" s="525"/>
      <c r="K381" s="525"/>
      <c r="L381" s="526"/>
      <c r="M381" s="178"/>
      <c r="O381" s="172"/>
      <c r="P381" s="172"/>
    </row>
    <row r="382" spans="1:16" s="3" customFormat="1" x14ac:dyDescent="0.25">
      <c r="A382" s="14"/>
      <c r="B382" s="524"/>
      <c r="C382" s="525"/>
      <c r="D382" s="525"/>
      <c r="E382" s="525"/>
      <c r="F382" s="525"/>
      <c r="G382" s="525"/>
      <c r="H382" s="525"/>
      <c r="I382" s="525"/>
      <c r="J382" s="525"/>
      <c r="K382" s="525"/>
      <c r="L382" s="526"/>
      <c r="M382" s="178"/>
      <c r="O382" s="172"/>
      <c r="P382" s="172"/>
    </row>
    <row r="383" spans="1:16" s="3" customFormat="1" x14ac:dyDescent="0.25">
      <c r="A383" s="14"/>
      <c r="B383" s="524"/>
      <c r="C383" s="525"/>
      <c r="D383" s="525"/>
      <c r="E383" s="525"/>
      <c r="F383" s="525"/>
      <c r="G383" s="525"/>
      <c r="H383" s="525"/>
      <c r="I383" s="525"/>
      <c r="J383" s="525"/>
      <c r="K383" s="525"/>
      <c r="L383" s="526"/>
      <c r="M383" s="178"/>
      <c r="O383" s="172"/>
      <c r="P383" s="172"/>
    </row>
    <row r="384" spans="1:16" s="3" customFormat="1" x14ac:dyDescent="0.25">
      <c r="A384" s="14"/>
      <c r="B384" s="524"/>
      <c r="C384" s="525"/>
      <c r="D384" s="525"/>
      <c r="E384" s="525"/>
      <c r="F384" s="525"/>
      <c r="G384" s="525"/>
      <c r="H384" s="525"/>
      <c r="I384" s="525"/>
      <c r="J384" s="525"/>
      <c r="K384" s="525"/>
      <c r="L384" s="526"/>
      <c r="M384" s="178"/>
      <c r="O384" s="172"/>
      <c r="P384" s="172"/>
    </row>
    <row r="385" spans="1:16" s="3" customFormat="1" x14ac:dyDescent="0.25">
      <c r="A385" s="14"/>
      <c r="B385" s="524"/>
      <c r="C385" s="525"/>
      <c r="D385" s="525"/>
      <c r="E385" s="525"/>
      <c r="F385" s="525"/>
      <c r="G385" s="525"/>
      <c r="H385" s="525"/>
      <c r="I385" s="525"/>
      <c r="J385" s="525"/>
      <c r="K385" s="525"/>
      <c r="L385" s="526"/>
      <c r="M385" s="178"/>
      <c r="O385" s="172"/>
      <c r="P385" s="172"/>
    </row>
    <row r="386" spans="1:16" s="3" customFormat="1" x14ac:dyDescent="0.25">
      <c r="A386" s="14"/>
      <c r="B386" s="524"/>
      <c r="C386" s="525"/>
      <c r="D386" s="525"/>
      <c r="E386" s="525"/>
      <c r="F386" s="525"/>
      <c r="G386" s="525"/>
      <c r="H386" s="525"/>
      <c r="I386" s="525"/>
      <c r="J386" s="525"/>
      <c r="K386" s="525"/>
      <c r="L386" s="526"/>
      <c r="M386" s="178"/>
      <c r="O386" s="172"/>
      <c r="P386" s="172"/>
    </row>
    <row r="387" spans="1:16" s="3" customFormat="1" x14ac:dyDescent="0.25">
      <c r="A387" s="14"/>
      <c r="B387" s="524"/>
      <c r="C387" s="525"/>
      <c r="D387" s="525"/>
      <c r="E387" s="525"/>
      <c r="F387" s="525"/>
      <c r="G387" s="525"/>
      <c r="H387" s="525"/>
      <c r="I387" s="525"/>
      <c r="J387" s="525"/>
      <c r="K387" s="525"/>
      <c r="L387" s="526"/>
      <c r="M387" s="178"/>
      <c r="O387" s="172"/>
      <c r="P387" s="172"/>
    </row>
    <row r="388" spans="1:16" s="3" customFormat="1" x14ac:dyDescent="0.25">
      <c r="A388" s="14"/>
      <c r="B388" s="524"/>
      <c r="C388" s="525"/>
      <c r="D388" s="525"/>
      <c r="E388" s="525"/>
      <c r="F388" s="525"/>
      <c r="G388" s="525"/>
      <c r="H388" s="525"/>
      <c r="I388" s="525"/>
      <c r="J388" s="525"/>
      <c r="K388" s="525"/>
      <c r="L388" s="526"/>
      <c r="M388" s="178"/>
      <c r="O388" s="172"/>
      <c r="P388" s="172"/>
    </row>
    <row r="389" spans="1:16" s="178" customFormat="1" x14ac:dyDescent="0.25">
      <c r="A389" s="202"/>
      <c r="B389" s="221"/>
      <c r="C389" s="222"/>
      <c r="D389" s="222"/>
      <c r="E389" s="222"/>
      <c r="F389" s="222"/>
      <c r="G389" s="222"/>
      <c r="H389" s="222"/>
      <c r="I389" s="222"/>
      <c r="J389" s="222"/>
      <c r="K389" s="222"/>
      <c r="L389" s="220"/>
      <c r="O389" s="174"/>
      <c r="P389" s="174"/>
    </row>
    <row r="390" spans="1:16" s="3" customFormat="1" x14ac:dyDescent="0.25">
      <c r="A390" s="14"/>
      <c r="B390" s="530" t="s">
        <v>318</v>
      </c>
      <c r="C390" s="531"/>
      <c r="D390" s="531"/>
      <c r="E390" s="531"/>
      <c r="F390" s="531"/>
      <c r="G390" s="531"/>
      <c r="H390" s="531"/>
      <c r="I390" s="531"/>
      <c r="J390" s="531"/>
      <c r="K390" s="531"/>
      <c r="L390" s="532"/>
      <c r="M390" s="214"/>
      <c r="O390" s="172"/>
      <c r="P390" s="172"/>
    </row>
    <row r="391" spans="1:16" s="178" customFormat="1" x14ac:dyDescent="0.25">
      <c r="A391" s="202"/>
      <c r="B391" s="218"/>
      <c r="C391" s="219"/>
      <c r="D391" s="219"/>
      <c r="E391" s="219"/>
      <c r="F391" s="219"/>
      <c r="G391" s="219"/>
      <c r="H391" s="219"/>
      <c r="I391" s="219"/>
      <c r="J391" s="219"/>
      <c r="K391" s="219"/>
      <c r="L391" s="204"/>
      <c r="O391" s="174"/>
      <c r="P391" s="174"/>
    </row>
    <row r="392" spans="1:16" s="178" customFormat="1" x14ac:dyDescent="0.25">
      <c r="A392" s="202"/>
      <c r="B392" s="527" t="str">
        <f>IF(Intro!$G$20="English",O392,P392)</f>
        <v>Expliquez si la demande pour les marchandises ou les ventes de marchandises ont changé depuis le 1er janvier 2023.</v>
      </c>
      <c r="C392" s="528"/>
      <c r="D392" s="528"/>
      <c r="E392" s="528"/>
      <c r="F392" s="528"/>
      <c r="G392" s="528"/>
      <c r="H392" s="528"/>
      <c r="I392" s="528"/>
      <c r="J392" s="528"/>
      <c r="K392" s="528"/>
      <c r="L392" s="529"/>
      <c r="O392" s="174" t="str">
        <f>"Explain if demand for the goods or sales of the goods have changed since January 1, "&amp;Variables!B6&amp;"."</f>
        <v>Explain if demand for the goods or sales of the goods have changed since January 1, 2023.</v>
      </c>
      <c r="P392" s="174" t="str">
        <f>"Expliquez si la demande pour les marchandises ou les ventes de marchandises ont changé depuis le 1er janvier "&amp;Variables!B6&amp;"."</f>
        <v>Expliquez si la demande pour les marchandises ou les ventes de marchandises ont changé depuis le 1er janvier 2023.</v>
      </c>
    </row>
    <row r="393" spans="1:16" s="178" customFormat="1" x14ac:dyDescent="0.25">
      <c r="A393" s="202"/>
      <c r="B393" s="218"/>
      <c r="C393" s="219"/>
      <c r="D393" s="219"/>
      <c r="E393" s="219"/>
      <c r="F393" s="219"/>
      <c r="G393" s="219"/>
      <c r="H393" s="219"/>
      <c r="I393" s="219"/>
      <c r="J393" s="219"/>
      <c r="K393" s="219"/>
      <c r="L393" s="204"/>
      <c r="O393" s="174"/>
      <c r="P393" s="174"/>
    </row>
    <row r="394" spans="1:16" s="3" customFormat="1" x14ac:dyDescent="0.25">
      <c r="A394" s="14"/>
      <c r="B394" s="524"/>
      <c r="C394" s="525"/>
      <c r="D394" s="525"/>
      <c r="E394" s="525"/>
      <c r="F394" s="525"/>
      <c r="G394" s="525"/>
      <c r="H394" s="525"/>
      <c r="I394" s="525"/>
      <c r="J394" s="525"/>
      <c r="K394" s="525"/>
      <c r="L394" s="526"/>
      <c r="M394" s="178"/>
      <c r="O394" s="172"/>
      <c r="P394" s="172"/>
    </row>
    <row r="395" spans="1:16" s="3" customFormat="1" x14ac:dyDescent="0.25">
      <c r="A395" s="14"/>
      <c r="B395" s="524"/>
      <c r="C395" s="525"/>
      <c r="D395" s="525"/>
      <c r="E395" s="525"/>
      <c r="F395" s="525"/>
      <c r="G395" s="525"/>
      <c r="H395" s="525"/>
      <c r="I395" s="525"/>
      <c r="J395" s="525"/>
      <c r="K395" s="525"/>
      <c r="L395" s="526"/>
      <c r="M395" s="178"/>
      <c r="O395" s="172"/>
      <c r="P395" s="172"/>
    </row>
    <row r="396" spans="1:16" s="3" customFormat="1" x14ac:dyDescent="0.25">
      <c r="A396" s="14"/>
      <c r="B396" s="524"/>
      <c r="C396" s="525"/>
      <c r="D396" s="525"/>
      <c r="E396" s="525"/>
      <c r="F396" s="525"/>
      <c r="G396" s="525"/>
      <c r="H396" s="525"/>
      <c r="I396" s="525"/>
      <c r="J396" s="525"/>
      <c r="K396" s="525"/>
      <c r="L396" s="526"/>
      <c r="M396" s="178"/>
      <c r="O396" s="172"/>
      <c r="P396" s="172"/>
    </row>
    <row r="397" spans="1:16" s="3" customFormat="1" x14ac:dyDescent="0.25">
      <c r="A397" s="14"/>
      <c r="B397" s="524"/>
      <c r="C397" s="525"/>
      <c r="D397" s="525"/>
      <c r="E397" s="525"/>
      <c r="F397" s="525"/>
      <c r="G397" s="525"/>
      <c r="H397" s="525"/>
      <c r="I397" s="525"/>
      <c r="J397" s="525"/>
      <c r="K397" s="525"/>
      <c r="L397" s="526"/>
      <c r="M397" s="178"/>
      <c r="O397" s="172"/>
      <c r="P397" s="172"/>
    </row>
    <row r="398" spans="1:16" s="3" customFormat="1" x14ac:dyDescent="0.25">
      <c r="A398" s="14"/>
      <c r="B398" s="524"/>
      <c r="C398" s="525"/>
      <c r="D398" s="525"/>
      <c r="E398" s="525"/>
      <c r="F398" s="525"/>
      <c r="G398" s="525"/>
      <c r="H398" s="525"/>
      <c r="I398" s="525"/>
      <c r="J398" s="525"/>
      <c r="K398" s="525"/>
      <c r="L398" s="526"/>
      <c r="M398" s="178"/>
      <c r="O398" s="172"/>
      <c r="P398" s="172"/>
    </row>
    <row r="399" spans="1:16" s="3" customFormat="1" x14ac:dyDescent="0.25">
      <c r="A399" s="14"/>
      <c r="B399" s="524"/>
      <c r="C399" s="525"/>
      <c r="D399" s="525"/>
      <c r="E399" s="525"/>
      <c r="F399" s="525"/>
      <c r="G399" s="525"/>
      <c r="H399" s="525"/>
      <c r="I399" s="525"/>
      <c r="J399" s="525"/>
      <c r="K399" s="525"/>
      <c r="L399" s="526"/>
      <c r="M399" s="178"/>
      <c r="O399" s="172"/>
      <c r="P399" s="172"/>
    </row>
    <row r="400" spans="1:16" s="3" customFormat="1" x14ac:dyDescent="0.25">
      <c r="A400" s="14"/>
      <c r="B400" s="524"/>
      <c r="C400" s="525"/>
      <c r="D400" s="525"/>
      <c r="E400" s="525"/>
      <c r="F400" s="525"/>
      <c r="G400" s="525"/>
      <c r="H400" s="525"/>
      <c r="I400" s="525"/>
      <c r="J400" s="525"/>
      <c r="K400" s="525"/>
      <c r="L400" s="526"/>
      <c r="M400" s="178"/>
      <c r="O400" s="172"/>
      <c r="P400" s="172"/>
    </row>
    <row r="401" spans="1:16" s="3" customFormat="1" x14ac:dyDescent="0.25">
      <c r="A401" s="14"/>
      <c r="B401" s="524"/>
      <c r="C401" s="525"/>
      <c r="D401" s="525"/>
      <c r="E401" s="525"/>
      <c r="F401" s="525"/>
      <c r="G401" s="525"/>
      <c r="H401" s="525"/>
      <c r="I401" s="525"/>
      <c r="J401" s="525"/>
      <c r="K401" s="525"/>
      <c r="L401" s="526"/>
      <c r="M401" s="178"/>
      <c r="O401" s="172"/>
      <c r="P401" s="172"/>
    </row>
    <row r="402" spans="1:16" s="178" customFormat="1" x14ac:dyDescent="0.25">
      <c r="A402" s="202"/>
      <c r="B402" s="221"/>
      <c r="C402" s="222"/>
      <c r="D402" s="222"/>
      <c r="E402" s="222"/>
      <c r="F402" s="222"/>
      <c r="G402" s="222"/>
      <c r="H402" s="222"/>
      <c r="I402" s="222"/>
      <c r="J402" s="222"/>
      <c r="K402" s="222"/>
      <c r="L402" s="220"/>
      <c r="O402" s="174"/>
      <c r="P402" s="174"/>
    </row>
    <row r="404" spans="1:16" x14ac:dyDescent="0.25">
      <c r="B404" s="398" t="str">
        <f>IF(Intro!$G$20="English",O404,P404)</f>
        <v>MARCHÉS</v>
      </c>
      <c r="C404" s="399"/>
      <c r="D404" s="399"/>
      <c r="E404" s="399"/>
      <c r="F404" s="399"/>
      <c r="G404" s="399"/>
      <c r="H404" s="399"/>
      <c r="I404" s="399"/>
      <c r="J404" s="399"/>
      <c r="K404" s="399"/>
      <c r="L404" s="400"/>
      <c r="M404" s="178"/>
      <c r="O404" s="253" t="s">
        <v>666</v>
      </c>
      <c r="P404" s="253" t="s">
        <v>667</v>
      </c>
    </row>
    <row r="405" spans="1:16" x14ac:dyDescent="0.25">
      <c r="B405" s="552" t="s">
        <v>333</v>
      </c>
      <c r="C405" s="553"/>
      <c r="D405" s="553"/>
      <c r="E405" s="553"/>
      <c r="F405" s="553"/>
      <c r="G405" s="553"/>
      <c r="H405" s="553"/>
      <c r="I405" s="553"/>
      <c r="J405" s="553"/>
      <c r="K405" s="553"/>
      <c r="L405" s="554"/>
      <c r="M405" s="2"/>
    </row>
    <row r="406" spans="1:16" s="11" customFormat="1" x14ac:dyDescent="0.25">
      <c r="A406" s="13"/>
      <c r="B406" s="30"/>
      <c r="C406" s="31"/>
      <c r="D406" s="31"/>
      <c r="E406" s="32"/>
      <c r="F406" s="32"/>
      <c r="G406" s="32"/>
      <c r="H406" s="32"/>
      <c r="I406" s="32"/>
      <c r="J406" s="32"/>
      <c r="K406" s="32"/>
      <c r="L406" s="33"/>
      <c r="O406" s="9"/>
      <c r="P406" s="9"/>
    </row>
    <row r="407" spans="1:16" s="11" customFormat="1" x14ac:dyDescent="0.25">
      <c r="A407" s="13"/>
      <c r="B407" s="401" t="str">
        <f>IF(Intro!$G$20="English",O407,P407)</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07" s="402"/>
      <c r="D407" s="402"/>
      <c r="E407" s="402"/>
      <c r="F407" s="402"/>
      <c r="G407" s="402"/>
      <c r="H407" s="402"/>
      <c r="I407" s="402"/>
      <c r="J407" s="402"/>
      <c r="K407" s="402"/>
      <c r="L407" s="403"/>
      <c r="O407" s="17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7"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8" spans="1:16" s="11" customFormat="1" x14ac:dyDescent="0.25">
      <c r="A408" s="13"/>
      <c r="B408" s="401"/>
      <c r="C408" s="402"/>
      <c r="D408" s="402"/>
      <c r="E408" s="402"/>
      <c r="F408" s="402"/>
      <c r="G408" s="402"/>
      <c r="H408" s="402"/>
      <c r="I408" s="402"/>
      <c r="J408" s="402"/>
      <c r="K408" s="402"/>
      <c r="L408" s="403"/>
      <c r="O408" s="173"/>
      <c r="P408" s="9"/>
    </row>
    <row r="409" spans="1:16" s="178" customFormat="1" x14ac:dyDescent="0.25">
      <c r="A409" s="202"/>
      <c r="B409" s="218"/>
      <c r="C409" s="219"/>
      <c r="D409" s="219"/>
      <c r="E409" s="219"/>
      <c r="F409" s="219"/>
      <c r="G409" s="219"/>
      <c r="H409" s="219"/>
      <c r="I409" s="219"/>
      <c r="J409" s="219"/>
      <c r="K409" s="219"/>
      <c r="L409" s="204"/>
      <c r="O409" s="174"/>
      <c r="P409" s="174"/>
    </row>
    <row r="410" spans="1:16" s="3" customFormat="1" x14ac:dyDescent="0.25">
      <c r="A410" s="14"/>
      <c r="B410" s="524"/>
      <c r="C410" s="525"/>
      <c r="D410" s="525"/>
      <c r="E410" s="525"/>
      <c r="F410" s="525"/>
      <c r="G410" s="525"/>
      <c r="H410" s="525"/>
      <c r="I410" s="525"/>
      <c r="J410" s="525"/>
      <c r="K410" s="525"/>
      <c r="L410" s="526"/>
      <c r="M410" s="178"/>
      <c r="O410" s="172"/>
      <c r="P410" s="172"/>
    </row>
    <row r="411" spans="1:16" s="3" customFormat="1" x14ac:dyDescent="0.25">
      <c r="A411" s="14"/>
      <c r="B411" s="524"/>
      <c r="C411" s="525"/>
      <c r="D411" s="525"/>
      <c r="E411" s="525"/>
      <c r="F411" s="525"/>
      <c r="G411" s="525"/>
      <c r="H411" s="525"/>
      <c r="I411" s="525"/>
      <c r="J411" s="525"/>
      <c r="K411" s="525"/>
      <c r="L411" s="526"/>
      <c r="M411" s="178"/>
      <c r="O411" s="172"/>
      <c r="P411" s="172"/>
    </row>
    <row r="412" spans="1:16" s="3" customFormat="1" x14ac:dyDescent="0.25">
      <c r="A412" s="14"/>
      <c r="B412" s="524"/>
      <c r="C412" s="525"/>
      <c r="D412" s="525"/>
      <c r="E412" s="525"/>
      <c r="F412" s="525"/>
      <c r="G412" s="525"/>
      <c r="H412" s="525"/>
      <c r="I412" s="525"/>
      <c r="J412" s="525"/>
      <c r="K412" s="525"/>
      <c r="L412" s="526"/>
      <c r="M412" s="178"/>
      <c r="O412" s="172"/>
      <c r="P412" s="172"/>
    </row>
    <row r="413" spans="1:16" s="3" customFormat="1" x14ac:dyDescent="0.25">
      <c r="A413" s="14"/>
      <c r="B413" s="524"/>
      <c r="C413" s="525"/>
      <c r="D413" s="525"/>
      <c r="E413" s="525"/>
      <c r="F413" s="525"/>
      <c r="G413" s="525"/>
      <c r="H413" s="525"/>
      <c r="I413" s="525"/>
      <c r="J413" s="525"/>
      <c r="K413" s="525"/>
      <c r="L413" s="526"/>
      <c r="M413" s="178"/>
      <c r="O413" s="172"/>
      <c r="P413" s="172"/>
    </row>
    <row r="414" spans="1:16" s="3" customFormat="1" x14ac:dyDescent="0.25">
      <c r="A414" s="14"/>
      <c r="B414" s="524"/>
      <c r="C414" s="525"/>
      <c r="D414" s="525"/>
      <c r="E414" s="525"/>
      <c r="F414" s="525"/>
      <c r="G414" s="525"/>
      <c r="H414" s="525"/>
      <c r="I414" s="525"/>
      <c r="J414" s="525"/>
      <c r="K414" s="525"/>
      <c r="L414" s="526"/>
      <c r="M414" s="178"/>
      <c r="O414" s="172"/>
      <c r="P414" s="172"/>
    </row>
    <row r="415" spans="1:16" s="3" customFormat="1" x14ac:dyDescent="0.25">
      <c r="A415" s="14"/>
      <c r="B415" s="524"/>
      <c r="C415" s="525"/>
      <c r="D415" s="525"/>
      <c r="E415" s="525"/>
      <c r="F415" s="525"/>
      <c r="G415" s="525"/>
      <c r="H415" s="525"/>
      <c r="I415" s="525"/>
      <c r="J415" s="525"/>
      <c r="K415" s="525"/>
      <c r="L415" s="526"/>
      <c r="M415" s="178"/>
      <c r="O415" s="172"/>
      <c r="P415" s="172"/>
    </row>
    <row r="416" spans="1:16" s="3" customFormat="1" x14ac:dyDescent="0.25">
      <c r="A416" s="14"/>
      <c r="B416" s="524"/>
      <c r="C416" s="525"/>
      <c r="D416" s="525"/>
      <c r="E416" s="525"/>
      <c r="F416" s="525"/>
      <c r="G416" s="525"/>
      <c r="H416" s="525"/>
      <c r="I416" s="525"/>
      <c r="J416" s="525"/>
      <c r="K416" s="525"/>
      <c r="L416" s="526"/>
      <c r="M416" s="178"/>
      <c r="O416" s="172"/>
      <c r="P416" s="172"/>
    </row>
    <row r="417" spans="1:16" s="3" customFormat="1" x14ac:dyDescent="0.25">
      <c r="A417" s="14"/>
      <c r="B417" s="524"/>
      <c r="C417" s="525"/>
      <c r="D417" s="525"/>
      <c r="E417" s="525"/>
      <c r="F417" s="525"/>
      <c r="G417" s="525"/>
      <c r="H417" s="525"/>
      <c r="I417" s="525"/>
      <c r="J417" s="525"/>
      <c r="K417" s="525"/>
      <c r="L417" s="526"/>
      <c r="M417" s="178"/>
      <c r="O417" s="172"/>
      <c r="P417" s="172"/>
    </row>
    <row r="418" spans="1:16" s="178" customFormat="1" x14ac:dyDescent="0.25">
      <c r="A418" s="202"/>
      <c r="B418" s="221"/>
      <c r="C418" s="222"/>
      <c r="D418" s="222"/>
      <c r="E418" s="222"/>
      <c r="F418" s="222"/>
      <c r="G418" s="222"/>
      <c r="H418" s="222"/>
      <c r="I418" s="222"/>
      <c r="J418" s="222"/>
      <c r="K418" s="222"/>
      <c r="L418" s="220"/>
      <c r="O418" s="174"/>
      <c r="P418" s="174"/>
    </row>
    <row r="419" spans="1:16" x14ac:dyDescent="0.25">
      <c r="B419" s="530" t="s">
        <v>334</v>
      </c>
      <c r="C419" s="531"/>
      <c r="D419" s="531"/>
      <c r="E419" s="531"/>
      <c r="F419" s="531"/>
      <c r="G419" s="531"/>
      <c r="H419" s="531"/>
      <c r="I419" s="531"/>
      <c r="J419" s="531"/>
      <c r="K419" s="531"/>
      <c r="L419" s="532"/>
      <c r="M419" s="2"/>
    </row>
    <row r="420" spans="1:16" s="11" customFormat="1" x14ac:dyDescent="0.25">
      <c r="A420" s="13"/>
      <c r="B420" s="30"/>
      <c r="C420" s="31"/>
      <c r="D420" s="31"/>
      <c r="E420" s="32"/>
      <c r="F420" s="32"/>
      <c r="G420" s="32"/>
      <c r="H420" s="32"/>
      <c r="I420" s="32"/>
      <c r="J420" s="32"/>
      <c r="K420" s="32"/>
      <c r="L420" s="33"/>
      <c r="O420" s="9"/>
      <c r="P420" s="9"/>
    </row>
    <row r="421" spans="1:16" s="11" customFormat="1" x14ac:dyDescent="0.25">
      <c r="A421" s="13"/>
      <c r="B421" s="401" t="str">
        <f>IF(Intro!$G$20="English",O421,P421)</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21" s="402"/>
      <c r="D421" s="402"/>
      <c r="E421" s="402"/>
      <c r="F421" s="402"/>
      <c r="G421" s="402"/>
      <c r="H421" s="402"/>
      <c r="I421" s="402"/>
      <c r="J421" s="402"/>
      <c r="K421" s="402"/>
      <c r="L421" s="403"/>
      <c r="O421" s="17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1" s="9" t="s">
        <v>721</v>
      </c>
    </row>
    <row r="422" spans="1:16" s="11" customFormat="1" x14ac:dyDescent="0.25">
      <c r="A422" s="13"/>
      <c r="B422" s="401"/>
      <c r="C422" s="402"/>
      <c r="D422" s="402"/>
      <c r="E422" s="402"/>
      <c r="F422" s="402"/>
      <c r="G422" s="402"/>
      <c r="H422" s="402"/>
      <c r="I422" s="402"/>
      <c r="J422" s="402"/>
      <c r="K422" s="402"/>
      <c r="L422" s="403"/>
      <c r="O422" s="173"/>
      <c r="P422" s="9"/>
    </row>
    <row r="423" spans="1:16" s="178" customFormat="1" x14ac:dyDescent="0.25">
      <c r="A423" s="202"/>
      <c r="B423" s="218"/>
      <c r="C423" s="219"/>
      <c r="D423" s="219"/>
      <c r="E423" s="219"/>
      <c r="F423" s="219"/>
      <c r="G423" s="219"/>
      <c r="H423" s="219"/>
      <c r="I423" s="219"/>
      <c r="J423" s="219"/>
      <c r="K423" s="219"/>
      <c r="L423" s="204"/>
      <c r="O423" s="174"/>
      <c r="P423" s="174"/>
    </row>
    <row r="424" spans="1:16" s="3" customFormat="1" x14ac:dyDescent="0.25">
      <c r="A424" s="14"/>
      <c r="B424" s="524"/>
      <c r="C424" s="525"/>
      <c r="D424" s="525"/>
      <c r="E424" s="525"/>
      <c r="F424" s="525"/>
      <c r="G424" s="525"/>
      <c r="H424" s="525"/>
      <c r="I424" s="525"/>
      <c r="J424" s="525"/>
      <c r="K424" s="525"/>
      <c r="L424" s="526"/>
      <c r="M424" s="178"/>
      <c r="O424" s="172"/>
      <c r="P424" s="172"/>
    </row>
    <row r="425" spans="1:16" s="3" customFormat="1" x14ac:dyDescent="0.25">
      <c r="A425" s="14"/>
      <c r="B425" s="524"/>
      <c r="C425" s="525"/>
      <c r="D425" s="525"/>
      <c r="E425" s="525"/>
      <c r="F425" s="525"/>
      <c r="G425" s="525"/>
      <c r="H425" s="525"/>
      <c r="I425" s="525"/>
      <c r="J425" s="525"/>
      <c r="K425" s="525"/>
      <c r="L425" s="526"/>
      <c r="M425" s="178"/>
      <c r="O425" s="172"/>
      <c r="P425" s="172"/>
    </row>
    <row r="426" spans="1:16" s="3" customFormat="1" x14ac:dyDescent="0.25">
      <c r="A426" s="14"/>
      <c r="B426" s="524"/>
      <c r="C426" s="525"/>
      <c r="D426" s="525"/>
      <c r="E426" s="525"/>
      <c r="F426" s="525"/>
      <c r="G426" s="525"/>
      <c r="H426" s="525"/>
      <c r="I426" s="525"/>
      <c r="J426" s="525"/>
      <c r="K426" s="525"/>
      <c r="L426" s="526"/>
      <c r="M426" s="178"/>
      <c r="O426" s="172"/>
      <c r="P426" s="172"/>
    </row>
    <row r="427" spans="1:16" s="3" customFormat="1" x14ac:dyDescent="0.25">
      <c r="A427" s="14"/>
      <c r="B427" s="524"/>
      <c r="C427" s="525"/>
      <c r="D427" s="525"/>
      <c r="E427" s="525"/>
      <c r="F427" s="525"/>
      <c r="G427" s="525"/>
      <c r="H427" s="525"/>
      <c r="I427" s="525"/>
      <c r="J427" s="525"/>
      <c r="K427" s="525"/>
      <c r="L427" s="526"/>
      <c r="M427" s="178"/>
      <c r="O427" s="172"/>
      <c r="P427" s="172"/>
    </row>
    <row r="428" spans="1:16" s="3" customFormat="1" x14ac:dyDescent="0.25">
      <c r="A428" s="14"/>
      <c r="B428" s="524"/>
      <c r="C428" s="525"/>
      <c r="D428" s="525"/>
      <c r="E428" s="525"/>
      <c r="F428" s="525"/>
      <c r="G428" s="525"/>
      <c r="H428" s="525"/>
      <c r="I428" s="525"/>
      <c r="J428" s="525"/>
      <c r="K428" s="525"/>
      <c r="L428" s="526"/>
      <c r="M428" s="178"/>
      <c r="O428" s="172"/>
      <c r="P428" s="172"/>
    </row>
    <row r="429" spans="1:16" s="3" customFormat="1" x14ac:dyDescent="0.25">
      <c r="A429" s="14"/>
      <c r="B429" s="524"/>
      <c r="C429" s="525"/>
      <c r="D429" s="525"/>
      <c r="E429" s="525"/>
      <c r="F429" s="525"/>
      <c r="G429" s="525"/>
      <c r="H429" s="525"/>
      <c r="I429" s="525"/>
      <c r="J429" s="525"/>
      <c r="K429" s="525"/>
      <c r="L429" s="526"/>
      <c r="M429" s="178"/>
      <c r="O429" s="172"/>
      <c r="P429" s="172"/>
    </row>
    <row r="430" spans="1:16" s="3" customFormat="1" x14ac:dyDescent="0.25">
      <c r="A430" s="14"/>
      <c r="B430" s="524"/>
      <c r="C430" s="525"/>
      <c r="D430" s="525"/>
      <c r="E430" s="525"/>
      <c r="F430" s="525"/>
      <c r="G430" s="525"/>
      <c r="H430" s="525"/>
      <c r="I430" s="525"/>
      <c r="J430" s="525"/>
      <c r="K430" s="525"/>
      <c r="L430" s="526"/>
      <c r="M430" s="178"/>
      <c r="O430" s="172"/>
      <c r="P430" s="172"/>
    </row>
    <row r="431" spans="1:16" s="3" customFormat="1" x14ac:dyDescent="0.25">
      <c r="A431" s="14"/>
      <c r="B431" s="524"/>
      <c r="C431" s="525"/>
      <c r="D431" s="525"/>
      <c r="E431" s="525"/>
      <c r="F431" s="525"/>
      <c r="G431" s="525"/>
      <c r="H431" s="525"/>
      <c r="I431" s="525"/>
      <c r="J431" s="525"/>
      <c r="K431" s="525"/>
      <c r="L431" s="526"/>
      <c r="M431" s="178"/>
      <c r="O431" s="172"/>
      <c r="P431" s="172"/>
    </row>
    <row r="432" spans="1:16" s="178" customFormat="1" x14ac:dyDescent="0.25">
      <c r="A432" s="202"/>
      <c r="B432" s="221"/>
      <c r="C432" s="222"/>
      <c r="D432" s="222"/>
      <c r="E432" s="222"/>
      <c r="F432" s="222"/>
      <c r="G432" s="222"/>
      <c r="H432" s="222"/>
      <c r="I432" s="222"/>
      <c r="J432" s="222"/>
      <c r="K432" s="222"/>
      <c r="L432" s="220"/>
      <c r="O432" s="174"/>
      <c r="P432" s="174"/>
    </row>
    <row r="433" spans="1:17" s="152" customFormat="1" x14ac:dyDescent="0.25">
      <c r="A433" s="42"/>
      <c r="B433" s="515" t="s">
        <v>705</v>
      </c>
      <c r="C433" s="516"/>
      <c r="D433" s="516"/>
      <c r="E433" s="516"/>
      <c r="F433" s="517"/>
      <c r="G433" s="517"/>
      <c r="H433" s="517"/>
      <c r="I433" s="517"/>
      <c r="J433" s="517"/>
      <c r="K433" s="517"/>
      <c r="L433" s="518"/>
      <c r="M433" s="164"/>
    </row>
    <row r="434" spans="1:17" s="152" customFormat="1" x14ac:dyDescent="0.25">
      <c r="A434" s="42"/>
      <c r="B434" s="290"/>
      <c r="C434" s="291"/>
      <c r="D434" s="291"/>
      <c r="E434" s="291"/>
      <c r="F434" s="292"/>
      <c r="G434" s="292"/>
      <c r="H434" s="292"/>
      <c r="I434" s="292"/>
      <c r="J434" s="292"/>
      <c r="K434" s="292"/>
      <c r="L434" s="226"/>
      <c r="M434" s="164"/>
    </row>
    <row r="435" spans="1:17" s="152" customFormat="1" x14ac:dyDescent="0.25">
      <c r="A435" s="42"/>
      <c r="B435" s="423" t="str">
        <f>IF(Intro!$G$20="English",O435,P435)</f>
        <v>Expliquez les effets possibles sur ces perspectives advenant des conclusions du dommage ou du menace de dommage. Fournissez des documents, ou les noms de documents, tels que des études ou des articles dans des revues spécialisées, qui appuient la déclaration de votre entreprise.</v>
      </c>
      <c r="C435" s="424"/>
      <c r="D435" s="424"/>
      <c r="E435" s="424"/>
      <c r="F435" s="424"/>
      <c r="G435" s="424"/>
      <c r="H435" s="424"/>
      <c r="I435" s="424"/>
      <c r="J435" s="424"/>
      <c r="K435" s="424"/>
      <c r="L435" s="425"/>
      <c r="M435" s="164"/>
      <c r="O435" s="293" t="s">
        <v>703</v>
      </c>
      <c r="P435" s="294" t="s">
        <v>704</v>
      </c>
      <c r="Q435" s="294"/>
    </row>
    <row r="436" spans="1:17" s="152" customFormat="1" x14ac:dyDescent="0.25">
      <c r="A436" s="42"/>
      <c r="B436" s="423"/>
      <c r="C436" s="424"/>
      <c r="D436" s="424"/>
      <c r="E436" s="424"/>
      <c r="F436" s="424"/>
      <c r="G436" s="424"/>
      <c r="H436" s="424"/>
      <c r="I436" s="424"/>
      <c r="J436" s="424"/>
      <c r="K436" s="424"/>
      <c r="L436" s="425"/>
      <c r="M436" s="164"/>
      <c r="O436" s="293"/>
      <c r="P436" s="295"/>
      <c r="Q436" s="295"/>
    </row>
    <row r="437" spans="1:17" s="152" customFormat="1" x14ac:dyDescent="0.25">
      <c r="A437" s="42"/>
      <c r="B437" s="287"/>
      <c r="C437" s="162"/>
      <c r="D437" s="162"/>
      <c r="E437" s="162"/>
      <c r="F437" s="162"/>
      <c r="G437" s="162"/>
      <c r="H437" s="162"/>
      <c r="I437" s="162"/>
      <c r="J437" s="162"/>
      <c r="K437" s="162"/>
      <c r="L437" s="288"/>
      <c r="M437" s="164"/>
      <c r="O437" s="296"/>
      <c r="P437" s="296"/>
      <c r="Q437" s="297"/>
    </row>
    <row r="438" spans="1:17" s="43" customFormat="1" x14ac:dyDescent="0.25">
      <c r="A438" s="42"/>
      <c r="B438" s="519"/>
      <c r="C438" s="520"/>
      <c r="D438" s="520"/>
      <c r="E438" s="520"/>
      <c r="F438" s="520"/>
      <c r="G438" s="520"/>
      <c r="H438" s="520"/>
      <c r="I438" s="520"/>
      <c r="J438" s="520"/>
      <c r="K438" s="520"/>
      <c r="L438" s="521"/>
      <c r="M438" s="163"/>
      <c r="Q438" s="152"/>
    </row>
    <row r="439" spans="1:17" s="43" customFormat="1" x14ac:dyDescent="0.25">
      <c r="A439" s="42"/>
      <c r="B439" s="519"/>
      <c r="C439" s="520"/>
      <c r="D439" s="520"/>
      <c r="E439" s="520"/>
      <c r="F439" s="520"/>
      <c r="G439" s="520"/>
      <c r="H439" s="520"/>
      <c r="I439" s="520"/>
      <c r="J439" s="520"/>
      <c r="K439" s="520"/>
      <c r="L439" s="521"/>
      <c r="M439" s="163"/>
      <c r="Q439" s="152"/>
    </row>
    <row r="440" spans="1:17" s="3" customFormat="1" x14ac:dyDescent="0.25">
      <c r="A440" s="14"/>
      <c r="B440" s="519"/>
      <c r="C440" s="520"/>
      <c r="D440" s="520"/>
      <c r="E440" s="520"/>
      <c r="F440" s="520"/>
      <c r="G440" s="520"/>
      <c r="H440" s="520"/>
      <c r="I440" s="520"/>
      <c r="J440" s="520"/>
      <c r="K440" s="520"/>
      <c r="L440" s="521"/>
      <c r="M440" s="178"/>
      <c r="O440" s="172"/>
      <c r="P440" s="172"/>
    </row>
    <row r="441" spans="1:17" s="3" customFormat="1" x14ac:dyDescent="0.25">
      <c r="A441" s="14"/>
      <c r="B441" s="519"/>
      <c r="C441" s="520"/>
      <c r="D441" s="520"/>
      <c r="E441" s="520"/>
      <c r="F441" s="520"/>
      <c r="G441" s="520"/>
      <c r="H441" s="520"/>
      <c r="I441" s="520"/>
      <c r="J441" s="520"/>
      <c r="K441" s="520"/>
      <c r="L441" s="521"/>
      <c r="M441" s="178"/>
      <c r="O441" s="172"/>
      <c r="P441" s="172"/>
    </row>
    <row r="442" spans="1:17" s="43" customFormat="1" x14ac:dyDescent="0.25">
      <c r="A442" s="42"/>
      <c r="B442" s="519"/>
      <c r="C442" s="520"/>
      <c r="D442" s="520"/>
      <c r="E442" s="520"/>
      <c r="F442" s="520"/>
      <c r="G442" s="520"/>
      <c r="H442" s="520"/>
      <c r="I442" s="520"/>
      <c r="J442" s="520"/>
      <c r="K442" s="520"/>
      <c r="L442" s="521"/>
      <c r="M442" s="163"/>
      <c r="Q442" s="152"/>
    </row>
    <row r="443" spans="1:17" s="43" customFormat="1" x14ac:dyDescent="0.25">
      <c r="A443" s="42"/>
      <c r="B443" s="519"/>
      <c r="C443" s="520"/>
      <c r="D443" s="520"/>
      <c r="E443" s="520"/>
      <c r="F443" s="520"/>
      <c r="G443" s="520"/>
      <c r="H443" s="520"/>
      <c r="I443" s="520"/>
      <c r="J443" s="520"/>
      <c r="K443" s="520"/>
      <c r="L443" s="521"/>
      <c r="M443" s="163"/>
      <c r="Q443" s="152"/>
    </row>
    <row r="444" spans="1:17" s="43" customFormat="1" x14ac:dyDescent="0.25">
      <c r="A444" s="42"/>
      <c r="B444" s="519"/>
      <c r="C444" s="520"/>
      <c r="D444" s="520"/>
      <c r="E444" s="520"/>
      <c r="F444" s="520"/>
      <c r="G444" s="520"/>
      <c r="H444" s="520"/>
      <c r="I444" s="520"/>
      <c r="J444" s="520"/>
      <c r="K444" s="520"/>
      <c r="L444" s="521"/>
      <c r="M444" s="163"/>
      <c r="Q444" s="152"/>
    </row>
    <row r="445" spans="1:17" s="43" customFormat="1" x14ac:dyDescent="0.25">
      <c r="A445" s="42"/>
      <c r="B445" s="519"/>
      <c r="C445" s="520"/>
      <c r="D445" s="520"/>
      <c r="E445" s="520"/>
      <c r="F445" s="520"/>
      <c r="G445" s="520"/>
      <c r="H445" s="520"/>
      <c r="I445" s="520"/>
      <c r="J445" s="520"/>
      <c r="K445" s="520"/>
      <c r="L445" s="521"/>
      <c r="M445" s="163"/>
      <c r="Q445" s="152"/>
    </row>
    <row r="446" spans="1:17" s="152" customFormat="1" x14ac:dyDescent="0.25">
      <c r="A446" s="42"/>
      <c r="B446" s="533"/>
      <c r="C446" s="534"/>
      <c r="D446" s="534"/>
      <c r="E446" s="534"/>
      <c r="F446" s="534"/>
      <c r="G446" s="534"/>
      <c r="H446" s="534"/>
      <c r="I446" s="534"/>
      <c r="J446" s="534"/>
      <c r="K446" s="534"/>
      <c r="L446" s="535"/>
      <c r="M446" s="164"/>
    </row>
  </sheetData>
  <sheetProtection algorithmName="SHA-512" hashValue="9NR9z2UpIrFnc+SXuv9im6BGSciyzM1SqqSDpCCMAHEHO15acQjgLVlGK0N+5yv5YcWflME0+KwLLmYWxiBBpw==" saltValue="4RnPddQXa13Kyz0ISIa5pQ==" spinCount="100000" sheet="1" objects="1" scenarios="1" selectLockedCells="1"/>
  <mergeCells count="194">
    <mergeCell ref="B315:L315"/>
    <mergeCell ref="B404:L404"/>
    <mergeCell ref="B381:L388"/>
    <mergeCell ref="B394:L401"/>
    <mergeCell ref="B410:L417"/>
    <mergeCell ref="B407:L408"/>
    <mergeCell ref="B379:L379"/>
    <mergeCell ref="B329:L329"/>
    <mergeCell ref="B343:L343"/>
    <mergeCell ref="B371:L371"/>
    <mergeCell ref="B390:L390"/>
    <mergeCell ref="B405:L405"/>
    <mergeCell ref="B375:G375"/>
    <mergeCell ref="B376:G376"/>
    <mergeCell ref="B377:G377"/>
    <mergeCell ref="B68:L68"/>
    <mergeCell ref="B81:L81"/>
    <mergeCell ref="B87:L87"/>
    <mergeCell ref="B148:L148"/>
    <mergeCell ref="B169:L169"/>
    <mergeCell ref="B182:L182"/>
    <mergeCell ref="B197:L197"/>
    <mergeCell ref="B72:L79"/>
    <mergeCell ref="B152:L159"/>
    <mergeCell ref="B173:L180"/>
    <mergeCell ref="B186:L193"/>
    <mergeCell ref="G127:H136"/>
    <mergeCell ref="B89:L89"/>
    <mergeCell ref="C91:D96"/>
    <mergeCell ref="E91:F96"/>
    <mergeCell ref="G91:H96"/>
    <mergeCell ref="I91:J96"/>
    <mergeCell ref="K91:L96"/>
    <mergeCell ref="B83:L83"/>
    <mergeCell ref="B196:L196"/>
    <mergeCell ref="B44:B45"/>
    <mergeCell ref="B424:L431"/>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19:L419"/>
    <mergeCell ref="G117:H126"/>
    <mergeCell ref="I117:J126"/>
    <mergeCell ref="K117:L126"/>
    <mergeCell ref="B127:B136"/>
    <mergeCell ref="C127:D136"/>
    <mergeCell ref="E127:F136"/>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B52:B53"/>
    <mergeCell ref="B59:L66"/>
    <mergeCell ref="G48:I49"/>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46:L446"/>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 ref="B287:L287"/>
    <mergeCell ref="B300:L300"/>
    <mergeCell ref="B316:L316"/>
    <mergeCell ref="D167:L167"/>
    <mergeCell ref="B163:L163"/>
    <mergeCell ref="B291:L298"/>
    <mergeCell ref="B433:L433"/>
    <mergeCell ref="B435:L436"/>
    <mergeCell ref="B438:L445"/>
    <mergeCell ref="B421:L422"/>
    <mergeCell ref="B211:D215"/>
    <mergeCell ref="E211:L215"/>
    <mergeCell ref="B219:L220"/>
    <mergeCell ref="B233:L234"/>
    <mergeCell ref="B260:L261"/>
    <mergeCell ref="B302:L303"/>
    <mergeCell ref="B331:L332"/>
    <mergeCell ref="B345:L346"/>
    <mergeCell ref="B359:L360"/>
    <mergeCell ref="B305:L312"/>
    <mergeCell ref="B320:L327"/>
    <mergeCell ref="B334:L341"/>
    <mergeCell ref="B348:L355"/>
    <mergeCell ref="B373:L373"/>
    <mergeCell ref="B318:L318"/>
    <mergeCell ref="B222:L229"/>
    <mergeCell ref="B357:L357"/>
    <mergeCell ref="B236:L243"/>
    <mergeCell ref="B249:L256"/>
    <mergeCell ref="B362:L36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22 B224:B225 B249 B265 B278 B291 B305 B320 B334 B348 B362 B381 B394 B410 B424 B426 B440 B59 B438 B188:B189 B236:B238 B252:B253 B267:B268 B281:B282 B294:B295 B308:B309 B322:B323 B336:B337 B350 B364 B383 B396 B412"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3" xr:uid="{51751D26-3857-4105-8CD2-B60852B0348B}">
      <formula1>0</formula1>
    </dataValidation>
    <dataValidation allowBlank="1" showInputMessage="1" showErrorMessage="1" sqref="C97:L146 D165:L167 E201:L215" xr:uid="{8A842A76-AF5B-4A75-951F-E39EA499330C}"/>
    <dataValidation type="list" allowBlank="1" showInputMessage="1" showErrorMessage="1" sqref="H375:H377"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4" min="1" max="11" man="1"/>
    <brk id="84" min="1" max="11" man="1"/>
    <brk id="146" min="1" max="11" man="1"/>
    <brk id="216" min="1" max="11" man="1"/>
    <brk id="273" min="1" max="11" man="1"/>
    <brk id="328" min="1" max="11" man="1"/>
    <brk id="389"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election activeCell="E31" sqref="E31:L39"/>
    </sheetView>
  </sheetViews>
  <sheetFormatPr defaultColWidth="9.140625" defaultRowHeight="14.25" x14ac:dyDescent="0.25"/>
  <cols>
    <col min="1" max="1" width="1.85546875" style="13" customWidth="1"/>
    <col min="2" max="2" width="12.140625" style="25" customWidth="1"/>
    <col min="3" max="3" width="5.85546875" style="25" customWidth="1"/>
    <col min="4" max="4" width="18.5703125" style="25" customWidth="1"/>
    <col min="5" max="12" width="15.42578125" style="25"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751</v>
      </c>
      <c r="P1" s="2" t="s">
        <v>751</v>
      </c>
    </row>
    <row r="2" spans="1:16" x14ac:dyDescent="0.25">
      <c r="B2" s="26" t="s">
        <v>0</v>
      </c>
      <c r="C2" s="26"/>
      <c r="O2" s="3" t="s">
        <v>168</v>
      </c>
      <c r="P2" s="3" t="s">
        <v>169</v>
      </c>
    </row>
    <row r="3" spans="1:16" x14ac:dyDescent="0.25">
      <c r="B3" s="27"/>
      <c r="C3" s="27"/>
      <c r="O3" s="8"/>
      <c r="P3" s="8"/>
    </row>
    <row r="4" spans="1:16" s="8" customFormat="1" x14ac:dyDescent="0.25">
      <c r="A4" s="19"/>
      <c r="B4" s="415" t="str">
        <f>Info!B4</f>
        <v>QUESTIONNAIRE À L’INTENTION DES PRODUCTEURS</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26" t="str">
        <f>Info!B6</f>
        <v>TUBAGES DE PUITS DE GAZ ET DE PÉTROLE</v>
      </c>
      <c r="C6" s="427"/>
      <c r="D6" s="427"/>
      <c r="E6" s="427"/>
      <c r="F6" s="427"/>
      <c r="G6" s="427"/>
      <c r="H6" s="427"/>
      <c r="I6" s="427"/>
      <c r="J6" s="427"/>
      <c r="K6" s="427"/>
      <c r="L6" s="428"/>
      <c r="M6" s="16"/>
      <c r="N6" s="16"/>
      <c r="O6" s="18"/>
      <c r="P6" s="18"/>
    </row>
    <row r="7" spans="1:16" s="9" customFormat="1" x14ac:dyDescent="0.25">
      <c r="A7" s="19"/>
      <c r="B7" s="28"/>
      <c r="C7" s="28"/>
      <c r="D7" s="29"/>
      <c r="E7" s="29"/>
      <c r="F7" s="29"/>
      <c r="G7" s="29"/>
      <c r="H7" s="29"/>
      <c r="I7" s="29"/>
      <c r="J7" s="29"/>
      <c r="K7" s="29"/>
      <c r="L7" s="29"/>
      <c r="O7" s="10"/>
      <c r="P7" s="10"/>
    </row>
    <row r="8" spans="1:16" x14ac:dyDescent="0.25">
      <c r="B8" s="398" t="str">
        <f>UPPER(IF(Intro!$G$20="English",O8,P8))</f>
        <v>COMMENTAIRES PUBLICS</v>
      </c>
      <c r="C8" s="399"/>
      <c r="D8" s="399"/>
      <c r="E8" s="399"/>
      <c r="F8" s="399"/>
      <c r="G8" s="399"/>
      <c r="H8" s="399"/>
      <c r="I8" s="399"/>
      <c r="J8" s="399"/>
      <c r="K8" s="399"/>
      <c r="L8" s="400"/>
      <c r="M8" s="153"/>
      <c r="O8" s="2" t="s">
        <v>152</v>
      </c>
      <c r="P8" s="2" t="s">
        <v>153</v>
      </c>
    </row>
    <row r="9" spans="1:16" s="11" customFormat="1" x14ac:dyDescent="0.25">
      <c r="A9" s="13"/>
      <c r="B9" s="30"/>
      <c r="C9" s="31"/>
      <c r="D9" s="32"/>
      <c r="E9" s="32"/>
      <c r="F9" s="32"/>
      <c r="G9" s="32"/>
      <c r="H9" s="32"/>
      <c r="I9" s="32"/>
      <c r="J9" s="32"/>
      <c r="K9" s="32"/>
      <c r="L9" s="33"/>
    </row>
    <row r="10" spans="1:16" s="11" customFormat="1" x14ac:dyDescent="0.25">
      <c r="A10" s="13"/>
      <c r="B10" s="401" t="str">
        <f>IF(Intro!$G$20="English",O10,P10)</f>
        <v>Si votre entreprise désire ajouter des commentaires concernant vos réponses, vous les inscrivez ici. Indiquez à quelle question se rapportent vos commentaires.</v>
      </c>
      <c r="C10" s="402"/>
      <c r="D10" s="402"/>
      <c r="E10" s="402"/>
      <c r="F10" s="402"/>
      <c r="G10" s="402"/>
      <c r="H10" s="402"/>
      <c r="I10" s="402"/>
      <c r="J10" s="402"/>
      <c r="K10" s="402"/>
      <c r="L10" s="403"/>
      <c r="O10" s="12" t="s">
        <v>577</v>
      </c>
      <c r="P10" s="11" t="s">
        <v>415</v>
      </c>
    </row>
    <row r="11" spans="1:16" s="11" customFormat="1" x14ac:dyDescent="0.25">
      <c r="A11" s="13"/>
      <c r="B11" s="182"/>
      <c r="C11" s="31"/>
      <c r="D11" s="32"/>
      <c r="E11" s="32"/>
      <c r="F11" s="32"/>
      <c r="G11" s="32"/>
      <c r="H11" s="32"/>
      <c r="I11" s="32"/>
      <c r="J11" s="32"/>
      <c r="K11" s="32"/>
      <c r="L11" s="33"/>
      <c r="O11" s="305" t="s">
        <v>731</v>
      </c>
      <c r="P11" s="305" t="s">
        <v>732</v>
      </c>
    </row>
    <row r="12" spans="1:16" s="11" customFormat="1" x14ac:dyDescent="0.25">
      <c r="A12" s="13"/>
      <c r="B12" s="182"/>
      <c r="C12" s="31"/>
      <c r="D12" s="267" t="str">
        <f>IF(Intro!$G$20="English",O11,P11)</f>
        <v>Onglet et question</v>
      </c>
      <c r="E12" s="580" t="str">
        <f>IF(Intro!$G$20="English",O12,P12)</f>
        <v>Commentaires</v>
      </c>
      <c r="F12" s="580"/>
      <c r="G12" s="580"/>
      <c r="H12" s="580"/>
      <c r="I12" s="580"/>
      <c r="J12" s="580"/>
      <c r="K12" s="580"/>
      <c r="L12" s="581"/>
      <c r="O12" s="12" t="s">
        <v>278</v>
      </c>
      <c r="P12" s="11" t="s">
        <v>279</v>
      </c>
    </row>
    <row r="13" spans="1:16" s="153" customFormat="1" ht="14.25" customHeight="1" x14ac:dyDescent="0.25">
      <c r="A13" s="198"/>
      <c r="B13" s="563" t="str">
        <f>IF(Intro!$G$20="English",O13,P13)</f>
        <v>Commentaire 1</v>
      </c>
      <c r="C13" s="564"/>
      <c r="D13" s="568"/>
      <c r="E13" s="571"/>
      <c r="F13" s="572"/>
      <c r="G13" s="572"/>
      <c r="H13" s="572"/>
      <c r="I13" s="572"/>
      <c r="J13" s="572"/>
      <c r="K13" s="572"/>
      <c r="L13" s="573"/>
      <c r="O13" s="12" t="s">
        <v>280</v>
      </c>
      <c r="P13" s="11" t="s">
        <v>281</v>
      </c>
    </row>
    <row r="14" spans="1:16" s="153" customFormat="1" x14ac:dyDescent="0.25">
      <c r="A14" s="198"/>
      <c r="B14" s="527"/>
      <c r="C14" s="565"/>
      <c r="D14" s="569"/>
      <c r="E14" s="574"/>
      <c r="F14" s="575"/>
      <c r="G14" s="575"/>
      <c r="H14" s="575"/>
      <c r="I14" s="575"/>
      <c r="J14" s="575"/>
      <c r="K14" s="575"/>
      <c r="L14" s="576"/>
    </row>
    <row r="15" spans="1:16" s="153" customFormat="1" x14ac:dyDescent="0.25">
      <c r="A15" s="198"/>
      <c r="B15" s="527"/>
      <c r="C15" s="565"/>
      <c r="D15" s="569"/>
      <c r="E15" s="574"/>
      <c r="F15" s="575"/>
      <c r="G15" s="575"/>
      <c r="H15" s="575"/>
      <c r="I15" s="575"/>
      <c r="J15" s="575"/>
      <c r="K15" s="575"/>
      <c r="L15" s="576"/>
    </row>
    <row r="16" spans="1:16" s="153" customFormat="1" x14ac:dyDescent="0.25">
      <c r="A16" s="198"/>
      <c r="B16" s="527"/>
      <c r="C16" s="565"/>
      <c r="D16" s="569"/>
      <c r="E16" s="574"/>
      <c r="F16" s="575"/>
      <c r="G16" s="575"/>
      <c r="H16" s="575"/>
      <c r="I16" s="575"/>
      <c r="J16" s="575"/>
      <c r="K16" s="575"/>
      <c r="L16" s="576"/>
    </row>
    <row r="17" spans="1:16" s="153" customFormat="1" x14ac:dyDescent="0.25">
      <c r="A17" s="198"/>
      <c r="B17" s="527"/>
      <c r="C17" s="565"/>
      <c r="D17" s="569"/>
      <c r="E17" s="574"/>
      <c r="F17" s="575"/>
      <c r="G17" s="575"/>
      <c r="H17" s="575"/>
      <c r="I17" s="575"/>
      <c r="J17" s="575"/>
      <c r="K17" s="575"/>
      <c r="L17" s="576"/>
    </row>
    <row r="18" spans="1:16" s="153" customFormat="1" x14ac:dyDescent="0.25">
      <c r="A18" s="198"/>
      <c r="B18" s="527"/>
      <c r="C18" s="565"/>
      <c r="D18" s="569"/>
      <c r="E18" s="574"/>
      <c r="F18" s="575"/>
      <c r="G18" s="575"/>
      <c r="H18" s="575"/>
      <c r="I18" s="575"/>
      <c r="J18" s="575"/>
      <c r="K18" s="575"/>
      <c r="L18" s="576"/>
      <c r="O18" s="179"/>
      <c r="P18" s="179"/>
    </row>
    <row r="19" spans="1:16" s="153" customFormat="1" x14ac:dyDescent="0.25">
      <c r="A19" s="198"/>
      <c r="B19" s="527"/>
      <c r="C19" s="565"/>
      <c r="D19" s="569"/>
      <c r="E19" s="574"/>
      <c r="F19" s="575"/>
      <c r="G19" s="575"/>
      <c r="H19" s="575"/>
      <c r="I19" s="575"/>
      <c r="J19" s="575"/>
      <c r="K19" s="575"/>
      <c r="L19" s="576"/>
      <c r="O19" s="12"/>
      <c r="P19" s="11"/>
    </row>
    <row r="20" spans="1:16" s="153" customFormat="1" x14ac:dyDescent="0.25">
      <c r="A20" s="198"/>
      <c r="B20" s="527"/>
      <c r="C20" s="565"/>
      <c r="D20" s="569"/>
      <c r="E20" s="574"/>
      <c r="F20" s="575"/>
      <c r="G20" s="575"/>
      <c r="H20" s="575"/>
      <c r="I20" s="575"/>
      <c r="J20" s="575"/>
      <c r="K20" s="575"/>
      <c r="L20" s="576"/>
      <c r="O20" s="12"/>
      <c r="P20" s="11"/>
    </row>
    <row r="21" spans="1:16" s="153" customFormat="1" x14ac:dyDescent="0.25">
      <c r="A21" s="198"/>
      <c r="B21" s="566"/>
      <c r="C21" s="567"/>
      <c r="D21" s="570"/>
      <c r="E21" s="577"/>
      <c r="F21" s="578"/>
      <c r="G21" s="578"/>
      <c r="H21" s="578"/>
      <c r="I21" s="578"/>
      <c r="J21" s="578"/>
      <c r="K21" s="578"/>
      <c r="L21" s="579"/>
      <c r="O21" s="12"/>
      <c r="P21" s="11"/>
    </row>
    <row r="22" spans="1:16" s="153" customFormat="1" ht="14.25" customHeight="1" x14ac:dyDescent="0.25">
      <c r="A22" s="198"/>
      <c r="B22" s="563" t="str">
        <f>IF(Intro!$G$20="English",O22,P22)</f>
        <v>Commentaire 2</v>
      </c>
      <c r="C22" s="564"/>
      <c r="D22" s="568"/>
      <c r="E22" s="571"/>
      <c r="F22" s="572"/>
      <c r="G22" s="572"/>
      <c r="H22" s="572"/>
      <c r="I22" s="572"/>
      <c r="J22" s="572"/>
      <c r="K22" s="572"/>
      <c r="L22" s="573"/>
      <c r="O22" s="12" t="s">
        <v>282</v>
      </c>
      <c r="P22" s="11" t="s">
        <v>283</v>
      </c>
    </row>
    <row r="23" spans="1:16" s="153" customFormat="1" x14ac:dyDescent="0.25">
      <c r="A23" s="198"/>
      <c r="B23" s="527"/>
      <c r="C23" s="565"/>
      <c r="D23" s="569"/>
      <c r="E23" s="574"/>
      <c r="F23" s="575"/>
      <c r="G23" s="575"/>
      <c r="H23" s="575"/>
      <c r="I23" s="575"/>
      <c r="J23" s="575"/>
      <c r="K23" s="575"/>
      <c r="L23" s="576"/>
    </row>
    <row r="24" spans="1:16" s="153" customFormat="1" x14ac:dyDescent="0.25">
      <c r="A24" s="198"/>
      <c r="B24" s="527"/>
      <c r="C24" s="565"/>
      <c r="D24" s="569"/>
      <c r="E24" s="574"/>
      <c r="F24" s="575"/>
      <c r="G24" s="575"/>
      <c r="H24" s="575"/>
      <c r="I24" s="575"/>
      <c r="J24" s="575"/>
      <c r="K24" s="575"/>
      <c r="L24" s="576"/>
    </row>
    <row r="25" spans="1:16" s="153" customFormat="1" x14ac:dyDescent="0.25">
      <c r="A25" s="198"/>
      <c r="B25" s="527"/>
      <c r="C25" s="565"/>
      <c r="D25" s="569"/>
      <c r="E25" s="574"/>
      <c r="F25" s="575"/>
      <c r="G25" s="575"/>
      <c r="H25" s="575"/>
      <c r="I25" s="575"/>
      <c r="J25" s="575"/>
      <c r="K25" s="575"/>
      <c r="L25" s="576"/>
    </row>
    <row r="26" spans="1:16" s="153" customFormat="1" x14ac:dyDescent="0.25">
      <c r="A26" s="198"/>
      <c r="B26" s="527"/>
      <c r="C26" s="565"/>
      <c r="D26" s="569"/>
      <c r="E26" s="574"/>
      <c r="F26" s="575"/>
      <c r="G26" s="575"/>
      <c r="H26" s="575"/>
      <c r="I26" s="575"/>
      <c r="J26" s="575"/>
      <c r="K26" s="575"/>
      <c r="L26" s="576"/>
      <c r="O26" s="12"/>
      <c r="P26" s="11"/>
    </row>
    <row r="27" spans="1:16" s="153" customFormat="1" x14ac:dyDescent="0.25">
      <c r="A27" s="198"/>
      <c r="B27" s="527"/>
      <c r="C27" s="565"/>
      <c r="D27" s="569"/>
      <c r="E27" s="574"/>
      <c r="F27" s="575"/>
      <c r="G27" s="575"/>
      <c r="H27" s="575"/>
      <c r="I27" s="575"/>
      <c r="J27" s="575"/>
      <c r="K27" s="575"/>
      <c r="L27" s="576"/>
      <c r="O27" s="12"/>
      <c r="P27" s="11"/>
    </row>
    <row r="28" spans="1:16" s="153" customFormat="1" x14ac:dyDescent="0.25">
      <c r="A28" s="198"/>
      <c r="B28" s="527"/>
      <c r="C28" s="565"/>
      <c r="D28" s="569"/>
      <c r="E28" s="574"/>
      <c r="F28" s="575"/>
      <c r="G28" s="575"/>
      <c r="H28" s="575"/>
      <c r="I28" s="575"/>
      <c r="J28" s="575"/>
      <c r="K28" s="575"/>
      <c r="L28" s="576"/>
      <c r="O28" s="12"/>
      <c r="P28" s="11"/>
    </row>
    <row r="29" spans="1:16" s="153" customFormat="1" x14ac:dyDescent="0.25">
      <c r="A29" s="198"/>
      <c r="B29" s="527"/>
      <c r="C29" s="565"/>
      <c r="D29" s="569"/>
      <c r="E29" s="574"/>
      <c r="F29" s="575"/>
      <c r="G29" s="575"/>
      <c r="H29" s="575"/>
      <c r="I29" s="575"/>
      <c r="J29" s="575"/>
      <c r="K29" s="575"/>
      <c r="L29" s="576"/>
      <c r="O29" s="12"/>
      <c r="P29" s="11"/>
    </row>
    <row r="30" spans="1:16" s="153" customFormat="1" x14ac:dyDescent="0.25">
      <c r="A30" s="198"/>
      <c r="B30" s="566"/>
      <c r="C30" s="567"/>
      <c r="D30" s="570"/>
      <c r="E30" s="577"/>
      <c r="F30" s="578"/>
      <c r="G30" s="578"/>
      <c r="H30" s="578"/>
      <c r="I30" s="578"/>
      <c r="J30" s="578"/>
      <c r="K30" s="578"/>
      <c r="L30" s="579"/>
      <c r="O30" s="12"/>
      <c r="P30" s="11"/>
    </row>
    <row r="31" spans="1:16" s="153" customFormat="1" ht="14.25" customHeight="1" x14ac:dyDescent="0.25">
      <c r="A31" s="198"/>
      <c r="B31" s="563" t="str">
        <f>IF(Intro!$G$20="English",O31,P31)</f>
        <v>Commentaire 3</v>
      </c>
      <c r="C31" s="564"/>
      <c r="D31" s="568"/>
      <c r="E31" s="571"/>
      <c r="F31" s="572"/>
      <c r="G31" s="572"/>
      <c r="H31" s="572"/>
      <c r="I31" s="572"/>
      <c r="J31" s="572"/>
      <c r="K31" s="572"/>
      <c r="L31" s="573"/>
      <c r="O31" s="12" t="s">
        <v>284</v>
      </c>
      <c r="P31" s="11" t="s">
        <v>285</v>
      </c>
    </row>
    <row r="32" spans="1:16" s="153" customFormat="1" x14ac:dyDescent="0.25">
      <c r="A32" s="198"/>
      <c r="B32" s="527"/>
      <c r="C32" s="565"/>
      <c r="D32" s="569"/>
      <c r="E32" s="574"/>
      <c r="F32" s="575"/>
      <c r="G32" s="575"/>
      <c r="H32" s="575"/>
      <c r="I32" s="575"/>
      <c r="J32" s="575"/>
      <c r="K32" s="575"/>
      <c r="L32" s="576"/>
    </row>
    <row r="33" spans="1:16" s="153" customFormat="1" x14ac:dyDescent="0.25">
      <c r="A33" s="198"/>
      <c r="B33" s="527"/>
      <c r="C33" s="565"/>
      <c r="D33" s="569"/>
      <c r="E33" s="574"/>
      <c r="F33" s="575"/>
      <c r="G33" s="575"/>
      <c r="H33" s="575"/>
      <c r="I33" s="575"/>
      <c r="J33" s="575"/>
      <c r="K33" s="575"/>
      <c r="L33" s="576"/>
    </row>
    <row r="34" spans="1:16" s="153" customFormat="1" x14ac:dyDescent="0.25">
      <c r="A34" s="198"/>
      <c r="B34" s="527"/>
      <c r="C34" s="565"/>
      <c r="D34" s="569"/>
      <c r="E34" s="574"/>
      <c r="F34" s="575"/>
      <c r="G34" s="575"/>
      <c r="H34" s="575"/>
      <c r="I34" s="575"/>
      <c r="J34" s="575"/>
      <c r="K34" s="575"/>
      <c r="L34" s="576"/>
      <c r="O34" s="12"/>
      <c r="P34" s="11"/>
    </row>
    <row r="35" spans="1:16" s="153" customFormat="1" x14ac:dyDescent="0.25">
      <c r="A35" s="198"/>
      <c r="B35" s="527"/>
      <c r="C35" s="565"/>
      <c r="D35" s="569"/>
      <c r="E35" s="574"/>
      <c r="F35" s="575"/>
      <c r="G35" s="575"/>
      <c r="H35" s="575"/>
      <c r="I35" s="575"/>
      <c r="J35" s="575"/>
      <c r="K35" s="575"/>
      <c r="L35" s="576"/>
      <c r="O35" s="12"/>
      <c r="P35" s="11"/>
    </row>
    <row r="36" spans="1:16" s="153" customFormat="1" x14ac:dyDescent="0.25">
      <c r="A36" s="198"/>
      <c r="B36" s="527"/>
      <c r="C36" s="565"/>
      <c r="D36" s="569"/>
      <c r="E36" s="574"/>
      <c r="F36" s="575"/>
      <c r="G36" s="575"/>
      <c r="H36" s="575"/>
      <c r="I36" s="575"/>
      <c r="J36" s="575"/>
      <c r="K36" s="575"/>
      <c r="L36" s="576"/>
      <c r="O36" s="12"/>
      <c r="P36" s="11"/>
    </row>
    <row r="37" spans="1:16" s="153" customFormat="1" x14ac:dyDescent="0.25">
      <c r="A37" s="198"/>
      <c r="B37" s="527"/>
      <c r="C37" s="565"/>
      <c r="D37" s="569"/>
      <c r="E37" s="574"/>
      <c r="F37" s="575"/>
      <c r="G37" s="575"/>
      <c r="H37" s="575"/>
      <c r="I37" s="575"/>
      <c r="J37" s="575"/>
      <c r="K37" s="575"/>
      <c r="L37" s="576"/>
      <c r="O37" s="12"/>
      <c r="P37" s="11"/>
    </row>
    <row r="38" spans="1:16" s="153" customFormat="1" x14ac:dyDescent="0.25">
      <c r="A38" s="198"/>
      <c r="B38" s="527"/>
      <c r="C38" s="565"/>
      <c r="D38" s="569"/>
      <c r="E38" s="574"/>
      <c r="F38" s="575"/>
      <c r="G38" s="575"/>
      <c r="H38" s="575"/>
      <c r="I38" s="575"/>
      <c r="J38" s="575"/>
      <c r="K38" s="575"/>
      <c r="L38" s="576"/>
      <c r="O38" s="12"/>
      <c r="P38" s="11"/>
    </row>
    <row r="39" spans="1:16" s="153" customFormat="1" x14ac:dyDescent="0.25">
      <c r="A39" s="198"/>
      <c r="B39" s="566"/>
      <c r="C39" s="567"/>
      <c r="D39" s="570"/>
      <c r="E39" s="577"/>
      <c r="F39" s="578"/>
      <c r="G39" s="578"/>
      <c r="H39" s="578"/>
      <c r="I39" s="578"/>
      <c r="J39" s="578"/>
      <c r="K39" s="578"/>
      <c r="L39" s="579"/>
      <c r="O39" s="12"/>
      <c r="P39" s="11"/>
    </row>
    <row r="40" spans="1:16" s="153" customFormat="1" ht="14.25" customHeight="1" x14ac:dyDescent="0.25">
      <c r="A40" s="198"/>
      <c r="B40" s="563" t="str">
        <f>IF(Intro!$G$20="English",O40,P40)</f>
        <v>Commentaire 4</v>
      </c>
      <c r="C40" s="564"/>
      <c r="D40" s="568"/>
      <c r="E40" s="571"/>
      <c r="F40" s="572"/>
      <c r="G40" s="572"/>
      <c r="H40" s="572"/>
      <c r="I40" s="572"/>
      <c r="J40" s="572"/>
      <c r="K40" s="572"/>
      <c r="L40" s="573"/>
      <c r="O40" s="12" t="s">
        <v>286</v>
      </c>
      <c r="P40" s="11" t="s">
        <v>287</v>
      </c>
    </row>
    <row r="41" spans="1:16" s="153" customFormat="1" x14ac:dyDescent="0.25">
      <c r="A41" s="198"/>
      <c r="B41" s="527"/>
      <c r="C41" s="565"/>
      <c r="D41" s="569"/>
      <c r="E41" s="574"/>
      <c r="F41" s="575"/>
      <c r="G41" s="575"/>
      <c r="H41" s="575"/>
      <c r="I41" s="575"/>
      <c r="J41" s="575"/>
      <c r="K41" s="575"/>
      <c r="L41" s="576"/>
    </row>
    <row r="42" spans="1:16" s="153" customFormat="1" x14ac:dyDescent="0.25">
      <c r="A42" s="198"/>
      <c r="B42" s="527"/>
      <c r="C42" s="565"/>
      <c r="D42" s="569"/>
      <c r="E42" s="574"/>
      <c r="F42" s="575"/>
      <c r="G42" s="575"/>
      <c r="H42" s="575"/>
      <c r="I42" s="575"/>
      <c r="J42" s="575"/>
      <c r="K42" s="575"/>
      <c r="L42" s="576"/>
      <c r="O42" s="12"/>
      <c r="P42" s="11"/>
    </row>
    <row r="43" spans="1:16" s="153" customFormat="1" x14ac:dyDescent="0.25">
      <c r="A43" s="198"/>
      <c r="B43" s="527"/>
      <c r="C43" s="565"/>
      <c r="D43" s="569"/>
      <c r="E43" s="574"/>
      <c r="F43" s="575"/>
      <c r="G43" s="575"/>
      <c r="H43" s="575"/>
      <c r="I43" s="575"/>
      <c r="J43" s="575"/>
      <c r="K43" s="575"/>
      <c r="L43" s="576"/>
      <c r="O43" s="12"/>
      <c r="P43" s="11"/>
    </row>
    <row r="44" spans="1:16" s="153" customFormat="1" x14ac:dyDescent="0.25">
      <c r="A44" s="198"/>
      <c r="B44" s="527"/>
      <c r="C44" s="565"/>
      <c r="D44" s="569"/>
      <c r="E44" s="574"/>
      <c r="F44" s="575"/>
      <c r="G44" s="575"/>
      <c r="H44" s="575"/>
      <c r="I44" s="575"/>
      <c r="J44" s="575"/>
      <c r="K44" s="575"/>
      <c r="L44" s="576"/>
      <c r="O44" s="12"/>
      <c r="P44" s="11"/>
    </row>
    <row r="45" spans="1:16" s="153" customFormat="1" x14ac:dyDescent="0.25">
      <c r="A45" s="198"/>
      <c r="B45" s="527"/>
      <c r="C45" s="565"/>
      <c r="D45" s="569"/>
      <c r="E45" s="574"/>
      <c r="F45" s="575"/>
      <c r="G45" s="575"/>
      <c r="H45" s="575"/>
      <c r="I45" s="575"/>
      <c r="J45" s="575"/>
      <c r="K45" s="575"/>
      <c r="L45" s="576"/>
      <c r="O45" s="12"/>
      <c r="P45" s="11"/>
    </row>
    <row r="46" spans="1:16" s="153" customFormat="1" x14ac:dyDescent="0.25">
      <c r="A46" s="198"/>
      <c r="B46" s="527"/>
      <c r="C46" s="565"/>
      <c r="D46" s="569"/>
      <c r="E46" s="574"/>
      <c r="F46" s="575"/>
      <c r="G46" s="575"/>
      <c r="H46" s="575"/>
      <c r="I46" s="575"/>
      <c r="J46" s="575"/>
      <c r="K46" s="575"/>
      <c r="L46" s="576"/>
      <c r="O46" s="12"/>
      <c r="P46" s="11"/>
    </row>
    <row r="47" spans="1:16" s="153" customFormat="1" x14ac:dyDescent="0.25">
      <c r="A47" s="198"/>
      <c r="B47" s="527"/>
      <c r="C47" s="565"/>
      <c r="D47" s="569"/>
      <c r="E47" s="574"/>
      <c r="F47" s="575"/>
      <c r="G47" s="575"/>
      <c r="H47" s="575"/>
      <c r="I47" s="575"/>
      <c r="J47" s="575"/>
      <c r="K47" s="575"/>
      <c r="L47" s="576"/>
      <c r="O47" s="12"/>
      <c r="P47" s="11"/>
    </row>
    <row r="48" spans="1:16" s="153" customFormat="1" x14ac:dyDescent="0.25">
      <c r="A48" s="198"/>
      <c r="B48" s="566"/>
      <c r="C48" s="567"/>
      <c r="D48" s="570"/>
      <c r="E48" s="577"/>
      <c r="F48" s="578"/>
      <c r="G48" s="578"/>
      <c r="H48" s="578"/>
      <c r="I48" s="578"/>
      <c r="J48" s="578"/>
      <c r="K48" s="578"/>
      <c r="L48" s="579"/>
      <c r="O48" s="12"/>
      <c r="P48" s="11"/>
    </row>
    <row r="49" spans="1:16" s="153" customFormat="1" ht="14.25" customHeight="1" x14ac:dyDescent="0.25">
      <c r="A49" s="198"/>
      <c r="B49" s="563" t="str">
        <f>IF(Intro!$G$20="English",O49,P49)</f>
        <v>Commentaire 5</v>
      </c>
      <c r="C49" s="564"/>
      <c r="D49" s="568"/>
      <c r="E49" s="571"/>
      <c r="F49" s="572"/>
      <c r="G49" s="572"/>
      <c r="H49" s="572"/>
      <c r="I49" s="572"/>
      <c r="J49" s="572"/>
      <c r="K49" s="572"/>
      <c r="L49" s="573"/>
      <c r="O49" s="12" t="s">
        <v>288</v>
      </c>
      <c r="P49" s="11" t="s">
        <v>289</v>
      </c>
    </row>
    <row r="50" spans="1:16" s="153" customFormat="1" x14ac:dyDescent="0.25">
      <c r="A50" s="198"/>
      <c r="B50" s="527"/>
      <c r="C50" s="565"/>
      <c r="D50" s="569"/>
      <c r="E50" s="574"/>
      <c r="F50" s="575"/>
      <c r="G50" s="575"/>
      <c r="H50" s="575"/>
      <c r="I50" s="575"/>
      <c r="J50" s="575"/>
      <c r="K50" s="575"/>
      <c r="L50" s="576"/>
      <c r="O50" s="12"/>
      <c r="P50" s="11"/>
    </row>
    <row r="51" spans="1:16" s="153" customFormat="1" x14ac:dyDescent="0.25">
      <c r="A51" s="198"/>
      <c r="B51" s="527"/>
      <c r="C51" s="565"/>
      <c r="D51" s="569"/>
      <c r="E51" s="574"/>
      <c r="F51" s="575"/>
      <c r="G51" s="575"/>
      <c r="H51" s="575"/>
      <c r="I51" s="575"/>
      <c r="J51" s="575"/>
      <c r="K51" s="575"/>
      <c r="L51" s="576"/>
      <c r="O51" s="12"/>
      <c r="P51" s="11"/>
    </row>
    <row r="52" spans="1:16" s="153" customFormat="1" x14ac:dyDescent="0.25">
      <c r="A52" s="198"/>
      <c r="B52" s="527"/>
      <c r="C52" s="565"/>
      <c r="D52" s="569"/>
      <c r="E52" s="574"/>
      <c r="F52" s="575"/>
      <c r="G52" s="575"/>
      <c r="H52" s="575"/>
      <c r="I52" s="575"/>
      <c r="J52" s="575"/>
      <c r="K52" s="575"/>
      <c r="L52" s="576"/>
      <c r="O52" s="12"/>
      <c r="P52" s="11"/>
    </row>
    <row r="53" spans="1:16" s="153" customFormat="1" x14ac:dyDescent="0.25">
      <c r="A53" s="198"/>
      <c r="B53" s="527"/>
      <c r="C53" s="565"/>
      <c r="D53" s="569"/>
      <c r="E53" s="574"/>
      <c r="F53" s="575"/>
      <c r="G53" s="575"/>
      <c r="H53" s="575"/>
      <c r="I53" s="575"/>
      <c r="J53" s="575"/>
      <c r="K53" s="575"/>
      <c r="L53" s="576"/>
      <c r="O53" s="12"/>
      <c r="P53" s="11"/>
    </row>
    <row r="54" spans="1:16" s="153" customFormat="1" x14ac:dyDescent="0.25">
      <c r="A54" s="198"/>
      <c r="B54" s="527"/>
      <c r="C54" s="565"/>
      <c r="D54" s="569"/>
      <c r="E54" s="574"/>
      <c r="F54" s="575"/>
      <c r="G54" s="575"/>
      <c r="H54" s="575"/>
      <c r="I54" s="575"/>
      <c r="J54" s="575"/>
      <c r="K54" s="575"/>
      <c r="L54" s="576"/>
      <c r="O54" s="12"/>
      <c r="P54" s="11"/>
    </row>
    <row r="55" spans="1:16" s="153" customFormat="1" x14ac:dyDescent="0.25">
      <c r="A55" s="198"/>
      <c r="B55" s="527"/>
      <c r="C55" s="565"/>
      <c r="D55" s="569"/>
      <c r="E55" s="574"/>
      <c r="F55" s="575"/>
      <c r="G55" s="575"/>
      <c r="H55" s="575"/>
      <c r="I55" s="575"/>
      <c r="J55" s="575"/>
      <c r="K55" s="575"/>
      <c r="L55" s="576"/>
      <c r="O55" s="12"/>
      <c r="P55" s="11"/>
    </row>
    <row r="56" spans="1:16" s="153" customFormat="1" x14ac:dyDescent="0.25">
      <c r="A56" s="198"/>
      <c r="B56" s="527"/>
      <c r="C56" s="565"/>
      <c r="D56" s="569"/>
      <c r="E56" s="574"/>
      <c r="F56" s="575"/>
      <c r="G56" s="575"/>
      <c r="H56" s="575"/>
      <c r="I56" s="575"/>
      <c r="J56" s="575"/>
      <c r="K56" s="575"/>
      <c r="L56" s="576"/>
      <c r="O56" s="12"/>
      <c r="P56" s="11"/>
    </row>
    <row r="57" spans="1:16" s="179" customFormat="1" x14ac:dyDescent="0.25">
      <c r="A57" s="210"/>
      <c r="B57" s="566"/>
      <c r="C57" s="567"/>
      <c r="D57" s="570"/>
      <c r="E57" s="577"/>
      <c r="F57" s="578"/>
      <c r="G57" s="578"/>
      <c r="H57" s="578"/>
      <c r="I57" s="578"/>
      <c r="J57" s="578"/>
      <c r="K57" s="578"/>
      <c r="L57" s="579"/>
      <c r="N57" s="213"/>
    </row>
  </sheetData>
  <sheetProtection algorithmName="SHA-512" hashValue="Zoz36Zx8yl1H/PcHMz9LoqM4d2am9qi3eb+OaQOyJFdkbxggIWHxrXEtcxwQFbwJJakDpO6RkS2llgPCMmL5rA==" saltValue="vMV+XRq94PQDEmkdC7FoAg==" spinCount="100000" sheet="1" objects="1" scenarios="1" selectLockedCells="1"/>
  <mergeCells count="21">
    <mergeCell ref="B49:C57"/>
    <mergeCell ref="D49:D57"/>
    <mergeCell ref="E49:L57"/>
    <mergeCell ref="B31:C39"/>
    <mergeCell ref="D31:D39"/>
    <mergeCell ref="E31:L39"/>
    <mergeCell ref="B40:C48"/>
    <mergeCell ref="D40:D48"/>
    <mergeCell ref="E40:L48"/>
    <mergeCell ref="B22:C30"/>
    <mergeCell ref="D22:D30"/>
    <mergeCell ref="E22:L30"/>
    <mergeCell ref="B4:L4"/>
    <mergeCell ref="B5:L5"/>
    <mergeCell ref="B6:L6"/>
    <mergeCell ref="B10:L10"/>
    <mergeCell ref="E13:L21"/>
    <mergeCell ref="D13:D21"/>
    <mergeCell ref="B13:C21"/>
    <mergeCell ref="E12:L12"/>
    <mergeCell ref="B8:L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24"/>
  <sheetViews>
    <sheetView showGridLines="0" zoomScaleNormal="100" workbookViewId="0">
      <selection activeCell="O1" sqref="O1:P1048576"/>
    </sheetView>
  </sheetViews>
  <sheetFormatPr defaultColWidth="9.140625" defaultRowHeight="14.25" x14ac:dyDescent="0.25"/>
  <cols>
    <col min="1" max="1" width="1.85546875" style="14" customWidth="1"/>
    <col min="2" max="12" width="14.5703125" style="25" customWidth="1"/>
    <col min="13" max="13" width="6.140625" style="1" customWidth="1"/>
    <col min="14" max="14" width="9.140625" style="2"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751</v>
      </c>
      <c r="P1" s="2" t="s">
        <v>751</v>
      </c>
    </row>
    <row r="2" spans="1:16" x14ac:dyDescent="0.25">
      <c r="B2" s="26" t="str">
        <f>IF(Intro!$G$20="English",O3,P3)</f>
        <v>PROTÉGÉ</v>
      </c>
      <c r="C2" s="26"/>
      <c r="D2" s="26"/>
      <c r="O2" s="3" t="s">
        <v>168</v>
      </c>
      <c r="P2" s="3" t="s">
        <v>169</v>
      </c>
    </row>
    <row r="3" spans="1:16" x14ac:dyDescent="0.25">
      <c r="B3" s="27"/>
      <c r="C3" s="27"/>
      <c r="D3" s="27"/>
      <c r="O3" s="253" t="s">
        <v>668</v>
      </c>
      <c r="P3" s="253" t="s">
        <v>669</v>
      </c>
    </row>
    <row r="4" spans="1:16" s="8" customFormat="1" x14ac:dyDescent="0.25">
      <c r="A4" s="15"/>
      <c r="B4" s="415" t="str">
        <f>Info!B4</f>
        <v>QUESTIONNAIRE À L’INTENTION DES PRODUCTEURS</v>
      </c>
      <c r="C4" s="416"/>
      <c r="D4" s="416"/>
      <c r="E4" s="416"/>
      <c r="F4" s="416"/>
      <c r="G4" s="416"/>
      <c r="H4" s="416"/>
      <c r="I4" s="416"/>
      <c r="J4" s="416"/>
      <c r="K4" s="416"/>
      <c r="L4" s="417"/>
      <c r="M4" s="6"/>
      <c r="N4" s="6"/>
      <c r="O4" s="7"/>
      <c r="P4" s="7"/>
    </row>
    <row r="5" spans="1:16" s="8" customFormat="1" x14ac:dyDescent="0.25">
      <c r="A5" s="15"/>
      <c r="B5" s="418" t="str">
        <f>Info!B5</f>
        <v>NQ-2026-001</v>
      </c>
      <c r="C5" s="419"/>
      <c r="D5" s="419"/>
      <c r="E5" s="419"/>
      <c r="F5" s="419"/>
      <c r="G5" s="419"/>
      <c r="H5" s="419"/>
      <c r="I5" s="419"/>
      <c r="J5" s="419"/>
      <c r="K5" s="419"/>
      <c r="L5" s="420"/>
      <c r="M5" s="6"/>
      <c r="N5" s="6"/>
      <c r="O5" s="7"/>
      <c r="P5" s="7"/>
    </row>
    <row r="6" spans="1:16" s="17" customFormat="1" x14ac:dyDescent="0.25">
      <c r="A6" s="15"/>
      <c r="B6" s="418" t="str">
        <f>Info!B6</f>
        <v>TUBAGES DE PUITS DE GAZ ET DE PÉTROLE</v>
      </c>
      <c r="C6" s="419"/>
      <c r="D6" s="419"/>
      <c r="E6" s="419"/>
      <c r="F6" s="419"/>
      <c r="G6" s="419"/>
      <c r="H6" s="419"/>
      <c r="I6" s="419"/>
      <c r="J6" s="419"/>
      <c r="K6" s="419"/>
      <c r="L6" s="420"/>
      <c r="M6" s="16"/>
      <c r="N6" s="16"/>
      <c r="O6" s="18"/>
      <c r="P6" s="18"/>
    </row>
    <row r="7" spans="1:16" s="17" customFormat="1" x14ac:dyDescent="0.25">
      <c r="A7" s="15"/>
      <c r="B7" s="325"/>
      <c r="C7" s="34"/>
      <c r="D7" s="34"/>
      <c r="E7" s="34"/>
      <c r="F7" s="34"/>
      <c r="G7" s="34"/>
      <c r="H7" s="34"/>
      <c r="I7" s="34"/>
      <c r="J7" s="34"/>
      <c r="K7" s="34"/>
      <c r="L7" s="326"/>
      <c r="M7" s="16"/>
      <c r="N7" s="16"/>
      <c r="O7" s="5"/>
    </row>
    <row r="8" spans="1:16" s="17" customFormat="1" x14ac:dyDescent="0.25">
      <c r="A8" s="15"/>
      <c r="B8" s="546" t="str">
        <f>Public!B8</f>
        <v>Les questions suivantes font référence aux marchandises comme définies dans la description du produit de l'onglet Intro.</v>
      </c>
      <c r="C8" s="547"/>
      <c r="D8" s="547"/>
      <c r="E8" s="547"/>
      <c r="F8" s="547"/>
      <c r="G8" s="547"/>
      <c r="H8" s="547"/>
      <c r="I8" s="547"/>
      <c r="J8" s="547"/>
      <c r="K8" s="547"/>
      <c r="L8" s="548"/>
      <c r="M8" s="16"/>
      <c r="N8" s="16"/>
      <c r="O8" s="18"/>
      <c r="P8" s="18"/>
    </row>
    <row r="9" spans="1:16" s="17" customFormat="1" x14ac:dyDescent="0.25">
      <c r="A9" s="15"/>
      <c r="B9" s="546" t="str">
        <f>Public!B9</f>
        <v>Des informations sur le produit et un glossaire de termes sont disponibles dans l'onglet Info.</v>
      </c>
      <c r="C9" s="547"/>
      <c r="D9" s="547"/>
      <c r="E9" s="547"/>
      <c r="F9" s="547"/>
      <c r="G9" s="547"/>
      <c r="H9" s="547"/>
      <c r="I9" s="547"/>
      <c r="J9" s="547"/>
      <c r="K9" s="547"/>
      <c r="L9" s="548"/>
      <c r="M9" s="16"/>
      <c r="N9" s="16"/>
      <c r="O9" s="18"/>
    </row>
    <row r="10" spans="1:16" s="17" customFormat="1" x14ac:dyDescent="0.25">
      <c r="A10" s="15"/>
      <c r="B10" s="549" t="str">
        <f>IF(Intro!$G$20="English",O10,P10)</f>
        <v xml:space="preserve">Utilisez l'onglet AddPro si vous avez besoin de plus d'espace.
</v>
      </c>
      <c r="C10" s="550"/>
      <c r="D10" s="550"/>
      <c r="E10" s="550"/>
      <c r="F10" s="550"/>
      <c r="G10" s="550"/>
      <c r="H10" s="550"/>
      <c r="I10" s="550"/>
      <c r="J10" s="550"/>
      <c r="K10" s="550"/>
      <c r="L10" s="551"/>
      <c r="M10" s="16"/>
      <c r="N10" s="16"/>
      <c r="O10" s="18" t="s">
        <v>180</v>
      </c>
      <c r="P10" s="18" t="str">
        <f>"Utilisez l'onglet AddPro si vous avez besoin de plus d'espace."&amp;CHAR(10)</f>
        <v xml:space="preserve">Utilisez l'onglet AddPro si vous avez besoin de plus d'espace.
</v>
      </c>
    </row>
    <row r="11" spans="1:16" s="9" customFormat="1" x14ac:dyDescent="0.25">
      <c r="A11" s="19"/>
      <c r="B11" s="28"/>
      <c r="C11" s="28"/>
      <c r="D11" s="28"/>
      <c r="E11" s="29"/>
      <c r="F11" s="29"/>
      <c r="G11" s="29"/>
      <c r="H11" s="29"/>
      <c r="I11" s="29"/>
      <c r="J11" s="29"/>
      <c r="K11" s="29"/>
      <c r="L11" s="29"/>
      <c r="O11" s="10"/>
      <c r="P11" s="10"/>
    </row>
    <row r="12" spans="1:16" x14ac:dyDescent="0.25">
      <c r="B12" s="398" t="str">
        <f>IF(Intro!$G$20="English",O12,P12)</f>
        <v>PRODUCTION ET CAPACITÉ</v>
      </c>
      <c r="C12" s="399"/>
      <c r="D12" s="399"/>
      <c r="E12" s="399"/>
      <c r="F12" s="399"/>
      <c r="G12" s="399"/>
      <c r="H12" s="399"/>
      <c r="I12" s="399"/>
      <c r="J12" s="399"/>
      <c r="K12" s="399"/>
      <c r="L12" s="400"/>
      <c r="M12" s="178"/>
      <c r="O12" s="253" t="s">
        <v>660</v>
      </c>
      <c r="P12" s="253" t="s">
        <v>661</v>
      </c>
    </row>
    <row r="13" spans="1:16" x14ac:dyDescent="0.25">
      <c r="B13" s="552" t="s">
        <v>20</v>
      </c>
      <c r="C13" s="553"/>
      <c r="D13" s="553"/>
      <c r="E13" s="553"/>
      <c r="F13" s="553"/>
      <c r="G13" s="553"/>
      <c r="H13" s="553"/>
      <c r="I13" s="553"/>
      <c r="J13" s="553"/>
      <c r="K13" s="553"/>
      <c r="L13" s="554"/>
      <c r="M13" s="2"/>
    </row>
    <row r="14" spans="1:16" s="11" customFormat="1" x14ac:dyDescent="0.25">
      <c r="A14" s="13"/>
      <c r="B14" s="30"/>
      <c r="C14" s="31"/>
      <c r="D14" s="31"/>
      <c r="E14" s="32"/>
      <c r="F14" s="32"/>
      <c r="G14" s="32"/>
      <c r="H14" s="32"/>
      <c r="I14" s="32"/>
      <c r="J14" s="32"/>
      <c r="K14" s="32"/>
      <c r="L14" s="33"/>
    </row>
    <row r="15" spans="1:16" s="11" customFormat="1" x14ac:dyDescent="0.25">
      <c r="A15" s="13"/>
      <c r="B15" s="401" t="str">
        <f>IF(Intro!$G$20="English",O15,P15)</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5" s="402"/>
      <c r="D15" s="402"/>
      <c r="E15" s="402"/>
      <c r="F15" s="402"/>
      <c r="G15" s="402"/>
      <c r="H15" s="402"/>
      <c r="I15" s="402"/>
      <c r="J15" s="402"/>
      <c r="K15" s="402"/>
      <c r="L15" s="403"/>
      <c r="O15" s="12" t="s">
        <v>692</v>
      </c>
      <c r="P15" s="11" t="s">
        <v>726</v>
      </c>
    </row>
    <row r="16" spans="1:16" s="11" customFormat="1" ht="32.25" customHeight="1" x14ac:dyDescent="0.25">
      <c r="A16" s="13"/>
      <c r="B16" s="401"/>
      <c r="C16" s="402"/>
      <c r="D16" s="402"/>
      <c r="E16" s="402"/>
      <c r="F16" s="402"/>
      <c r="G16" s="402"/>
      <c r="H16" s="402"/>
      <c r="I16" s="402"/>
      <c r="J16" s="402"/>
      <c r="K16" s="402"/>
      <c r="L16" s="403"/>
      <c r="O16" s="12"/>
    </row>
    <row r="17" spans="1:17" s="11" customFormat="1" x14ac:dyDescent="0.25">
      <c r="A17" s="13"/>
      <c r="B17" s="182"/>
      <c r="C17" s="183"/>
      <c r="D17" s="31"/>
      <c r="E17" s="32"/>
      <c r="F17" s="32"/>
      <c r="G17" s="32"/>
      <c r="H17" s="32"/>
      <c r="I17" s="32"/>
      <c r="J17" s="32"/>
      <c r="K17" s="32"/>
      <c r="L17" s="33"/>
      <c r="O17" s="12"/>
    </row>
    <row r="18" spans="1:17" s="11" customFormat="1" x14ac:dyDescent="0.25">
      <c r="A18" s="13"/>
      <c r="B18" s="182"/>
      <c r="C18" s="183"/>
      <c r="F18" s="31"/>
      <c r="G18" s="587">
        <f>Variables!B6</f>
        <v>2023</v>
      </c>
      <c r="H18" s="587">
        <f>G18+1</f>
        <v>2024</v>
      </c>
      <c r="I18" s="587">
        <f>H18+1</f>
        <v>2025</v>
      </c>
      <c r="J18" s="587" t="str">
        <f>IF(Intro!$G$20="English",Variables!B9,Variables!C9)</f>
        <v>janv.-mars 2025</v>
      </c>
      <c r="K18" s="587" t="str">
        <f>IF(Intro!$G$20="English",Variables!B10,Variables!C10)</f>
        <v>janv.-mars 2026</v>
      </c>
      <c r="L18" s="209"/>
      <c r="O18" s="12"/>
    </row>
    <row r="19" spans="1:17" s="11" customFormat="1" x14ac:dyDescent="0.25">
      <c r="A19" s="13"/>
      <c r="B19" s="257"/>
      <c r="C19" s="258"/>
      <c r="F19" s="31"/>
      <c r="G19" s="587"/>
      <c r="H19" s="587"/>
      <c r="I19" s="587"/>
      <c r="J19" s="587"/>
      <c r="K19" s="587"/>
      <c r="L19" s="209"/>
      <c r="O19" s="12"/>
    </row>
    <row r="20" spans="1:17" s="178" customFormat="1" x14ac:dyDescent="0.25">
      <c r="A20" s="202"/>
      <c r="B20" s="591" t="str">
        <f>IF(Intro!$G$20="English",O20,P20)</f>
        <v>Production pour les ventes au Canada</v>
      </c>
      <c r="C20" s="592"/>
      <c r="D20" s="592"/>
      <c r="E20" s="593"/>
      <c r="F20" s="264" t="str">
        <f>IF(Intro!$G$20="English",Variables!$B$23,Variables!$C$23)</f>
        <v>tonnes</v>
      </c>
      <c r="G20" s="337">
        <f>SUM(G21:G22)</f>
        <v>0</v>
      </c>
      <c r="H20" s="337">
        <f t="shared" ref="H20:K20" si="0">SUM(H21:H22)</f>
        <v>0</v>
      </c>
      <c r="I20" s="337">
        <f t="shared" si="0"/>
        <v>0</v>
      </c>
      <c r="J20" s="337">
        <f t="shared" si="0"/>
        <v>0</v>
      </c>
      <c r="K20" s="337">
        <f t="shared" si="0"/>
        <v>0</v>
      </c>
      <c r="L20" s="209"/>
      <c r="O20" s="180" t="s">
        <v>182</v>
      </c>
      <c r="P20" s="180" t="s">
        <v>181</v>
      </c>
      <c r="Q20" s="180"/>
    </row>
    <row r="21" spans="1:17" s="178" customFormat="1" x14ac:dyDescent="0.25">
      <c r="A21" s="202"/>
      <c r="B21" s="594" t="str">
        <f>IF(Intro!$G$20="English",O21,P21)</f>
        <v>Sans soudure</v>
      </c>
      <c r="C21" s="595"/>
      <c r="D21" s="595"/>
      <c r="E21" s="596"/>
      <c r="F21" s="324" t="str">
        <f>IF(Intro!$G$20="English",Variables!$B$23,Variables!$C$23)</f>
        <v>tonnes</v>
      </c>
      <c r="G21" s="336"/>
      <c r="H21" s="336"/>
      <c r="I21" s="336"/>
      <c r="J21" s="336"/>
      <c r="K21" s="336"/>
      <c r="L21" s="209"/>
      <c r="O21" s="152" t="s">
        <v>848</v>
      </c>
      <c r="P21" s="152" t="s">
        <v>879</v>
      </c>
      <c r="Q21" s="180"/>
    </row>
    <row r="22" spans="1:17" s="178" customFormat="1" x14ac:dyDescent="0.25">
      <c r="A22" s="202"/>
      <c r="B22" s="594" t="str">
        <f>IF(Intro!$G$20="English",O22,P22)</f>
        <v>Soudé</v>
      </c>
      <c r="C22" s="595"/>
      <c r="D22" s="595"/>
      <c r="E22" s="596"/>
      <c r="F22" s="324" t="str">
        <f>IF(Intro!$G$20="English",Variables!$B$23,Variables!$C$23)</f>
        <v>tonnes</v>
      </c>
      <c r="G22" s="336"/>
      <c r="H22" s="336"/>
      <c r="I22" s="336"/>
      <c r="J22" s="336"/>
      <c r="K22" s="336"/>
      <c r="L22" s="209"/>
      <c r="O22" s="322" t="s">
        <v>849</v>
      </c>
      <c r="P22" s="322" t="s">
        <v>880</v>
      </c>
      <c r="Q22" s="180"/>
    </row>
    <row r="23" spans="1:17" s="178" customFormat="1" x14ac:dyDescent="0.25">
      <c r="A23" s="202"/>
      <c r="B23" s="591" t="str">
        <f>IF(Intro!$G$20="English",O23,P23)</f>
        <v>Production pour les ventes à l'exportation</v>
      </c>
      <c r="C23" s="592"/>
      <c r="D23" s="592"/>
      <c r="E23" s="593"/>
      <c r="F23" s="264" t="str">
        <f>IF(Intro!$G$20="English",Variables!$B$23,Variables!$C$23)</f>
        <v>tonnes</v>
      </c>
      <c r="G23" s="337">
        <f>SUM(G24:G25)</f>
        <v>0</v>
      </c>
      <c r="H23" s="337">
        <f t="shared" ref="H23" si="1">SUM(H24:H25)</f>
        <v>0</v>
      </c>
      <c r="I23" s="337">
        <f t="shared" ref="I23" si="2">SUM(I24:I25)</f>
        <v>0</v>
      </c>
      <c r="J23" s="337">
        <f t="shared" ref="J23" si="3">SUM(J24:J25)</f>
        <v>0</v>
      </c>
      <c r="K23" s="337">
        <f t="shared" ref="K23" si="4">SUM(K24:K25)</f>
        <v>0</v>
      </c>
      <c r="L23" s="209"/>
      <c r="O23" s="180" t="s">
        <v>183</v>
      </c>
      <c r="P23" s="180" t="s">
        <v>184</v>
      </c>
      <c r="Q23" s="180"/>
    </row>
    <row r="24" spans="1:17" s="178" customFormat="1" x14ac:dyDescent="0.25">
      <c r="A24" s="202"/>
      <c r="B24" s="594" t="str">
        <f>IF(Intro!$G$20="English",O24,P24)</f>
        <v>Sans soudure</v>
      </c>
      <c r="C24" s="595"/>
      <c r="D24" s="595"/>
      <c r="E24" s="596"/>
      <c r="F24" s="324" t="str">
        <f>IF(Intro!$G$20="English",Variables!$B$23,Variables!$C$23)</f>
        <v>tonnes</v>
      </c>
      <c r="G24" s="336"/>
      <c r="H24" s="336"/>
      <c r="I24" s="336"/>
      <c r="J24" s="336"/>
      <c r="K24" s="336"/>
      <c r="L24" s="209"/>
      <c r="O24" s="152" t="s">
        <v>848</v>
      </c>
      <c r="P24" s="152" t="s">
        <v>879</v>
      </c>
      <c r="Q24" s="180"/>
    </row>
    <row r="25" spans="1:17" s="178" customFormat="1" x14ac:dyDescent="0.25">
      <c r="A25" s="202"/>
      <c r="B25" s="594" t="str">
        <f>IF(Intro!$G$20="English",O25,P25)</f>
        <v>Soudé</v>
      </c>
      <c r="C25" s="595"/>
      <c r="D25" s="595"/>
      <c r="E25" s="596"/>
      <c r="F25" s="324" t="str">
        <f>IF(Intro!$G$20="English",Variables!$B$23,Variables!$C$23)</f>
        <v>tonnes</v>
      </c>
      <c r="G25" s="336"/>
      <c r="H25" s="336"/>
      <c r="I25" s="336"/>
      <c r="J25" s="336"/>
      <c r="K25" s="336"/>
      <c r="L25" s="209"/>
      <c r="O25" s="322" t="s">
        <v>849</v>
      </c>
      <c r="P25" s="322" t="s">
        <v>880</v>
      </c>
      <c r="Q25" s="180"/>
    </row>
    <row r="26" spans="1:17" s="180" customFormat="1" ht="14.25" customHeight="1" x14ac:dyDescent="0.25">
      <c r="A26" s="269"/>
      <c r="B26" s="591" t="str">
        <f>IF(Intro!$G$20="English",O26,P26)</f>
        <v>Production utilisée à l'interne ou destinée à la transformation ultérieure à l’interne</v>
      </c>
      <c r="C26" s="592"/>
      <c r="D26" s="592"/>
      <c r="E26" s="593"/>
      <c r="F26" s="324" t="str">
        <f>IF(Intro!$G$20="English",Variables!$B$23,Variables!$C$23)</f>
        <v>tonnes</v>
      </c>
      <c r="G26" s="336"/>
      <c r="H26" s="336"/>
      <c r="I26" s="336"/>
      <c r="J26" s="336"/>
      <c r="K26" s="336"/>
      <c r="L26" s="223"/>
      <c r="O26" s="180" t="s">
        <v>185</v>
      </c>
      <c r="P26" s="180" t="s">
        <v>419</v>
      </c>
    </row>
    <row r="27" spans="1:17" s="232" customFormat="1" x14ac:dyDescent="0.25">
      <c r="A27" s="231" t="s">
        <v>565</v>
      </c>
      <c r="B27" s="588" t="str">
        <f>IF(Intro!$G$20="English",O27,P27)</f>
        <v>Production totale des marchandises</v>
      </c>
      <c r="C27" s="589"/>
      <c r="D27" s="589"/>
      <c r="E27" s="590"/>
      <c r="F27" s="270" t="str">
        <f>IF(Intro!$G$20="English",Variables!$B$23,Variables!$C$23)</f>
        <v>tonnes</v>
      </c>
      <c r="G27" s="337">
        <f>G20+G23+G26</f>
        <v>0</v>
      </c>
      <c r="H27" s="337">
        <f t="shared" ref="H27:K27" si="5">H20+H23+H26</f>
        <v>0</v>
      </c>
      <c r="I27" s="337">
        <f t="shared" si="5"/>
        <v>0</v>
      </c>
      <c r="J27" s="337">
        <f t="shared" si="5"/>
        <v>0</v>
      </c>
      <c r="K27" s="337">
        <f t="shared" si="5"/>
        <v>0</v>
      </c>
      <c r="L27" s="209"/>
      <c r="O27" s="254" t="s">
        <v>130</v>
      </c>
      <c r="P27" s="254" t="s">
        <v>131</v>
      </c>
      <c r="Q27" s="254"/>
    </row>
    <row r="28" spans="1:17" s="178" customFormat="1" ht="14.25" customHeight="1" x14ac:dyDescent="0.25">
      <c r="A28" s="202"/>
      <c r="B28" s="591" t="str">
        <f>IF(Intro!$G$20="English",O28,P28)</f>
        <v>Production d'autres produits fabriqués avec le même équipement</v>
      </c>
      <c r="C28" s="592"/>
      <c r="D28" s="592"/>
      <c r="E28" s="593"/>
      <c r="F28" s="324" t="str">
        <f>IF(Intro!$G$20="English",Variables!$B$23,Variables!$C$23)</f>
        <v>tonnes</v>
      </c>
      <c r="G28" s="336"/>
      <c r="H28" s="336"/>
      <c r="I28" s="336"/>
      <c r="J28" s="336"/>
      <c r="K28" s="336"/>
      <c r="L28" s="209"/>
      <c r="O28" s="180" t="s">
        <v>186</v>
      </c>
      <c r="P28" s="180" t="s">
        <v>187</v>
      </c>
      <c r="Q28" s="180"/>
    </row>
    <row r="29" spans="1:17" s="232" customFormat="1" x14ac:dyDescent="0.25">
      <c r="A29" s="231"/>
      <c r="B29" s="588" t="str">
        <f>IF(Intro!$G$20="English",O29,P29)</f>
        <v>Total</v>
      </c>
      <c r="C29" s="589"/>
      <c r="D29" s="589"/>
      <c r="E29" s="590"/>
      <c r="F29" s="270" t="str">
        <f>IF(Intro!$G$20="English",Variables!$B$23,Variables!$C$23)</f>
        <v>tonnes</v>
      </c>
      <c r="G29" s="337">
        <f>SUM(G27,G28)</f>
        <v>0</v>
      </c>
      <c r="H29" s="337">
        <f>SUM(H27,H28)</f>
        <v>0</v>
      </c>
      <c r="I29" s="337">
        <f>SUM(I27,I28)</f>
        <v>0</v>
      </c>
      <c r="J29" s="337">
        <f>SUM(J27,J28)</f>
        <v>0</v>
      </c>
      <c r="K29" s="337">
        <f>SUM(K27,K28)</f>
        <v>0</v>
      </c>
      <c r="L29" s="209"/>
      <c r="O29" s="254" t="s">
        <v>45</v>
      </c>
      <c r="P29" s="254" t="s">
        <v>45</v>
      </c>
      <c r="Q29" s="254"/>
    </row>
    <row r="30" spans="1:17" s="178" customFormat="1" x14ac:dyDescent="0.25">
      <c r="A30" s="202"/>
      <c r="B30" s="591" t="str">
        <f>IF(Intro!$G$20="English",O30,P30)</f>
        <v>Capacité pratique des usines</v>
      </c>
      <c r="C30" s="592"/>
      <c r="D30" s="592"/>
      <c r="E30" s="593"/>
      <c r="F30" s="264" t="str">
        <f>IF(Intro!$G$20="English",Variables!$B$23,Variables!$C$23)</f>
        <v>tonnes</v>
      </c>
      <c r="G30" s="336"/>
      <c r="H30" s="336"/>
      <c r="I30" s="336"/>
      <c r="J30" s="336"/>
      <c r="K30" s="336"/>
      <c r="L30" s="209"/>
      <c r="O30" s="180" t="s">
        <v>378</v>
      </c>
      <c r="P30" s="180" t="s">
        <v>193</v>
      </c>
      <c r="Q30" s="180"/>
    </row>
    <row r="31" spans="1:17" s="178" customFormat="1" x14ac:dyDescent="0.25">
      <c r="A31" s="202"/>
      <c r="B31" s="594" t="str">
        <f>IF(Intro!$G$20="English",O31,P31)</f>
        <v>Sans soudure</v>
      </c>
      <c r="C31" s="595"/>
      <c r="D31" s="595"/>
      <c r="E31" s="596"/>
      <c r="F31" s="324" t="str">
        <f>IF(Intro!$G$20="English",Variables!$B$23,Variables!$C$23)</f>
        <v>tonnes</v>
      </c>
      <c r="G31" s="336"/>
      <c r="H31" s="336"/>
      <c r="I31" s="336"/>
      <c r="J31" s="336"/>
      <c r="K31" s="336"/>
      <c r="L31" s="209"/>
      <c r="O31" s="152" t="s">
        <v>848</v>
      </c>
      <c r="P31" s="152" t="s">
        <v>879</v>
      </c>
      <c r="Q31" s="180"/>
    </row>
    <row r="32" spans="1:17" s="178" customFormat="1" x14ac:dyDescent="0.25">
      <c r="A32" s="202"/>
      <c r="B32" s="594" t="str">
        <f>IF(Intro!$G$20="English",O32,P32)</f>
        <v>Soudé</v>
      </c>
      <c r="C32" s="595"/>
      <c r="D32" s="595"/>
      <c r="E32" s="596"/>
      <c r="F32" s="324" t="str">
        <f>IF(Intro!$G$20="English",Variables!$B$23,Variables!$C$23)</f>
        <v>tonnes</v>
      </c>
      <c r="G32" s="336"/>
      <c r="H32" s="336"/>
      <c r="I32" s="336"/>
      <c r="J32" s="336"/>
      <c r="K32" s="336"/>
      <c r="L32" s="209"/>
      <c r="O32" s="322" t="s">
        <v>849</v>
      </c>
      <c r="P32" s="322" t="s">
        <v>880</v>
      </c>
      <c r="Q32" s="180"/>
    </row>
    <row r="33" spans="1:17" s="232" customFormat="1" x14ac:dyDescent="0.25">
      <c r="A33" s="231"/>
      <c r="B33" s="588" t="str">
        <f>IF(Intro!$G$20="English",O33,P33)</f>
        <v>Taux d'utilisation des capacités des marchandises</v>
      </c>
      <c r="C33" s="589"/>
      <c r="D33" s="589"/>
      <c r="E33" s="590"/>
      <c r="F33" s="270" t="s">
        <v>190</v>
      </c>
      <c r="G33" s="337" t="str">
        <f>IF(G30=0,"-",G27/G30*100)</f>
        <v>-</v>
      </c>
      <c r="H33" s="337" t="str">
        <f>IF(H30=0,"-",H27/H30*100)</f>
        <v>-</v>
      </c>
      <c r="I33" s="337" t="str">
        <f>IF(I30=0,"-",I27/I30*100)</f>
        <v>-</v>
      </c>
      <c r="J33" s="337" t="str">
        <f>IF(J30=0,"-",J27/J30*100)</f>
        <v>-</v>
      </c>
      <c r="K33" s="337" t="str">
        <f>IF(K30=0,"-",K27/K30*100)</f>
        <v>-</v>
      </c>
      <c r="L33" s="209"/>
      <c r="O33" s="254" t="s">
        <v>188</v>
      </c>
      <c r="P33" s="254" t="s">
        <v>189</v>
      </c>
      <c r="Q33" s="254"/>
    </row>
    <row r="34" spans="1:17" s="232" customFormat="1" x14ac:dyDescent="0.25">
      <c r="A34" s="231"/>
      <c r="B34" s="588" t="str">
        <f>IF(Intro!$G$20="English",O34,P34)</f>
        <v>Taux d'utilisation total des capacités</v>
      </c>
      <c r="C34" s="589"/>
      <c r="D34" s="589"/>
      <c r="E34" s="590"/>
      <c r="F34" s="270" t="s">
        <v>190</v>
      </c>
      <c r="G34" s="337" t="str">
        <f>IF(G30=0,"-",G29/G30*100)</f>
        <v>-</v>
      </c>
      <c r="H34" s="337" t="str">
        <f t="shared" ref="H34:I34" si="6">IF(H30=0,"-",H29/H30*100)</f>
        <v>-</v>
      </c>
      <c r="I34" s="337" t="str">
        <f t="shared" si="6"/>
        <v>-</v>
      </c>
      <c r="J34" s="337" t="str">
        <f t="shared" ref="J34:K34" si="7">IF(J30=0,"-",J29/J30*100)</f>
        <v>-</v>
      </c>
      <c r="K34" s="337" t="str">
        <f t="shared" si="7"/>
        <v>-</v>
      </c>
      <c r="L34" s="209"/>
      <c r="O34" s="254" t="s">
        <v>191</v>
      </c>
      <c r="P34" s="254" t="s">
        <v>192</v>
      </c>
      <c r="Q34" s="254"/>
    </row>
    <row r="35" spans="1:17" s="178" customFormat="1" x14ac:dyDescent="0.25">
      <c r="A35" s="202"/>
      <c r="B35" s="221"/>
      <c r="C35" s="222"/>
      <c r="D35" s="222"/>
      <c r="E35" s="222"/>
      <c r="F35" s="222"/>
      <c r="G35" s="222"/>
      <c r="H35" s="222"/>
      <c r="I35" s="222"/>
      <c r="J35" s="222"/>
      <c r="K35" s="222"/>
      <c r="L35" s="220"/>
      <c r="O35" s="233"/>
      <c r="P35" s="233"/>
    </row>
    <row r="36" spans="1:17" s="3" customFormat="1" x14ac:dyDescent="0.25">
      <c r="A36" s="14"/>
      <c r="B36" s="530" t="s">
        <v>21</v>
      </c>
      <c r="C36" s="531"/>
      <c r="D36" s="531"/>
      <c r="E36" s="531"/>
      <c r="F36" s="531"/>
      <c r="G36" s="531"/>
      <c r="H36" s="531"/>
      <c r="I36" s="531"/>
      <c r="J36" s="531"/>
      <c r="K36" s="531"/>
      <c r="L36" s="532"/>
      <c r="M36" s="214"/>
    </row>
    <row r="37" spans="1:17" s="178" customFormat="1" x14ac:dyDescent="0.25">
      <c r="A37" s="202"/>
      <c r="B37" s="218"/>
      <c r="C37" s="219"/>
      <c r="D37" s="219"/>
      <c r="E37" s="219"/>
      <c r="F37" s="219"/>
      <c r="G37" s="219"/>
      <c r="H37" s="219"/>
      <c r="I37" s="219"/>
      <c r="J37" s="219"/>
      <c r="K37" s="219"/>
      <c r="L37" s="204"/>
      <c r="O37" s="233"/>
      <c r="P37" s="233"/>
    </row>
    <row r="38" spans="1:17" s="178" customFormat="1" x14ac:dyDescent="0.25">
      <c r="A38" s="202"/>
      <c r="B38" s="401" t="str">
        <f>IF(Intro!$G$20="English",O38,P38)</f>
        <v xml:space="preserve">Fournissez des détails sur la façon dont votre entreprise détermine la capacité pratique des usines. </v>
      </c>
      <c r="C38" s="402"/>
      <c r="D38" s="402"/>
      <c r="E38" s="402"/>
      <c r="F38" s="402"/>
      <c r="G38" s="402"/>
      <c r="H38" s="402"/>
      <c r="I38" s="402"/>
      <c r="J38" s="402"/>
      <c r="K38" s="402"/>
      <c r="L38" s="403"/>
      <c r="O38" s="233" t="s">
        <v>154</v>
      </c>
      <c r="P38" s="233" t="s">
        <v>155</v>
      </c>
    </row>
    <row r="39" spans="1:17" s="178" customFormat="1" x14ac:dyDescent="0.25">
      <c r="A39" s="202"/>
      <c r="B39" s="218"/>
      <c r="C39" s="219"/>
      <c r="D39" s="219"/>
      <c r="E39" s="219"/>
      <c r="F39" s="219"/>
      <c r="G39" s="219"/>
      <c r="H39" s="219"/>
      <c r="I39" s="219"/>
      <c r="J39" s="219"/>
      <c r="K39" s="219"/>
      <c r="L39" s="204"/>
      <c r="O39" s="233"/>
      <c r="P39" s="233"/>
    </row>
    <row r="40" spans="1:17" s="3" customFormat="1" x14ac:dyDescent="0.25">
      <c r="A40" s="14"/>
      <c r="B40" s="524"/>
      <c r="C40" s="525"/>
      <c r="D40" s="525"/>
      <c r="E40" s="525"/>
      <c r="F40" s="525"/>
      <c r="G40" s="525"/>
      <c r="H40" s="525"/>
      <c r="I40" s="525"/>
      <c r="J40" s="525"/>
      <c r="K40" s="525"/>
      <c r="L40" s="526"/>
      <c r="M40" s="178"/>
      <c r="O40" s="172"/>
      <c r="P40" s="172"/>
    </row>
    <row r="41" spans="1:17" s="3" customFormat="1" x14ac:dyDescent="0.25">
      <c r="A41" s="14"/>
      <c r="B41" s="524"/>
      <c r="C41" s="525"/>
      <c r="D41" s="525"/>
      <c r="E41" s="525"/>
      <c r="F41" s="525"/>
      <c r="G41" s="525"/>
      <c r="H41" s="525"/>
      <c r="I41" s="525"/>
      <c r="J41" s="525"/>
      <c r="K41" s="525"/>
      <c r="L41" s="526"/>
      <c r="M41" s="178"/>
      <c r="O41" s="172"/>
      <c r="P41" s="172"/>
    </row>
    <row r="42" spans="1:17" s="3" customFormat="1" x14ac:dyDescent="0.25">
      <c r="A42" s="14"/>
      <c r="B42" s="524"/>
      <c r="C42" s="525"/>
      <c r="D42" s="525"/>
      <c r="E42" s="525"/>
      <c r="F42" s="525"/>
      <c r="G42" s="525"/>
      <c r="H42" s="525"/>
      <c r="I42" s="525"/>
      <c r="J42" s="525"/>
      <c r="K42" s="525"/>
      <c r="L42" s="526"/>
      <c r="M42" s="178"/>
      <c r="O42" s="172"/>
      <c r="P42" s="172"/>
    </row>
    <row r="43" spans="1:17" s="3" customFormat="1" x14ac:dyDescent="0.25">
      <c r="A43" s="14"/>
      <c r="B43" s="524"/>
      <c r="C43" s="525"/>
      <c r="D43" s="525"/>
      <c r="E43" s="525"/>
      <c r="F43" s="525"/>
      <c r="G43" s="525"/>
      <c r="H43" s="525"/>
      <c r="I43" s="525"/>
      <c r="J43" s="525"/>
      <c r="K43" s="525"/>
      <c r="L43" s="526"/>
      <c r="M43" s="178"/>
      <c r="O43" s="172"/>
      <c r="P43" s="172"/>
    </row>
    <row r="44" spans="1:17" s="3" customFormat="1" x14ac:dyDescent="0.25">
      <c r="A44" s="14"/>
      <c r="B44" s="524"/>
      <c r="C44" s="525"/>
      <c r="D44" s="525"/>
      <c r="E44" s="525"/>
      <c r="F44" s="525"/>
      <c r="G44" s="525"/>
      <c r="H44" s="525"/>
      <c r="I44" s="525"/>
      <c r="J44" s="525"/>
      <c r="K44" s="525"/>
      <c r="L44" s="526"/>
      <c r="M44" s="178"/>
      <c r="O44" s="172"/>
      <c r="P44" s="172"/>
    </row>
    <row r="45" spans="1:17" s="3" customFormat="1" x14ac:dyDescent="0.25">
      <c r="A45" s="14"/>
      <c r="B45" s="524"/>
      <c r="C45" s="525"/>
      <c r="D45" s="525"/>
      <c r="E45" s="525"/>
      <c r="F45" s="525"/>
      <c r="G45" s="525"/>
      <c r="H45" s="525"/>
      <c r="I45" s="525"/>
      <c r="J45" s="525"/>
      <c r="K45" s="525"/>
      <c r="L45" s="526"/>
      <c r="M45" s="178"/>
      <c r="O45" s="172"/>
      <c r="P45" s="172"/>
    </row>
    <row r="46" spans="1:17" s="3" customFormat="1" x14ac:dyDescent="0.25">
      <c r="A46" s="14"/>
      <c r="B46" s="524"/>
      <c r="C46" s="525"/>
      <c r="D46" s="525"/>
      <c r="E46" s="525"/>
      <c r="F46" s="525"/>
      <c r="G46" s="525"/>
      <c r="H46" s="525"/>
      <c r="I46" s="525"/>
      <c r="J46" s="525"/>
      <c r="K46" s="525"/>
      <c r="L46" s="526"/>
      <c r="M46" s="178"/>
      <c r="O46" s="172"/>
      <c r="P46" s="172"/>
    </row>
    <row r="47" spans="1:17" s="3" customFormat="1" x14ac:dyDescent="0.25">
      <c r="A47" s="14"/>
      <c r="B47" s="524"/>
      <c r="C47" s="525"/>
      <c r="D47" s="525"/>
      <c r="E47" s="525"/>
      <c r="F47" s="525"/>
      <c r="G47" s="525"/>
      <c r="H47" s="525"/>
      <c r="I47" s="525"/>
      <c r="J47" s="525"/>
      <c r="K47" s="525"/>
      <c r="L47" s="526"/>
      <c r="M47" s="178"/>
      <c r="O47" s="172"/>
      <c r="P47" s="172"/>
    </row>
    <row r="48" spans="1:17" s="178" customFormat="1" x14ac:dyDescent="0.25">
      <c r="A48" s="202"/>
      <c r="B48" s="221"/>
      <c r="C48" s="222"/>
      <c r="D48" s="222"/>
      <c r="E48" s="222"/>
      <c r="F48" s="222"/>
      <c r="G48" s="222"/>
      <c r="H48" s="222"/>
      <c r="I48" s="222"/>
      <c r="J48" s="222"/>
      <c r="K48" s="222"/>
      <c r="L48" s="220"/>
      <c r="O48" s="233"/>
      <c r="P48" s="233"/>
    </row>
    <row r="49" spans="1:16" s="3" customFormat="1" x14ac:dyDescent="0.25">
      <c r="A49" s="14"/>
      <c r="B49" s="530" t="s">
        <v>26</v>
      </c>
      <c r="C49" s="531"/>
      <c r="D49" s="531"/>
      <c r="E49" s="531"/>
      <c r="F49" s="531"/>
      <c r="G49" s="531"/>
      <c r="H49" s="531"/>
      <c r="I49" s="531"/>
      <c r="J49" s="531"/>
      <c r="K49" s="531"/>
      <c r="L49" s="532"/>
      <c r="M49" s="214"/>
    </row>
    <row r="50" spans="1:16" s="178" customFormat="1" x14ac:dyDescent="0.25">
      <c r="A50" s="202"/>
      <c r="B50" s="218"/>
      <c r="C50" s="219"/>
      <c r="D50" s="219"/>
      <c r="E50" s="219"/>
      <c r="F50" s="219"/>
      <c r="G50" s="219"/>
      <c r="H50" s="219"/>
      <c r="I50" s="219"/>
      <c r="J50" s="219"/>
      <c r="K50" s="219"/>
      <c r="L50" s="204"/>
      <c r="O50" s="233"/>
      <c r="P50" s="233"/>
    </row>
    <row r="51" spans="1:16" s="178" customFormat="1" x14ac:dyDescent="0.25">
      <c r="A51" s="202"/>
      <c r="B51" s="401" t="str">
        <f>IF(Intro!$G$20="English",O51,P51)</f>
        <v>Si l'un ou l'autre des taux d'utilisation de la capacité, tel que calculé, est supérieur à 100 %, expliquez.</v>
      </c>
      <c r="C51" s="402"/>
      <c r="D51" s="402"/>
      <c r="E51" s="402"/>
      <c r="F51" s="402"/>
      <c r="G51" s="402"/>
      <c r="H51" s="402"/>
      <c r="I51" s="402"/>
      <c r="J51" s="402"/>
      <c r="K51" s="402"/>
      <c r="L51" s="403"/>
      <c r="O51" s="233" t="s">
        <v>340</v>
      </c>
      <c r="P51" s="233" t="s">
        <v>601</v>
      </c>
    </row>
    <row r="52" spans="1:16" s="178" customFormat="1" x14ac:dyDescent="0.25">
      <c r="A52" s="202"/>
      <c r="B52" s="218"/>
      <c r="C52" s="219"/>
      <c r="D52" s="219"/>
      <c r="E52" s="219"/>
      <c r="F52" s="219"/>
      <c r="G52" s="219"/>
      <c r="H52" s="219"/>
      <c r="I52" s="219"/>
      <c r="J52" s="219"/>
      <c r="K52" s="219"/>
      <c r="L52" s="204"/>
      <c r="O52" s="233"/>
      <c r="P52" s="233"/>
    </row>
    <row r="53" spans="1:16" s="3" customFormat="1" x14ac:dyDescent="0.25">
      <c r="A53" s="14"/>
      <c r="B53" s="524"/>
      <c r="C53" s="525"/>
      <c r="D53" s="525"/>
      <c r="E53" s="525"/>
      <c r="F53" s="525"/>
      <c r="G53" s="525"/>
      <c r="H53" s="525"/>
      <c r="I53" s="525"/>
      <c r="J53" s="525"/>
      <c r="K53" s="525"/>
      <c r="L53" s="526"/>
      <c r="M53" s="178"/>
      <c r="O53" s="172"/>
      <c r="P53" s="172"/>
    </row>
    <row r="54" spans="1:16" s="3" customFormat="1" x14ac:dyDescent="0.25">
      <c r="A54" s="14"/>
      <c r="B54" s="524"/>
      <c r="C54" s="525"/>
      <c r="D54" s="525"/>
      <c r="E54" s="525"/>
      <c r="F54" s="525"/>
      <c r="G54" s="525"/>
      <c r="H54" s="525"/>
      <c r="I54" s="525"/>
      <c r="J54" s="525"/>
      <c r="K54" s="525"/>
      <c r="L54" s="526"/>
      <c r="M54" s="178"/>
      <c r="O54" s="172"/>
      <c r="P54" s="172"/>
    </row>
    <row r="55" spans="1:16" s="3" customFormat="1" x14ac:dyDescent="0.25">
      <c r="A55" s="14"/>
      <c r="B55" s="524"/>
      <c r="C55" s="525"/>
      <c r="D55" s="525"/>
      <c r="E55" s="525"/>
      <c r="F55" s="525"/>
      <c r="G55" s="525"/>
      <c r="H55" s="525"/>
      <c r="I55" s="525"/>
      <c r="J55" s="525"/>
      <c r="K55" s="525"/>
      <c r="L55" s="526"/>
      <c r="M55" s="178"/>
      <c r="O55" s="172"/>
      <c r="P55" s="172"/>
    </row>
    <row r="56" spans="1:16" s="3" customFormat="1" x14ac:dyDescent="0.25">
      <c r="A56" s="14"/>
      <c r="B56" s="524"/>
      <c r="C56" s="525"/>
      <c r="D56" s="525"/>
      <c r="E56" s="525"/>
      <c r="F56" s="525"/>
      <c r="G56" s="525"/>
      <c r="H56" s="525"/>
      <c r="I56" s="525"/>
      <c r="J56" s="525"/>
      <c r="K56" s="525"/>
      <c r="L56" s="526"/>
      <c r="M56" s="178"/>
      <c r="O56" s="172"/>
      <c r="P56" s="172"/>
    </row>
    <row r="57" spans="1:16" s="3" customFormat="1" x14ac:dyDescent="0.25">
      <c r="A57" s="14"/>
      <c r="B57" s="524"/>
      <c r="C57" s="525"/>
      <c r="D57" s="525"/>
      <c r="E57" s="525"/>
      <c r="F57" s="525"/>
      <c r="G57" s="525"/>
      <c r="H57" s="525"/>
      <c r="I57" s="525"/>
      <c r="J57" s="525"/>
      <c r="K57" s="525"/>
      <c r="L57" s="526"/>
      <c r="M57" s="178"/>
      <c r="O57" s="172"/>
      <c r="P57" s="172"/>
    </row>
    <row r="58" spans="1:16" s="3" customFormat="1" x14ac:dyDescent="0.25">
      <c r="A58" s="14"/>
      <c r="B58" s="524"/>
      <c r="C58" s="525"/>
      <c r="D58" s="525"/>
      <c r="E58" s="525"/>
      <c r="F58" s="525"/>
      <c r="G58" s="525"/>
      <c r="H58" s="525"/>
      <c r="I58" s="525"/>
      <c r="J58" s="525"/>
      <c r="K58" s="525"/>
      <c r="L58" s="526"/>
      <c r="M58" s="178"/>
      <c r="O58" s="172"/>
      <c r="P58" s="172"/>
    </row>
    <row r="59" spans="1:16" s="3" customFormat="1" x14ac:dyDescent="0.25">
      <c r="A59" s="14"/>
      <c r="B59" s="524"/>
      <c r="C59" s="525"/>
      <c r="D59" s="525"/>
      <c r="E59" s="525"/>
      <c r="F59" s="525"/>
      <c r="G59" s="525"/>
      <c r="H59" s="525"/>
      <c r="I59" s="525"/>
      <c r="J59" s="525"/>
      <c r="K59" s="525"/>
      <c r="L59" s="526"/>
      <c r="M59" s="178"/>
      <c r="O59" s="172"/>
      <c r="P59" s="172"/>
    </row>
    <row r="60" spans="1:16" s="3" customFormat="1" x14ac:dyDescent="0.25">
      <c r="A60" s="14"/>
      <c r="B60" s="524"/>
      <c r="C60" s="525"/>
      <c r="D60" s="525"/>
      <c r="E60" s="525"/>
      <c r="F60" s="525"/>
      <c r="G60" s="525"/>
      <c r="H60" s="525"/>
      <c r="I60" s="525"/>
      <c r="J60" s="525"/>
      <c r="K60" s="525"/>
      <c r="L60" s="526"/>
      <c r="M60" s="178"/>
      <c r="O60" s="172"/>
      <c r="P60" s="172"/>
    </row>
    <row r="61" spans="1:16" s="178" customFormat="1" x14ac:dyDescent="0.25">
      <c r="A61" s="202"/>
      <c r="B61" s="221"/>
      <c r="C61" s="222"/>
      <c r="D61" s="222"/>
      <c r="E61" s="222"/>
      <c r="F61" s="222"/>
      <c r="G61" s="222"/>
      <c r="H61" s="222"/>
      <c r="I61" s="222"/>
      <c r="J61" s="222"/>
      <c r="K61" s="222"/>
      <c r="L61" s="220"/>
      <c r="O61" s="233"/>
      <c r="P61" s="233"/>
    </row>
    <row r="62" spans="1:16" s="3" customFormat="1" x14ac:dyDescent="0.25">
      <c r="A62" s="14"/>
      <c r="B62" s="530" t="s">
        <v>27</v>
      </c>
      <c r="C62" s="531"/>
      <c r="D62" s="531"/>
      <c r="E62" s="531"/>
      <c r="F62" s="531"/>
      <c r="G62" s="531"/>
      <c r="H62" s="531"/>
      <c r="I62" s="531"/>
      <c r="J62" s="531"/>
      <c r="K62" s="531"/>
      <c r="L62" s="532"/>
      <c r="M62" s="214"/>
    </row>
    <row r="63" spans="1:16" s="178" customFormat="1" x14ac:dyDescent="0.25">
      <c r="A63" s="202"/>
      <c r="B63" s="218"/>
      <c r="C63" s="219"/>
      <c r="D63" s="219"/>
      <c r="E63" s="219"/>
      <c r="F63" s="219"/>
      <c r="G63" s="219"/>
      <c r="H63" s="219"/>
      <c r="I63" s="219"/>
      <c r="J63" s="219"/>
      <c r="K63" s="219"/>
      <c r="L63" s="204"/>
      <c r="O63" s="233"/>
      <c r="P63" s="233"/>
    </row>
    <row r="64" spans="1:16" s="178" customFormat="1" x14ac:dyDescent="0.25">
      <c r="A64" s="202"/>
      <c r="B64" s="401" t="str">
        <f>IF(Intro!$G$20="English",O64,P64)</f>
        <v>Si la capacité pratique de l’usine a changé depuis le 1er janvier 2023, expliquez comment cela a été réalisé.</v>
      </c>
      <c r="C64" s="402"/>
      <c r="D64" s="402"/>
      <c r="E64" s="402"/>
      <c r="F64" s="402"/>
      <c r="G64" s="402"/>
      <c r="H64" s="402"/>
      <c r="I64" s="402"/>
      <c r="J64" s="402"/>
      <c r="K64" s="402"/>
      <c r="L64" s="403"/>
      <c r="O64" s="233" t="str">
        <f>"If practical plant capacity has changed since "&amp;Variables!$B$6&amp;", explain how this was achieved."</f>
        <v>If practical plant capacity has changed since 2023, explain how this was achieved.</v>
      </c>
      <c r="P64" s="233" t="str">
        <f>"Si la capacité pratique de l’usine a changé depuis le 1er janvier "&amp;Variables!B6&amp;", expliquez comment cela a été réalisé."</f>
        <v>Si la capacité pratique de l’usine a changé depuis le 1er janvier 2023, expliquez comment cela a été réalisé.</v>
      </c>
    </row>
    <row r="65" spans="1:16" s="178" customFormat="1" x14ac:dyDescent="0.25">
      <c r="A65" s="202"/>
      <c r="B65" s="218"/>
      <c r="C65" s="219"/>
      <c r="D65" s="219"/>
      <c r="E65" s="219"/>
      <c r="F65" s="219"/>
      <c r="G65" s="219"/>
      <c r="H65" s="219"/>
      <c r="I65" s="219"/>
      <c r="J65" s="219"/>
      <c r="K65" s="219"/>
      <c r="L65" s="204"/>
      <c r="O65" s="233"/>
      <c r="P65" s="233"/>
    </row>
    <row r="66" spans="1:16" s="3" customFormat="1" x14ac:dyDescent="0.25">
      <c r="A66" s="14"/>
      <c r="B66" s="524"/>
      <c r="C66" s="525"/>
      <c r="D66" s="525"/>
      <c r="E66" s="525"/>
      <c r="F66" s="525"/>
      <c r="G66" s="525"/>
      <c r="H66" s="525"/>
      <c r="I66" s="525"/>
      <c r="J66" s="525"/>
      <c r="K66" s="525"/>
      <c r="L66" s="526"/>
      <c r="M66" s="178"/>
      <c r="O66" s="172"/>
      <c r="P66" s="172"/>
    </row>
    <row r="67" spans="1:16" s="3" customFormat="1" x14ac:dyDescent="0.25">
      <c r="A67" s="14"/>
      <c r="B67" s="524"/>
      <c r="C67" s="525"/>
      <c r="D67" s="525"/>
      <c r="E67" s="525"/>
      <c r="F67" s="525"/>
      <c r="G67" s="525"/>
      <c r="H67" s="525"/>
      <c r="I67" s="525"/>
      <c r="J67" s="525"/>
      <c r="K67" s="525"/>
      <c r="L67" s="526"/>
      <c r="M67" s="178"/>
      <c r="O67" s="172"/>
      <c r="P67" s="172"/>
    </row>
    <row r="68" spans="1:16" s="3" customFormat="1" x14ac:dyDescent="0.25">
      <c r="A68" s="14"/>
      <c r="B68" s="524"/>
      <c r="C68" s="525"/>
      <c r="D68" s="525"/>
      <c r="E68" s="525"/>
      <c r="F68" s="525"/>
      <c r="G68" s="525"/>
      <c r="H68" s="525"/>
      <c r="I68" s="525"/>
      <c r="J68" s="525"/>
      <c r="K68" s="525"/>
      <c r="L68" s="526"/>
      <c r="M68" s="178"/>
      <c r="O68" s="172"/>
      <c r="P68" s="172"/>
    </row>
    <row r="69" spans="1:16" s="3" customFormat="1" x14ac:dyDescent="0.25">
      <c r="A69" s="14"/>
      <c r="B69" s="524"/>
      <c r="C69" s="525"/>
      <c r="D69" s="525"/>
      <c r="E69" s="525"/>
      <c r="F69" s="525"/>
      <c r="G69" s="525"/>
      <c r="H69" s="525"/>
      <c r="I69" s="525"/>
      <c r="J69" s="525"/>
      <c r="K69" s="525"/>
      <c r="L69" s="526"/>
      <c r="M69" s="178"/>
      <c r="O69" s="172"/>
      <c r="P69" s="172"/>
    </row>
    <row r="70" spans="1:16" s="3" customFormat="1" x14ac:dyDescent="0.25">
      <c r="A70" s="14"/>
      <c r="B70" s="524"/>
      <c r="C70" s="525"/>
      <c r="D70" s="525"/>
      <c r="E70" s="525"/>
      <c r="F70" s="525"/>
      <c r="G70" s="525"/>
      <c r="H70" s="525"/>
      <c r="I70" s="525"/>
      <c r="J70" s="525"/>
      <c r="K70" s="525"/>
      <c r="L70" s="526"/>
      <c r="M70" s="178"/>
      <c r="O70" s="172"/>
      <c r="P70" s="172"/>
    </row>
    <row r="71" spans="1:16" s="3" customFormat="1" x14ac:dyDescent="0.25">
      <c r="A71" s="14"/>
      <c r="B71" s="524"/>
      <c r="C71" s="525"/>
      <c r="D71" s="525"/>
      <c r="E71" s="525"/>
      <c r="F71" s="525"/>
      <c r="G71" s="525"/>
      <c r="H71" s="525"/>
      <c r="I71" s="525"/>
      <c r="J71" s="525"/>
      <c r="K71" s="525"/>
      <c r="L71" s="526"/>
      <c r="M71" s="178"/>
      <c r="O71" s="172"/>
      <c r="P71" s="172"/>
    </row>
    <row r="72" spans="1:16" s="3" customFormat="1" x14ac:dyDescent="0.25">
      <c r="A72" s="14"/>
      <c r="B72" s="524"/>
      <c r="C72" s="525"/>
      <c r="D72" s="525"/>
      <c r="E72" s="525"/>
      <c r="F72" s="525"/>
      <c r="G72" s="525"/>
      <c r="H72" s="525"/>
      <c r="I72" s="525"/>
      <c r="J72" s="525"/>
      <c r="K72" s="525"/>
      <c r="L72" s="526"/>
      <c r="M72" s="178"/>
      <c r="O72" s="172"/>
      <c r="P72" s="172"/>
    </row>
    <row r="73" spans="1:16" s="3" customFormat="1" x14ac:dyDescent="0.25">
      <c r="A73" s="14"/>
      <c r="B73" s="524"/>
      <c r="C73" s="525"/>
      <c r="D73" s="525"/>
      <c r="E73" s="525"/>
      <c r="F73" s="525"/>
      <c r="G73" s="525"/>
      <c r="H73" s="525"/>
      <c r="I73" s="525"/>
      <c r="J73" s="525"/>
      <c r="K73" s="525"/>
      <c r="L73" s="526"/>
      <c r="M73" s="178"/>
      <c r="O73" s="172"/>
      <c r="P73" s="172"/>
    </row>
    <row r="74" spans="1:16" s="178" customFormat="1" x14ac:dyDescent="0.25">
      <c r="A74" s="202"/>
      <c r="B74" s="221"/>
      <c r="C74" s="222"/>
      <c r="D74" s="222"/>
      <c r="E74" s="222"/>
      <c r="F74" s="222"/>
      <c r="G74" s="222"/>
      <c r="H74" s="222"/>
      <c r="I74" s="222"/>
      <c r="J74" s="222"/>
      <c r="K74" s="222"/>
      <c r="L74" s="220"/>
      <c r="O74" s="233"/>
      <c r="P74" s="233"/>
    </row>
    <row r="75" spans="1:16" s="3" customFormat="1" x14ac:dyDescent="0.25">
      <c r="A75" s="14"/>
      <c r="B75" s="530" t="s">
        <v>28</v>
      </c>
      <c r="C75" s="531"/>
      <c r="D75" s="531"/>
      <c r="E75" s="531"/>
      <c r="F75" s="531"/>
      <c r="G75" s="531"/>
      <c r="H75" s="531"/>
      <c r="I75" s="531"/>
      <c r="J75" s="531"/>
      <c r="K75" s="531"/>
      <c r="L75" s="532"/>
      <c r="M75" s="214"/>
    </row>
    <row r="76" spans="1:16" s="178" customFormat="1" x14ac:dyDescent="0.25">
      <c r="A76" s="202"/>
      <c r="B76" s="218"/>
      <c r="C76" s="219"/>
      <c r="D76" s="219"/>
      <c r="E76" s="219"/>
      <c r="F76" s="219"/>
      <c r="G76" s="219"/>
      <c r="H76" s="219"/>
      <c r="I76" s="219"/>
      <c r="J76" s="219"/>
      <c r="K76" s="219"/>
      <c r="L76" s="204"/>
      <c r="O76" s="233"/>
      <c r="P76" s="233"/>
    </row>
    <row r="77" spans="1:16" s="178" customFormat="1" x14ac:dyDescent="0.25">
      <c r="A77" s="202"/>
      <c r="B77" s="401" t="str">
        <f>IF(Intro!$G$20="English",O77,P77)</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77" s="402"/>
      <c r="D77" s="402"/>
      <c r="E77" s="402"/>
      <c r="F77" s="402"/>
      <c r="G77" s="402"/>
      <c r="H77" s="402"/>
      <c r="I77" s="402"/>
      <c r="J77" s="402"/>
      <c r="K77" s="402"/>
      <c r="L77" s="403"/>
      <c r="O77" s="233" t="s">
        <v>416</v>
      </c>
      <c r="P77" s="233" t="s">
        <v>350</v>
      </c>
    </row>
    <row r="78" spans="1:16" s="178" customFormat="1" x14ac:dyDescent="0.25">
      <c r="A78" s="202"/>
      <c r="B78" s="401"/>
      <c r="C78" s="402"/>
      <c r="D78" s="402"/>
      <c r="E78" s="402"/>
      <c r="F78" s="402"/>
      <c r="G78" s="402"/>
      <c r="H78" s="402"/>
      <c r="I78" s="402"/>
      <c r="J78" s="402"/>
      <c r="K78" s="402"/>
      <c r="L78" s="403"/>
      <c r="O78" s="233"/>
      <c r="P78" s="233"/>
    </row>
    <row r="79" spans="1:16" s="178" customFormat="1" x14ac:dyDescent="0.25">
      <c r="A79" s="202"/>
      <c r="B79" s="218"/>
      <c r="C79" s="219"/>
      <c r="D79" s="219"/>
      <c r="E79" s="219"/>
      <c r="F79" s="219"/>
      <c r="G79" s="219"/>
      <c r="H79" s="219"/>
      <c r="I79" s="219"/>
      <c r="J79" s="219"/>
      <c r="K79" s="219"/>
      <c r="L79" s="204"/>
      <c r="O79" s="233"/>
      <c r="P79" s="233"/>
    </row>
    <row r="80" spans="1:16" s="3" customFormat="1" x14ac:dyDescent="0.25">
      <c r="A80" s="14"/>
      <c r="B80" s="524"/>
      <c r="C80" s="525"/>
      <c r="D80" s="525"/>
      <c r="E80" s="525"/>
      <c r="F80" s="525"/>
      <c r="G80" s="525"/>
      <c r="H80" s="525"/>
      <c r="I80" s="525"/>
      <c r="J80" s="525"/>
      <c r="K80" s="525"/>
      <c r="L80" s="526"/>
      <c r="M80" s="178"/>
      <c r="O80" s="172"/>
      <c r="P80" s="172"/>
    </row>
    <row r="81" spans="1:16" s="3" customFormat="1" x14ac:dyDescent="0.25">
      <c r="A81" s="14"/>
      <c r="B81" s="524"/>
      <c r="C81" s="525"/>
      <c r="D81" s="525"/>
      <c r="E81" s="525"/>
      <c r="F81" s="525"/>
      <c r="G81" s="525"/>
      <c r="H81" s="525"/>
      <c r="I81" s="525"/>
      <c r="J81" s="525"/>
      <c r="K81" s="525"/>
      <c r="L81" s="526"/>
      <c r="M81" s="178"/>
      <c r="O81" s="172"/>
      <c r="P81" s="172"/>
    </row>
    <row r="82" spans="1:16" s="3" customFormat="1" x14ac:dyDescent="0.25">
      <c r="A82" s="14"/>
      <c r="B82" s="524"/>
      <c r="C82" s="525"/>
      <c r="D82" s="525"/>
      <c r="E82" s="525"/>
      <c r="F82" s="525"/>
      <c r="G82" s="525"/>
      <c r="H82" s="525"/>
      <c r="I82" s="525"/>
      <c r="J82" s="525"/>
      <c r="K82" s="525"/>
      <c r="L82" s="526"/>
      <c r="M82" s="178"/>
      <c r="O82" s="172"/>
      <c r="P82" s="172"/>
    </row>
    <row r="83" spans="1:16" s="3" customFormat="1" x14ac:dyDescent="0.25">
      <c r="A83" s="14"/>
      <c r="B83" s="524"/>
      <c r="C83" s="525"/>
      <c r="D83" s="525"/>
      <c r="E83" s="525"/>
      <c r="F83" s="525"/>
      <c r="G83" s="525"/>
      <c r="H83" s="525"/>
      <c r="I83" s="525"/>
      <c r="J83" s="525"/>
      <c r="K83" s="525"/>
      <c r="L83" s="526"/>
      <c r="M83" s="178"/>
      <c r="O83" s="172"/>
      <c r="P83" s="172"/>
    </row>
    <row r="84" spans="1:16" s="3" customFormat="1" x14ac:dyDescent="0.25">
      <c r="A84" s="14"/>
      <c r="B84" s="524"/>
      <c r="C84" s="525"/>
      <c r="D84" s="525"/>
      <c r="E84" s="525"/>
      <c r="F84" s="525"/>
      <c r="G84" s="525"/>
      <c r="H84" s="525"/>
      <c r="I84" s="525"/>
      <c r="J84" s="525"/>
      <c r="K84" s="525"/>
      <c r="L84" s="526"/>
      <c r="M84" s="178"/>
      <c r="O84" s="172"/>
      <c r="P84" s="172"/>
    </row>
    <row r="85" spans="1:16" s="3" customFormat="1" x14ac:dyDescent="0.25">
      <c r="A85" s="14"/>
      <c r="B85" s="524"/>
      <c r="C85" s="525"/>
      <c r="D85" s="525"/>
      <c r="E85" s="525"/>
      <c r="F85" s="525"/>
      <c r="G85" s="525"/>
      <c r="H85" s="525"/>
      <c r="I85" s="525"/>
      <c r="J85" s="525"/>
      <c r="K85" s="525"/>
      <c r="L85" s="526"/>
      <c r="M85" s="178"/>
      <c r="O85" s="172"/>
      <c r="P85" s="172"/>
    </row>
    <row r="86" spans="1:16" s="3" customFormat="1" x14ac:dyDescent="0.25">
      <c r="A86" s="14"/>
      <c r="B86" s="524"/>
      <c r="C86" s="525"/>
      <c r="D86" s="525"/>
      <c r="E86" s="525"/>
      <c r="F86" s="525"/>
      <c r="G86" s="525"/>
      <c r="H86" s="525"/>
      <c r="I86" s="525"/>
      <c r="J86" s="525"/>
      <c r="K86" s="525"/>
      <c r="L86" s="526"/>
      <c r="M86" s="178"/>
      <c r="O86" s="172"/>
      <c r="P86" s="172"/>
    </row>
    <row r="87" spans="1:16" s="3" customFormat="1" x14ac:dyDescent="0.25">
      <c r="A87" s="14"/>
      <c r="B87" s="524"/>
      <c r="C87" s="525"/>
      <c r="D87" s="525"/>
      <c r="E87" s="525"/>
      <c r="F87" s="525"/>
      <c r="G87" s="525"/>
      <c r="H87" s="525"/>
      <c r="I87" s="525"/>
      <c r="J87" s="525"/>
      <c r="K87" s="525"/>
      <c r="L87" s="526"/>
      <c r="M87" s="178"/>
      <c r="O87" s="172"/>
      <c r="P87" s="172"/>
    </row>
    <row r="88" spans="1:16" s="178" customFormat="1" x14ac:dyDescent="0.25">
      <c r="A88" s="202"/>
      <c r="B88" s="221"/>
      <c r="C88" s="222"/>
      <c r="D88" s="222"/>
      <c r="E88" s="222"/>
      <c r="F88" s="222"/>
      <c r="G88" s="222"/>
      <c r="H88" s="222"/>
      <c r="I88" s="222"/>
      <c r="J88" s="222"/>
      <c r="K88" s="222"/>
      <c r="L88" s="220"/>
      <c r="O88" s="233"/>
      <c r="P88" s="233"/>
    </row>
    <row r="89" spans="1:16" s="178" customFormat="1" x14ac:dyDescent="0.25">
      <c r="A89" s="202"/>
      <c r="B89" s="530" t="s">
        <v>30</v>
      </c>
      <c r="C89" s="531"/>
      <c r="D89" s="531"/>
      <c r="E89" s="531"/>
      <c r="F89" s="531"/>
      <c r="G89" s="531"/>
      <c r="H89" s="531"/>
      <c r="I89" s="531"/>
      <c r="J89" s="531"/>
      <c r="K89" s="531"/>
      <c r="L89" s="532"/>
      <c r="O89" s="233"/>
      <c r="P89" s="233"/>
    </row>
    <row r="90" spans="1:16" s="178" customFormat="1" x14ac:dyDescent="0.25">
      <c r="A90" s="202"/>
      <c r="B90" s="409" t="str">
        <f>IF(Intro!$G$20="English",O90,P90)</f>
        <v>Veuillez indiquer la capacité de production de filetage et de finition pour 2023, 2024, 2025, janvier-mars 2025 et janvier-mars 2026 </v>
      </c>
      <c r="C90" s="410"/>
      <c r="D90" s="410"/>
      <c r="E90" s="410"/>
      <c r="F90" s="410"/>
      <c r="G90" s="410"/>
      <c r="H90" s="410"/>
      <c r="I90" s="410"/>
      <c r="J90" s="410"/>
      <c r="K90" s="410"/>
      <c r="L90" s="411"/>
      <c r="O90" s="163" t="s">
        <v>875</v>
      </c>
      <c r="P90" s="163" t="s">
        <v>876</v>
      </c>
    </row>
    <row r="91" spans="1:16" s="178" customFormat="1" x14ac:dyDescent="0.25">
      <c r="A91" s="202"/>
      <c r="B91" s="409"/>
      <c r="C91" s="410"/>
      <c r="D91" s="410"/>
      <c r="E91" s="410"/>
      <c r="F91" s="410"/>
      <c r="G91" s="410"/>
      <c r="H91" s="410"/>
      <c r="I91" s="410"/>
      <c r="J91" s="410"/>
      <c r="K91" s="410"/>
      <c r="L91" s="411"/>
      <c r="O91" s="233"/>
      <c r="P91" s="233"/>
    </row>
    <row r="92" spans="1:16" s="178" customFormat="1" x14ac:dyDescent="0.25">
      <c r="A92" s="202"/>
      <c r="B92" s="409"/>
      <c r="C92" s="410"/>
      <c r="D92" s="410"/>
      <c r="E92" s="410"/>
      <c r="F92" s="410"/>
      <c r="G92" s="410"/>
      <c r="H92" s="410"/>
      <c r="I92" s="410"/>
      <c r="J92" s="410"/>
      <c r="K92" s="410"/>
      <c r="L92" s="411"/>
      <c r="O92" s="233"/>
      <c r="P92" s="233"/>
    </row>
    <row r="93" spans="1:16" s="178" customFormat="1" x14ac:dyDescent="0.25">
      <c r="A93" s="202"/>
      <c r="B93" s="218"/>
      <c r="C93" s="219"/>
      <c r="D93" s="390"/>
      <c r="E93" s="390"/>
      <c r="F93" s="159"/>
      <c r="G93" s="585">
        <f>Variables!$B$6</f>
        <v>2023</v>
      </c>
      <c r="H93" s="585">
        <f>G93+1</f>
        <v>2024</v>
      </c>
      <c r="I93" s="585">
        <f>H93+1</f>
        <v>2025</v>
      </c>
      <c r="J93" s="587" t="str">
        <f>IF(Intro!$G$20="English",Variables!B9,Variables!C9)</f>
        <v>janv.-mars 2025</v>
      </c>
      <c r="K93" s="587" t="str">
        <f>IF(Intro!$G$20="English",Variables!B10,Variables!C10)</f>
        <v>janv.-mars 2026</v>
      </c>
      <c r="L93" s="204"/>
      <c r="O93" s="233"/>
      <c r="P93" s="233"/>
    </row>
    <row r="94" spans="1:16" s="178" customFormat="1" x14ac:dyDescent="0.25">
      <c r="A94" s="202"/>
      <c r="B94" s="218"/>
      <c r="C94" s="219"/>
      <c r="D94" s="390"/>
      <c r="E94" s="390"/>
      <c r="F94" s="159"/>
      <c r="G94" s="586"/>
      <c r="H94" s="586"/>
      <c r="I94" s="586"/>
      <c r="J94" s="587"/>
      <c r="K94" s="587"/>
      <c r="L94" s="204"/>
      <c r="O94" s="233"/>
      <c r="P94" s="233"/>
    </row>
    <row r="95" spans="1:16" s="178" customFormat="1" x14ac:dyDescent="0.25">
      <c r="A95" s="202"/>
      <c r="B95" s="218"/>
      <c r="C95" s="219"/>
      <c r="D95" s="557"/>
      <c r="E95" s="557"/>
      <c r="F95" s="324" t="str">
        <f>IF(Intro!$G$20="English",Variables!$B$23,Variables!$C$23)</f>
        <v>tonnes</v>
      </c>
      <c r="G95" s="340"/>
      <c r="H95" s="340"/>
      <c r="I95" s="340"/>
      <c r="J95" s="340"/>
      <c r="K95" s="340"/>
      <c r="L95" s="204"/>
      <c r="O95" s="233"/>
      <c r="P95" s="233"/>
    </row>
    <row r="96" spans="1:16" s="178" customFormat="1" x14ac:dyDescent="0.25">
      <c r="A96" s="202"/>
      <c r="B96" s="218"/>
      <c r="C96" s="219"/>
      <c r="D96" s="219"/>
      <c r="E96" s="219"/>
      <c r="F96" s="219"/>
      <c r="G96" s="219"/>
      <c r="H96" s="219"/>
      <c r="I96" s="219"/>
      <c r="J96" s="219"/>
      <c r="K96" s="219"/>
      <c r="L96" s="204"/>
      <c r="O96" s="233"/>
      <c r="P96" s="233"/>
    </row>
    <row r="97" spans="1:16" s="3" customFormat="1" x14ac:dyDescent="0.25">
      <c r="A97" s="14"/>
      <c r="B97" s="530" t="s">
        <v>31</v>
      </c>
      <c r="C97" s="531"/>
      <c r="D97" s="531"/>
      <c r="E97" s="531"/>
      <c r="F97" s="531"/>
      <c r="G97" s="531"/>
      <c r="H97" s="531"/>
      <c r="I97" s="531"/>
      <c r="J97" s="531"/>
      <c r="K97" s="531"/>
      <c r="L97" s="532"/>
      <c r="M97" s="214"/>
    </row>
    <row r="98" spans="1:16" s="178" customFormat="1" x14ac:dyDescent="0.25">
      <c r="A98" s="202"/>
      <c r="B98" s="218"/>
      <c r="C98" s="219"/>
      <c r="D98" s="219"/>
      <c r="E98" s="219"/>
      <c r="F98" s="219"/>
      <c r="G98" s="219"/>
      <c r="H98" s="219"/>
      <c r="I98" s="219"/>
      <c r="J98" s="219"/>
      <c r="K98" s="219"/>
      <c r="L98" s="204"/>
      <c r="O98" s="233"/>
      <c r="P98" s="233"/>
    </row>
    <row r="99" spans="1:16" s="178" customFormat="1" x14ac:dyDescent="0.25">
      <c r="A99" s="202"/>
      <c r="B99" s="409" t="str">
        <f>IF(Intro!$G$20="English",O99,P99)</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99" s="410"/>
      <c r="D99" s="410"/>
      <c r="E99" s="410"/>
      <c r="F99" s="410"/>
      <c r="G99" s="410"/>
      <c r="H99" s="410"/>
      <c r="I99" s="410"/>
      <c r="J99" s="410"/>
      <c r="K99" s="410"/>
      <c r="L99" s="411"/>
      <c r="O99" s="233" t="s">
        <v>417</v>
      </c>
      <c r="P99" s="233" t="s">
        <v>351</v>
      </c>
    </row>
    <row r="100" spans="1:16" s="178" customFormat="1" x14ac:dyDescent="0.25">
      <c r="A100" s="202"/>
      <c r="B100" s="409"/>
      <c r="C100" s="410"/>
      <c r="D100" s="410"/>
      <c r="E100" s="410"/>
      <c r="F100" s="410"/>
      <c r="G100" s="410"/>
      <c r="H100" s="410"/>
      <c r="I100" s="410"/>
      <c r="J100" s="410"/>
      <c r="K100" s="410"/>
      <c r="L100" s="411"/>
      <c r="O100" s="233"/>
      <c r="P100" s="233"/>
    </row>
    <row r="101" spans="1:16" s="178" customFormat="1" x14ac:dyDescent="0.25">
      <c r="A101" s="202"/>
      <c r="B101" s="409"/>
      <c r="C101" s="410"/>
      <c r="D101" s="410"/>
      <c r="E101" s="410"/>
      <c r="F101" s="410"/>
      <c r="G101" s="410"/>
      <c r="H101" s="410"/>
      <c r="I101" s="410"/>
      <c r="J101" s="410"/>
      <c r="K101" s="410"/>
      <c r="L101" s="411"/>
      <c r="O101" s="233"/>
      <c r="P101" s="233"/>
    </row>
    <row r="102" spans="1:16" s="178" customFormat="1" x14ac:dyDescent="0.25">
      <c r="A102" s="202"/>
      <c r="B102" s="218"/>
      <c r="C102" s="219"/>
      <c r="D102" s="219"/>
      <c r="E102" s="219"/>
      <c r="F102" s="219"/>
      <c r="G102" s="219"/>
      <c r="H102" s="219"/>
      <c r="I102" s="219"/>
      <c r="J102" s="219"/>
      <c r="K102" s="219"/>
      <c r="L102" s="204"/>
      <c r="O102" s="233"/>
      <c r="P102" s="233"/>
    </row>
    <row r="103" spans="1:16" s="3" customFormat="1" ht="14.25" customHeight="1" x14ac:dyDescent="0.25">
      <c r="A103" s="14"/>
      <c r="B103" s="582"/>
      <c r="C103" s="583"/>
      <c r="D103" s="583"/>
      <c r="E103" s="583"/>
      <c r="F103" s="583"/>
      <c r="G103" s="583"/>
      <c r="H103" s="583"/>
      <c r="I103" s="583"/>
      <c r="J103" s="583"/>
      <c r="K103" s="583"/>
      <c r="L103" s="584"/>
      <c r="M103" s="178"/>
      <c r="O103" s="172"/>
      <c r="P103" s="172"/>
    </row>
    <row r="104" spans="1:16" s="3" customFormat="1" x14ac:dyDescent="0.25">
      <c r="A104" s="14"/>
      <c r="B104" s="582"/>
      <c r="C104" s="583"/>
      <c r="D104" s="583"/>
      <c r="E104" s="583"/>
      <c r="F104" s="583"/>
      <c r="G104" s="583"/>
      <c r="H104" s="583"/>
      <c r="I104" s="583"/>
      <c r="J104" s="583"/>
      <c r="K104" s="583"/>
      <c r="L104" s="584"/>
      <c r="M104" s="178"/>
      <c r="O104" s="172"/>
      <c r="P104" s="172"/>
    </row>
    <row r="105" spans="1:16" s="3" customFormat="1" x14ac:dyDescent="0.25">
      <c r="A105" s="14"/>
      <c r="B105" s="582"/>
      <c r="C105" s="583"/>
      <c r="D105" s="583"/>
      <c r="E105" s="583"/>
      <c r="F105" s="583"/>
      <c r="G105" s="583"/>
      <c r="H105" s="583"/>
      <c r="I105" s="583"/>
      <c r="J105" s="583"/>
      <c r="K105" s="583"/>
      <c r="L105" s="584"/>
      <c r="M105" s="178"/>
      <c r="O105" s="172"/>
      <c r="P105" s="172"/>
    </row>
    <row r="106" spans="1:16" s="3" customFormat="1" x14ac:dyDescent="0.25">
      <c r="A106" s="14"/>
      <c r="B106" s="582"/>
      <c r="C106" s="583"/>
      <c r="D106" s="583"/>
      <c r="E106" s="583"/>
      <c r="F106" s="583"/>
      <c r="G106" s="583"/>
      <c r="H106" s="583"/>
      <c r="I106" s="583"/>
      <c r="J106" s="583"/>
      <c r="K106" s="583"/>
      <c r="L106" s="584"/>
      <c r="M106" s="178"/>
      <c r="O106" s="172"/>
      <c r="P106" s="172"/>
    </row>
    <row r="107" spans="1:16" s="3" customFormat="1" x14ac:dyDescent="0.25">
      <c r="A107" s="14"/>
      <c r="B107" s="582"/>
      <c r="C107" s="583"/>
      <c r="D107" s="583"/>
      <c r="E107" s="583"/>
      <c r="F107" s="583"/>
      <c r="G107" s="583"/>
      <c r="H107" s="583"/>
      <c r="I107" s="583"/>
      <c r="J107" s="583"/>
      <c r="K107" s="583"/>
      <c r="L107" s="584"/>
      <c r="M107" s="178"/>
      <c r="O107" s="172"/>
      <c r="P107" s="172"/>
    </row>
    <row r="108" spans="1:16" s="3" customFormat="1" x14ac:dyDescent="0.25">
      <c r="A108" s="14"/>
      <c r="B108" s="582"/>
      <c r="C108" s="583"/>
      <c r="D108" s="583"/>
      <c r="E108" s="583"/>
      <c r="F108" s="583"/>
      <c r="G108" s="583"/>
      <c r="H108" s="583"/>
      <c r="I108" s="583"/>
      <c r="J108" s="583"/>
      <c r="K108" s="583"/>
      <c r="L108" s="584"/>
      <c r="M108" s="178"/>
      <c r="O108" s="172"/>
      <c r="P108" s="172"/>
    </row>
    <row r="109" spans="1:16" s="3" customFormat="1" x14ac:dyDescent="0.25">
      <c r="A109" s="14"/>
      <c r="B109" s="582"/>
      <c r="C109" s="583"/>
      <c r="D109" s="583"/>
      <c r="E109" s="583"/>
      <c r="F109" s="583"/>
      <c r="G109" s="583"/>
      <c r="H109" s="583"/>
      <c r="I109" s="583"/>
      <c r="J109" s="583"/>
      <c r="K109" s="583"/>
      <c r="L109" s="584"/>
      <c r="M109" s="178"/>
      <c r="O109" s="172"/>
      <c r="P109" s="172"/>
    </row>
    <row r="110" spans="1:16" s="178" customFormat="1" x14ac:dyDescent="0.25">
      <c r="A110" s="202"/>
      <c r="B110" s="221"/>
      <c r="C110" s="222"/>
      <c r="D110" s="222"/>
      <c r="E110" s="222"/>
      <c r="F110" s="222"/>
      <c r="G110" s="222"/>
      <c r="H110" s="222"/>
      <c r="I110" s="222"/>
      <c r="J110" s="222"/>
      <c r="K110" s="222"/>
      <c r="L110" s="220"/>
      <c r="O110" s="233"/>
      <c r="P110" s="233"/>
    </row>
    <row r="111" spans="1:16" s="3" customFormat="1" x14ac:dyDescent="0.25">
      <c r="A111" s="14"/>
      <c r="B111" s="530" t="s">
        <v>33</v>
      </c>
      <c r="C111" s="531"/>
      <c r="D111" s="531"/>
      <c r="E111" s="531"/>
      <c r="F111" s="531"/>
      <c r="G111" s="531"/>
      <c r="H111" s="531"/>
      <c r="I111" s="531"/>
      <c r="J111" s="531"/>
      <c r="K111" s="531"/>
      <c r="L111" s="532"/>
      <c r="M111" s="214"/>
    </row>
    <row r="112" spans="1:16" s="178" customFormat="1" x14ac:dyDescent="0.25">
      <c r="A112" s="202"/>
      <c r="B112" s="218"/>
      <c r="C112" s="219"/>
      <c r="D112" s="219"/>
      <c r="E112" s="219"/>
      <c r="F112" s="219"/>
      <c r="G112" s="219"/>
      <c r="H112" s="219"/>
      <c r="I112" s="219"/>
      <c r="J112" s="219"/>
      <c r="K112" s="219"/>
      <c r="L112" s="204"/>
      <c r="O112" s="233"/>
      <c r="P112" s="233"/>
    </row>
    <row r="113" spans="1:16" s="178" customFormat="1" x14ac:dyDescent="0.25">
      <c r="A113" s="202"/>
      <c r="B113" s="401" t="str">
        <f>IF(Intro!$G$20="English",O113,P113)</f>
        <v>Votre entreprise envisage-t-elle de modifier la gamme de produits fabriqués sur le même équipement au cours des deux prochaines années? Fournissez les motifs et les hypothèses sous-tendant ces objectifs et ces stratégies.</v>
      </c>
      <c r="C113" s="402"/>
      <c r="D113" s="402"/>
      <c r="E113" s="402"/>
      <c r="F113" s="402"/>
      <c r="G113" s="402"/>
      <c r="H113" s="402"/>
      <c r="I113" s="402"/>
      <c r="J113" s="402"/>
      <c r="K113" s="402"/>
      <c r="L113" s="403"/>
      <c r="O113" s="233" t="s">
        <v>418</v>
      </c>
      <c r="P113" s="233" t="s">
        <v>352</v>
      </c>
    </row>
    <row r="114" spans="1:16" s="178" customFormat="1" x14ac:dyDescent="0.25">
      <c r="A114" s="202"/>
      <c r="B114" s="401"/>
      <c r="C114" s="402"/>
      <c r="D114" s="402"/>
      <c r="E114" s="402"/>
      <c r="F114" s="402"/>
      <c r="G114" s="402"/>
      <c r="H114" s="402"/>
      <c r="I114" s="402"/>
      <c r="J114" s="402"/>
      <c r="K114" s="402"/>
      <c r="L114" s="403"/>
      <c r="O114" s="233"/>
      <c r="P114" s="233"/>
    </row>
    <row r="115" spans="1:16" s="178" customFormat="1" x14ac:dyDescent="0.25">
      <c r="A115" s="202"/>
      <c r="B115" s="218"/>
      <c r="C115" s="219"/>
      <c r="D115" s="219"/>
      <c r="E115" s="219"/>
      <c r="F115" s="219"/>
      <c r="G115" s="219"/>
      <c r="H115" s="219"/>
      <c r="I115" s="219"/>
      <c r="J115" s="219"/>
      <c r="K115" s="219"/>
      <c r="L115" s="204"/>
      <c r="O115" s="233"/>
      <c r="P115" s="233"/>
    </row>
    <row r="116" spans="1:16" s="3" customFormat="1" x14ac:dyDescent="0.25">
      <c r="A116" s="14"/>
      <c r="B116" s="524"/>
      <c r="C116" s="525"/>
      <c r="D116" s="525"/>
      <c r="E116" s="525"/>
      <c r="F116" s="525"/>
      <c r="G116" s="525"/>
      <c r="H116" s="525"/>
      <c r="I116" s="525"/>
      <c r="J116" s="525"/>
      <c r="K116" s="525"/>
      <c r="L116" s="526"/>
      <c r="M116" s="178"/>
      <c r="O116" s="172"/>
      <c r="P116" s="172"/>
    </row>
    <row r="117" spans="1:16" s="3" customFormat="1" x14ac:dyDescent="0.25">
      <c r="A117" s="14"/>
      <c r="B117" s="524"/>
      <c r="C117" s="525"/>
      <c r="D117" s="525"/>
      <c r="E117" s="525"/>
      <c r="F117" s="525"/>
      <c r="G117" s="525"/>
      <c r="H117" s="525"/>
      <c r="I117" s="525"/>
      <c r="J117" s="525"/>
      <c r="K117" s="525"/>
      <c r="L117" s="526"/>
      <c r="M117" s="178"/>
      <c r="O117" s="172"/>
      <c r="P117" s="172"/>
    </row>
    <row r="118" spans="1:16" s="3" customFormat="1" x14ac:dyDescent="0.25">
      <c r="A118" s="14"/>
      <c r="B118" s="524"/>
      <c r="C118" s="525"/>
      <c r="D118" s="525"/>
      <c r="E118" s="525"/>
      <c r="F118" s="525"/>
      <c r="G118" s="525"/>
      <c r="H118" s="525"/>
      <c r="I118" s="525"/>
      <c r="J118" s="525"/>
      <c r="K118" s="525"/>
      <c r="L118" s="526"/>
      <c r="M118" s="178"/>
      <c r="O118" s="172"/>
      <c r="P118" s="172"/>
    </row>
    <row r="119" spans="1:16" s="3" customFormat="1" x14ac:dyDescent="0.25">
      <c r="A119" s="14"/>
      <c r="B119" s="524"/>
      <c r="C119" s="525"/>
      <c r="D119" s="525"/>
      <c r="E119" s="525"/>
      <c r="F119" s="525"/>
      <c r="G119" s="525"/>
      <c r="H119" s="525"/>
      <c r="I119" s="525"/>
      <c r="J119" s="525"/>
      <c r="K119" s="525"/>
      <c r="L119" s="526"/>
      <c r="M119" s="178"/>
      <c r="O119" s="172"/>
      <c r="P119" s="172"/>
    </row>
    <row r="120" spans="1:16" s="3" customFormat="1" x14ac:dyDescent="0.25">
      <c r="A120" s="14"/>
      <c r="B120" s="524"/>
      <c r="C120" s="525"/>
      <c r="D120" s="525"/>
      <c r="E120" s="525"/>
      <c r="F120" s="525"/>
      <c r="G120" s="525"/>
      <c r="H120" s="525"/>
      <c r="I120" s="525"/>
      <c r="J120" s="525"/>
      <c r="K120" s="525"/>
      <c r="L120" s="526"/>
      <c r="M120" s="178"/>
      <c r="O120" s="172"/>
      <c r="P120" s="172"/>
    </row>
    <row r="121" spans="1:16" s="3" customFormat="1" x14ac:dyDescent="0.25">
      <c r="A121" s="14"/>
      <c r="B121" s="524"/>
      <c r="C121" s="525"/>
      <c r="D121" s="525"/>
      <c r="E121" s="525"/>
      <c r="F121" s="525"/>
      <c r="G121" s="525"/>
      <c r="H121" s="525"/>
      <c r="I121" s="525"/>
      <c r="J121" s="525"/>
      <c r="K121" s="525"/>
      <c r="L121" s="526"/>
      <c r="M121" s="178"/>
      <c r="O121" s="172"/>
      <c r="P121" s="172"/>
    </row>
    <row r="122" spans="1:16" s="3" customFormat="1" x14ac:dyDescent="0.25">
      <c r="A122" s="14"/>
      <c r="B122" s="524"/>
      <c r="C122" s="525"/>
      <c r="D122" s="525"/>
      <c r="E122" s="525"/>
      <c r="F122" s="525"/>
      <c r="G122" s="525"/>
      <c r="H122" s="525"/>
      <c r="I122" s="525"/>
      <c r="J122" s="525"/>
      <c r="K122" s="525"/>
      <c r="L122" s="526"/>
      <c r="M122" s="178"/>
      <c r="O122" s="172"/>
      <c r="P122" s="172"/>
    </row>
    <row r="123" spans="1:16" s="3" customFormat="1" x14ac:dyDescent="0.25">
      <c r="A123" s="14"/>
      <c r="B123" s="524"/>
      <c r="C123" s="525"/>
      <c r="D123" s="525"/>
      <c r="E123" s="525"/>
      <c r="F123" s="525"/>
      <c r="G123" s="525"/>
      <c r="H123" s="525"/>
      <c r="I123" s="525"/>
      <c r="J123" s="525"/>
      <c r="K123" s="525"/>
      <c r="L123" s="526"/>
      <c r="M123" s="178"/>
      <c r="O123" s="172"/>
      <c r="P123" s="172"/>
    </row>
    <row r="124" spans="1:16" s="178" customFormat="1" x14ac:dyDescent="0.25">
      <c r="A124" s="202"/>
      <c r="B124" s="221"/>
      <c r="C124" s="222"/>
      <c r="D124" s="222"/>
      <c r="E124" s="222"/>
      <c r="F124" s="222"/>
      <c r="G124" s="222"/>
      <c r="H124" s="222"/>
      <c r="I124" s="222"/>
      <c r="J124" s="222"/>
      <c r="K124" s="222"/>
      <c r="L124" s="220"/>
      <c r="O124" s="233"/>
      <c r="P124" s="233"/>
    </row>
  </sheetData>
  <sheetProtection algorithmName="SHA-512" hashValue="uLV75d1CuVg6m1JUPDIPdHMa31GsGES508wWXKs/MaT4A/FS4xhdIEYzIa1wGtBYUSiEmDUa/d/gicpOKD1sjA==" saltValue="Cax8EjFC/O/Sbm0M58spQQ==" spinCount="100000" sheet="1" objects="1" scenarios="1" selectLockedCells="1"/>
  <mergeCells count="55">
    <mergeCell ref="B31:E31"/>
    <mergeCell ref="B32:E32"/>
    <mergeCell ref="B29:E29"/>
    <mergeCell ref="B30:E30"/>
    <mergeCell ref="B28:E28"/>
    <mergeCell ref="B4:L4"/>
    <mergeCell ref="B5:L5"/>
    <mergeCell ref="B6:L6"/>
    <mergeCell ref="B13:L13"/>
    <mergeCell ref="K18:K19"/>
    <mergeCell ref="B12:L12"/>
    <mergeCell ref="B8:L8"/>
    <mergeCell ref="B9:L9"/>
    <mergeCell ref="B10:L10"/>
    <mergeCell ref="B20:E20"/>
    <mergeCell ref="B23:E23"/>
    <mergeCell ref="B27:E27"/>
    <mergeCell ref="B15:L16"/>
    <mergeCell ref="G18:G19"/>
    <mergeCell ref="H18:H19"/>
    <mergeCell ref="I18:I19"/>
    <mergeCell ref="J18:J19"/>
    <mergeCell ref="B26:E26"/>
    <mergeCell ref="B21:E21"/>
    <mergeCell ref="B22:E22"/>
    <mergeCell ref="B24:E24"/>
    <mergeCell ref="B25:E25"/>
    <mergeCell ref="B33:E33"/>
    <mergeCell ref="B34:E34"/>
    <mergeCell ref="B40:L47"/>
    <mergeCell ref="B53:L60"/>
    <mergeCell ref="B36:L36"/>
    <mergeCell ref="B49:L49"/>
    <mergeCell ref="B38:L38"/>
    <mergeCell ref="B51:L51"/>
    <mergeCell ref="B64:L64"/>
    <mergeCell ref="B62:L62"/>
    <mergeCell ref="J93:J94"/>
    <mergeCell ref="K93:K94"/>
    <mergeCell ref="D95:E95"/>
    <mergeCell ref="B116:L123"/>
    <mergeCell ref="B66:L73"/>
    <mergeCell ref="B80:L87"/>
    <mergeCell ref="B97:L97"/>
    <mergeCell ref="B111:L111"/>
    <mergeCell ref="B75:L75"/>
    <mergeCell ref="B113:L114"/>
    <mergeCell ref="B99:L101"/>
    <mergeCell ref="B77:L78"/>
    <mergeCell ref="B103:L109"/>
    <mergeCell ref="B90:L92"/>
    <mergeCell ref="B89:L89"/>
    <mergeCell ref="G93:G94"/>
    <mergeCell ref="H93:H94"/>
    <mergeCell ref="I93:I94"/>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3:K34 G29:K29 G23:K23 G20:K20 G27:K27"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0 B53 B66 B80 B103 B116" xr:uid="{9A88E553-ACFB-40FF-B26F-32C105B2B41B}">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30:K32 G28:K28 G21:K22 G24:K26 G95:K95" xr:uid="{3C0CA42B-CDC9-4060-8B8D-3C82DFD5D8F9}">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1"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366"/>
  <sheetViews>
    <sheetView showGridLines="0" zoomScaleNormal="100" workbookViewId="0">
      <selection activeCell="O1" sqref="O1:P1048576"/>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6" width="15.5703125" style="2" hidden="1" customWidth="1"/>
    <col min="17" max="17" width="15.5703125" style="2" customWidth="1"/>
    <col min="18" max="16384" width="9.140625" style="2"/>
  </cols>
  <sheetData>
    <row r="1" spans="1:16" x14ac:dyDescent="0.25">
      <c r="O1" s="2" t="s">
        <v>751</v>
      </c>
      <c r="P1" s="2" t="s">
        <v>751</v>
      </c>
    </row>
    <row r="2" spans="1:16" x14ac:dyDescent="0.25">
      <c r="B2" s="26" t="str">
        <f>'Pro 1'!B2</f>
        <v>PROTÉGÉ</v>
      </c>
      <c r="C2" s="26"/>
      <c r="D2" s="26"/>
      <c r="O2" s="3" t="s">
        <v>168</v>
      </c>
      <c r="P2" s="3" t="s">
        <v>169</v>
      </c>
    </row>
    <row r="3" spans="1:16" x14ac:dyDescent="0.25">
      <c r="B3" s="27"/>
      <c r="C3" s="27"/>
      <c r="D3" s="27"/>
      <c r="O3" s="8"/>
      <c r="P3" s="8"/>
    </row>
    <row r="4" spans="1:16" s="8" customFormat="1" x14ac:dyDescent="0.25">
      <c r="A4" s="19"/>
      <c r="B4" s="415" t="str">
        <f>Info!B4</f>
        <v>QUESTIONNAIRE À L’INTENTION DES PRODUCTEURS</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18" t="str">
        <f>Info!B6</f>
        <v>TUBAGES DE PUITS DE GAZ ET DE PÉTROLE</v>
      </c>
      <c r="C6" s="419"/>
      <c r="D6" s="419"/>
      <c r="E6" s="419"/>
      <c r="F6" s="419"/>
      <c r="G6" s="419"/>
      <c r="H6" s="419"/>
      <c r="I6" s="419"/>
      <c r="J6" s="419"/>
      <c r="K6" s="419"/>
      <c r="L6" s="420"/>
      <c r="M6" s="16"/>
      <c r="N6" s="16"/>
      <c r="O6" s="18"/>
      <c r="P6" s="18"/>
    </row>
    <row r="7" spans="1:16" s="17" customFormat="1" x14ac:dyDescent="0.25">
      <c r="A7" s="19"/>
      <c r="B7" s="325"/>
      <c r="C7" s="34"/>
      <c r="D7" s="34"/>
      <c r="E7" s="34"/>
      <c r="F7" s="34"/>
      <c r="G7" s="34"/>
      <c r="H7" s="34"/>
      <c r="I7" s="34"/>
      <c r="J7" s="34"/>
      <c r="K7" s="34"/>
      <c r="L7" s="326"/>
      <c r="M7" s="16"/>
      <c r="N7" s="16"/>
      <c r="O7" s="5"/>
    </row>
    <row r="8" spans="1:16" s="17" customFormat="1" x14ac:dyDescent="0.25">
      <c r="A8" s="19"/>
      <c r="B8" s="546" t="str">
        <f>Public!B8</f>
        <v>Les questions suivantes font référence aux marchandises comme définies dans la description du produit de l'onglet Intro.</v>
      </c>
      <c r="C8" s="547"/>
      <c r="D8" s="547"/>
      <c r="E8" s="547"/>
      <c r="F8" s="547"/>
      <c r="G8" s="547"/>
      <c r="H8" s="547"/>
      <c r="I8" s="547"/>
      <c r="J8" s="547"/>
      <c r="K8" s="547"/>
      <c r="L8" s="548"/>
      <c r="M8" s="16"/>
      <c r="N8" s="16"/>
      <c r="O8" s="18"/>
      <c r="P8" s="18"/>
    </row>
    <row r="9" spans="1:16" s="17" customFormat="1" x14ac:dyDescent="0.25">
      <c r="A9" s="19"/>
      <c r="B9" s="546" t="str">
        <f>Public!B9</f>
        <v>Des informations sur le produit et un glossaire de termes sont disponibles dans l'onglet Info.</v>
      </c>
      <c r="C9" s="547"/>
      <c r="D9" s="547"/>
      <c r="E9" s="547"/>
      <c r="F9" s="547"/>
      <c r="G9" s="547"/>
      <c r="H9" s="547"/>
      <c r="I9" s="547"/>
      <c r="J9" s="547"/>
      <c r="K9" s="547"/>
      <c r="L9" s="548"/>
      <c r="M9" s="16"/>
      <c r="N9" s="16"/>
      <c r="O9" s="18"/>
    </row>
    <row r="10" spans="1:16" s="17" customFormat="1" x14ac:dyDescent="0.25">
      <c r="A10" s="19"/>
      <c r="B10" s="546" t="str">
        <f>'Pro 1'!B10</f>
        <v xml:space="preserve">Utilisez l'onglet AddPro si vous avez besoin de plus d'espace.
</v>
      </c>
      <c r="C10" s="547"/>
      <c r="D10" s="547"/>
      <c r="E10" s="547"/>
      <c r="F10" s="547"/>
      <c r="G10" s="547"/>
      <c r="H10" s="547"/>
      <c r="I10" s="547"/>
      <c r="J10" s="547"/>
      <c r="K10" s="547"/>
      <c r="L10" s="548"/>
      <c r="M10" s="16"/>
      <c r="N10" s="16"/>
      <c r="O10" s="18"/>
      <c r="P10" s="18"/>
    </row>
    <row r="11" spans="1:16" s="17" customFormat="1" x14ac:dyDescent="0.25">
      <c r="A11" s="19"/>
      <c r="B11" s="327"/>
      <c r="C11" s="323"/>
      <c r="D11" s="323"/>
      <c r="E11" s="34"/>
      <c r="F11" s="34"/>
      <c r="G11" s="34"/>
      <c r="H11" s="34"/>
      <c r="I11" s="34"/>
      <c r="J11" s="34"/>
      <c r="K11" s="34"/>
      <c r="L11" s="326"/>
      <c r="M11" s="16"/>
      <c r="N11" s="16"/>
      <c r="O11" s="18"/>
      <c r="P11" s="18"/>
    </row>
    <row r="12" spans="1:16" s="17" customFormat="1" x14ac:dyDescent="0.25">
      <c r="A12" s="19"/>
      <c r="B12" s="546" t="str">
        <f>IF(Intro!$G$20="English",O12,P12)</f>
        <v>Pour les questions de cet onglet, notez ce qui suit :</v>
      </c>
      <c r="C12" s="547"/>
      <c r="D12" s="547"/>
      <c r="E12" s="547"/>
      <c r="F12" s="547"/>
      <c r="G12" s="547"/>
      <c r="H12" s="547"/>
      <c r="I12" s="547"/>
      <c r="J12" s="547"/>
      <c r="K12" s="547"/>
      <c r="L12" s="548"/>
      <c r="M12" s="16"/>
      <c r="N12" s="16"/>
      <c r="O12" s="18" t="s">
        <v>195</v>
      </c>
      <c r="P12" s="18" t="s">
        <v>196</v>
      </c>
    </row>
    <row r="13" spans="1:16" s="17" customFormat="1" ht="27" customHeight="1" x14ac:dyDescent="0.25">
      <c r="A13" s="19"/>
      <c r="B13" s="656" t="str">
        <f>IF(Intro!$G$20="English",O13,P13)</f>
        <v xml:space="preserve">• Indiquez seulement les ventes effectuées à partir de la production de votre entreprise au Canada. Les ventes de marchandises achetées auprès d’autres producteurs canadiens doivent être exclues. </v>
      </c>
      <c r="C13" s="657"/>
      <c r="D13" s="657"/>
      <c r="E13" s="657"/>
      <c r="F13" s="657"/>
      <c r="G13" s="657"/>
      <c r="H13" s="657"/>
      <c r="I13" s="657"/>
      <c r="J13" s="657"/>
      <c r="K13" s="657"/>
      <c r="L13" s="658"/>
      <c r="M13" s="16"/>
      <c r="N13" s="16"/>
      <c r="O13" s="18" t="s">
        <v>674</v>
      </c>
      <c r="P13" s="18" t="s">
        <v>675</v>
      </c>
    </row>
    <row r="14" spans="1:16" s="17" customFormat="1" x14ac:dyDescent="0.25">
      <c r="A14" s="19"/>
      <c r="B14" s="546" t="str">
        <f>IF(Intro!$G$20="English",O14,P14)</f>
        <v>• Déclarez toutes les ventes aux entreprises associées canadiennes et étrangères.</v>
      </c>
      <c r="C14" s="547"/>
      <c r="D14" s="547"/>
      <c r="E14" s="547"/>
      <c r="F14" s="547"/>
      <c r="G14" s="547"/>
      <c r="H14" s="547"/>
      <c r="I14" s="547"/>
      <c r="J14" s="547"/>
      <c r="K14" s="547"/>
      <c r="L14" s="548"/>
      <c r="M14" s="16"/>
      <c r="N14" s="16"/>
      <c r="O14" s="18" t="s">
        <v>591</v>
      </c>
      <c r="P14" s="18" t="s">
        <v>594</v>
      </c>
    </row>
    <row r="15" spans="1:16" s="17" customFormat="1" x14ac:dyDescent="0.25">
      <c r="A15" s="19"/>
      <c r="B15" s="546" t="str">
        <f>IF(Intro!$G$20="English",O15,P15)</f>
        <v>• Déclarez toutes les ventes à compter de la date de l’expédition au client ou à son entrepôt.</v>
      </c>
      <c r="C15" s="547"/>
      <c r="D15" s="547"/>
      <c r="E15" s="547"/>
      <c r="F15" s="547"/>
      <c r="G15" s="547"/>
      <c r="H15" s="547"/>
      <c r="I15" s="547"/>
      <c r="J15" s="547"/>
      <c r="K15" s="547"/>
      <c r="L15" s="548"/>
      <c r="M15" s="16"/>
      <c r="N15" s="16"/>
      <c r="O15" s="18" t="s">
        <v>592</v>
      </c>
      <c r="P15" s="18" t="s">
        <v>595</v>
      </c>
    </row>
    <row r="16" spans="1:16" s="17" customFormat="1" x14ac:dyDescent="0.25">
      <c r="A16" s="19"/>
      <c r="B16" s="549" t="str">
        <f>IF(Intro!$G$20="English",O16,P16)</f>
        <v>• Déclarez toutes les valeurs en dollars canadiens (CAD).</v>
      </c>
      <c r="C16" s="550"/>
      <c r="D16" s="550"/>
      <c r="E16" s="550"/>
      <c r="F16" s="550"/>
      <c r="G16" s="550"/>
      <c r="H16" s="550"/>
      <c r="I16" s="550"/>
      <c r="J16" s="550"/>
      <c r="K16" s="550"/>
      <c r="L16" s="551"/>
      <c r="M16" s="16"/>
      <c r="N16" s="16"/>
      <c r="O16" s="18" t="s">
        <v>593</v>
      </c>
      <c r="P16" s="18" t="s">
        <v>596</v>
      </c>
    </row>
    <row r="17" spans="1:16" s="9" customFormat="1" x14ac:dyDescent="0.25">
      <c r="A17" s="19"/>
      <c r="B17" s="28"/>
      <c r="C17" s="28"/>
      <c r="D17" s="28"/>
      <c r="E17" s="29"/>
      <c r="F17" s="29"/>
      <c r="G17" s="29"/>
      <c r="H17" s="29"/>
      <c r="I17" s="29"/>
      <c r="J17" s="29"/>
      <c r="K17" s="29"/>
      <c r="L17" s="29"/>
      <c r="O17" s="10"/>
      <c r="P17" s="10"/>
    </row>
    <row r="18" spans="1:16" x14ac:dyDescent="0.25">
      <c r="B18" s="398" t="str">
        <f>IF(Intro!$G$20="English",O18,P18)</f>
        <v>VENTES ET STOCKS</v>
      </c>
      <c r="C18" s="399"/>
      <c r="D18" s="399"/>
      <c r="E18" s="399"/>
      <c r="F18" s="399"/>
      <c r="G18" s="399"/>
      <c r="H18" s="399"/>
      <c r="I18" s="399"/>
      <c r="J18" s="399"/>
      <c r="K18" s="399"/>
      <c r="L18" s="400"/>
      <c r="M18" s="153"/>
      <c r="O18" s="253" t="s">
        <v>670</v>
      </c>
      <c r="P18" s="253" t="s">
        <v>671</v>
      </c>
    </row>
    <row r="19" spans="1:16" x14ac:dyDescent="0.25">
      <c r="B19" s="552" t="s">
        <v>20</v>
      </c>
      <c r="C19" s="553"/>
      <c r="D19" s="553"/>
      <c r="E19" s="553"/>
      <c r="F19" s="553"/>
      <c r="G19" s="553"/>
      <c r="H19" s="553"/>
      <c r="I19" s="553"/>
      <c r="J19" s="553"/>
      <c r="K19" s="553"/>
      <c r="L19" s="554"/>
      <c r="M19" s="2"/>
    </row>
    <row r="20" spans="1:16" s="11" customFormat="1" x14ac:dyDescent="0.25">
      <c r="A20" s="13"/>
      <c r="B20" s="30"/>
      <c r="C20" s="31"/>
      <c r="D20" s="31"/>
      <c r="E20" s="32"/>
      <c r="F20" s="32"/>
      <c r="G20" s="32"/>
      <c r="H20" s="32"/>
      <c r="I20" s="32"/>
      <c r="J20" s="32"/>
      <c r="K20" s="32"/>
      <c r="L20" s="33"/>
    </row>
    <row r="21" spans="1:16" s="11" customFormat="1" x14ac:dyDescent="0.25">
      <c r="A21" s="13"/>
      <c r="B21" s="401" t="str">
        <f>IF(Intro!$G$20="English",O21,P21)</f>
        <v>Remplir le tableau suivant pour les ventes et les stocks des marchandises par votre entreprise.</v>
      </c>
      <c r="C21" s="402"/>
      <c r="D21" s="402"/>
      <c r="E21" s="402"/>
      <c r="F21" s="402"/>
      <c r="G21" s="402"/>
      <c r="H21" s="402"/>
      <c r="I21" s="402"/>
      <c r="J21" s="402"/>
      <c r="K21" s="402"/>
      <c r="L21" s="403"/>
      <c r="O21" s="12" t="s">
        <v>194</v>
      </c>
      <c r="P21" s="11" t="s">
        <v>711</v>
      </c>
    </row>
    <row r="22" spans="1:16" s="11" customFormat="1" x14ac:dyDescent="0.25">
      <c r="A22" s="13"/>
      <c r="B22" s="182"/>
      <c r="C22" s="183"/>
      <c r="D22" s="31"/>
      <c r="E22" s="32"/>
      <c r="F22" s="32"/>
      <c r="G22" s="32"/>
      <c r="H22" s="32"/>
      <c r="I22" s="32"/>
      <c r="J22" s="32"/>
      <c r="K22" s="32"/>
      <c r="L22" s="33"/>
      <c r="O22" s="12"/>
    </row>
    <row r="23" spans="1:16" s="11" customFormat="1" x14ac:dyDescent="0.25">
      <c r="A23" s="13"/>
      <c r="B23" s="182"/>
      <c r="C23" s="183"/>
      <c r="D23" s="31"/>
      <c r="G23" s="585">
        <f>Variables!$B$6</f>
        <v>2023</v>
      </c>
      <c r="H23" s="585">
        <f>G23+1</f>
        <v>2024</v>
      </c>
      <c r="I23" s="585">
        <f>H23+1</f>
        <v>2025</v>
      </c>
      <c r="J23" s="585" t="str">
        <f>IF(Intro!$G$20="English",Variables!B9,Variables!C9)</f>
        <v>janv.-mars 2025</v>
      </c>
      <c r="K23" s="587" t="str">
        <f>IF(Intro!$G$20="English",Variables!B10,Variables!C10)</f>
        <v>janv.-mars 2026</v>
      </c>
      <c r="L23" s="349"/>
      <c r="O23" s="12"/>
    </row>
    <row r="24" spans="1:16" s="11" customFormat="1" ht="15" thickBot="1" x14ac:dyDescent="0.3">
      <c r="A24" s="13"/>
      <c r="B24" s="257"/>
      <c r="C24" s="258"/>
      <c r="D24" s="31"/>
      <c r="G24" s="634"/>
      <c r="H24" s="634"/>
      <c r="I24" s="634"/>
      <c r="J24" s="634"/>
      <c r="K24" s="585"/>
      <c r="L24" s="349"/>
      <c r="O24" s="12"/>
    </row>
    <row r="25" spans="1:16" s="153" customFormat="1" x14ac:dyDescent="0.25">
      <c r="A25" s="198"/>
      <c r="B25" s="635" t="str">
        <f>IF(Intro!$G$20="English",O25,P25)</f>
        <v>Stock d'ouverture (Ne pas inclure la production utilisée à l'interne ou destinée à la transformation ultérieure à l’interne.)</v>
      </c>
      <c r="C25" s="636"/>
      <c r="D25" s="636"/>
      <c r="E25" s="652" t="str">
        <f>IF(Intro!$G$20="English",Variables!$B$23,Variables!$C$23)</f>
        <v>tonnes</v>
      </c>
      <c r="F25" s="653"/>
      <c r="G25" s="338"/>
      <c r="H25" s="339">
        <f t="shared" ref="H25:I25" si="0">G46</f>
        <v>0</v>
      </c>
      <c r="I25" s="339">
        <f t="shared" si="0"/>
        <v>0</v>
      </c>
      <c r="J25" s="339">
        <f>H46</f>
        <v>0</v>
      </c>
      <c r="K25" s="339">
        <f>I46</f>
        <v>0</v>
      </c>
      <c r="L25" s="350"/>
      <c r="O25" s="153" t="s">
        <v>844</v>
      </c>
      <c r="P25" s="153" t="s">
        <v>847</v>
      </c>
    </row>
    <row r="26" spans="1:16" s="153" customFormat="1" x14ac:dyDescent="0.25">
      <c r="A26" s="198"/>
      <c r="B26" s="637"/>
      <c r="C26" s="638"/>
      <c r="D26" s="638"/>
      <c r="E26" s="666" t="s">
        <v>570</v>
      </c>
      <c r="F26" s="667"/>
      <c r="G26" s="340"/>
      <c r="H26" s="341">
        <f t="shared" ref="H26:I26" si="1">G47</f>
        <v>0</v>
      </c>
      <c r="I26" s="341">
        <f t="shared" si="1"/>
        <v>0</v>
      </c>
      <c r="J26" s="341">
        <f>H47</f>
        <v>0</v>
      </c>
      <c r="K26" s="341">
        <f>I47</f>
        <v>0</v>
      </c>
      <c r="L26" s="350"/>
    </row>
    <row r="27" spans="1:16" s="153" customFormat="1" ht="15" thickBot="1" x14ac:dyDescent="0.3">
      <c r="A27" s="198"/>
      <c r="B27" s="639"/>
      <c r="C27" s="640"/>
      <c r="D27" s="640"/>
      <c r="E27" s="650" t="str">
        <f>"$ / "&amp;IF(Intro!$G$20="English",Variables!$B$24,Variables!$C$24)</f>
        <v>$ / tonne</v>
      </c>
      <c r="F27" s="651"/>
      <c r="G27" s="342" t="str">
        <f t="shared" ref="G27:I27" si="2">IF(G25=0,"-",G26/G25)</f>
        <v>-</v>
      </c>
      <c r="H27" s="342" t="str">
        <f t="shared" si="2"/>
        <v>-</v>
      </c>
      <c r="I27" s="342" t="str">
        <f t="shared" si="2"/>
        <v>-</v>
      </c>
      <c r="J27" s="342" t="str">
        <f t="shared" ref="J27:K27" si="3">IF(J25=0,"-",J26/J25)</f>
        <v>-</v>
      </c>
      <c r="K27" s="342" t="str">
        <f t="shared" si="3"/>
        <v>-</v>
      </c>
      <c r="L27" s="350"/>
    </row>
    <row r="28" spans="1:16" s="153" customFormat="1" ht="15" thickBot="1" x14ac:dyDescent="0.3">
      <c r="A28" s="198"/>
      <c r="B28" s="381" t="str">
        <f>IF(Intro!$G$20="English",O28,P28)</f>
        <v>Sans soudure</v>
      </c>
      <c r="C28" s="382"/>
      <c r="D28" s="382"/>
      <c r="E28" s="382"/>
      <c r="F28" s="382"/>
      <c r="G28" s="382"/>
      <c r="H28" s="382"/>
      <c r="I28" s="382"/>
      <c r="J28" s="382"/>
      <c r="K28" s="382"/>
      <c r="L28" s="383"/>
      <c r="O28" s="152" t="s">
        <v>848</v>
      </c>
      <c r="P28" s="152" t="s">
        <v>879</v>
      </c>
    </row>
    <row r="29" spans="1:16" s="153" customFormat="1" x14ac:dyDescent="0.25">
      <c r="A29" s="198"/>
      <c r="B29" s="635" t="str">
        <f>IF(Intro!$G$20="English",O29,P29)</f>
        <v>Ventes aux distributeurs au Canada</v>
      </c>
      <c r="C29" s="641"/>
      <c r="D29" s="641"/>
      <c r="E29" s="652" t="str">
        <f>IF(Intro!$G$20="English",Variables!$B$23,Variables!$C$23)</f>
        <v>tonnes</v>
      </c>
      <c r="F29" s="653"/>
      <c r="G29" s="338"/>
      <c r="H29" s="338"/>
      <c r="I29" s="338"/>
      <c r="J29" s="338"/>
      <c r="K29" s="338"/>
      <c r="L29" s="350"/>
      <c r="O29" s="153" t="str">
        <f>"Sales to "&amp;Variables!$B$26&amp;" in Canada"</f>
        <v>Sales to distributors in Canada</v>
      </c>
      <c r="P29" s="153" t="str">
        <f>"Ventes aux "&amp;Variables!$C$26&amp;" au Canada"</f>
        <v>Ventes aux distributeurs au Canada</v>
      </c>
    </row>
    <row r="30" spans="1:16" s="153" customFormat="1" x14ac:dyDescent="0.25">
      <c r="A30" s="198"/>
      <c r="B30" s="637"/>
      <c r="C30" s="642"/>
      <c r="D30" s="642"/>
      <c r="E30" s="648" t="str">
        <f>IF(Intro!G$20="English","net delivered selling value (CAD)","valeur de vente nette rendue (CAD)")</f>
        <v>valeur de vente nette rendue (CAD)</v>
      </c>
      <c r="F30" s="649"/>
      <c r="G30" s="340"/>
      <c r="H30" s="340"/>
      <c r="I30" s="340"/>
      <c r="J30" s="340"/>
      <c r="K30" s="340"/>
      <c r="L30" s="350"/>
    </row>
    <row r="31" spans="1:16" s="153" customFormat="1" ht="15" thickBot="1" x14ac:dyDescent="0.3">
      <c r="A31" s="198"/>
      <c r="B31" s="639"/>
      <c r="C31" s="643"/>
      <c r="D31" s="643"/>
      <c r="E31" s="650" t="str">
        <f>"$ / "&amp;IF(Intro!$G$20="English",Variables!$B$24,Variables!$C$24)</f>
        <v>$ / tonne</v>
      </c>
      <c r="F31" s="651"/>
      <c r="G31" s="342" t="str">
        <f t="shared" ref="G31:I31" si="4">IF(G29=0,"-",G30/G29)</f>
        <v>-</v>
      </c>
      <c r="H31" s="342" t="str">
        <f t="shared" si="4"/>
        <v>-</v>
      </c>
      <c r="I31" s="342" t="str">
        <f t="shared" si="4"/>
        <v>-</v>
      </c>
      <c r="J31" s="342" t="str">
        <f t="shared" ref="J31:K31" si="5">IF(J29=0,"-",J30/J29)</f>
        <v>-</v>
      </c>
      <c r="K31" s="342" t="str">
        <f t="shared" si="5"/>
        <v>-</v>
      </c>
      <c r="L31" s="350"/>
    </row>
    <row r="32" spans="1:16" s="153" customFormat="1" x14ac:dyDescent="0.25">
      <c r="A32" s="198"/>
      <c r="B32" s="635" t="str">
        <f>IF(Intro!$G$20="English",O32,P32)</f>
        <v>Ventes aux utilisateurs finals au Canada</v>
      </c>
      <c r="C32" s="641"/>
      <c r="D32" s="641"/>
      <c r="E32" s="652" t="str">
        <f>IF(Intro!$G$20="English",Variables!$B$23,Variables!$C$23)</f>
        <v>tonnes</v>
      </c>
      <c r="F32" s="653"/>
      <c r="G32" s="338"/>
      <c r="H32" s="338"/>
      <c r="I32" s="338"/>
      <c r="J32" s="338"/>
      <c r="K32" s="338"/>
      <c r="L32" s="350"/>
      <c r="O32" s="153" t="str">
        <f>"Sales to "&amp;Variables!$B$27&amp;" in Canada"</f>
        <v>Sales to end users in Canada</v>
      </c>
      <c r="P32" s="153" t="str">
        <f>"Ventes aux "&amp;Variables!$C$27&amp;" au Canada"</f>
        <v>Ventes aux utilisateurs finals au Canada</v>
      </c>
    </row>
    <row r="33" spans="1:16" s="153" customFormat="1" x14ac:dyDescent="0.25">
      <c r="A33" s="198"/>
      <c r="B33" s="637"/>
      <c r="C33" s="642"/>
      <c r="D33" s="642"/>
      <c r="E33" s="648" t="str">
        <f>IF(Intro!G$20="English","net delivered selling value (CAD)","valeur de vente nette rendue (CAD)")</f>
        <v>valeur de vente nette rendue (CAD)</v>
      </c>
      <c r="F33" s="649"/>
      <c r="G33" s="340"/>
      <c r="H33" s="340"/>
      <c r="I33" s="340"/>
      <c r="J33" s="340"/>
      <c r="K33" s="340"/>
      <c r="L33" s="350"/>
    </row>
    <row r="34" spans="1:16" s="153" customFormat="1" ht="15" thickBot="1" x14ac:dyDescent="0.3">
      <c r="A34" s="198"/>
      <c r="B34" s="639"/>
      <c r="C34" s="643"/>
      <c r="D34" s="643"/>
      <c r="E34" s="650" t="str">
        <f>"$ / "&amp;IF(Intro!$G$20="English",Variables!$B$24,Variables!$C$24)</f>
        <v>$ / tonne</v>
      </c>
      <c r="F34" s="651"/>
      <c r="G34" s="342" t="str">
        <f t="shared" ref="G34:I34" si="6">IF(G32=0,"-",G33/G32)</f>
        <v>-</v>
      </c>
      <c r="H34" s="342" t="str">
        <f t="shared" si="6"/>
        <v>-</v>
      </c>
      <c r="I34" s="342" t="str">
        <f t="shared" si="6"/>
        <v>-</v>
      </c>
      <c r="J34" s="342" t="str">
        <f t="shared" ref="J34:K34" si="7">IF(J32=0,"-",J33/J32)</f>
        <v>-</v>
      </c>
      <c r="K34" s="342" t="str">
        <f t="shared" si="7"/>
        <v>-</v>
      </c>
      <c r="L34" s="350"/>
    </row>
    <row r="35" spans="1:16" s="153" customFormat="1" ht="15" thickBot="1" x14ac:dyDescent="0.3">
      <c r="A35" s="198"/>
      <c r="B35" s="381" t="str">
        <f>IF(Intro!$G$20="English",O35,P35)</f>
        <v>Soudé</v>
      </c>
      <c r="C35" s="31"/>
      <c r="D35" s="31"/>
      <c r="E35" s="31"/>
      <c r="F35" s="31"/>
      <c r="G35" s="31"/>
      <c r="H35" s="31"/>
      <c r="I35" s="31"/>
      <c r="J35" s="31"/>
      <c r="K35" s="380"/>
      <c r="L35" s="350"/>
      <c r="O35" s="152" t="s">
        <v>849</v>
      </c>
      <c r="P35" s="152" t="s">
        <v>880</v>
      </c>
    </row>
    <row r="36" spans="1:16" s="153" customFormat="1" x14ac:dyDescent="0.25">
      <c r="A36" s="198"/>
      <c r="B36" s="635" t="str">
        <f>IF(Intro!$G$20="English",O36,P36)</f>
        <v>Ventes aux distributeurs au Canada</v>
      </c>
      <c r="C36" s="641"/>
      <c r="D36" s="641"/>
      <c r="E36" s="652" t="str">
        <f>IF(Intro!$G$20="English",Variables!$B$23,Variables!$C$23)</f>
        <v>tonnes</v>
      </c>
      <c r="F36" s="653"/>
      <c r="G36" s="338"/>
      <c r="H36" s="338"/>
      <c r="I36" s="338"/>
      <c r="J36" s="338"/>
      <c r="K36" s="338"/>
      <c r="L36" s="350"/>
      <c r="O36" s="153" t="str">
        <f>"Sales to "&amp;Variables!$B$26&amp;" in Canada"</f>
        <v>Sales to distributors in Canada</v>
      </c>
      <c r="P36" s="153" t="str">
        <f>"Ventes aux "&amp;Variables!$C$26&amp;" au Canada"</f>
        <v>Ventes aux distributeurs au Canada</v>
      </c>
    </row>
    <row r="37" spans="1:16" s="153" customFormat="1" x14ac:dyDescent="0.25">
      <c r="A37" s="198"/>
      <c r="B37" s="637"/>
      <c r="C37" s="642"/>
      <c r="D37" s="642"/>
      <c r="E37" s="648" t="str">
        <f>IF(Intro!G$20="English","net delivered selling value (CAD)","valeur de vente nette rendue (CAD)")</f>
        <v>valeur de vente nette rendue (CAD)</v>
      </c>
      <c r="F37" s="649"/>
      <c r="G37" s="340"/>
      <c r="H37" s="340"/>
      <c r="I37" s="340"/>
      <c r="J37" s="340"/>
      <c r="K37" s="340"/>
      <c r="L37" s="350"/>
    </row>
    <row r="38" spans="1:16" s="153" customFormat="1" ht="15" thickBot="1" x14ac:dyDescent="0.3">
      <c r="A38" s="198"/>
      <c r="B38" s="639"/>
      <c r="C38" s="643"/>
      <c r="D38" s="643"/>
      <c r="E38" s="650" t="str">
        <f>"$ / "&amp;IF(Intro!$G$20="English",Variables!$B$24,Variables!$C$24)</f>
        <v>$ / tonne</v>
      </c>
      <c r="F38" s="651"/>
      <c r="G38" s="342" t="str">
        <f t="shared" ref="G38:K38" si="8">IF(G36=0,"-",G37/G36)</f>
        <v>-</v>
      </c>
      <c r="H38" s="342" t="str">
        <f t="shared" si="8"/>
        <v>-</v>
      </c>
      <c r="I38" s="342" t="str">
        <f t="shared" si="8"/>
        <v>-</v>
      </c>
      <c r="J38" s="342" t="str">
        <f t="shared" si="8"/>
        <v>-</v>
      </c>
      <c r="K38" s="342" t="str">
        <f t="shared" si="8"/>
        <v>-</v>
      </c>
      <c r="L38" s="350"/>
    </row>
    <row r="39" spans="1:16" s="153" customFormat="1" x14ac:dyDescent="0.25">
      <c r="A39" s="198"/>
      <c r="B39" s="635" t="str">
        <f>IF(Intro!$G$20="English",O39,P39)</f>
        <v>Ventes aux utilisateurs finals au Canada</v>
      </c>
      <c r="C39" s="641"/>
      <c r="D39" s="641"/>
      <c r="E39" s="652" t="str">
        <f>IF(Intro!$G$20="English",Variables!$B$23,Variables!$C$23)</f>
        <v>tonnes</v>
      </c>
      <c r="F39" s="653"/>
      <c r="G39" s="338"/>
      <c r="H39" s="338"/>
      <c r="I39" s="338"/>
      <c r="J39" s="338"/>
      <c r="K39" s="338"/>
      <c r="L39" s="350"/>
      <c r="O39" s="153" t="str">
        <f>"Sales to "&amp;Variables!$B$27&amp;" in Canada"</f>
        <v>Sales to end users in Canada</v>
      </c>
      <c r="P39" s="153" t="str">
        <f>"Ventes aux "&amp;Variables!$C$27&amp;" au Canada"</f>
        <v>Ventes aux utilisateurs finals au Canada</v>
      </c>
    </row>
    <row r="40" spans="1:16" s="153" customFormat="1" x14ac:dyDescent="0.25">
      <c r="A40" s="198"/>
      <c r="B40" s="637"/>
      <c r="C40" s="642"/>
      <c r="D40" s="642"/>
      <c r="E40" s="648" t="str">
        <f>IF(Intro!G$20="English","net delivered selling value (CAD)","valeur de vente nette rendue (CAD)")</f>
        <v>valeur de vente nette rendue (CAD)</v>
      </c>
      <c r="F40" s="649"/>
      <c r="G40" s="340"/>
      <c r="H40" s="340"/>
      <c r="I40" s="340"/>
      <c r="J40" s="340"/>
      <c r="K40" s="340"/>
      <c r="L40" s="350"/>
    </row>
    <row r="41" spans="1:16" s="153" customFormat="1" ht="15" thickBot="1" x14ac:dyDescent="0.3">
      <c r="A41" s="198"/>
      <c r="B41" s="639"/>
      <c r="C41" s="643"/>
      <c r="D41" s="643"/>
      <c r="E41" s="650" t="str">
        <f>"$ / "&amp;IF(Intro!$G$20="English",Variables!$B$24,Variables!$C$24)</f>
        <v>$ / tonne</v>
      </c>
      <c r="F41" s="651"/>
      <c r="G41" s="342" t="str">
        <f t="shared" ref="G41:K41" si="9">IF(G39=0,"-",G40/G39)</f>
        <v>-</v>
      </c>
      <c r="H41" s="342" t="str">
        <f t="shared" si="9"/>
        <v>-</v>
      </c>
      <c r="I41" s="342" t="str">
        <f t="shared" si="9"/>
        <v>-</v>
      </c>
      <c r="J41" s="342" t="str">
        <f t="shared" si="9"/>
        <v>-</v>
      </c>
      <c r="K41" s="342" t="str">
        <f t="shared" si="9"/>
        <v>-</v>
      </c>
      <c r="L41" s="350"/>
    </row>
    <row r="42" spans="1:16" s="153" customFormat="1" ht="15" thickBot="1" x14ac:dyDescent="0.3">
      <c r="A42" s="198"/>
      <c r="B42" s="31"/>
      <c r="C42" s="31"/>
      <c r="D42" s="31"/>
      <c r="E42" s="31"/>
      <c r="F42" s="31"/>
      <c r="G42" s="31"/>
      <c r="H42" s="31"/>
      <c r="I42" s="31"/>
      <c r="J42" s="31"/>
      <c r="K42" s="31"/>
      <c r="L42" s="350"/>
    </row>
    <row r="43" spans="1:16" s="153" customFormat="1" x14ac:dyDescent="0.25">
      <c r="A43" s="198"/>
      <c r="B43" s="635" t="str">
        <f>IF(Intro!$G$20="English",O43,P43)</f>
        <v>Ventes à l'exportation</v>
      </c>
      <c r="C43" s="641"/>
      <c r="D43" s="641"/>
      <c r="E43" s="652" t="str">
        <f>IF(Intro!$G$20="English",Variables!$B$23,Variables!$C$23)</f>
        <v>tonnes</v>
      </c>
      <c r="F43" s="653"/>
      <c r="G43" s="343"/>
      <c r="H43" s="343"/>
      <c r="I43" s="343"/>
      <c r="J43" s="343"/>
      <c r="K43" s="343"/>
      <c r="L43" s="350"/>
      <c r="O43" s="153" t="s">
        <v>576</v>
      </c>
      <c r="P43" s="153" t="s">
        <v>42</v>
      </c>
    </row>
    <row r="44" spans="1:16" s="153" customFormat="1" x14ac:dyDescent="0.25">
      <c r="A44" s="198"/>
      <c r="B44" s="637"/>
      <c r="C44" s="642"/>
      <c r="D44" s="642"/>
      <c r="E44" s="648" t="str">
        <f>IF(Intro!G$20="English","net delivered selling value (CAD)","valeur de vente nette rendue (CAD)")</f>
        <v>valeur de vente nette rendue (CAD)</v>
      </c>
      <c r="F44" s="649"/>
      <c r="G44" s="340"/>
      <c r="H44" s="340"/>
      <c r="I44" s="340"/>
      <c r="J44" s="340"/>
      <c r="K44" s="340"/>
      <c r="L44" s="350"/>
    </row>
    <row r="45" spans="1:16" s="153" customFormat="1" ht="15" thickBot="1" x14ac:dyDescent="0.3">
      <c r="A45" s="198"/>
      <c r="B45" s="639"/>
      <c r="C45" s="643"/>
      <c r="D45" s="643"/>
      <c r="E45" s="650" t="str">
        <f>"$ / "&amp;IF(Intro!$G$20="English",Variables!$B$24,Variables!$C$24)</f>
        <v>$ / tonne</v>
      </c>
      <c r="F45" s="651"/>
      <c r="G45" s="342" t="str">
        <f t="shared" ref="G45:I45" si="10">IF(G43=0,"-",G44/G43)</f>
        <v>-</v>
      </c>
      <c r="H45" s="342" t="str">
        <f t="shared" si="10"/>
        <v>-</v>
      </c>
      <c r="I45" s="342" t="str">
        <f t="shared" si="10"/>
        <v>-</v>
      </c>
      <c r="J45" s="342" t="str">
        <f t="shared" ref="J45:K45" si="11">IF(J43=0,"-",J44/J43)</f>
        <v>-</v>
      </c>
      <c r="K45" s="342" t="str">
        <f t="shared" si="11"/>
        <v>-</v>
      </c>
      <c r="L45" s="350"/>
    </row>
    <row r="46" spans="1:16" s="153" customFormat="1" x14ac:dyDescent="0.25">
      <c r="A46" s="198"/>
      <c r="B46" s="646" t="str">
        <f>IF(Intro!$G$20="English",O46,P46)</f>
        <v>Stock de clôture (Ne pas inclure la production utilisée à l'interne ou destinée à la transformation ultérieure à l’interne.)</v>
      </c>
      <c r="C46" s="647"/>
      <c r="D46" s="647"/>
      <c r="E46" s="652" t="str">
        <f>IF(Intro!$G$20="English",Variables!$B$23,Variables!$C$23)</f>
        <v>tonnes</v>
      </c>
      <c r="F46" s="653"/>
      <c r="G46" s="343"/>
      <c r="H46" s="343"/>
      <c r="I46" s="343"/>
      <c r="J46" s="343"/>
      <c r="K46" s="343"/>
      <c r="L46" s="350"/>
      <c r="O46" s="153" t="s">
        <v>845</v>
      </c>
      <c r="P46" s="153" t="s">
        <v>846</v>
      </c>
    </row>
    <row r="47" spans="1:16" s="153" customFormat="1" x14ac:dyDescent="0.25">
      <c r="A47" s="198"/>
      <c r="B47" s="637"/>
      <c r="C47" s="642"/>
      <c r="D47" s="642"/>
      <c r="E47" s="666" t="s">
        <v>570</v>
      </c>
      <c r="F47" s="667"/>
      <c r="G47" s="340"/>
      <c r="H47" s="340"/>
      <c r="I47" s="340"/>
      <c r="J47" s="340"/>
      <c r="K47" s="340"/>
      <c r="L47" s="350"/>
    </row>
    <row r="48" spans="1:16" s="153" customFormat="1" ht="15" thickBot="1" x14ac:dyDescent="0.3">
      <c r="A48" s="198"/>
      <c r="B48" s="639"/>
      <c r="C48" s="643"/>
      <c r="D48" s="643"/>
      <c r="E48" s="650" t="str">
        <f>"$ / "&amp;IF(Intro!$G$20="English",Variables!$B$24,Variables!$C$24)</f>
        <v>$ / tonne</v>
      </c>
      <c r="F48" s="651"/>
      <c r="G48" s="342" t="str">
        <f t="shared" ref="G48:I48" si="12">IF(G46=0,"-",G47/G46)</f>
        <v>-</v>
      </c>
      <c r="H48" s="342" t="str">
        <f t="shared" si="12"/>
        <v>-</v>
      </c>
      <c r="I48" s="342" t="str">
        <f t="shared" si="12"/>
        <v>-</v>
      </c>
      <c r="J48" s="342" t="str">
        <f t="shared" ref="J48:K48" si="13">IF(J46=0,"-",J47/J46)</f>
        <v>-</v>
      </c>
      <c r="K48" s="342" t="str">
        <f t="shared" si="13"/>
        <v>-</v>
      </c>
      <c r="L48" s="350"/>
    </row>
    <row r="49" spans="1:16" s="153" customFormat="1" x14ac:dyDescent="0.25">
      <c r="A49" s="198"/>
      <c r="B49" s="205"/>
      <c r="C49" s="206"/>
      <c r="D49" s="206"/>
      <c r="E49" s="206"/>
      <c r="F49" s="206"/>
      <c r="G49" s="206"/>
      <c r="H49" s="206"/>
      <c r="I49" s="206"/>
      <c r="J49" s="206"/>
      <c r="K49" s="206"/>
      <c r="L49" s="207"/>
    </row>
    <row r="50" spans="1:16" s="3" customFormat="1" x14ac:dyDescent="0.25">
      <c r="A50" s="13"/>
      <c r="B50" s="530" t="s">
        <v>21</v>
      </c>
      <c r="C50" s="531"/>
      <c r="D50" s="531"/>
      <c r="E50" s="531"/>
      <c r="F50" s="531"/>
      <c r="G50" s="531"/>
      <c r="H50" s="531"/>
      <c r="I50" s="531"/>
      <c r="J50" s="531"/>
      <c r="K50" s="531"/>
      <c r="L50" s="532"/>
      <c r="M50" s="214"/>
      <c r="O50" s="153"/>
    </row>
    <row r="51" spans="1:16" s="153" customFormat="1" x14ac:dyDescent="0.25">
      <c r="A51" s="198"/>
      <c r="B51" s="199"/>
      <c r="C51" s="200"/>
      <c r="D51" s="200"/>
      <c r="E51" s="200"/>
      <c r="F51" s="200"/>
      <c r="G51" s="200"/>
      <c r="H51" s="200"/>
      <c r="I51" s="200"/>
      <c r="J51" s="200"/>
      <c r="K51" s="200"/>
      <c r="L51" s="201"/>
    </row>
    <row r="52" spans="1:16" s="153" customFormat="1" ht="15" x14ac:dyDescent="0.25">
      <c r="A52" s="198"/>
      <c r="B52" s="409" t="str">
        <f>IF(Intro!$G$20="English",O52,P52)</f>
        <v>En utilisant les données fournies à la question 1 des onglets Pro 1 et Pro 2, le questionnaire calcule le stock de clôture comme suit :</v>
      </c>
      <c r="C52" s="410"/>
      <c r="D52" s="410"/>
      <c r="E52" s="410"/>
      <c r="F52" s="410"/>
      <c r="G52" s="410"/>
      <c r="H52" s="410"/>
      <c r="I52" s="410"/>
      <c r="J52" s="410"/>
      <c r="K52" s="410"/>
      <c r="L52" s="411"/>
      <c r="O52" t="s">
        <v>749</v>
      </c>
      <c r="P52" s="328" t="s">
        <v>750</v>
      </c>
    </row>
    <row r="53" spans="1:16" s="153" customFormat="1" x14ac:dyDescent="0.25">
      <c r="A53" s="198"/>
      <c r="B53" s="409"/>
      <c r="C53" s="410"/>
      <c r="D53" s="410"/>
      <c r="E53" s="410"/>
      <c r="F53" s="410"/>
      <c r="G53" s="410"/>
      <c r="H53" s="410"/>
      <c r="I53" s="410"/>
      <c r="J53" s="410"/>
      <c r="K53" s="410"/>
      <c r="L53" s="411"/>
    </row>
    <row r="54" spans="1:16" s="11" customFormat="1" x14ac:dyDescent="0.25">
      <c r="A54" s="13"/>
      <c r="B54" s="182"/>
      <c r="C54" s="183"/>
      <c r="D54" s="31"/>
      <c r="G54" s="585">
        <f>Variables!$B$6</f>
        <v>2023</v>
      </c>
      <c r="H54" s="585">
        <f>G54+1</f>
        <v>2024</v>
      </c>
      <c r="I54" s="585">
        <f>H54+1</f>
        <v>2025</v>
      </c>
      <c r="J54" s="585" t="str">
        <f>J23</f>
        <v>janv.-mars 2025</v>
      </c>
      <c r="K54" s="585" t="str">
        <f>K23</f>
        <v>janv.-mars 2026</v>
      </c>
      <c r="L54" s="349"/>
      <c r="O54" s="12"/>
    </row>
    <row r="55" spans="1:16" s="11" customFormat="1" x14ac:dyDescent="0.25">
      <c r="A55" s="13"/>
      <c r="B55" s="257"/>
      <c r="C55" s="258"/>
      <c r="D55" s="31"/>
      <c r="G55" s="586"/>
      <c r="H55" s="586"/>
      <c r="I55" s="586"/>
      <c r="J55" s="586"/>
      <c r="K55" s="586"/>
      <c r="L55" s="349"/>
      <c r="O55" s="12"/>
    </row>
    <row r="56" spans="1:16" s="153" customFormat="1" x14ac:dyDescent="0.25">
      <c r="A56" s="198"/>
      <c r="B56" s="591" t="str">
        <f>IF(Intro!$G$20="English",O56,P56)</f>
        <v>Stock de clôture</v>
      </c>
      <c r="C56" s="592"/>
      <c r="D56" s="592"/>
      <c r="E56" s="593"/>
      <c r="F56" s="324" t="str">
        <f>IF(Intro!$G$20="English",Variables!$B$23,Variables!$C$23)</f>
        <v>tonnes</v>
      </c>
      <c r="G56" s="344">
        <f>G25+'Pro 1'!G27-'Pro 1'!G26-G29-G32-G36-G39-G43</f>
        <v>0</v>
      </c>
      <c r="H56" s="344">
        <f>H25+'Pro 1'!H27-'Pro 1'!H26-H29-H32-H36-H39-H43</f>
        <v>0</v>
      </c>
      <c r="I56" s="344">
        <f>I25+'Pro 1'!I27-'Pro 1'!I26-I29-I32-I36-I39-I43</f>
        <v>0</v>
      </c>
      <c r="J56" s="344">
        <f>J25+'Pro 1'!J27-'Pro 1'!J26-J29-J32-J36-J39-J43</f>
        <v>0</v>
      </c>
      <c r="K56" s="344">
        <f>K25+'Pro 1'!K27-'Pro 1'!K26-K29-K32-K36-K39-K43</f>
        <v>0</v>
      </c>
      <c r="L56" s="350"/>
      <c r="O56" s="153" t="s">
        <v>167</v>
      </c>
      <c r="P56" s="153" t="s">
        <v>603</v>
      </c>
    </row>
    <row r="57" spans="1:16" s="153" customFormat="1" x14ac:dyDescent="0.25">
      <c r="A57" s="198"/>
      <c r="B57" s="670" t="str">
        <f>IF(Intro!$G$20="English",O57,P57)</f>
        <v>Différence entre le stock de clôture à la question 1 sur l'onglet Pro 2 et le stock de clôture calculé</v>
      </c>
      <c r="C57" s="671"/>
      <c r="D57" s="671"/>
      <c r="E57" s="672"/>
      <c r="F57" s="668" t="str">
        <f>IF(Intro!$G$20="English",Variables!$B$23,Variables!$C$23)</f>
        <v>tonnes</v>
      </c>
      <c r="G57" s="654">
        <f>G46-G56</f>
        <v>0</v>
      </c>
      <c r="H57" s="654">
        <f>H46-H56</f>
        <v>0</v>
      </c>
      <c r="I57" s="654">
        <f>I46-I56</f>
        <v>0</v>
      </c>
      <c r="J57" s="654">
        <f>J46-J56</f>
        <v>0</v>
      </c>
      <c r="K57" s="644">
        <f>K46-K56</f>
        <v>0</v>
      </c>
      <c r="L57" s="350"/>
      <c r="O57" s="153" t="s">
        <v>360</v>
      </c>
      <c r="P57" s="153" t="s">
        <v>604</v>
      </c>
    </row>
    <row r="58" spans="1:16" s="153" customFormat="1" x14ac:dyDescent="0.25">
      <c r="A58" s="198"/>
      <c r="B58" s="673"/>
      <c r="C58" s="674"/>
      <c r="D58" s="674"/>
      <c r="E58" s="675"/>
      <c r="F58" s="669"/>
      <c r="G58" s="655"/>
      <c r="H58" s="655"/>
      <c r="I58" s="655"/>
      <c r="J58" s="655"/>
      <c r="K58" s="645"/>
      <c r="L58" s="350"/>
    </row>
    <row r="59" spans="1:16" s="153" customFormat="1" x14ac:dyDescent="0.25">
      <c r="A59" s="198"/>
      <c r="B59" s="199"/>
      <c r="C59" s="200"/>
      <c r="D59" s="200"/>
      <c r="E59" s="200"/>
      <c r="F59" s="200"/>
      <c r="G59" s="200"/>
      <c r="H59" s="200"/>
      <c r="I59" s="200"/>
      <c r="J59" s="200"/>
      <c r="K59" s="200"/>
      <c r="L59" s="201"/>
    </row>
    <row r="60" spans="1:16" s="153" customFormat="1" x14ac:dyDescent="0.25">
      <c r="A60" s="198"/>
      <c r="B60" s="527" t="str">
        <f>IF(Intro!$G$20="English",O60,P60)</f>
        <v>Si le volume du stock de clôture à la question 1 sur l'onglet Pro 2 diffère du stock de clôture calculé, expliquez pourquoi il y a une différence.</v>
      </c>
      <c r="C60" s="528"/>
      <c r="D60" s="528"/>
      <c r="E60" s="528"/>
      <c r="F60" s="528"/>
      <c r="G60" s="528"/>
      <c r="H60" s="528"/>
      <c r="I60" s="528"/>
      <c r="J60" s="528"/>
      <c r="K60" s="528"/>
      <c r="L60" s="529"/>
      <c r="O60" s="21" t="s">
        <v>361</v>
      </c>
      <c r="P60" s="153" t="s">
        <v>719</v>
      </c>
    </row>
    <row r="61" spans="1:16" s="153" customFormat="1" x14ac:dyDescent="0.25">
      <c r="A61" s="198"/>
      <c r="B61" s="199"/>
      <c r="C61" s="200"/>
      <c r="D61" s="200"/>
      <c r="E61" s="200"/>
      <c r="F61" s="200"/>
      <c r="G61" s="200"/>
      <c r="H61" s="200"/>
      <c r="I61" s="200"/>
      <c r="J61" s="200"/>
      <c r="K61" s="200"/>
      <c r="L61" s="201"/>
    </row>
    <row r="62" spans="1:16" s="3" customFormat="1" x14ac:dyDescent="0.25">
      <c r="A62" s="14"/>
      <c r="B62" s="524"/>
      <c r="C62" s="525"/>
      <c r="D62" s="525"/>
      <c r="E62" s="525"/>
      <c r="F62" s="525"/>
      <c r="G62" s="525"/>
      <c r="H62" s="525"/>
      <c r="I62" s="525"/>
      <c r="J62" s="525"/>
      <c r="K62" s="525"/>
      <c r="L62" s="526"/>
      <c r="M62" s="178"/>
      <c r="O62" s="172"/>
      <c r="P62" s="172"/>
    </row>
    <row r="63" spans="1:16" s="3" customFormat="1" x14ac:dyDescent="0.25">
      <c r="A63" s="14"/>
      <c r="B63" s="524"/>
      <c r="C63" s="525"/>
      <c r="D63" s="525"/>
      <c r="E63" s="525"/>
      <c r="F63" s="525"/>
      <c r="G63" s="525"/>
      <c r="H63" s="525"/>
      <c r="I63" s="525"/>
      <c r="J63" s="525"/>
      <c r="K63" s="525"/>
      <c r="L63" s="526"/>
      <c r="M63" s="178"/>
      <c r="O63" s="172"/>
      <c r="P63" s="172"/>
    </row>
    <row r="64" spans="1:16" s="3" customFormat="1" x14ac:dyDescent="0.25">
      <c r="A64" s="14"/>
      <c r="B64" s="524"/>
      <c r="C64" s="525"/>
      <c r="D64" s="525"/>
      <c r="E64" s="525"/>
      <c r="F64" s="525"/>
      <c r="G64" s="525"/>
      <c r="H64" s="525"/>
      <c r="I64" s="525"/>
      <c r="J64" s="525"/>
      <c r="K64" s="525"/>
      <c r="L64" s="526"/>
      <c r="M64" s="178"/>
      <c r="O64" s="172"/>
      <c r="P64" s="172"/>
    </row>
    <row r="65" spans="1:16" s="3" customFormat="1" x14ac:dyDescent="0.25">
      <c r="A65" s="14"/>
      <c r="B65" s="524"/>
      <c r="C65" s="525"/>
      <c r="D65" s="525"/>
      <c r="E65" s="525"/>
      <c r="F65" s="525"/>
      <c r="G65" s="525"/>
      <c r="H65" s="525"/>
      <c r="I65" s="525"/>
      <c r="J65" s="525"/>
      <c r="K65" s="525"/>
      <c r="L65" s="526"/>
      <c r="M65" s="178"/>
      <c r="O65" s="172"/>
      <c r="P65" s="172"/>
    </row>
    <row r="66" spans="1:16" s="3" customFormat="1" x14ac:dyDescent="0.25">
      <c r="A66" s="14"/>
      <c r="B66" s="524"/>
      <c r="C66" s="525"/>
      <c r="D66" s="525"/>
      <c r="E66" s="525"/>
      <c r="F66" s="525"/>
      <c r="G66" s="525"/>
      <c r="H66" s="525"/>
      <c r="I66" s="525"/>
      <c r="J66" s="525"/>
      <c r="K66" s="525"/>
      <c r="L66" s="526"/>
      <c r="M66" s="178"/>
      <c r="O66" s="172"/>
      <c r="P66" s="172"/>
    </row>
    <row r="67" spans="1:16" s="3" customFormat="1" x14ac:dyDescent="0.25">
      <c r="A67" s="14"/>
      <c r="B67" s="524"/>
      <c r="C67" s="525"/>
      <c r="D67" s="525"/>
      <c r="E67" s="525"/>
      <c r="F67" s="525"/>
      <c r="G67" s="525"/>
      <c r="H67" s="525"/>
      <c r="I67" s="525"/>
      <c r="J67" s="525"/>
      <c r="K67" s="525"/>
      <c r="L67" s="526"/>
      <c r="M67" s="178"/>
      <c r="O67" s="172"/>
      <c r="P67" s="172"/>
    </row>
    <row r="68" spans="1:16" s="3" customFormat="1" x14ac:dyDescent="0.25">
      <c r="A68" s="14"/>
      <c r="B68" s="524"/>
      <c r="C68" s="525"/>
      <c r="D68" s="525"/>
      <c r="E68" s="525"/>
      <c r="F68" s="525"/>
      <c r="G68" s="525"/>
      <c r="H68" s="525"/>
      <c r="I68" s="525"/>
      <c r="J68" s="525"/>
      <c r="K68" s="525"/>
      <c r="L68" s="526"/>
      <c r="M68" s="178"/>
      <c r="O68" s="172"/>
      <c r="P68" s="172"/>
    </row>
    <row r="69" spans="1:16" s="3" customFormat="1" x14ac:dyDescent="0.25">
      <c r="A69" s="14"/>
      <c r="B69" s="524"/>
      <c r="C69" s="525"/>
      <c r="D69" s="525"/>
      <c r="E69" s="525"/>
      <c r="F69" s="525"/>
      <c r="G69" s="525"/>
      <c r="H69" s="525"/>
      <c r="I69" s="525"/>
      <c r="J69" s="525"/>
      <c r="K69" s="525"/>
      <c r="L69" s="526"/>
      <c r="M69" s="178"/>
      <c r="O69" s="172"/>
      <c r="P69" s="172"/>
    </row>
    <row r="70" spans="1:16" s="153" customFormat="1" x14ac:dyDescent="0.25">
      <c r="A70" s="198"/>
      <c r="B70" s="205"/>
      <c r="C70" s="206"/>
      <c r="D70" s="206"/>
      <c r="E70" s="206"/>
      <c r="F70" s="206"/>
      <c r="G70" s="206"/>
      <c r="H70" s="206"/>
      <c r="I70" s="206"/>
      <c r="J70" s="206"/>
      <c r="K70" s="206"/>
      <c r="L70" s="207"/>
    </row>
    <row r="71" spans="1:16" s="3" customFormat="1" x14ac:dyDescent="0.25">
      <c r="A71" s="13"/>
      <c r="B71" s="530" t="s">
        <v>26</v>
      </c>
      <c r="C71" s="531"/>
      <c r="D71" s="531"/>
      <c r="E71" s="531"/>
      <c r="F71" s="531"/>
      <c r="G71" s="531"/>
      <c r="H71" s="531"/>
      <c r="I71" s="531"/>
      <c r="J71" s="531"/>
      <c r="K71" s="531"/>
      <c r="L71" s="532"/>
      <c r="M71" s="214"/>
    </row>
    <row r="72" spans="1:16" s="153" customFormat="1" x14ac:dyDescent="0.25">
      <c r="A72" s="198"/>
      <c r="B72" s="199"/>
      <c r="C72" s="200"/>
      <c r="D72" s="200"/>
      <c r="E72" s="200"/>
      <c r="F72" s="200"/>
      <c r="G72" s="200"/>
      <c r="H72" s="200"/>
      <c r="I72" s="200"/>
      <c r="J72" s="200"/>
      <c r="K72" s="200"/>
      <c r="L72" s="201"/>
    </row>
    <row r="73" spans="1:16" s="153" customFormat="1" x14ac:dyDescent="0.25">
      <c r="A73" s="198"/>
      <c r="B73" s="409" t="str">
        <f>IF(Intro!$G$20="English",O73,P73)</f>
        <v>Décrivez comment votre entreprise détermine la valeur des stocks. Fournissez tout changement dans la méthode d'évaluation des stocks ou toute réduction importante de la valeur comptabilisée des stocks depuis le 1er janvier 2023.</v>
      </c>
      <c r="C73" s="410"/>
      <c r="D73" s="410"/>
      <c r="E73" s="410"/>
      <c r="F73" s="410"/>
      <c r="G73" s="410"/>
      <c r="H73" s="410"/>
      <c r="I73" s="410"/>
      <c r="J73" s="410"/>
      <c r="K73" s="410"/>
      <c r="L73" s="411"/>
      <c r="O73" s="153"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73" s="153"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4" spans="1:16" s="153" customFormat="1" x14ac:dyDescent="0.25">
      <c r="A74" s="198"/>
      <c r="B74" s="409"/>
      <c r="C74" s="410"/>
      <c r="D74" s="410"/>
      <c r="E74" s="410"/>
      <c r="F74" s="410"/>
      <c r="G74" s="410"/>
      <c r="H74" s="410"/>
      <c r="I74" s="410"/>
      <c r="J74" s="410"/>
      <c r="K74" s="410"/>
      <c r="L74" s="411"/>
    </row>
    <row r="75" spans="1:16" s="153" customFormat="1" x14ac:dyDescent="0.25">
      <c r="A75" s="198"/>
      <c r="B75" s="199"/>
      <c r="C75" s="200"/>
      <c r="D75" s="200"/>
      <c r="E75" s="200"/>
      <c r="F75" s="200"/>
      <c r="G75" s="200"/>
      <c r="H75" s="200"/>
      <c r="I75" s="200"/>
      <c r="J75" s="200"/>
      <c r="K75" s="200"/>
      <c r="L75" s="201"/>
    </row>
    <row r="76" spans="1:16" s="3" customFormat="1" x14ac:dyDescent="0.25">
      <c r="A76" s="14"/>
      <c r="B76" s="524"/>
      <c r="C76" s="525"/>
      <c r="D76" s="525"/>
      <c r="E76" s="525"/>
      <c r="F76" s="525"/>
      <c r="G76" s="525"/>
      <c r="H76" s="525"/>
      <c r="I76" s="525"/>
      <c r="J76" s="525"/>
      <c r="K76" s="525"/>
      <c r="L76" s="526"/>
      <c r="M76" s="178"/>
      <c r="O76" s="172"/>
      <c r="P76" s="172"/>
    </row>
    <row r="77" spans="1:16" s="3" customFormat="1" x14ac:dyDescent="0.25">
      <c r="A77" s="14"/>
      <c r="B77" s="524"/>
      <c r="C77" s="525"/>
      <c r="D77" s="525"/>
      <c r="E77" s="525"/>
      <c r="F77" s="525"/>
      <c r="G77" s="525"/>
      <c r="H77" s="525"/>
      <c r="I77" s="525"/>
      <c r="J77" s="525"/>
      <c r="K77" s="525"/>
      <c r="L77" s="526"/>
      <c r="M77" s="178"/>
      <c r="O77" s="172"/>
      <c r="P77" s="172"/>
    </row>
    <row r="78" spans="1:16" s="3" customFormat="1" x14ac:dyDescent="0.25">
      <c r="A78" s="14"/>
      <c r="B78" s="524"/>
      <c r="C78" s="525"/>
      <c r="D78" s="525"/>
      <c r="E78" s="525"/>
      <c r="F78" s="525"/>
      <c r="G78" s="525"/>
      <c r="H78" s="525"/>
      <c r="I78" s="525"/>
      <c r="J78" s="525"/>
      <c r="K78" s="525"/>
      <c r="L78" s="526"/>
      <c r="M78" s="178"/>
      <c r="O78" s="172"/>
      <c r="P78" s="172"/>
    </row>
    <row r="79" spans="1:16" s="3" customFormat="1" x14ac:dyDescent="0.25">
      <c r="A79" s="14"/>
      <c r="B79" s="524"/>
      <c r="C79" s="525"/>
      <c r="D79" s="525"/>
      <c r="E79" s="525"/>
      <c r="F79" s="525"/>
      <c r="G79" s="525"/>
      <c r="H79" s="525"/>
      <c r="I79" s="525"/>
      <c r="J79" s="525"/>
      <c r="K79" s="525"/>
      <c r="L79" s="526"/>
      <c r="M79" s="178"/>
      <c r="O79" s="172"/>
      <c r="P79" s="172"/>
    </row>
    <row r="80" spans="1:16" s="3" customFormat="1" x14ac:dyDescent="0.25">
      <c r="A80" s="14"/>
      <c r="B80" s="524"/>
      <c r="C80" s="525"/>
      <c r="D80" s="525"/>
      <c r="E80" s="525"/>
      <c r="F80" s="525"/>
      <c r="G80" s="525"/>
      <c r="H80" s="525"/>
      <c r="I80" s="525"/>
      <c r="J80" s="525"/>
      <c r="K80" s="525"/>
      <c r="L80" s="526"/>
      <c r="M80" s="178"/>
      <c r="O80" s="172"/>
      <c r="P80" s="172"/>
    </row>
    <row r="81" spans="1:16" s="3" customFormat="1" x14ac:dyDescent="0.25">
      <c r="A81" s="14"/>
      <c r="B81" s="524"/>
      <c r="C81" s="525"/>
      <c r="D81" s="525"/>
      <c r="E81" s="525"/>
      <c r="F81" s="525"/>
      <c r="G81" s="525"/>
      <c r="H81" s="525"/>
      <c r="I81" s="525"/>
      <c r="J81" s="525"/>
      <c r="K81" s="525"/>
      <c r="L81" s="526"/>
      <c r="M81" s="178"/>
      <c r="O81" s="172"/>
      <c r="P81" s="172"/>
    </row>
    <row r="82" spans="1:16" s="3" customFormat="1" x14ac:dyDescent="0.25">
      <c r="A82" s="14"/>
      <c r="B82" s="524"/>
      <c r="C82" s="525"/>
      <c r="D82" s="525"/>
      <c r="E82" s="525"/>
      <c r="F82" s="525"/>
      <c r="G82" s="525"/>
      <c r="H82" s="525"/>
      <c r="I82" s="525"/>
      <c r="J82" s="525"/>
      <c r="K82" s="525"/>
      <c r="L82" s="526"/>
      <c r="M82" s="178"/>
      <c r="O82" s="172"/>
      <c r="P82" s="172"/>
    </row>
    <row r="83" spans="1:16" s="3" customFormat="1" x14ac:dyDescent="0.25">
      <c r="A83" s="14"/>
      <c r="B83" s="524"/>
      <c r="C83" s="525"/>
      <c r="D83" s="525"/>
      <c r="E83" s="525"/>
      <c r="F83" s="525"/>
      <c r="G83" s="525"/>
      <c r="H83" s="525"/>
      <c r="I83" s="525"/>
      <c r="J83" s="525"/>
      <c r="K83" s="525"/>
      <c r="L83" s="526"/>
      <c r="M83" s="178"/>
      <c r="O83" s="172"/>
      <c r="P83" s="172"/>
    </row>
    <row r="84" spans="1:16" s="153" customFormat="1" x14ac:dyDescent="0.25">
      <c r="A84" s="198"/>
      <c r="B84" s="205"/>
      <c r="C84" s="206"/>
      <c r="D84" s="206"/>
      <c r="E84" s="206"/>
      <c r="F84" s="206"/>
      <c r="G84" s="206"/>
      <c r="H84" s="206"/>
      <c r="I84" s="206"/>
      <c r="J84" s="206"/>
      <c r="K84" s="206"/>
      <c r="L84" s="207"/>
    </row>
    <row r="85" spans="1:16" s="3" customFormat="1" x14ac:dyDescent="0.25">
      <c r="A85" s="13"/>
      <c r="B85" s="530" t="s">
        <v>27</v>
      </c>
      <c r="C85" s="531"/>
      <c r="D85" s="531"/>
      <c r="E85" s="531"/>
      <c r="F85" s="531"/>
      <c r="G85" s="531"/>
      <c r="H85" s="531"/>
      <c r="I85" s="531"/>
      <c r="J85" s="531"/>
      <c r="K85" s="531"/>
      <c r="L85" s="532"/>
      <c r="M85" s="214"/>
    </row>
    <row r="86" spans="1:16" s="153" customFormat="1" x14ac:dyDescent="0.25">
      <c r="A86" s="198"/>
      <c r="B86" s="199"/>
      <c r="C86" s="200"/>
      <c r="D86" s="200"/>
      <c r="E86" s="200"/>
      <c r="F86" s="200"/>
      <c r="G86" s="200"/>
      <c r="H86" s="200"/>
      <c r="I86" s="200"/>
      <c r="J86" s="200"/>
      <c r="K86" s="200"/>
      <c r="L86" s="201"/>
    </row>
    <row r="87" spans="1:16" s="153" customFormat="1" x14ac:dyDescent="0.25">
      <c r="A87" s="198"/>
      <c r="B87" s="409" t="str">
        <f>IF(Intro!$G$20="English",O87,P87)</f>
        <v>Décrivez tout changement dans le volume des stocks des marchandises maintenus par votre entreprise depuis le 1er janvier 2023 et indiquez si ces changements ont eu une incidence quelconque sur la capacité de votre entreprise à fournir ses clients.</v>
      </c>
      <c r="C87" s="410"/>
      <c r="D87" s="410"/>
      <c r="E87" s="410"/>
      <c r="F87" s="410"/>
      <c r="G87" s="410"/>
      <c r="H87" s="410"/>
      <c r="I87" s="410"/>
      <c r="J87" s="410"/>
      <c r="K87" s="410"/>
      <c r="L87" s="411"/>
      <c r="O87" s="153"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7" s="153"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8" spans="1:16" s="153" customFormat="1" x14ac:dyDescent="0.25">
      <c r="A88" s="198"/>
      <c r="B88" s="409"/>
      <c r="C88" s="410"/>
      <c r="D88" s="410"/>
      <c r="E88" s="410"/>
      <c r="F88" s="410"/>
      <c r="G88" s="410"/>
      <c r="H88" s="410"/>
      <c r="I88" s="410"/>
      <c r="J88" s="410"/>
      <c r="K88" s="410"/>
      <c r="L88" s="411"/>
    </row>
    <row r="89" spans="1:16" s="153" customFormat="1" x14ac:dyDescent="0.25">
      <c r="A89" s="198"/>
      <c r="B89" s="199"/>
      <c r="C89" s="200"/>
      <c r="D89" s="200"/>
      <c r="E89" s="200"/>
      <c r="F89" s="200"/>
      <c r="G89" s="200"/>
      <c r="H89" s="200"/>
      <c r="I89" s="200"/>
      <c r="J89" s="200"/>
      <c r="K89" s="200"/>
      <c r="L89" s="201"/>
    </row>
    <row r="90" spans="1:16" s="3" customFormat="1" x14ac:dyDescent="0.25">
      <c r="A90" s="14"/>
      <c r="B90" s="524"/>
      <c r="C90" s="525"/>
      <c r="D90" s="525"/>
      <c r="E90" s="525"/>
      <c r="F90" s="525"/>
      <c r="G90" s="525"/>
      <c r="H90" s="525"/>
      <c r="I90" s="525"/>
      <c r="J90" s="525"/>
      <c r="K90" s="525"/>
      <c r="L90" s="526"/>
      <c r="M90" s="178"/>
      <c r="O90" s="172"/>
      <c r="P90" s="172"/>
    </row>
    <row r="91" spans="1:16" s="3" customFormat="1" x14ac:dyDescent="0.25">
      <c r="A91" s="14"/>
      <c r="B91" s="524"/>
      <c r="C91" s="525"/>
      <c r="D91" s="525"/>
      <c r="E91" s="525"/>
      <c r="F91" s="525"/>
      <c r="G91" s="525"/>
      <c r="H91" s="525"/>
      <c r="I91" s="525"/>
      <c r="J91" s="525"/>
      <c r="K91" s="525"/>
      <c r="L91" s="526"/>
      <c r="M91" s="178"/>
      <c r="O91" s="172"/>
      <c r="P91" s="172"/>
    </row>
    <row r="92" spans="1:16" s="3" customFormat="1" x14ac:dyDescent="0.25">
      <c r="A92" s="14"/>
      <c r="B92" s="524"/>
      <c r="C92" s="525"/>
      <c r="D92" s="525"/>
      <c r="E92" s="525"/>
      <c r="F92" s="525"/>
      <c r="G92" s="525"/>
      <c r="H92" s="525"/>
      <c r="I92" s="525"/>
      <c r="J92" s="525"/>
      <c r="K92" s="525"/>
      <c r="L92" s="526"/>
      <c r="M92" s="178"/>
      <c r="O92" s="172"/>
      <c r="P92" s="172"/>
    </row>
    <row r="93" spans="1:16" s="3" customFormat="1" x14ac:dyDescent="0.25">
      <c r="A93" s="14"/>
      <c r="B93" s="524"/>
      <c r="C93" s="525"/>
      <c r="D93" s="525"/>
      <c r="E93" s="525"/>
      <c r="F93" s="525"/>
      <c r="G93" s="525"/>
      <c r="H93" s="525"/>
      <c r="I93" s="525"/>
      <c r="J93" s="525"/>
      <c r="K93" s="525"/>
      <c r="L93" s="526"/>
      <c r="M93" s="178"/>
      <c r="O93" s="172"/>
      <c r="P93" s="172"/>
    </row>
    <row r="94" spans="1:16" s="3" customFormat="1" x14ac:dyDescent="0.25">
      <c r="A94" s="14"/>
      <c r="B94" s="524"/>
      <c r="C94" s="525"/>
      <c r="D94" s="525"/>
      <c r="E94" s="525"/>
      <c r="F94" s="525"/>
      <c r="G94" s="525"/>
      <c r="H94" s="525"/>
      <c r="I94" s="525"/>
      <c r="J94" s="525"/>
      <c r="K94" s="525"/>
      <c r="L94" s="526"/>
      <c r="M94" s="178"/>
      <c r="O94" s="172"/>
      <c r="P94" s="172"/>
    </row>
    <row r="95" spans="1:16" s="3" customFormat="1" x14ac:dyDescent="0.25">
      <c r="A95" s="14"/>
      <c r="B95" s="524"/>
      <c r="C95" s="525"/>
      <c r="D95" s="525"/>
      <c r="E95" s="525"/>
      <c r="F95" s="525"/>
      <c r="G95" s="525"/>
      <c r="H95" s="525"/>
      <c r="I95" s="525"/>
      <c r="J95" s="525"/>
      <c r="K95" s="525"/>
      <c r="L95" s="526"/>
      <c r="M95" s="178"/>
      <c r="O95" s="172"/>
      <c r="P95" s="172"/>
    </row>
    <row r="96" spans="1:16" s="3" customFormat="1" x14ac:dyDescent="0.25">
      <c r="A96" s="14"/>
      <c r="B96" s="524"/>
      <c r="C96" s="525"/>
      <c r="D96" s="525"/>
      <c r="E96" s="525"/>
      <c r="F96" s="525"/>
      <c r="G96" s="525"/>
      <c r="H96" s="525"/>
      <c r="I96" s="525"/>
      <c r="J96" s="525"/>
      <c r="K96" s="525"/>
      <c r="L96" s="526"/>
      <c r="M96" s="178"/>
      <c r="O96" s="172"/>
      <c r="P96" s="172"/>
    </row>
    <row r="97" spans="1:16" s="3" customFormat="1" x14ac:dyDescent="0.25">
      <c r="A97" s="14"/>
      <c r="B97" s="524"/>
      <c r="C97" s="525"/>
      <c r="D97" s="525"/>
      <c r="E97" s="525"/>
      <c r="F97" s="525"/>
      <c r="G97" s="525"/>
      <c r="H97" s="525"/>
      <c r="I97" s="525"/>
      <c r="J97" s="525"/>
      <c r="K97" s="525"/>
      <c r="L97" s="526"/>
      <c r="M97" s="178"/>
      <c r="O97" s="172"/>
      <c r="P97" s="172"/>
    </row>
    <row r="98" spans="1:16" s="153" customFormat="1" x14ac:dyDescent="0.25">
      <c r="A98" s="198"/>
      <c r="B98" s="205"/>
      <c r="C98" s="206"/>
      <c r="D98" s="206"/>
      <c r="E98" s="206"/>
      <c r="F98" s="206"/>
      <c r="G98" s="206"/>
      <c r="H98" s="206"/>
      <c r="I98" s="206"/>
      <c r="J98" s="206"/>
      <c r="K98" s="206"/>
      <c r="L98" s="207"/>
    </row>
    <row r="99" spans="1:16" s="3" customFormat="1" x14ac:dyDescent="0.25">
      <c r="A99" s="13"/>
      <c r="B99" s="530" t="s">
        <v>28</v>
      </c>
      <c r="C99" s="531"/>
      <c r="D99" s="531"/>
      <c r="E99" s="531"/>
      <c r="F99" s="531"/>
      <c r="G99" s="531"/>
      <c r="H99" s="531"/>
      <c r="I99" s="531"/>
      <c r="J99" s="531"/>
      <c r="K99" s="531"/>
      <c r="L99" s="532"/>
      <c r="M99" s="214"/>
    </row>
    <row r="100" spans="1:16" s="153" customFormat="1" x14ac:dyDescent="0.25">
      <c r="A100" s="198"/>
      <c r="B100" s="199"/>
      <c r="C100" s="200"/>
      <c r="D100" s="200"/>
      <c r="E100" s="200"/>
      <c r="F100" s="200"/>
      <c r="G100" s="200"/>
      <c r="H100" s="200"/>
      <c r="I100" s="200"/>
      <c r="J100" s="200"/>
      <c r="K100" s="200"/>
      <c r="L100" s="201"/>
    </row>
    <row r="101" spans="1:16" s="153" customFormat="1" x14ac:dyDescent="0.25">
      <c r="A101" s="198"/>
      <c r="B101" s="409" t="str">
        <f>IF(Intro!$G$20="English",O101,P101)</f>
        <v>Décrivez les plans de votre entreprise pour gérer les niveaux de stocks au cours des deux prochaines années. Fournissez les motifs et les hypothèses sous-tendant ces objectifs et ces stratégies.</v>
      </c>
      <c r="C101" s="410"/>
      <c r="D101" s="410"/>
      <c r="E101" s="410"/>
      <c r="F101" s="410"/>
      <c r="G101" s="410"/>
      <c r="H101" s="410"/>
      <c r="I101" s="410"/>
      <c r="J101" s="410"/>
      <c r="K101" s="410"/>
      <c r="L101" s="411"/>
      <c r="O101" s="153" t="s">
        <v>420</v>
      </c>
      <c r="P101" s="153" t="s">
        <v>200</v>
      </c>
    </row>
    <row r="102" spans="1:16" s="153" customFormat="1" x14ac:dyDescent="0.25">
      <c r="A102" s="198"/>
      <c r="B102" s="199"/>
      <c r="C102" s="200"/>
      <c r="D102" s="200"/>
      <c r="E102" s="200"/>
      <c r="F102" s="200"/>
      <c r="G102" s="200"/>
      <c r="H102" s="200"/>
      <c r="I102" s="200"/>
      <c r="J102" s="200"/>
      <c r="K102" s="200"/>
      <c r="L102" s="201"/>
    </row>
    <row r="103" spans="1:16" s="3" customFormat="1" x14ac:dyDescent="0.25">
      <c r="A103" s="14"/>
      <c r="B103" s="524"/>
      <c r="C103" s="525"/>
      <c r="D103" s="525"/>
      <c r="E103" s="525"/>
      <c r="F103" s="525"/>
      <c r="G103" s="525"/>
      <c r="H103" s="525"/>
      <c r="I103" s="525"/>
      <c r="J103" s="525"/>
      <c r="K103" s="525"/>
      <c r="L103" s="526"/>
      <c r="M103" s="178"/>
      <c r="O103" s="172"/>
      <c r="P103" s="172"/>
    </row>
    <row r="104" spans="1:16" s="3" customFormat="1" x14ac:dyDescent="0.25">
      <c r="A104" s="14"/>
      <c r="B104" s="524"/>
      <c r="C104" s="525"/>
      <c r="D104" s="525"/>
      <c r="E104" s="525"/>
      <c r="F104" s="525"/>
      <c r="G104" s="525"/>
      <c r="H104" s="525"/>
      <c r="I104" s="525"/>
      <c r="J104" s="525"/>
      <c r="K104" s="525"/>
      <c r="L104" s="526"/>
      <c r="M104" s="178"/>
      <c r="O104" s="172"/>
      <c r="P104" s="172"/>
    </row>
    <row r="105" spans="1:16" s="3" customFormat="1" x14ac:dyDescent="0.25">
      <c r="A105" s="14"/>
      <c r="B105" s="524"/>
      <c r="C105" s="525"/>
      <c r="D105" s="525"/>
      <c r="E105" s="525"/>
      <c r="F105" s="525"/>
      <c r="G105" s="525"/>
      <c r="H105" s="525"/>
      <c r="I105" s="525"/>
      <c r="J105" s="525"/>
      <c r="K105" s="525"/>
      <c r="L105" s="526"/>
      <c r="M105" s="178"/>
      <c r="O105" s="172"/>
      <c r="P105" s="172"/>
    </row>
    <row r="106" spans="1:16" s="3" customFormat="1" x14ac:dyDescent="0.25">
      <c r="A106" s="14"/>
      <c r="B106" s="524"/>
      <c r="C106" s="525"/>
      <c r="D106" s="525"/>
      <c r="E106" s="525"/>
      <c r="F106" s="525"/>
      <c r="G106" s="525"/>
      <c r="H106" s="525"/>
      <c r="I106" s="525"/>
      <c r="J106" s="525"/>
      <c r="K106" s="525"/>
      <c r="L106" s="526"/>
      <c r="M106" s="178"/>
      <c r="O106" s="172"/>
      <c r="P106" s="172"/>
    </row>
    <row r="107" spans="1:16" s="3" customFormat="1" x14ac:dyDescent="0.25">
      <c r="A107" s="14"/>
      <c r="B107" s="524"/>
      <c r="C107" s="525"/>
      <c r="D107" s="525"/>
      <c r="E107" s="525"/>
      <c r="F107" s="525"/>
      <c r="G107" s="525"/>
      <c r="H107" s="525"/>
      <c r="I107" s="525"/>
      <c r="J107" s="525"/>
      <c r="K107" s="525"/>
      <c r="L107" s="526"/>
      <c r="M107" s="178"/>
      <c r="O107" s="172"/>
      <c r="P107" s="172"/>
    </row>
    <row r="108" spans="1:16" s="3" customFormat="1" x14ac:dyDescent="0.25">
      <c r="A108" s="14"/>
      <c r="B108" s="524"/>
      <c r="C108" s="525"/>
      <c r="D108" s="525"/>
      <c r="E108" s="525"/>
      <c r="F108" s="525"/>
      <c r="G108" s="525"/>
      <c r="H108" s="525"/>
      <c r="I108" s="525"/>
      <c r="J108" s="525"/>
      <c r="K108" s="525"/>
      <c r="L108" s="526"/>
      <c r="M108" s="178"/>
      <c r="O108" s="172"/>
      <c r="P108" s="172"/>
    </row>
    <row r="109" spans="1:16" s="3" customFormat="1" x14ac:dyDescent="0.25">
      <c r="A109" s="14"/>
      <c r="B109" s="524"/>
      <c r="C109" s="525"/>
      <c r="D109" s="525"/>
      <c r="E109" s="525"/>
      <c r="F109" s="525"/>
      <c r="G109" s="525"/>
      <c r="H109" s="525"/>
      <c r="I109" s="525"/>
      <c r="J109" s="525"/>
      <c r="K109" s="525"/>
      <c r="L109" s="526"/>
      <c r="M109" s="178"/>
      <c r="O109" s="172"/>
      <c r="P109" s="172"/>
    </row>
    <row r="110" spans="1:16" s="3" customFormat="1" x14ac:dyDescent="0.25">
      <c r="A110" s="14"/>
      <c r="B110" s="524"/>
      <c r="C110" s="525"/>
      <c r="D110" s="525"/>
      <c r="E110" s="525"/>
      <c r="F110" s="525"/>
      <c r="G110" s="525"/>
      <c r="H110" s="525"/>
      <c r="I110" s="525"/>
      <c r="J110" s="525"/>
      <c r="K110" s="525"/>
      <c r="L110" s="526"/>
      <c r="M110" s="178"/>
      <c r="O110" s="172"/>
      <c r="P110" s="172"/>
    </row>
    <row r="111" spans="1:16" s="153" customFormat="1" x14ac:dyDescent="0.25">
      <c r="A111" s="198"/>
      <c r="B111" s="205"/>
      <c r="C111" s="206"/>
      <c r="D111" s="206"/>
      <c r="E111" s="206"/>
      <c r="F111" s="206"/>
      <c r="G111" s="206"/>
      <c r="H111" s="206"/>
      <c r="I111" s="206"/>
      <c r="J111" s="206"/>
      <c r="K111" s="206"/>
      <c r="L111" s="207"/>
    </row>
    <row r="112" spans="1:16" s="3" customFormat="1" x14ac:dyDescent="0.25">
      <c r="A112" s="13"/>
      <c r="B112" s="530" t="s">
        <v>30</v>
      </c>
      <c r="C112" s="531"/>
      <c r="D112" s="531"/>
      <c r="E112" s="531"/>
      <c r="F112" s="531"/>
      <c r="G112" s="531"/>
      <c r="H112" s="531"/>
      <c r="I112" s="531"/>
      <c r="J112" s="531"/>
      <c r="K112" s="531"/>
      <c r="L112" s="532"/>
      <c r="M112" s="214"/>
    </row>
    <row r="113" spans="1:19" s="153" customFormat="1" x14ac:dyDescent="0.25">
      <c r="A113" s="198"/>
      <c r="B113" s="199"/>
      <c r="C113" s="200"/>
      <c r="D113" s="200"/>
      <c r="E113" s="200"/>
      <c r="F113" s="200"/>
      <c r="G113" s="200"/>
      <c r="H113" s="200"/>
      <c r="I113" s="200"/>
      <c r="J113" s="200"/>
      <c r="K113" s="200"/>
      <c r="L113" s="201"/>
    </row>
    <row r="114" spans="1:19" s="153" customFormat="1" x14ac:dyDescent="0.25">
      <c r="A114" s="198"/>
      <c r="B114" s="401" t="str">
        <f>IF(Intro!$G$20="English",O114,P114)</f>
        <v>Décrivez la méthode utilisée pour déterminer la valeur des ventes de votre entreprise à ses entreprises associées au Canada et/ou à l’étranger.</v>
      </c>
      <c r="C114" s="402"/>
      <c r="D114" s="402"/>
      <c r="E114" s="402"/>
      <c r="F114" s="402"/>
      <c r="G114" s="402"/>
      <c r="H114" s="402"/>
      <c r="I114" s="402"/>
      <c r="J114" s="402"/>
      <c r="K114" s="402"/>
      <c r="L114" s="403"/>
      <c r="O114" s="153" t="s">
        <v>156</v>
      </c>
      <c r="P114" s="22" t="s">
        <v>157</v>
      </c>
    </row>
    <row r="115" spans="1:19" s="153" customFormat="1" x14ac:dyDescent="0.25">
      <c r="A115" s="198"/>
      <c r="B115" s="199"/>
      <c r="C115" s="200"/>
      <c r="D115" s="200"/>
      <c r="E115" s="200"/>
      <c r="F115" s="200"/>
      <c r="G115" s="200"/>
      <c r="H115" s="200"/>
      <c r="I115" s="200"/>
      <c r="J115" s="200"/>
      <c r="K115" s="200"/>
      <c r="L115" s="201"/>
    </row>
    <row r="116" spans="1:19" s="3" customFormat="1" x14ac:dyDescent="0.25">
      <c r="A116" s="14"/>
      <c r="B116" s="524"/>
      <c r="C116" s="525"/>
      <c r="D116" s="525"/>
      <c r="E116" s="525"/>
      <c r="F116" s="525"/>
      <c r="G116" s="525"/>
      <c r="H116" s="525"/>
      <c r="I116" s="525"/>
      <c r="J116" s="525"/>
      <c r="K116" s="525"/>
      <c r="L116" s="526"/>
      <c r="M116" s="178"/>
      <c r="O116" s="172"/>
      <c r="P116" s="172"/>
    </row>
    <row r="117" spans="1:19" s="3" customFormat="1" x14ac:dyDescent="0.25">
      <c r="A117" s="14"/>
      <c r="B117" s="524"/>
      <c r="C117" s="525"/>
      <c r="D117" s="525"/>
      <c r="E117" s="525"/>
      <c r="F117" s="525"/>
      <c r="G117" s="525"/>
      <c r="H117" s="525"/>
      <c r="I117" s="525"/>
      <c r="J117" s="525"/>
      <c r="K117" s="525"/>
      <c r="L117" s="526"/>
      <c r="M117" s="178"/>
      <c r="O117" s="172"/>
      <c r="P117" s="172"/>
    </row>
    <row r="118" spans="1:19" s="3" customFormat="1" x14ac:dyDescent="0.25">
      <c r="A118" s="14"/>
      <c r="B118" s="524"/>
      <c r="C118" s="525"/>
      <c r="D118" s="525"/>
      <c r="E118" s="525"/>
      <c r="F118" s="525"/>
      <c r="G118" s="525"/>
      <c r="H118" s="525"/>
      <c r="I118" s="525"/>
      <c r="J118" s="525"/>
      <c r="K118" s="525"/>
      <c r="L118" s="526"/>
      <c r="M118" s="178"/>
      <c r="O118" s="172"/>
      <c r="P118" s="172"/>
    </row>
    <row r="119" spans="1:19" s="3" customFormat="1" x14ac:dyDescent="0.25">
      <c r="A119" s="14"/>
      <c r="B119" s="524"/>
      <c r="C119" s="525"/>
      <c r="D119" s="525"/>
      <c r="E119" s="525"/>
      <c r="F119" s="525"/>
      <c r="G119" s="525"/>
      <c r="H119" s="525"/>
      <c r="I119" s="525"/>
      <c r="J119" s="525"/>
      <c r="K119" s="525"/>
      <c r="L119" s="526"/>
      <c r="M119" s="178"/>
      <c r="O119" s="172"/>
      <c r="P119" s="172"/>
    </row>
    <row r="120" spans="1:19" s="3" customFormat="1" x14ac:dyDescent="0.25">
      <c r="A120" s="14"/>
      <c r="B120" s="524"/>
      <c r="C120" s="525"/>
      <c r="D120" s="525"/>
      <c r="E120" s="525"/>
      <c r="F120" s="525"/>
      <c r="G120" s="525"/>
      <c r="H120" s="525"/>
      <c r="I120" s="525"/>
      <c r="J120" s="525"/>
      <c r="K120" s="525"/>
      <c r="L120" s="526"/>
      <c r="M120" s="178"/>
      <c r="O120" s="172"/>
      <c r="P120" s="172"/>
    </row>
    <row r="121" spans="1:19" s="3" customFormat="1" x14ac:dyDescent="0.25">
      <c r="A121" s="14"/>
      <c r="B121" s="524"/>
      <c r="C121" s="525"/>
      <c r="D121" s="525"/>
      <c r="E121" s="525"/>
      <c r="F121" s="525"/>
      <c r="G121" s="525"/>
      <c r="H121" s="525"/>
      <c r="I121" s="525"/>
      <c r="J121" s="525"/>
      <c r="K121" s="525"/>
      <c r="L121" s="526"/>
      <c r="M121" s="178"/>
      <c r="O121" s="172"/>
      <c r="P121" s="172"/>
    </row>
    <row r="122" spans="1:19" s="3" customFormat="1" x14ac:dyDescent="0.25">
      <c r="A122" s="14"/>
      <c r="B122" s="524"/>
      <c r="C122" s="525"/>
      <c r="D122" s="525"/>
      <c r="E122" s="525"/>
      <c r="F122" s="525"/>
      <c r="G122" s="525"/>
      <c r="H122" s="525"/>
      <c r="I122" s="525"/>
      <c r="J122" s="525"/>
      <c r="K122" s="525"/>
      <c r="L122" s="526"/>
      <c r="M122" s="178"/>
      <c r="O122" s="172"/>
      <c r="P122" s="172"/>
    </row>
    <row r="123" spans="1:19" s="3" customFormat="1" x14ac:dyDescent="0.25">
      <c r="A123" s="14"/>
      <c r="B123" s="524"/>
      <c r="C123" s="525"/>
      <c r="D123" s="525"/>
      <c r="E123" s="525"/>
      <c r="F123" s="525"/>
      <c r="G123" s="525"/>
      <c r="H123" s="525"/>
      <c r="I123" s="525"/>
      <c r="J123" s="525"/>
      <c r="K123" s="525"/>
      <c r="L123" s="526"/>
      <c r="M123" s="178"/>
      <c r="O123" s="172"/>
      <c r="P123" s="172"/>
    </row>
    <row r="124" spans="1:19" s="153" customFormat="1" x14ac:dyDescent="0.25">
      <c r="A124" s="198"/>
      <c r="B124" s="205"/>
      <c r="C124" s="206"/>
      <c r="D124" s="206"/>
      <c r="E124" s="206"/>
      <c r="F124" s="206"/>
      <c r="G124" s="206"/>
      <c r="H124" s="206"/>
      <c r="I124" s="206"/>
      <c r="J124" s="206"/>
      <c r="K124" s="206"/>
      <c r="L124" s="207"/>
    </row>
    <row r="125" spans="1:19" s="43" customFormat="1" x14ac:dyDescent="0.25">
      <c r="A125" s="42"/>
      <c r="B125" s="676" t="s">
        <v>31</v>
      </c>
      <c r="C125" s="677"/>
      <c r="D125" s="677"/>
      <c r="E125" s="677"/>
      <c r="F125" s="677"/>
      <c r="G125" s="677"/>
      <c r="H125" s="677"/>
      <c r="I125" s="677"/>
      <c r="J125" s="677"/>
      <c r="K125" s="677"/>
      <c r="L125" s="678"/>
      <c r="M125" s="195"/>
    </row>
    <row r="126" spans="1:19" s="152" customFormat="1" x14ac:dyDescent="0.25">
      <c r="A126" s="42"/>
      <c r="B126" s="224"/>
      <c r="C126" s="225"/>
      <c r="D126" s="225"/>
      <c r="E126" s="225"/>
      <c r="F126" s="225"/>
      <c r="G126" s="225"/>
      <c r="H126" s="225"/>
      <c r="I126" s="225"/>
      <c r="J126" s="225"/>
      <c r="K126" s="225"/>
      <c r="L126" s="226"/>
    </row>
    <row r="127" spans="1:19" s="152" customFormat="1" x14ac:dyDescent="0.25">
      <c r="A127" s="42"/>
      <c r="B127" s="679" t="str">
        <f>IF(Intro!$G$20="English",O127,P127)</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27" s="680"/>
      <c r="D127" s="680"/>
      <c r="E127" s="680"/>
      <c r="F127" s="680"/>
      <c r="G127" s="680"/>
      <c r="H127" s="680"/>
      <c r="I127" s="680"/>
      <c r="J127" s="680"/>
      <c r="K127" s="680"/>
      <c r="L127" s="681"/>
      <c r="O127" s="15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27" s="152"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27" s="163"/>
      <c r="R127" s="163"/>
      <c r="S127" s="163"/>
    </row>
    <row r="128" spans="1:19" s="152" customFormat="1" x14ac:dyDescent="0.25">
      <c r="A128" s="42"/>
      <c r="B128" s="679"/>
      <c r="C128" s="680"/>
      <c r="D128" s="680"/>
      <c r="E128" s="680"/>
      <c r="F128" s="680"/>
      <c r="G128" s="680"/>
      <c r="H128" s="680"/>
      <c r="I128" s="680"/>
      <c r="J128" s="680"/>
      <c r="K128" s="680"/>
      <c r="L128" s="681"/>
      <c r="Q128" s="163"/>
      <c r="R128" s="163"/>
      <c r="S128" s="163"/>
    </row>
    <row r="129" spans="1:19" s="152" customFormat="1" x14ac:dyDescent="0.25">
      <c r="A129" s="42"/>
      <c r="B129" s="679"/>
      <c r="C129" s="680"/>
      <c r="D129" s="680"/>
      <c r="E129" s="680"/>
      <c r="F129" s="680"/>
      <c r="G129" s="680"/>
      <c r="H129" s="680"/>
      <c r="I129" s="680"/>
      <c r="J129" s="680"/>
      <c r="K129" s="680"/>
      <c r="L129" s="681"/>
      <c r="Q129" s="163"/>
      <c r="R129" s="163"/>
      <c r="S129" s="163"/>
    </row>
    <row r="130" spans="1:19" s="152" customFormat="1" x14ac:dyDescent="0.25">
      <c r="A130" s="42"/>
      <c r="B130" s="224"/>
      <c r="C130" s="225"/>
      <c r="D130" s="225"/>
      <c r="E130" s="225"/>
      <c r="F130" s="225"/>
      <c r="G130" s="225"/>
      <c r="H130" s="225"/>
      <c r="I130" s="225"/>
      <c r="J130" s="225"/>
      <c r="K130" s="225"/>
      <c r="L130" s="226"/>
    </row>
    <row r="131" spans="1:19" s="3" customFormat="1" x14ac:dyDescent="0.25">
      <c r="A131" s="14"/>
      <c r="B131" s="524"/>
      <c r="C131" s="525"/>
      <c r="D131" s="525"/>
      <c r="E131" s="525"/>
      <c r="F131" s="525"/>
      <c r="G131" s="525"/>
      <c r="H131" s="525"/>
      <c r="I131" s="525"/>
      <c r="J131" s="525"/>
      <c r="K131" s="525"/>
      <c r="L131" s="526"/>
      <c r="M131" s="178"/>
      <c r="O131" s="172"/>
      <c r="P131" s="172"/>
    </row>
    <row r="132" spans="1:19" s="3" customFormat="1" x14ac:dyDescent="0.25">
      <c r="A132" s="14"/>
      <c r="B132" s="524"/>
      <c r="C132" s="525"/>
      <c r="D132" s="525"/>
      <c r="E132" s="525"/>
      <c r="F132" s="525"/>
      <c r="G132" s="525"/>
      <c r="H132" s="525"/>
      <c r="I132" s="525"/>
      <c r="J132" s="525"/>
      <c r="K132" s="525"/>
      <c r="L132" s="526"/>
      <c r="M132" s="178"/>
      <c r="O132" s="172"/>
      <c r="P132" s="172"/>
    </row>
    <row r="133" spans="1:19" s="3" customFormat="1" x14ac:dyDescent="0.25">
      <c r="A133" s="14"/>
      <c r="B133" s="524"/>
      <c r="C133" s="525"/>
      <c r="D133" s="525"/>
      <c r="E133" s="525"/>
      <c r="F133" s="525"/>
      <c r="G133" s="525"/>
      <c r="H133" s="525"/>
      <c r="I133" s="525"/>
      <c r="J133" s="525"/>
      <c r="K133" s="525"/>
      <c r="L133" s="526"/>
      <c r="M133" s="178"/>
      <c r="O133" s="172"/>
      <c r="P133" s="172"/>
    </row>
    <row r="134" spans="1:19" s="3" customFormat="1" x14ac:dyDescent="0.25">
      <c r="A134" s="14"/>
      <c r="B134" s="524"/>
      <c r="C134" s="525"/>
      <c r="D134" s="525"/>
      <c r="E134" s="525"/>
      <c r="F134" s="525"/>
      <c r="G134" s="525"/>
      <c r="H134" s="525"/>
      <c r="I134" s="525"/>
      <c r="J134" s="525"/>
      <c r="K134" s="525"/>
      <c r="L134" s="526"/>
      <c r="M134" s="178"/>
      <c r="O134" s="172"/>
      <c r="P134" s="172"/>
    </row>
    <row r="135" spans="1:19" s="3" customFormat="1" x14ac:dyDescent="0.25">
      <c r="A135" s="14"/>
      <c r="B135" s="524"/>
      <c r="C135" s="525"/>
      <c r="D135" s="525"/>
      <c r="E135" s="525"/>
      <c r="F135" s="525"/>
      <c r="G135" s="525"/>
      <c r="H135" s="525"/>
      <c r="I135" s="525"/>
      <c r="J135" s="525"/>
      <c r="K135" s="525"/>
      <c r="L135" s="526"/>
      <c r="M135" s="178"/>
      <c r="O135" s="172"/>
      <c r="P135" s="172"/>
    </row>
    <row r="136" spans="1:19" s="3" customFormat="1" x14ac:dyDescent="0.25">
      <c r="A136" s="14"/>
      <c r="B136" s="524"/>
      <c r="C136" s="525"/>
      <c r="D136" s="525"/>
      <c r="E136" s="525"/>
      <c r="F136" s="525"/>
      <c r="G136" s="525"/>
      <c r="H136" s="525"/>
      <c r="I136" s="525"/>
      <c r="J136" s="525"/>
      <c r="K136" s="525"/>
      <c r="L136" s="526"/>
      <c r="M136" s="178"/>
      <c r="O136" s="172"/>
      <c r="P136" s="172"/>
    </row>
    <row r="137" spans="1:19" s="3" customFormat="1" x14ac:dyDescent="0.25">
      <c r="A137" s="14"/>
      <c r="B137" s="524"/>
      <c r="C137" s="525"/>
      <c r="D137" s="525"/>
      <c r="E137" s="525"/>
      <c r="F137" s="525"/>
      <c r="G137" s="525"/>
      <c r="H137" s="525"/>
      <c r="I137" s="525"/>
      <c r="J137" s="525"/>
      <c r="K137" s="525"/>
      <c r="L137" s="526"/>
      <c r="M137" s="178"/>
      <c r="O137" s="172"/>
      <c r="P137" s="172"/>
    </row>
    <row r="138" spans="1:19" s="3" customFormat="1" x14ac:dyDescent="0.25">
      <c r="A138" s="14"/>
      <c r="B138" s="524"/>
      <c r="C138" s="525"/>
      <c r="D138" s="525"/>
      <c r="E138" s="525"/>
      <c r="F138" s="525"/>
      <c r="G138" s="525"/>
      <c r="H138" s="525"/>
      <c r="I138" s="525"/>
      <c r="J138" s="525"/>
      <c r="K138" s="525"/>
      <c r="L138" s="526"/>
      <c r="M138" s="178"/>
      <c r="O138" s="172"/>
      <c r="P138" s="172"/>
    </row>
    <row r="139" spans="1:19" s="152" customFormat="1" x14ac:dyDescent="0.25">
      <c r="A139" s="42"/>
      <c r="B139" s="227"/>
      <c r="C139" s="228"/>
      <c r="D139" s="228"/>
      <c r="E139" s="228"/>
      <c r="F139" s="228"/>
      <c r="G139" s="228"/>
      <c r="H139" s="228"/>
      <c r="I139" s="228"/>
      <c r="J139" s="228"/>
      <c r="K139" s="228"/>
      <c r="L139" s="229"/>
    </row>
    <row r="140" spans="1:19" s="3" customFormat="1" x14ac:dyDescent="0.25">
      <c r="A140" s="13"/>
      <c r="B140" s="530" t="s">
        <v>33</v>
      </c>
      <c r="C140" s="531"/>
      <c r="D140" s="531"/>
      <c r="E140" s="531"/>
      <c r="F140" s="531"/>
      <c r="G140" s="531"/>
      <c r="H140" s="531"/>
      <c r="I140" s="531"/>
      <c r="J140" s="531"/>
      <c r="K140" s="531"/>
      <c r="L140" s="532"/>
      <c r="M140" s="214"/>
    </row>
    <row r="141" spans="1:19" s="153" customFormat="1" x14ac:dyDescent="0.25">
      <c r="A141" s="198"/>
      <c r="B141" s="199"/>
      <c r="C141" s="200"/>
      <c r="D141" s="200"/>
      <c r="E141" s="200"/>
      <c r="F141" s="200"/>
      <c r="G141" s="200"/>
      <c r="H141" s="200"/>
      <c r="I141" s="200"/>
      <c r="J141" s="200"/>
      <c r="K141" s="200"/>
      <c r="L141" s="201"/>
    </row>
    <row r="142" spans="1:19" s="153" customFormat="1" x14ac:dyDescent="0.25">
      <c r="A142" s="198"/>
      <c r="B142" s="527" t="str">
        <f>IF(Intro!$G$20="English",O142,P142)</f>
        <v>Indiquez la proportion de la valeur totale de vos ventes au Canada déclarée à la question 1 qui est représentée par les frais de livraison.</v>
      </c>
      <c r="C142" s="528"/>
      <c r="D142" s="528"/>
      <c r="E142" s="528"/>
      <c r="F142" s="528"/>
      <c r="G142" s="528"/>
      <c r="H142" s="528"/>
      <c r="I142" s="528"/>
      <c r="J142" s="528"/>
      <c r="K142" s="528"/>
      <c r="L142" s="529"/>
      <c r="O142" s="153" t="s">
        <v>578</v>
      </c>
      <c r="P142" s="176" t="s">
        <v>579</v>
      </c>
    </row>
    <row r="143" spans="1:19" s="153" customFormat="1" x14ac:dyDescent="0.25">
      <c r="A143" s="198"/>
      <c r="B143" s="199"/>
      <c r="C143" s="200"/>
      <c r="D143" s="200"/>
      <c r="E143" s="200"/>
      <c r="F143" s="200"/>
      <c r="G143" s="200"/>
      <c r="H143" s="200"/>
      <c r="I143" s="200"/>
      <c r="J143" s="200"/>
      <c r="K143" s="200"/>
      <c r="L143" s="201"/>
    </row>
    <row r="144" spans="1:19" s="11" customFormat="1" x14ac:dyDescent="0.25">
      <c r="A144" s="13"/>
      <c r="B144" s="351"/>
      <c r="D144" s="334"/>
      <c r="E144" s="183"/>
      <c r="F144" s="159"/>
      <c r="G144" s="585">
        <f>Variables!$B$6</f>
        <v>2023</v>
      </c>
      <c r="H144" s="585">
        <f>G144+1</f>
        <v>2024</v>
      </c>
      <c r="I144" s="585">
        <f>H144+1</f>
        <v>2025</v>
      </c>
      <c r="J144" s="585" t="str">
        <f>J54</f>
        <v>janv.-mars 2025</v>
      </c>
      <c r="K144" s="585" t="str">
        <f>K54</f>
        <v>janv.-mars 2026</v>
      </c>
      <c r="L144" s="209"/>
      <c r="O144" s="12"/>
    </row>
    <row r="145" spans="1:16" s="11" customFormat="1" x14ac:dyDescent="0.25">
      <c r="A145" s="13"/>
      <c r="B145" s="351"/>
      <c r="D145" s="334"/>
      <c r="E145" s="258"/>
      <c r="F145" s="159"/>
      <c r="G145" s="586"/>
      <c r="H145" s="586"/>
      <c r="I145" s="586"/>
      <c r="J145" s="586"/>
      <c r="K145" s="586"/>
      <c r="L145" s="209"/>
      <c r="O145" s="12"/>
    </row>
    <row r="146" spans="1:16" s="153" customFormat="1" x14ac:dyDescent="0.25">
      <c r="A146" s="198"/>
      <c r="B146" s="352"/>
      <c r="C146" s="353"/>
      <c r="D146" s="557" t="str">
        <f>IF(Intro!$G$20="English",O146,P146)</f>
        <v>Coût de livraison</v>
      </c>
      <c r="E146" s="557"/>
      <c r="F146" s="272" t="s">
        <v>190</v>
      </c>
      <c r="G146" s="340"/>
      <c r="H146" s="340"/>
      <c r="I146" s="340"/>
      <c r="J146" s="340"/>
      <c r="K146" s="340"/>
      <c r="L146" s="209"/>
      <c r="O146" s="153" t="s">
        <v>198</v>
      </c>
      <c r="P146" s="153" t="s">
        <v>199</v>
      </c>
    </row>
    <row r="147" spans="1:16" s="153" customFormat="1" x14ac:dyDescent="0.25">
      <c r="A147" s="198"/>
      <c r="B147" s="199"/>
      <c r="C147" s="200"/>
      <c r="D147" s="200"/>
      <c r="E147" s="200"/>
      <c r="F147" s="200"/>
      <c r="G147" s="200"/>
      <c r="H147" s="200"/>
      <c r="I147" s="200"/>
      <c r="J147" s="200"/>
      <c r="K147" s="200"/>
      <c r="L147" s="201"/>
    </row>
    <row r="148" spans="1:16" s="153" customFormat="1" x14ac:dyDescent="0.25">
      <c r="A148" s="198"/>
      <c r="B148" s="527" t="str">
        <f>IF(Intro!$G$20="English",O148,P148)</f>
        <v>Expliquez pourquoi la proportion de la valeur de vos ventes intérieures représentée par les frais de livraison a changé depuis le 1er janvier 2023.</v>
      </c>
      <c r="C148" s="528"/>
      <c r="D148" s="528"/>
      <c r="E148" s="528"/>
      <c r="F148" s="528"/>
      <c r="G148" s="528"/>
      <c r="H148" s="528"/>
      <c r="I148" s="528"/>
      <c r="J148" s="528"/>
      <c r="K148" s="528"/>
      <c r="L148" s="529"/>
      <c r="O148" s="153" t="str">
        <f>"Explain why the proportion of your domestic sales value represented by delivery costs has changed since January 1, "&amp;Variables!B6&amp;"."</f>
        <v>Explain why the proportion of your domestic sales value represented by delivery costs has changed since January 1, 2023.</v>
      </c>
      <c r="P148" s="153"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49" spans="1:16" s="153" customFormat="1" x14ac:dyDescent="0.25">
      <c r="A149" s="198"/>
      <c r="B149" s="199"/>
      <c r="C149" s="200"/>
      <c r="D149" s="200"/>
      <c r="E149" s="200"/>
      <c r="F149" s="200"/>
      <c r="G149" s="200"/>
      <c r="H149" s="200"/>
      <c r="I149" s="200"/>
      <c r="J149" s="200"/>
      <c r="K149" s="200"/>
      <c r="L149" s="201"/>
    </row>
    <row r="150" spans="1:16" s="3" customFormat="1" x14ac:dyDescent="0.25">
      <c r="A150" s="14"/>
      <c r="B150" s="524"/>
      <c r="C150" s="525"/>
      <c r="D150" s="525"/>
      <c r="E150" s="525"/>
      <c r="F150" s="525"/>
      <c r="G150" s="525"/>
      <c r="H150" s="525"/>
      <c r="I150" s="525"/>
      <c r="J150" s="525"/>
      <c r="K150" s="525"/>
      <c r="L150" s="526"/>
      <c r="M150" s="178"/>
      <c r="O150" s="172"/>
      <c r="P150" s="172"/>
    </row>
    <row r="151" spans="1:16" s="3" customFormat="1" x14ac:dyDescent="0.25">
      <c r="A151" s="14"/>
      <c r="B151" s="524"/>
      <c r="C151" s="525"/>
      <c r="D151" s="525"/>
      <c r="E151" s="525"/>
      <c r="F151" s="525"/>
      <c r="G151" s="525"/>
      <c r="H151" s="525"/>
      <c r="I151" s="525"/>
      <c r="J151" s="525"/>
      <c r="K151" s="525"/>
      <c r="L151" s="526"/>
      <c r="M151" s="178"/>
      <c r="O151" s="172"/>
      <c r="P151" s="172"/>
    </row>
    <row r="152" spans="1:16" s="3" customFormat="1" x14ac:dyDescent="0.25">
      <c r="A152" s="14"/>
      <c r="B152" s="524"/>
      <c r="C152" s="525"/>
      <c r="D152" s="525"/>
      <c r="E152" s="525"/>
      <c r="F152" s="525"/>
      <c r="G152" s="525"/>
      <c r="H152" s="525"/>
      <c r="I152" s="525"/>
      <c r="J152" s="525"/>
      <c r="K152" s="525"/>
      <c r="L152" s="526"/>
      <c r="M152" s="178"/>
      <c r="O152" s="172"/>
      <c r="P152" s="172"/>
    </row>
    <row r="153" spans="1:16" s="3" customFormat="1" x14ac:dyDescent="0.25">
      <c r="A153" s="14"/>
      <c r="B153" s="524"/>
      <c r="C153" s="525"/>
      <c r="D153" s="525"/>
      <c r="E153" s="525"/>
      <c r="F153" s="525"/>
      <c r="G153" s="525"/>
      <c r="H153" s="525"/>
      <c r="I153" s="525"/>
      <c r="J153" s="525"/>
      <c r="K153" s="525"/>
      <c r="L153" s="526"/>
      <c r="M153" s="178"/>
      <c r="O153" s="172"/>
      <c r="P153" s="172"/>
    </row>
    <row r="154" spans="1:16" s="3" customFormat="1" x14ac:dyDescent="0.25">
      <c r="A154" s="14"/>
      <c r="B154" s="524"/>
      <c r="C154" s="525"/>
      <c r="D154" s="525"/>
      <c r="E154" s="525"/>
      <c r="F154" s="525"/>
      <c r="G154" s="525"/>
      <c r="H154" s="525"/>
      <c r="I154" s="525"/>
      <c r="J154" s="525"/>
      <c r="K154" s="525"/>
      <c r="L154" s="526"/>
      <c r="M154" s="178"/>
      <c r="O154" s="172"/>
      <c r="P154" s="172"/>
    </row>
    <row r="155" spans="1:16" s="3" customFormat="1" x14ac:dyDescent="0.25">
      <c r="A155" s="14"/>
      <c r="B155" s="524"/>
      <c r="C155" s="525"/>
      <c r="D155" s="525"/>
      <c r="E155" s="525"/>
      <c r="F155" s="525"/>
      <c r="G155" s="525"/>
      <c r="H155" s="525"/>
      <c r="I155" s="525"/>
      <c r="J155" s="525"/>
      <c r="K155" s="525"/>
      <c r="L155" s="526"/>
      <c r="M155" s="178"/>
      <c r="O155" s="172"/>
      <c r="P155" s="172"/>
    </row>
    <row r="156" spans="1:16" s="3" customFormat="1" x14ac:dyDescent="0.25">
      <c r="A156" s="14"/>
      <c r="B156" s="524"/>
      <c r="C156" s="525"/>
      <c r="D156" s="525"/>
      <c r="E156" s="525"/>
      <c r="F156" s="525"/>
      <c r="G156" s="525"/>
      <c r="H156" s="525"/>
      <c r="I156" s="525"/>
      <c r="J156" s="525"/>
      <c r="K156" s="525"/>
      <c r="L156" s="526"/>
      <c r="M156" s="178"/>
      <c r="O156" s="172"/>
      <c r="P156" s="172"/>
    </row>
    <row r="157" spans="1:16" s="3" customFormat="1" x14ac:dyDescent="0.25">
      <c r="A157" s="14"/>
      <c r="B157" s="524"/>
      <c r="C157" s="525"/>
      <c r="D157" s="525"/>
      <c r="E157" s="525"/>
      <c r="F157" s="525"/>
      <c r="G157" s="525"/>
      <c r="H157" s="525"/>
      <c r="I157" s="525"/>
      <c r="J157" s="525"/>
      <c r="K157" s="525"/>
      <c r="L157" s="526"/>
      <c r="M157" s="178"/>
      <c r="O157" s="172"/>
      <c r="P157" s="172"/>
    </row>
    <row r="158" spans="1:16" s="153" customFormat="1" x14ac:dyDescent="0.25">
      <c r="A158" s="198"/>
      <c r="B158" s="205"/>
      <c r="C158" s="206"/>
      <c r="D158" s="206"/>
      <c r="E158" s="206"/>
      <c r="F158" s="206"/>
      <c r="G158" s="206"/>
      <c r="H158" s="206"/>
      <c r="I158" s="206"/>
      <c r="J158" s="206"/>
      <c r="K158" s="206"/>
      <c r="L158" s="207"/>
    </row>
    <row r="159" spans="1:16" s="3" customFormat="1" x14ac:dyDescent="0.25">
      <c r="A159" s="13"/>
      <c r="B159" s="530" t="s">
        <v>34</v>
      </c>
      <c r="C159" s="531"/>
      <c r="D159" s="531"/>
      <c r="E159" s="531"/>
      <c r="F159" s="531"/>
      <c r="G159" s="531"/>
      <c r="H159" s="531"/>
      <c r="I159" s="531"/>
      <c r="J159" s="531"/>
      <c r="K159" s="531"/>
      <c r="L159" s="532"/>
      <c r="M159" s="214"/>
    </row>
    <row r="160" spans="1:16" s="153" customFormat="1" x14ac:dyDescent="0.25">
      <c r="A160" s="198"/>
      <c r="B160" s="199"/>
      <c r="C160" s="200"/>
      <c r="D160" s="200"/>
      <c r="E160" s="200"/>
      <c r="F160" s="200"/>
      <c r="G160" s="200"/>
      <c r="H160" s="200"/>
      <c r="I160" s="200"/>
      <c r="J160" s="200"/>
      <c r="K160" s="200"/>
      <c r="L160" s="201"/>
    </row>
    <row r="161" spans="1:16" s="153" customFormat="1" x14ac:dyDescent="0.25">
      <c r="A161" s="198"/>
      <c r="B161" s="401" t="str">
        <f>IF(Intro!$G$20="English",O161,P161)</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61" s="402"/>
      <c r="D161" s="402"/>
      <c r="E161" s="402"/>
      <c r="F161" s="402"/>
      <c r="G161" s="402"/>
      <c r="H161" s="402"/>
      <c r="I161" s="402"/>
      <c r="J161" s="402"/>
      <c r="K161" s="402"/>
      <c r="L161" s="403"/>
      <c r="O161" s="153" t="s">
        <v>201</v>
      </c>
      <c r="P161" s="153" t="s">
        <v>202</v>
      </c>
    </row>
    <row r="162" spans="1:16" s="153" customFormat="1" x14ac:dyDescent="0.25">
      <c r="A162" s="198"/>
      <c r="B162" s="401"/>
      <c r="C162" s="402"/>
      <c r="D162" s="402"/>
      <c r="E162" s="402"/>
      <c r="F162" s="402"/>
      <c r="G162" s="402"/>
      <c r="H162" s="402"/>
      <c r="I162" s="402"/>
      <c r="J162" s="402"/>
      <c r="K162" s="402"/>
      <c r="L162" s="403"/>
    </row>
    <row r="163" spans="1:16" s="153" customFormat="1" x14ac:dyDescent="0.25">
      <c r="A163" s="198"/>
      <c r="B163" s="199"/>
      <c r="C163" s="200"/>
      <c r="D163" s="200"/>
      <c r="E163" s="200"/>
      <c r="F163" s="200"/>
      <c r="G163" s="200"/>
      <c r="H163" s="200"/>
      <c r="I163" s="200"/>
      <c r="J163" s="200"/>
      <c r="K163" s="200"/>
      <c r="L163" s="201"/>
    </row>
    <row r="164" spans="1:16" s="3" customFormat="1" x14ac:dyDescent="0.25">
      <c r="A164" s="14"/>
      <c r="B164" s="524"/>
      <c r="C164" s="525"/>
      <c r="D164" s="525"/>
      <c r="E164" s="525"/>
      <c r="F164" s="525"/>
      <c r="G164" s="525"/>
      <c r="H164" s="525"/>
      <c r="I164" s="525"/>
      <c r="J164" s="525"/>
      <c r="K164" s="525"/>
      <c r="L164" s="526"/>
      <c r="M164" s="178"/>
      <c r="O164" s="172"/>
      <c r="P164" s="172"/>
    </row>
    <row r="165" spans="1:16" s="3" customFormat="1" x14ac:dyDescent="0.25">
      <c r="A165" s="14"/>
      <c r="B165" s="524"/>
      <c r="C165" s="525"/>
      <c r="D165" s="525"/>
      <c r="E165" s="525"/>
      <c r="F165" s="525"/>
      <c r="G165" s="525"/>
      <c r="H165" s="525"/>
      <c r="I165" s="525"/>
      <c r="J165" s="525"/>
      <c r="K165" s="525"/>
      <c r="L165" s="526"/>
      <c r="M165" s="178"/>
      <c r="O165" s="172"/>
      <c r="P165" s="172"/>
    </row>
    <row r="166" spans="1:16" s="3" customFormat="1" x14ac:dyDescent="0.25">
      <c r="A166" s="14"/>
      <c r="B166" s="524"/>
      <c r="C166" s="525"/>
      <c r="D166" s="525"/>
      <c r="E166" s="525"/>
      <c r="F166" s="525"/>
      <c r="G166" s="525"/>
      <c r="H166" s="525"/>
      <c r="I166" s="525"/>
      <c r="J166" s="525"/>
      <c r="K166" s="525"/>
      <c r="L166" s="526"/>
      <c r="M166" s="178"/>
      <c r="O166" s="172"/>
      <c r="P166" s="172"/>
    </row>
    <row r="167" spans="1:16" s="3" customFormat="1" x14ac:dyDescent="0.25">
      <c r="A167" s="14"/>
      <c r="B167" s="524"/>
      <c r="C167" s="525"/>
      <c r="D167" s="525"/>
      <c r="E167" s="525"/>
      <c r="F167" s="525"/>
      <c r="G167" s="525"/>
      <c r="H167" s="525"/>
      <c r="I167" s="525"/>
      <c r="J167" s="525"/>
      <c r="K167" s="525"/>
      <c r="L167" s="526"/>
      <c r="M167" s="178"/>
      <c r="O167" s="172"/>
      <c r="P167" s="172"/>
    </row>
    <row r="168" spans="1:16" s="3" customFormat="1" x14ac:dyDescent="0.25">
      <c r="A168" s="14"/>
      <c r="B168" s="524"/>
      <c r="C168" s="525"/>
      <c r="D168" s="525"/>
      <c r="E168" s="525"/>
      <c r="F168" s="525"/>
      <c r="G168" s="525"/>
      <c r="H168" s="525"/>
      <c r="I168" s="525"/>
      <c r="J168" s="525"/>
      <c r="K168" s="525"/>
      <c r="L168" s="526"/>
      <c r="M168" s="178"/>
      <c r="O168" s="172"/>
      <c r="P168" s="172"/>
    </row>
    <row r="169" spans="1:16" s="3" customFormat="1" x14ac:dyDescent="0.25">
      <c r="A169" s="14"/>
      <c r="B169" s="524"/>
      <c r="C169" s="525"/>
      <c r="D169" s="525"/>
      <c r="E169" s="525"/>
      <c r="F169" s="525"/>
      <c r="G169" s="525"/>
      <c r="H169" s="525"/>
      <c r="I169" s="525"/>
      <c r="J169" s="525"/>
      <c r="K169" s="525"/>
      <c r="L169" s="526"/>
      <c r="M169" s="178"/>
      <c r="O169" s="172"/>
      <c r="P169" s="172"/>
    </row>
    <row r="170" spans="1:16" s="3" customFormat="1" x14ac:dyDescent="0.25">
      <c r="A170" s="14"/>
      <c r="B170" s="524"/>
      <c r="C170" s="525"/>
      <c r="D170" s="525"/>
      <c r="E170" s="525"/>
      <c r="F170" s="525"/>
      <c r="G170" s="525"/>
      <c r="H170" s="525"/>
      <c r="I170" s="525"/>
      <c r="J170" s="525"/>
      <c r="K170" s="525"/>
      <c r="L170" s="526"/>
      <c r="M170" s="178"/>
      <c r="O170" s="172"/>
      <c r="P170" s="172"/>
    </row>
    <row r="171" spans="1:16" s="3" customFormat="1" x14ac:dyDescent="0.25">
      <c r="A171" s="14"/>
      <c r="B171" s="524"/>
      <c r="C171" s="525"/>
      <c r="D171" s="525"/>
      <c r="E171" s="525"/>
      <c r="F171" s="525"/>
      <c r="G171" s="525"/>
      <c r="H171" s="525"/>
      <c r="I171" s="525"/>
      <c r="J171" s="525"/>
      <c r="K171" s="525"/>
      <c r="L171" s="526"/>
      <c r="M171" s="178"/>
      <c r="O171" s="172"/>
      <c r="P171" s="172"/>
    </row>
    <row r="172" spans="1:16" s="153" customFormat="1" x14ac:dyDescent="0.25">
      <c r="A172" s="198"/>
      <c r="B172" s="205"/>
      <c r="C172" s="206"/>
      <c r="D172" s="206"/>
      <c r="E172" s="206"/>
      <c r="F172" s="206"/>
      <c r="G172" s="206"/>
      <c r="H172" s="206"/>
      <c r="I172" s="206"/>
      <c r="J172" s="206"/>
      <c r="K172" s="206"/>
      <c r="L172" s="207"/>
    </row>
    <row r="173" spans="1:16" s="3" customFormat="1" x14ac:dyDescent="0.25">
      <c r="A173" s="13"/>
      <c r="B173" s="530" t="s">
        <v>35</v>
      </c>
      <c r="C173" s="531"/>
      <c r="D173" s="531"/>
      <c r="E173" s="531"/>
      <c r="F173" s="531"/>
      <c r="G173" s="531"/>
      <c r="H173" s="531"/>
      <c r="I173" s="531"/>
      <c r="J173" s="531"/>
      <c r="K173" s="531"/>
      <c r="L173" s="532"/>
      <c r="M173" s="214"/>
    </row>
    <row r="174" spans="1:16" s="153" customFormat="1" x14ac:dyDescent="0.25">
      <c r="A174" s="198"/>
      <c r="B174" s="199"/>
      <c r="C174" s="200"/>
      <c r="D174" s="200"/>
      <c r="E174" s="200"/>
      <c r="F174" s="200"/>
      <c r="G174" s="200"/>
      <c r="H174" s="200"/>
      <c r="I174" s="200"/>
      <c r="J174" s="200"/>
      <c r="K174" s="200"/>
      <c r="L174" s="201"/>
    </row>
    <row r="175" spans="1:16" s="153" customFormat="1" x14ac:dyDescent="0.25">
      <c r="A175" s="198"/>
      <c r="B175" s="409" t="str">
        <f>IF(Intro!$G$20="English",O175,P175)</f>
        <v>Fournissez les stratégies et les objectifs de votre entreprise pour les deux prochaines années en ce qui concerne les prix des marchandises. Fournir la justification et les hypothèses qui sous-tendent ces stratégies et objectifs.</v>
      </c>
      <c r="C175" s="410"/>
      <c r="D175" s="410"/>
      <c r="E175" s="410"/>
      <c r="F175" s="410"/>
      <c r="G175" s="410"/>
      <c r="H175" s="410"/>
      <c r="I175" s="410"/>
      <c r="J175" s="410"/>
      <c r="K175" s="410"/>
      <c r="L175" s="411"/>
      <c r="O175" s="153" t="s">
        <v>362</v>
      </c>
      <c r="P175" s="153" t="s">
        <v>205</v>
      </c>
    </row>
    <row r="176" spans="1:16" s="153" customFormat="1" x14ac:dyDescent="0.25">
      <c r="A176" s="198"/>
      <c r="B176" s="409"/>
      <c r="C176" s="410"/>
      <c r="D176" s="410"/>
      <c r="E176" s="410"/>
      <c r="F176" s="410"/>
      <c r="G176" s="410"/>
      <c r="H176" s="410"/>
      <c r="I176" s="410"/>
      <c r="J176" s="410"/>
      <c r="K176" s="410"/>
      <c r="L176" s="411"/>
    </row>
    <row r="177" spans="1:16" s="153" customFormat="1" x14ac:dyDescent="0.25">
      <c r="A177" s="198"/>
      <c r="B177" s="199"/>
      <c r="C177" s="200"/>
      <c r="D177" s="200"/>
      <c r="E177" s="200"/>
      <c r="F177" s="200"/>
      <c r="G177" s="200"/>
      <c r="H177" s="200"/>
      <c r="I177" s="200"/>
      <c r="J177" s="200"/>
      <c r="K177" s="200"/>
      <c r="L177" s="201"/>
    </row>
    <row r="178" spans="1:16" s="3" customFormat="1" x14ac:dyDescent="0.25">
      <c r="A178" s="14"/>
      <c r="B178" s="524"/>
      <c r="C178" s="525"/>
      <c r="D178" s="525"/>
      <c r="E178" s="525"/>
      <c r="F178" s="525"/>
      <c r="G178" s="525"/>
      <c r="H178" s="525"/>
      <c r="I178" s="525"/>
      <c r="J178" s="525"/>
      <c r="K178" s="525"/>
      <c r="L178" s="526"/>
      <c r="M178" s="178"/>
      <c r="O178" s="172"/>
      <c r="P178" s="172"/>
    </row>
    <row r="179" spans="1:16" s="3" customFormat="1" x14ac:dyDescent="0.25">
      <c r="A179" s="14"/>
      <c r="B179" s="524"/>
      <c r="C179" s="525"/>
      <c r="D179" s="525"/>
      <c r="E179" s="525"/>
      <c r="F179" s="525"/>
      <c r="G179" s="525"/>
      <c r="H179" s="525"/>
      <c r="I179" s="525"/>
      <c r="J179" s="525"/>
      <c r="K179" s="525"/>
      <c r="L179" s="526"/>
      <c r="M179" s="178"/>
      <c r="O179" s="172"/>
      <c r="P179" s="172"/>
    </row>
    <row r="180" spans="1:16" s="3" customFormat="1" x14ac:dyDescent="0.25">
      <c r="A180" s="14"/>
      <c r="B180" s="524"/>
      <c r="C180" s="525"/>
      <c r="D180" s="525"/>
      <c r="E180" s="525"/>
      <c r="F180" s="525"/>
      <c r="G180" s="525"/>
      <c r="H180" s="525"/>
      <c r="I180" s="525"/>
      <c r="J180" s="525"/>
      <c r="K180" s="525"/>
      <c r="L180" s="526"/>
      <c r="M180" s="178"/>
      <c r="O180" s="172"/>
      <c r="P180" s="172"/>
    </row>
    <row r="181" spans="1:16" s="3" customFormat="1" x14ac:dyDescent="0.25">
      <c r="A181" s="14"/>
      <c r="B181" s="524"/>
      <c r="C181" s="525"/>
      <c r="D181" s="525"/>
      <c r="E181" s="525"/>
      <c r="F181" s="525"/>
      <c r="G181" s="525"/>
      <c r="H181" s="525"/>
      <c r="I181" s="525"/>
      <c r="J181" s="525"/>
      <c r="K181" s="525"/>
      <c r="L181" s="526"/>
      <c r="M181" s="178"/>
      <c r="O181" s="172"/>
      <c r="P181" s="172"/>
    </row>
    <row r="182" spans="1:16" s="3" customFormat="1" x14ac:dyDescent="0.25">
      <c r="A182" s="14"/>
      <c r="B182" s="524"/>
      <c r="C182" s="525"/>
      <c r="D182" s="525"/>
      <c r="E182" s="525"/>
      <c r="F182" s="525"/>
      <c r="G182" s="525"/>
      <c r="H182" s="525"/>
      <c r="I182" s="525"/>
      <c r="J182" s="525"/>
      <c r="K182" s="525"/>
      <c r="L182" s="526"/>
      <c r="M182" s="178"/>
      <c r="O182" s="172"/>
      <c r="P182" s="172"/>
    </row>
    <row r="183" spans="1:16" s="3" customFormat="1" x14ac:dyDescent="0.25">
      <c r="A183" s="14"/>
      <c r="B183" s="524"/>
      <c r="C183" s="525"/>
      <c r="D183" s="525"/>
      <c r="E183" s="525"/>
      <c r="F183" s="525"/>
      <c r="G183" s="525"/>
      <c r="H183" s="525"/>
      <c r="I183" s="525"/>
      <c r="J183" s="525"/>
      <c r="K183" s="525"/>
      <c r="L183" s="526"/>
      <c r="M183" s="178"/>
      <c r="O183" s="172"/>
      <c r="P183" s="172"/>
    </row>
    <row r="184" spans="1:16" s="3" customFormat="1" x14ac:dyDescent="0.25">
      <c r="A184" s="14"/>
      <c r="B184" s="524"/>
      <c r="C184" s="525"/>
      <c r="D184" s="525"/>
      <c r="E184" s="525"/>
      <c r="F184" s="525"/>
      <c r="G184" s="525"/>
      <c r="H184" s="525"/>
      <c r="I184" s="525"/>
      <c r="J184" s="525"/>
      <c r="K184" s="525"/>
      <c r="L184" s="526"/>
      <c r="M184" s="178"/>
      <c r="O184" s="172"/>
      <c r="P184" s="172"/>
    </row>
    <row r="185" spans="1:16" s="3" customFormat="1" x14ac:dyDescent="0.25">
      <c r="A185" s="14"/>
      <c r="B185" s="524"/>
      <c r="C185" s="525"/>
      <c r="D185" s="525"/>
      <c r="E185" s="525"/>
      <c r="F185" s="525"/>
      <c r="G185" s="525"/>
      <c r="H185" s="525"/>
      <c r="I185" s="525"/>
      <c r="J185" s="525"/>
      <c r="K185" s="525"/>
      <c r="L185" s="526"/>
      <c r="M185" s="178"/>
      <c r="O185" s="172"/>
      <c r="P185" s="172"/>
    </row>
    <row r="186" spans="1:16" s="153" customFormat="1" x14ac:dyDescent="0.25">
      <c r="A186" s="198"/>
      <c r="B186" s="205"/>
      <c r="C186" s="206"/>
      <c r="D186" s="206"/>
      <c r="E186" s="206"/>
      <c r="F186" s="206"/>
      <c r="G186" s="206"/>
      <c r="H186" s="206"/>
      <c r="I186" s="206"/>
      <c r="J186" s="206"/>
      <c r="K186" s="206"/>
      <c r="L186" s="207"/>
    </row>
    <row r="187" spans="1:16" s="3" customFormat="1" x14ac:dyDescent="0.25">
      <c r="A187" s="13"/>
      <c r="B187" s="530" t="s">
        <v>36</v>
      </c>
      <c r="C187" s="531"/>
      <c r="D187" s="531"/>
      <c r="E187" s="531"/>
      <c r="F187" s="531"/>
      <c r="G187" s="531"/>
      <c r="H187" s="531"/>
      <c r="I187" s="531"/>
      <c r="J187" s="531"/>
      <c r="K187" s="531"/>
      <c r="L187" s="532"/>
      <c r="M187" s="214"/>
    </row>
    <row r="188" spans="1:16" s="153" customFormat="1" x14ac:dyDescent="0.25">
      <c r="A188" s="198"/>
      <c r="B188" s="199"/>
      <c r="C188" s="200"/>
      <c r="D188" s="200"/>
      <c r="E188" s="200"/>
      <c r="F188" s="200"/>
      <c r="G188" s="200"/>
      <c r="H188" s="200"/>
      <c r="I188" s="200"/>
      <c r="J188" s="200"/>
      <c r="K188" s="200"/>
      <c r="L188" s="201"/>
    </row>
    <row r="189" spans="1:16" s="153" customFormat="1" x14ac:dyDescent="0.25">
      <c r="A189" s="198"/>
      <c r="B189" s="409" t="str">
        <f>IF(Intro!$G$20="English",O189,P189)</f>
        <v>Fournissez les stratégies et les objectifs de votre entreprise pour les deux prochaines années en ce qui concerne les ventes à l'exportation des marchandises. Fournir la justification et les hypothèses qui sous-tendent ces stratégies et objectifs.</v>
      </c>
      <c r="C189" s="410"/>
      <c r="D189" s="410"/>
      <c r="E189" s="410"/>
      <c r="F189" s="410"/>
      <c r="G189" s="410"/>
      <c r="H189" s="410"/>
      <c r="I189" s="410"/>
      <c r="J189" s="410"/>
      <c r="K189" s="410"/>
      <c r="L189" s="411"/>
      <c r="O189" s="153" t="s">
        <v>203</v>
      </c>
      <c r="P189" s="153" t="s">
        <v>204</v>
      </c>
    </row>
    <row r="190" spans="1:16" s="153" customFormat="1" x14ac:dyDescent="0.25">
      <c r="A190" s="198"/>
      <c r="B190" s="409"/>
      <c r="C190" s="410"/>
      <c r="D190" s="410"/>
      <c r="E190" s="410"/>
      <c r="F190" s="410"/>
      <c r="G190" s="410"/>
      <c r="H190" s="410"/>
      <c r="I190" s="410"/>
      <c r="J190" s="410"/>
      <c r="K190" s="410"/>
      <c r="L190" s="411"/>
    </row>
    <row r="191" spans="1:16" s="153" customFormat="1" x14ac:dyDescent="0.25">
      <c r="A191" s="198"/>
      <c r="B191" s="199"/>
      <c r="C191" s="200"/>
      <c r="D191" s="200"/>
      <c r="E191" s="200"/>
      <c r="F191" s="200"/>
      <c r="G191" s="200"/>
      <c r="H191" s="200"/>
      <c r="I191" s="200"/>
      <c r="J191" s="200"/>
      <c r="K191" s="200"/>
      <c r="L191" s="201"/>
    </row>
    <row r="192" spans="1:16" s="3" customFormat="1" x14ac:dyDescent="0.25">
      <c r="A192" s="14"/>
      <c r="B192" s="524"/>
      <c r="C192" s="525"/>
      <c r="D192" s="525"/>
      <c r="E192" s="525"/>
      <c r="F192" s="525"/>
      <c r="G192" s="525"/>
      <c r="H192" s="525"/>
      <c r="I192" s="525"/>
      <c r="J192" s="525"/>
      <c r="K192" s="525"/>
      <c r="L192" s="526"/>
      <c r="M192" s="178"/>
      <c r="O192" s="172"/>
      <c r="P192" s="172"/>
    </row>
    <row r="193" spans="1:16" s="3" customFormat="1" x14ac:dyDescent="0.25">
      <c r="A193" s="14"/>
      <c r="B193" s="524"/>
      <c r="C193" s="525"/>
      <c r="D193" s="525"/>
      <c r="E193" s="525"/>
      <c r="F193" s="525"/>
      <c r="G193" s="525"/>
      <c r="H193" s="525"/>
      <c r="I193" s="525"/>
      <c r="J193" s="525"/>
      <c r="K193" s="525"/>
      <c r="L193" s="526"/>
      <c r="M193" s="178"/>
      <c r="O193" s="172"/>
      <c r="P193" s="172"/>
    </row>
    <row r="194" spans="1:16" s="3" customFormat="1" x14ac:dyDescent="0.25">
      <c r="A194" s="14"/>
      <c r="B194" s="524"/>
      <c r="C194" s="525"/>
      <c r="D194" s="525"/>
      <c r="E194" s="525"/>
      <c r="F194" s="525"/>
      <c r="G194" s="525"/>
      <c r="H194" s="525"/>
      <c r="I194" s="525"/>
      <c r="J194" s="525"/>
      <c r="K194" s="525"/>
      <c r="L194" s="526"/>
      <c r="M194" s="178"/>
      <c r="O194" s="172"/>
      <c r="P194" s="172"/>
    </row>
    <row r="195" spans="1:16" s="3" customFormat="1" x14ac:dyDescent="0.25">
      <c r="A195" s="14"/>
      <c r="B195" s="524"/>
      <c r="C195" s="525"/>
      <c r="D195" s="525"/>
      <c r="E195" s="525"/>
      <c r="F195" s="525"/>
      <c r="G195" s="525"/>
      <c r="H195" s="525"/>
      <c r="I195" s="525"/>
      <c r="J195" s="525"/>
      <c r="K195" s="525"/>
      <c r="L195" s="526"/>
      <c r="M195" s="178"/>
      <c r="O195" s="172"/>
      <c r="P195" s="172"/>
    </row>
    <row r="196" spans="1:16" s="3" customFormat="1" x14ac:dyDescent="0.25">
      <c r="A196" s="14"/>
      <c r="B196" s="524"/>
      <c r="C196" s="525"/>
      <c r="D196" s="525"/>
      <c r="E196" s="525"/>
      <c r="F196" s="525"/>
      <c r="G196" s="525"/>
      <c r="H196" s="525"/>
      <c r="I196" s="525"/>
      <c r="J196" s="525"/>
      <c r="K196" s="525"/>
      <c r="L196" s="526"/>
      <c r="M196" s="178"/>
      <c r="O196" s="172"/>
      <c r="P196" s="172"/>
    </row>
    <row r="197" spans="1:16" s="3" customFormat="1" x14ac:dyDescent="0.25">
      <c r="A197" s="14"/>
      <c r="B197" s="524"/>
      <c r="C197" s="525"/>
      <c r="D197" s="525"/>
      <c r="E197" s="525"/>
      <c r="F197" s="525"/>
      <c r="G197" s="525"/>
      <c r="H197" s="525"/>
      <c r="I197" s="525"/>
      <c r="J197" s="525"/>
      <c r="K197" s="525"/>
      <c r="L197" s="526"/>
      <c r="M197" s="178"/>
      <c r="O197" s="172"/>
      <c r="P197" s="172"/>
    </row>
    <row r="198" spans="1:16" s="3" customFormat="1" x14ac:dyDescent="0.25">
      <c r="A198" s="14"/>
      <c r="B198" s="524"/>
      <c r="C198" s="525"/>
      <c r="D198" s="525"/>
      <c r="E198" s="525"/>
      <c r="F198" s="525"/>
      <c r="G198" s="525"/>
      <c r="H198" s="525"/>
      <c r="I198" s="525"/>
      <c r="J198" s="525"/>
      <c r="K198" s="525"/>
      <c r="L198" s="526"/>
      <c r="M198" s="178"/>
      <c r="O198" s="172"/>
      <c r="P198" s="172"/>
    </row>
    <row r="199" spans="1:16" s="3" customFormat="1" x14ac:dyDescent="0.25">
      <c r="A199" s="14"/>
      <c r="B199" s="524"/>
      <c r="C199" s="525"/>
      <c r="D199" s="525"/>
      <c r="E199" s="525"/>
      <c r="F199" s="525"/>
      <c r="G199" s="525"/>
      <c r="H199" s="525"/>
      <c r="I199" s="525"/>
      <c r="J199" s="525"/>
      <c r="K199" s="525"/>
      <c r="L199" s="526"/>
      <c r="M199" s="178"/>
      <c r="O199" s="172"/>
      <c r="P199" s="172"/>
    </row>
    <row r="200" spans="1:16" s="153" customFormat="1" x14ac:dyDescent="0.25">
      <c r="A200" s="198"/>
      <c r="B200" s="205"/>
      <c r="C200" s="206"/>
      <c r="D200" s="206"/>
      <c r="E200" s="206"/>
      <c r="F200" s="206"/>
      <c r="G200" s="206"/>
      <c r="H200" s="206"/>
      <c r="I200" s="206"/>
      <c r="J200" s="206"/>
      <c r="K200" s="206"/>
      <c r="L200" s="207"/>
    </row>
    <row r="201" spans="1:16" s="3" customFormat="1" x14ac:dyDescent="0.25">
      <c r="A201" s="13"/>
      <c r="B201" s="216"/>
      <c r="C201" s="216"/>
      <c r="D201" s="216"/>
      <c r="E201" s="217"/>
      <c r="F201" s="217"/>
      <c r="G201" s="217"/>
      <c r="H201" s="217"/>
      <c r="I201" s="217"/>
      <c r="J201" s="217"/>
      <c r="K201" s="217"/>
      <c r="L201" s="217"/>
      <c r="M201" s="214"/>
    </row>
    <row r="202" spans="1:16" x14ac:dyDescent="0.25">
      <c r="B202" s="398" t="str">
        <f>IF(Intro!$G$20="English",O202,P202)</f>
        <v>VENTES RÉGIONALES</v>
      </c>
      <c r="C202" s="399"/>
      <c r="D202" s="399"/>
      <c r="E202" s="399"/>
      <c r="F202" s="399"/>
      <c r="G202" s="399"/>
      <c r="H202" s="399"/>
      <c r="I202" s="399"/>
      <c r="J202" s="399"/>
      <c r="K202" s="399"/>
      <c r="L202" s="400"/>
      <c r="M202" s="153"/>
      <c r="O202" s="253" t="s">
        <v>672</v>
      </c>
      <c r="P202" s="253" t="s">
        <v>673</v>
      </c>
    </row>
    <row r="203" spans="1:16" x14ac:dyDescent="0.25">
      <c r="B203" s="552" t="s">
        <v>37</v>
      </c>
      <c r="C203" s="553"/>
      <c r="D203" s="553"/>
      <c r="E203" s="553"/>
      <c r="F203" s="553"/>
      <c r="G203" s="553"/>
      <c r="H203" s="553"/>
      <c r="I203" s="553"/>
      <c r="J203" s="553"/>
      <c r="K203" s="553"/>
      <c r="L203" s="554"/>
      <c r="M203" s="2"/>
    </row>
    <row r="204" spans="1:16" s="11" customFormat="1" x14ac:dyDescent="0.25">
      <c r="A204" s="13"/>
      <c r="B204" s="30"/>
      <c r="C204" s="31"/>
      <c r="D204" s="31"/>
      <c r="E204" s="32"/>
      <c r="F204" s="32"/>
      <c r="G204" s="32"/>
      <c r="H204" s="32"/>
      <c r="I204" s="32"/>
      <c r="J204" s="32"/>
      <c r="K204" s="32"/>
      <c r="L204" s="33"/>
    </row>
    <row r="205" spans="1:16" s="11" customFormat="1" x14ac:dyDescent="0.25">
      <c r="A205" s="13"/>
      <c r="B205" s="401" t="str">
        <f>IF(Intro!$G$20="English",O205,P205)</f>
        <v>Fournissez la répartition régionale des volumes de ventes nationales des marchandises fabriquées au Canada par votre entreprise.</v>
      </c>
      <c r="C205" s="402"/>
      <c r="D205" s="402"/>
      <c r="E205" s="402"/>
      <c r="F205" s="402"/>
      <c r="G205" s="402"/>
      <c r="H205" s="402"/>
      <c r="I205" s="402"/>
      <c r="J205" s="402"/>
      <c r="K205" s="402"/>
      <c r="L205" s="403"/>
      <c r="O205" s="12" t="s">
        <v>440</v>
      </c>
      <c r="P205" s="11" t="s">
        <v>441</v>
      </c>
    </row>
    <row r="206" spans="1:16" s="11" customFormat="1" x14ac:dyDescent="0.25">
      <c r="A206" s="13"/>
      <c r="B206" s="182"/>
      <c r="C206" s="183"/>
      <c r="D206" s="31"/>
      <c r="E206" s="32"/>
      <c r="F206" s="32"/>
      <c r="G206" s="32"/>
      <c r="H206" s="32"/>
      <c r="I206" s="32"/>
      <c r="J206" s="32"/>
      <c r="K206" s="32"/>
      <c r="L206" s="33"/>
      <c r="O206" s="12"/>
    </row>
    <row r="207" spans="1:16" s="11" customFormat="1" x14ac:dyDescent="0.25">
      <c r="A207" s="13"/>
      <c r="B207" s="182"/>
      <c r="C207" s="183"/>
      <c r="F207" s="31"/>
      <c r="G207" s="587">
        <f>Variables!$B$6</f>
        <v>2023</v>
      </c>
      <c r="H207" s="587">
        <f>G207+1</f>
        <v>2024</v>
      </c>
      <c r="I207" s="587">
        <f>H207+1</f>
        <v>2025</v>
      </c>
      <c r="J207" s="587" t="str">
        <f>J144</f>
        <v>janv.-mars 2025</v>
      </c>
      <c r="K207" s="587" t="str">
        <f>K144</f>
        <v>janv.-mars 2026</v>
      </c>
      <c r="L207" s="209"/>
      <c r="O207" s="12"/>
    </row>
    <row r="208" spans="1:16" s="11" customFormat="1" x14ac:dyDescent="0.25">
      <c r="A208" s="13"/>
      <c r="B208" s="257"/>
      <c r="C208" s="258"/>
      <c r="F208" s="31"/>
      <c r="G208" s="587"/>
      <c r="H208" s="587"/>
      <c r="I208" s="587"/>
      <c r="J208" s="587"/>
      <c r="K208" s="587"/>
      <c r="L208" s="209"/>
      <c r="O208" s="12"/>
    </row>
    <row r="209" spans="1:16" s="153" customFormat="1" x14ac:dyDescent="0.25">
      <c r="A209" s="198"/>
      <c r="B209" s="457" t="str">
        <f>IF(Intro!$G$20="English",O209,P209)</f>
        <v>Provinces de l’Atlantique</v>
      </c>
      <c r="C209" s="458"/>
      <c r="D209" s="458"/>
      <c r="E209" s="458"/>
      <c r="F209" s="264" t="s">
        <v>190</v>
      </c>
      <c r="G209" s="336"/>
      <c r="H209" s="336"/>
      <c r="I209" s="336"/>
      <c r="J209" s="336"/>
      <c r="K209" s="336"/>
      <c r="L209" s="209"/>
      <c r="O209" s="153" t="s">
        <v>106</v>
      </c>
      <c r="P209" s="153" t="s">
        <v>107</v>
      </c>
    </row>
    <row r="210" spans="1:16" s="153" customFormat="1" x14ac:dyDescent="0.25">
      <c r="A210" s="198"/>
      <c r="B210" s="457" t="str">
        <f>IF(Intro!$G$20="English",O210,P210)</f>
        <v>Québec et Ontario</v>
      </c>
      <c r="C210" s="458"/>
      <c r="D210" s="458"/>
      <c r="E210" s="458"/>
      <c r="F210" s="264" t="s">
        <v>190</v>
      </c>
      <c r="G210" s="336"/>
      <c r="H210" s="336"/>
      <c r="I210" s="336"/>
      <c r="J210" s="336"/>
      <c r="K210" s="336"/>
      <c r="L210" s="209"/>
      <c r="O210" s="153" t="s">
        <v>105</v>
      </c>
      <c r="P210" s="153" t="s">
        <v>108</v>
      </c>
    </row>
    <row r="211" spans="1:16" s="153" customFormat="1" x14ac:dyDescent="0.25">
      <c r="A211" s="198"/>
      <c r="B211" s="457" t="str">
        <f>IF(Intro!$G$20="English",O211,P211)</f>
        <v xml:space="preserve">Manitoba et Saskatchewan </v>
      </c>
      <c r="C211" s="458"/>
      <c r="D211" s="458"/>
      <c r="E211" s="458"/>
      <c r="F211" s="264" t="s">
        <v>190</v>
      </c>
      <c r="G211" s="336"/>
      <c r="H211" s="336"/>
      <c r="I211" s="336"/>
      <c r="J211" s="336"/>
      <c r="K211" s="336"/>
      <c r="L211" s="209"/>
      <c r="O211" s="153" t="s">
        <v>104</v>
      </c>
      <c r="P211" s="153" t="s">
        <v>109</v>
      </c>
    </row>
    <row r="212" spans="1:16" s="153" customFormat="1" x14ac:dyDescent="0.25">
      <c r="A212" s="198"/>
      <c r="B212" s="457" t="str">
        <f>IF(Intro!$G$20="English",O212,P212)</f>
        <v>Alberta et Colombie-Britannique</v>
      </c>
      <c r="C212" s="458"/>
      <c r="D212" s="458"/>
      <c r="E212" s="458"/>
      <c r="F212" s="264" t="s">
        <v>190</v>
      </c>
      <c r="G212" s="336"/>
      <c r="H212" s="336"/>
      <c r="I212" s="336"/>
      <c r="J212" s="336"/>
      <c r="K212" s="336"/>
      <c r="L212" s="209"/>
      <c r="O212" s="153" t="s">
        <v>103</v>
      </c>
      <c r="P212" s="153" t="s">
        <v>110</v>
      </c>
    </row>
    <row r="213" spans="1:16" s="153" customFormat="1" x14ac:dyDescent="0.25">
      <c r="A213" s="198"/>
      <c r="B213" s="457" t="str">
        <f>IF(Intro!$G$20="English",O213,P213)</f>
        <v>Nunavut, Yukon et Territoires du Nord-Ouest</v>
      </c>
      <c r="C213" s="458"/>
      <c r="D213" s="458"/>
      <c r="E213" s="458"/>
      <c r="F213" s="264" t="s">
        <v>190</v>
      </c>
      <c r="G213" s="336"/>
      <c r="H213" s="336"/>
      <c r="I213" s="336"/>
      <c r="J213" s="336"/>
      <c r="K213" s="336"/>
      <c r="L213" s="209"/>
      <c r="O213" s="153" t="s">
        <v>102</v>
      </c>
      <c r="P213" s="153" t="s">
        <v>111</v>
      </c>
    </row>
    <row r="214" spans="1:16" s="177" customFormat="1" x14ac:dyDescent="0.25">
      <c r="A214" s="215"/>
      <c r="B214" s="457" t="str">
        <f>IF(Intro!$G$20="English",O214,P214)</f>
        <v>Non Imputé</v>
      </c>
      <c r="C214" s="458"/>
      <c r="D214" s="458"/>
      <c r="E214" s="458"/>
      <c r="F214" s="289" t="s">
        <v>190</v>
      </c>
      <c r="G214" s="344">
        <f>100-SUM(G209:G213)</f>
        <v>100</v>
      </c>
      <c r="H214" s="344">
        <f t="shared" ref="H214:I214" si="14">100-SUM(H209:H213)</f>
        <v>100</v>
      </c>
      <c r="I214" s="344">
        <f t="shared" si="14"/>
        <v>100</v>
      </c>
      <c r="J214" s="344">
        <f t="shared" ref="J214:K214" si="15">100-SUM(J209:J213)</f>
        <v>100</v>
      </c>
      <c r="K214" s="344">
        <f t="shared" si="15"/>
        <v>100</v>
      </c>
      <c r="L214" s="209"/>
      <c r="O214" s="177" t="s">
        <v>439</v>
      </c>
      <c r="P214" s="177" t="s">
        <v>605</v>
      </c>
    </row>
    <row r="215" spans="1:16" s="153" customFormat="1" x14ac:dyDescent="0.25">
      <c r="A215" s="198"/>
      <c r="B215" s="205"/>
      <c r="C215" s="206"/>
      <c r="D215" s="206"/>
      <c r="E215" s="206"/>
      <c r="F215" s="206"/>
      <c r="G215" s="206"/>
      <c r="H215" s="206"/>
      <c r="I215" s="206"/>
      <c r="J215" s="206"/>
      <c r="K215" s="206"/>
      <c r="L215" s="207"/>
    </row>
    <row r="216" spans="1:16" s="153" customFormat="1" x14ac:dyDescent="0.25">
      <c r="A216" s="198"/>
      <c r="B216" s="200"/>
      <c r="C216" s="200"/>
      <c r="D216" s="200"/>
      <c r="E216" s="200"/>
      <c r="F216" s="200"/>
      <c r="G216" s="200"/>
      <c r="H216" s="200"/>
      <c r="I216" s="200"/>
      <c r="J216" s="200"/>
      <c r="K216" s="200"/>
      <c r="L216" s="200"/>
    </row>
    <row r="217" spans="1:16" x14ac:dyDescent="0.25">
      <c r="B217" s="398" t="str">
        <f>IF(Intro!$G$20="English",O217,P217)</f>
        <v>VENTES AU CANADA DE LA PRODUCTION NATIONALE À VOS CINQ PLUS IMPORTANTS CLIENTS</v>
      </c>
      <c r="C217" s="399"/>
      <c r="D217" s="399"/>
      <c r="E217" s="399"/>
      <c r="F217" s="399"/>
      <c r="G217" s="399"/>
      <c r="H217" s="399"/>
      <c r="I217" s="399"/>
      <c r="J217" s="399"/>
      <c r="K217" s="399"/>
      <c r="L217" s="400"/>
      <c r="M217" s="153"/>
      <c r="O217" s="2" t="s">
        <v>129</v>
      </c>
      <c r="P217" s="2" t="s">
        <v>128</v>
      </c>
    </row>
    <row r="218" spans="1:16" x14ac:dyDescent="0.25">
      <c r="B218" s="552" t="s">
        <v>38</v>
      </c>
      <c r="C218" s="553"/>
      <c r="D218" s="553"/>
      <c r="E218" s="553"/>
      <c r="F218" s="553"/>
      <c r="G218" s="553"/>
      <c r="H218" s="553"/>
      <c r="I218" s="553"/>
      <c r="J218" s="553"/>
      <c r="K218" s="553"/>
      <c r="L218" s="554"/>
      <c r="M218" s="2"/>
    </row>
    <row r="219" spans="1:16" s="11" customFormat="1" x14ac:dyDescent="0.25">
      <c r="A219" s="13"/>
      <c r="B219" s="30"/>
      <c r="C219" s="31"/>
      <c r="D219" s="31"/>
      <c r="E219" s="32"/>
      <c r="F219" s="32"/>
      <c r="G219" s="32"/>
      <c r="H219" s="32"/>
      <c r="I219" s="32"/>
      <c r="J219" s="32"/>
      <c r="K219" s="32"/>
      <c r="L219" s="33"/>
    </row>
    <row r="220" spans="1:16" s="11" customFormat="1" x14ac:dyDescent="0.25">
      <c r="A220" s="13"/>
      <c r="B220" s="401" t="str">
        <f>IF(Intro!$G$20="English",O220,P220)</f>
        <v>Indiquez les cinq plus importants clients de votre entreprise pour les marchandises, par volume produit et vendu au Canada, depuis T2 - 2024.</v>
      </c>
      <c r="C220" s="402"/>
      <c r="D220" s="402"/>
      <c r="E220" s="402"/>
      <c r="F220" s="402"/>
      <c r="G220" s="402"/>
      <c r="H220" s="402"/>
      <c r="I220" s="402"/>
      <c r="J220" s="402"/>
      <c r="K220" s="402"/>
      <c r="L220" s="403"/>
      <c r="O220" s="12" t="str">
        <f>"Identify your firm's five largest accounts for the goods produced and sold in Canada, by volume since "&amp;E232&amp;"."</f>
        <v>Identify your firm's five largest accounts for the goods produced and sold in Canada, by volume since T2 - 2024.</v>
      </c>
      <c r="P220" s="11" t="str">
        <f>"Indiquez les cinq plus importants clients de votre entreprise pour les marchandises, par volume produit et vendu au Canada, depuis "&amp;E232&amp;"."</f>
        <v>Indiquez les cinq plus importants clients de votre entreprise pour les marchandises, par volume produit et vendu au Canada, depuis T2 - 2024.</v>
      </c>
    </row>
    <row r="221" spans="1:16" s="11" customFormat="1" x14ac:dyDescent="0.25">
      <c r="A221" s="13"/>
      <c r="B221" s="182"/>
      <c r="C221" s="183"/>
      <c r="D221" s="31"/>
      <c r="E221" s="32"/>
      <c r="F221" s="32"/>
      <c r="G221" s="32"/>
      <c r="H221" s="32"/>
      <c r="I221" s="32"/>
      <c r="J221" s="32"/>
      <c r="K221" s="32"/>
      <c r="L221" s="33"/>
      <c r="O221" s="12"/>
    </row>
    <row r="222" spans="1:16" s="11" customFormat="1" x14ac:dyDescent="0.25">
      <c r="A222" s="13"/>
      <c r="B222" s="261" t="str">
        <f>IF(Intro!$G$20="English",O222,P222)</f>
        <v>Client 1</v>
      </c>
      <c r="C222" s="682"/>
      <c r="D222" s="683"/>
      <c r="E222" s="683"/>
      <c r="F222" s="683"/>
      <c r="G222" s="683"/>
      <c r="H222" s="683"/>
      <c r="I222" s="683"/>
      <c r="J222" s="683"/>
      <c r="K222" s="683"/>
      <c r="L222" s="683"/>
      <c r="O222" s="12" t="s">
        <v>118</v>
      </c>
      <c r="P222" s="11" t="s">
        <v>119</v>
      </c>
    </row>
    <row r="223" spans="1:16" s="11" customFormat="1" x14ac:dyDescent="0.25">
      <c r="A223" s="13"/>
      <c r="B223" s="261" t="str">
        <f>IF(Intro!$G$20="English",O223,P223)</f>
        <v>Client 2</v>
      </c>
      <c r="C223" s="682"/>
      <c r="D223" s="683"/>
      <c r="E223" s="683"/>
      <c r="F223" s="683"/>
      <c r="G223" s="683"/>
      <c r="H223" s="683"/>
      <c r="I223" s="683"/>
      <c r="J223" s="683"/>
      <c r="K223" s="683"/>
      <c r="L223" s="683"/>
      <c r="O223" s="12" t="s">
        <v>120</v>
      </c>
      <c r="P223" s="11" t="s">
        <v>121</v>
      </c>
    </row>
    <row r="224" spans="1:16" s="11" customFormat="1" x14ac:dyDescent="0.25">
      <c r="A224" s="13"/>
      <c r="B224" s="261" t="str">
        <f>IF(Intro!$G$20="English",O224,P224)</f>
        <v>Client 3</v>
      </c>
      <c r="C224" s="682"/>
      <c r="D224" s="683"/>
      <c r="E224" s="683"/>
      <c r="F224" s="683"/>
      <c r="G224" s="683"/>
      <c r="H224" s="683"/>
      <c r="I224" s="683"/>
      <c r="J224" s="683"/>
      <c r="K224" s="683"/>
      <c r="L224" s="683"/>
      <c r="O224" s="12" t="s">
        <v>122</v>
      </c>
      <c r="P224" s="11" t="s">
        <v>123</v>
      </c>
    </row>
    <row r="225" spans="1:16" s="11" customFormat="1" x14ac:dyDescent="0.25">
      <c r="A225" s="13"/>
      <c r="B225" s="261" t="str">
        <f>IF(Intro!$G$20="English",O225,P225)</f>
        <v>Client 4</v>
      </c>
      <c r="C225" s="682"/>
      <c r="D225" s="683"/>
      <c r="E225" s="683"/>
      <c r="F225" s="683"/>
      <c r="G225" s="683"/>
      <c r="H225" s="683"/>
      <c r="I225" s="683"/>
      <c r="J225" s="683"/>
      <c r="K225" s="683"/>
      <c r="L225" s="683"/>
      <c r="O225" s="12" t="s">
        <v>124</v>
      </c>
      <c r="P225" s="11" t="s">
        <v>125</v>
      </c>
    </row>
    <row r="226" spans="1:16" s="11" customFormat="1" x14ac:dyDescent="0.25">
      <c r="A226" s="13"/>
      <c r="B226" s="261" t="str">
        <f>IF(Intro!$G$20="English",O226,P226)</f>
        <v>Client 5</v>
      </c>
      <c r="C226" s="682"/>
      <c r="D226" s="683"/>
      <c r="E226" s="683"/>
      <c r="F226" s="683"/>
      <c r="G226" s="683"/>
      <c r="H226" s="683"/>
      <c r="I226" s="683"/>
      <c r="J226" s="683"/>
      <c r="K226" s="683"/>
      <c r="L226" s="683"/>
      <c r="O226" s="12" t="s">
        <v>126</v>
      </c>
      <c r="P226" s="11" t="s">
        <v>127</v>
      </c>
    </row>
    <row r="227" spans="1:16" s="11" customFormat="1" x14ac:dyDescent="0.25">
      <c r="A227" s="13"/>
      <c r="B227" s="182"/>
      <c r="C227" s="183"/>
      <c r="D227" s="31"/>
      <c r="E227" s="32"/>
      <c r="F227" s="32"/>
      <c r="G227" s="32"/>
      <c r="H227" s="32"/>
      <c r="I227" s="32"/>
      <c r="J227" s="32"/>
      <c r="K227" s="32"/>
      <c r="L227" s="33"/>
      <c r="O227" s="12"/>
    </row>
    <row r="228" spans="1:16" x14ac:dyDescent="0.25">
      <c r="B228" s="530" t="s">
        <v>39</v>
      </c>
      <c r="C228" s="531"/>
      <c r="D228" s="531"/>
      <c r="E228" s="531"/>
      <c r="F228" s="531"/>
      <c r="G228" s="531"/>
      <c r="H228" s="531"/>
      <c r="I228" s="531"/>
      <c r="J228" s="531"/>
      <c r="K228" s="531"/>
      <c r="L228" s="532"/>
      <c r="M228" s="2"/>
    </row>
    <row r="229" spans="1:16" s="11" customFormat="1" x14ac:dyDescent="0.25">
      <c r="A229" s="13"/>
      <c r="B229" s="30"/>
      <c r="C229" s="31"/>
      <c r="D229" s="31"/>
      <c r="E229" s="32"/>
      <c r="F229" s="32"/>
      <c r="G229" s="32"/>
      <c r="H229" s="32"/>
      <c r="I229" s="32"/>
      <c r="J229" s="32"/>
      <c r="K229" s="32"/>
      <c r="L229" s="33"/>
    </row>
    <row r="230" spans="1:16" s="11" customFormat="1" x14ac:dyDescent="0.25">
      <c r="A230" s="13"/>
      <c r="B230" s="401" t="str">
        <f>IF(Intro!$G$20="English",O230,P230)</f>
        <v>Déclarez le volume et la valeur des ventes intérieures provenant de la production nationale pour chaque client indiqué ci-dessous :</v>
      </c>
      <c r="C230" s="402"/>
      <c r="D230" s="402"/>
      <c r="E230" s="402"/>
      <c r="F230" s="402"/>
      <c r="G230" s="402"/>
      <c r="H230" s="402"/>
      <c r="I230" s="402"/>
      <c r="J230" s="402"/>
      <c r="K230" s="402"/>
      <c r="L230" s="403"/>
      <c r="O230" s="12" t="s">
        <v>423</v>
      </c>
      <c r="P230" s="11" t="s">
        <v>602</v>
      </c>
    </row>
    <row r="231" spans="1:16" s="11" customFormat="1" x14ac:dyDescent="0.25">
      <c r="A231" s="13"/>
      <c r="B231" s="182"/>
      <c r="C231" s="183"/>
      <c r="D231" s="31"/>
      <c r="E231" s="32"/>
      <c r="F231" s="32"/>
      <c r="G231" s="32"/>
      <c r="H231" s="32"/>
      <c r="I231" s="32"/>
      <c r="J231" s="32"/>
      <c r="K231" s="32"/>
      <c r="L231" s="33"/>
      <c r="O231" s="12"/>
    </row>
    <row r="232" spans="1:16" s="11" customFormat="1" x14ac:dyDescent="0.25">
      <c r="A232" s="13"/>
      <c r="B232" s="268"/>
      <c r="C232" s="273"/>
      <c r="D232" s="274"/>
      <c r="E232" s="267" t="str">
        <f>IF(Intro!$G$20="English",Variables!B45,Variables!C45)</f>
        <v>T2 - 2024</v>
      </c>
      <c r="F232" s="366" t="str">
        <f>IF(Intro!$G$20="English",Variables!B46,Variables!C46)</f>
        <v>T3 - 2024</v>
      </c>
      <c r="G232" s="366" t="str">
        <f>IF(Intro!$G$20="English",Variables!B47,Variables!C47)</f>
        <v>T4 - 2024</v>
      </c>
      <c r="H232" s="366" t="str">
        <f>IF(Intro!$G$20="English",Variables!B48,Variables!C48)</f>
        <v>T1 - 2025</v>
      </c>
      <c r="I232" s="366" t="str">
        <f>IF(Intro!$G$20="English",Variables!B49,Variables!C49)</f>
        <v>T2 - 2025</v>
      </c>
      <c r="J232" s="366" t="str">
        <f>IF(Intro!$G$20="English",Variables!B50,Variables!C50)</f>
        <v>T3 - 2025</v>
      </c>
      <c r="K232" s="366" t="str">
        <f>IF(Intro!$G$20="English",Variables!B51,Variables!C51)</f>
        <v>T4 - 2025</v>
      </c>
      <c r="L232" s="366" t="str">
        <f>IF(Intro!$G$20="English",Variables!B52,Variables!C52)</f>
        <v>T1 - 2026</v>
      </c>
      <c r="O232" s="12"/>
    </row>
    <row r="233" spans="1:16" s="11" customFormat="1" x14ac:dyDescent="0.25">
      <c r="A233" s="13"/>
      <c r="B233" s="597" t="str">
        <f>IF(Intro!$G$20="English",O233,P233)</f>
        <v xml:space="preserve">Client 1 - </v>
      </c>
      <c r="C233" s="598"/>
      <c r="D233" s="598"/>
      <c r="E233" s="598"/>
      <c r="F233" s="598"/>
      <c r="G233" s="598"/>
      <c r="H233" s="598"/>
      <c r="I233" s="598"/>
      <c r="J233" s="598"/>
      <c r="K233" s="598"/>
      <c r="L233" s="599"/>
      <c r="O233" s="153" t="str">
        <f>"Account 1 - "&amp;$C222</f>
        <v xml:space="preserve">Account 1 - </v>
      </c>
      <c r="P233" s="153" t="str">
        <f>"Client 1 - "&amp;$C222</f>
        <v xml:space="preserve">Client 1 - </v>
      </c>
    </row>
    <row r="234" spans="1:16" s="153" customFormat="1" x14ac:dyDescent="0.25">
      <c r="A234" s="198"/>
      <c r="B234" s="600" t="str">
        <f>IF(Intro!$G$20="English",Variables!$B$23,Variables!$C$23)</f>
        <v>tonnes</v>
      </c>
      <c r="C234" s="601"/>
      <c r="D234" s="601"/>
      <c r="E234" s="336"/>
      <c r="F234" s="336"/>
      <c r="G234" s="336"/>
      <c r="H234" s="336"/>
      <c r="I234" s="336"/>
      <c r="J234" s="336"/>
      <c r="K234" s="336"/>
      <c r="L234" s="345"/>
    </row>
    <row r="235" spans="1:16" s="153" customFormat="1" x14ac:dyDescent="0.25">
      <c r="A235" s="198"/>
      <c r="B235" s="602" t="str">
        <f>IF(Intro!G$20="English","net delivered selling value (CAD)","valeur de vente nette rendue (CAD)")</f>
        <v>valeur de vente nette rendue (CAD)</v>
      </c>
      <c r="C235" s="659"/>
      <c r="D235" s="659"/>
      <c r="E235" s="336"/>
      <c r="F235" s="336"/>
      <c r="G235" s="336"/>
      <c r="H235" s="336"/>
      <c r="I235" s="336"/>
      <c r="J235" s="336"/>
      <c r="K235" s="336"/>
      <c r="L235" s="345"/>
    </row>
    <row r="236" spans="1:16" s="153" customFormat="1" x14ac:dyDescent="0.25">
      <c r="A236" s="198"/>
      <c r="B236" s="600" t="str">
        <f>"$ / "&amp;IF(Intro!$G$20="English",Variables!$B$24,Variables!$C$24)</f>
        <v>$ / tonne</v>
      </c>
      <c r="C236" s="659"/>
      <c r="D236" s="659"/>
      <c r="E236" s="346" t="str">
        <f>IF(E234=0,"-",E235/E234)</f>
        <v>-</v>
      </c>
      <c r="F236" s="346" t="str">
        <f>IF(F234=0,"-",F235/F234)</f>
        <v>-</v>
      </c>
      <c r="G236" s="346" t="str">
        <f>IF(G234=0,"-",G235/G234)</f>
        <v>-</v>
      </c>
      <c r="H236" s="346" t="str">
        <f t="shared" ref="H236:L236" si="16">IF(H234=0,"-",H235/H234)</f>
        <v>-</v>
      </c>
      <c r="I236" s="346" t="str">
        <f t="shared" si="16"/>
        <v>-</v>
      </c>
      <c r="J236" s="346" t="str">
        <f t="shared" si="16"/>
        <v>-</v>
      </c>
      <c r="K236" s="346" t="str">
        <f t="shared" si="16"/>
        <v>-</v>
      </c>
      <c r="L236" s="347" t="str">
        <f t="shared" si="16"/>
        <v>-</v>
      </c>
    </row>
    <row r="237" spans="1:16" s="153" customFormat="1" x14ac:dyDescent="0.25">
      <c r="A237" s="198"/>
      <c r="B237" s="597" t="str">
        <f>IF(Intro!$G$20="English",O237,P237)</f>
        <v xml:space="preserve">Client 2 - </v>
      </c>
      <c r="C237" s="598"/>
      <c r="D237" s="598"/>
      <c r="E237" s="598"/>
      <c r="F237" s="598"/>
      <c r="G237" s="598"/>
      <c r="H237" s="598"/>
      <c r="I237" s="598"/>
      <c r="J237" s="598"/>
      <c r="K237" s="598"/>
      <c r="L237" s="599"/>
      <c r="O237" s="153" t="str">
        <f>"Account 2 - "&amp;$C223</f>
        <v xml:space="preserve">Account 2 - </v>
      </c>
      <c r="P237" s="153" t="str">
        <f>"Client 2 - "&amp;$C223</f>
        <v xml:space="preserve">Client 2 - </v>
      </c>
    </row>
    <row r="238" spans="1:16" s="153" customFormat="1" x14ac:dyDescent="0.25">
      <c r="A238" s="198"/>
      <c r="B238" s="600" t="str">
        <f>IF(Intro!$G$20="English",Variables!$B$23,Variables!$C$23)</f>
        <v>tonnes</v>
      </c>
      <c r="C238" s="601"/>
      <c r="D238" s="601"/>
      <c r="E238" s="336"/>
      <c r="F238" s="336"/>
      <c r="G238" s="336"/>
      <c r="H238" s="336"/>
      <c r="I238" s="336"/>
      <c r="J238" s="336"/>
      <c r="K238" s="336"/>
      <c r="L238" s="345"/>
    </row>
    <row r="239" spans="1:16" s="153" customFormat="1" x14ac:dyDescent="0.25">
      <c r="A239" s="198"/>
      <c r="B239" s="602" t="str">
        <f>IF(Intro!G$20="English","net delivered selling value (CAD)","valeur de vente nette rendue (CAD)")</f>
        <v>valeur de vente nette rendue (CAD)</v>
      </c>
      <c r="C239" s="659"/>
      <c r="D239" s="659"/>
      <c r="E239" s="336"/>
      <c r="F239" s="336"/>
      <c r="G239" s="336"/>
      <c r="H239" s="336"/>
      <c r="I239" s="336"/>
      <c r="J239" s="336"/>
      <c r="K239" s="336"/>
      <c r="L239" s="345"/>
    </row>
    <row r="240" spans="1:16" s="153" customFormat="1" x14ac:dyDescent="0.25">
      <c r="A240" s="198"/>
      <c r="B240" s="600" t="str">
        <f>"$ / "&amp;IF(Intro!$G$20="English",Variables!$B$24,Variables!$C$24)</f>
        <v>$ / tonne</v>
      </c>
      <c r="C240" s="659"/>
      <c r="D240" s="659"/>
      <c r="E240" s="346" t="str">
        <f>IF(E238=0,"-",E239/E238)</f>
        <v>-</v>
      </c>
      <c r="F240" s="346" t="str">
        <f t="shared" ref="F240:L240" si="17">IF(F238=0,"-",F239/F238)</f>
        <v>-</v>
      </c>
      <c r="G240" s="346" t="str">
        <f t="shared" si="17"/>
        <v>-</v>
      </c>
      <c r="H240" s="346" t="str">
        <f t="shared" si="17"/>
        <v>-</v>
      </c>
      <c r="I240" s="346" t="str">
        <f t="shared" si="17"/>
        <v>-</v>
      </c>
      <c r="J240" s="346" t="str">
        <f t="shared" si="17"/>
        <v>-</v>
      </c>
      <c r="K240" s="346" t="str">
        <f t="shared" si="17"/>
        <v>-</v>
      </c>
      <c r="L240" s="347" t="str">
        <f t="shared" si="17"/>
        <v>-</v>
      </c>
    </row>
    <row r="241" spans="1:19" s="153" customFormat="1" x14ac:dyDescent="0.25">
      <c r="A241" s="198"/>
      <c r="B241" s="597" t="str">
        <f>IF(Intro!$G$20="English",O241,P241)</f>
        <v xml:space="preserve">Client 3 - </v>
      </c>
      <c r="C241" s="598"/>
      <c r="D241" s="598"/>
      <c r="E241" s="598"/>
      <c r="F241" s="598"/>
      <c r="G241" s="598"/>
      <c r="H241" s="598"/>
      <c r="I241" s="598"/>
      <c r="J241" s="598"/>
      <c r="K241" s="598"/>
      <c r="L241" s="599"/>
      <c r="O241" s="153" t="str">
        <f>"Account 3 - "&amp;$C224</f>
        <v xml:space="preserve">Account 3 - </v>
      </c>
      <c r="P241" s="153" t="str">
        <f>"Client 3 - "&amp;$C224</f>
        <v xml:space="preserve">Client 3 - </v>
      </c>
    </row>
    <row r="242" spans="1:19" s="153" customFormat="1" x14ac:dyDescent="0.25">
      <c r="A242" s="198"/>
      <c r="B242" s="600" t="str">
        <f>IF(Intro!$G$20="English",Variables!$B$23,Variables!$C$23)</f>
        <v>tonnes</v>
      </c>
      <c r="C242" s="601"/>
      <c r="D242" s="601"/>
      <c r="E242" s="336"/>
      <c r="F242" s="336"/>
      <c r="G242" s="336"/>
      <c r="H242" s="336"/>
      <c r="I242" s="336"/>
      <c r="J242" s="336"/>
      <c r="K242" s="336"/>
      <c r="L242" s="345"/>
    </row>
    <row r="243" spans="1:19" s="153" customFormat="1" x14ac:dyDescent="0.25">
      <c r="A243" s="198"/>
      <c r="B243" s="602" t="str">
        <f>IF(Intro!G$20="English","net delivered selling value (CAD)","valeur de vente nette rendue (CAD)")</f>
        <v>valeur de vente nette rendue (CAD)</v>
      </c>
      <c r="C243" s="659"/>
      <c r="D243" s="659"/>
      <c r="E243" s="336"/>
      <c r="F243" s="336"/>
      <c r="G243" s="336"/>
      <c r="H243" s="336"/>
      <c r="I243" s="336"/>
      <c r="J243" s="336"/>
      <c r="K243" s="336"/>
      <c r="L243" s="345"/>
    </row>
    <row r="244" spans="1:19" s="153" customFormat="1" x14ac:dyDescent="0.25">
      <c r="A244" s="198"/>
      <c r="B244" s="600" t="str">
        <f>"$ / "&amp;IF(Intro!$G$20="English",Variables!$B$24,Variables!$C$24)</f>
        <v>$ / tonne</v>
      </c>
      <c r="C244" s="659"/>
      <c r="D244" s="659"/>
      <c r="E244" s="346" t="str">
        <f>IF(E242=0,"-",E243/E242)</f>
        <v>-</v>
      </c>
      <c r="F244" s="346" t="str">
        <f t="shared" ref="F244:L244" si="18">IF(F242=0,"-",F243/F242)</f>
        <v>-</v>
      </c>
      <c r="G244" s="346" t="str">
        <f t="shared" si="18"/>
        <v>-</v>
      </c>
      <c r="H244" s="346" t="str">
        <f t="shared" si="18"/>
        <v>-</v>
      </c>
      <c r="I244" s="346" t="str">
        <f t="shared" si="18"/>
        <v>-</v>
      </c>
      <c r="J244" s="346" t="str">
        <f t="shared" si="18"/>
        <v>-</v>
      </c>
      <c r="K244" s="346" t="str">
        <f t="shared" si="18"/>
        <v>-</v>
      </c>
      <c r="L244" s="347" t="str">
        <f t="shared" si="18"/>
        <v>-</v>
      </c>
    </row>
    <row r="245" spans="1:19" s="153" customFormat="1" x14ac:dyDescent="0.25">
      <c r="A245" s="198"/>
      <c r="B245" s="597" t="str">
        <f>IF(Intro!$G$20="English",O245,P245)</f>
        <v xml:space="preserve">Client 4 - </v>
      </c>
      <c r="C245" s="598"/>
      <c r="D245" s="598"/>
      <c r="E245" s="598"/>
      <c r="F245" s="598"/>
      <c r="G245" s="598"/>
      <c r="H245" s="598"/>
      <c r="I245" s="598"/>
      <c r="J245" s="598"/>
      <c r="K245" s="598"/>
      <c r="L245" s="599"/>
      <c r="O245" s="153" t="str">
        <f>"Account 4 - "&amp;$C225</f>
        <v xml:space="preserve">Account 4 - </v>
      </c>
      <c r="P245" s="153" t="str">
        <f>"Client 4 - "&amp;$C225</f>
        <v xml:space="preserve">Client 4 - </v>
      </c>
    </row>
    <row r="246" spans="1:19" s="153" customFormat="1" x14ac:dyDescent="0.25">
      <c r="A246" s="198"/>
      <c r="B246" s="600" t="str">
        <f>IF(Intro!$G$20="English",Variables!$B$23,Variables!$C$23)</f>
        <v>tonnes</v>
      </c>
      <c r="C246" s="601"/>
      <c r="D246" s="601"/>
      <c r="E246" s="336"/>
      <c r="F246" s="336"/>
      <c r="G246" s="336"/>
      <c r="H246" s="336"/>
      <c r="I246" s="336"/>
      <c r="J246" s="336"/>
      <c r="K246" s="336"/>
      <c r="L246" s="345"/>
    </row>
    <row r="247" spans="1:19" s="153" customFormat="1" x14ac:dyDescent="0.25">
      <c r="A247" s="198"/>
      <c r="B247" s="602" t="str">
        <f>IF(Intro!G$20="English","net delivered selling value (CAD)","valeur de vente nette rendue (CAD)")</f>
        <v>valeur de vente nette rendue (CAD)</v>
      </c>
      <c r="C247" s="659"/>
      <c r="D247" s="659"/>
      <c r="E247" s="336"/>
      <c r="F247" s="336"/>
      <c r="G247" s="336"/>
      <c r="H247" s="336"/>
      <c r="I247" s="336"/>
      <c r="J247" s="336"/>
      <c r="K247" s="336"/>
      <c r="L247" s="345"/>
    </row>
    <row r="248" spans="1:19" s="153" customFormat="1" x14ac:dyDescent="0.25">
      <c r="A248" s="198"/>
      <c r="B248" s="600" t="str">
        <f>"$ / "&amp;IF(Intro!$G$20="English",Variables!$B$24,Variables!$C$24)</f>
        <v>$ / tonne</v>
      </c>
      <c r="C248" s="659"/>
      <c r="D248" s="659"/>
      <c r="E248" s="346" t="str">
        <f>IF(E246=0,"-",E247/E246)</f>
        <v>-</v>
      </c>
      <c r="F248" s="346" t="str">
        <f t="shared" ref="F248:L248" si="19">IF(F246=0,"-",F247/F246)</f>
        <v>-</v>
      </c>
      <c r="G248" s="346" t="str">
        <f t="shared" si="19"/>
        <v>-</v>
      </c>
      <c r="H248" s="346" t="str">
        <f t="shared" si="19"/>
        <v>-</v>
      </c>
      <c r="I248" s="346" t="str">
        <f t="shared" si="19"/>
        <v>-</v>
      </c>
      <c r="J248" s="346" t="str">
        <f t="shared" si="19"/>
        <v>-</v>
      </c>
      <c r="K248" s="346" t="str">
        <f t="shared" si="19"/>
        <v>-</v>
      </c>
      <c r="L248" s="347" t="str">
        <f t="shared" si="19"/>
        <v>-</v>
      </c>
    </row>
    <row r="249" spans="1:19" s="153" customFormat="1" x14ac:dyDescent="0.25">
      <c r="A249" s="198"/>
      <c r="B249" s="597" t="str">
        <f>IF(Intro!$G$20="English",O249,P249)</f>
        <v xml:space="preserve">Client 5 - </v>
      </c>
      <c r="C249" s="598"/>
      <c r="D249" s="598"/>
      <c r="E249" s="598"/>
      <c r="F249" s="598"/>
      <c r="G249" s="598"/>
      <c r="H249" s="598"/>
      <c r="I249" s="598"/>
      <c r="J249" s="598"/>
      <c r="K249" s="598"/>
      <c r="L249" s="599"/>
      <c r="O249" s="153" t="str">
        <f>"Account 5 - "&amp;$C226</f>
        <v xml:space="preserve">Account 5 - </v>
      </c>
      <c r="P249" s="153" t="str">
        <f>"Client 5 - "&amp;$C226</f>
        <v xml:space="preserve">Client 5 - </v>
      </c>
    </row>
    <row r="250" spans="1:19" s="153" customFormat="1" x14ac:dyDescent="0.25">
      <c r="A250" s="198"/>
      <c r="B250" s="600" t="str">
        <f>IF(Intro!$G$20="English",Variables!$B$23,Variables!$C$23)</f>
        <v>tonnes</v>
      </c>
      <c r="C250" s="601"/>
      <c r="D250" s="601"/>
      <c r="E250" s="336"/>
      <c r="F250" s="336"/>
      <c r="G250" s="336"/>
      <c r="H250" s="336"/>
      <c r="I250" s="336"/>
      <c r="J250" s="336"/>
      <c r="K250" s="336"/>
      <c r="L250" s="345"/>
    </row>
    <row r="251" spans="1:19" s="153" customFormat="1" x14ac:dyDescent="0.25">
      <c r="A251" s="198"/>
      <c r="B251" s="602" t="str">
        <f>IF(Intro!G$20="English","net delivered selling value (CAD)","valeur de vente nette rendue (CAD)")</f>
        <v>valeur de vente nette rendue (CAD)</v>
      </c>
      <c r="C251" s="659"/>
      <c r="D251" s="659"/>
      <c r="E251" s="336"/>
      <c r="F251" s="336"/>
      <c r="G251" s="336"/>
      <c r="H251" s="336"/>
      <c r="I251" s="336"/>
      <c r="J251" s="336"/>
      <c r="K251" s="336"/>
      <c r="L251" s="345"/>
    </row>
    <row r="252" spans="1:19" s="153" customFormat="1" x14ac:dyDescent="0.25">
      <c r="A252" s="198"/>
      <c r="B252" s="600" t="str">
        <f>"$ / "&amp;IF(Intro!$G$20="English",Variables!$B$24,Variables!$C$24)</f>
        <v>$ / tonne</v>
      </c>
      <c r="C252" s="659"/>
      <c r="D252" s="659"/>
      <c r="E252" s="346" t="str">
        <f>IF(E250=0,"-",E251/E250)</f>
        <v>-</v>
      </c>
      <c r="F252" s="346" t="str">
        <f t="shared" ref="F252:L252" si="20">IF(F250=0,"-",F251/F250)</f>
        <v>-</v>
      </c>
      <c r="G252" s="346" t="str">
        <f t="shared" si="20"/>
        <v>-</v>
      </c>
      <c r="H252" s="346" t="str">
        <f t="shared" si="20"/>
        <v>-</v>
      </c>
      <c r="I252" s="346" t="str">
        <f t="shared" si="20"/>
        <v>-</v>
      </c>
      <c r="J252" s="346" t="str">
        <f t="shared" si="20"/>
        <v>-</v>
      </c>
      <c r="K252" s="346" t="str">
        <f t="shared" si="20"/>
        <v>-</v>
      </c>
      <c r="L252" s="347" t="str">
        <f t="shared" si="20"/>
        <v>-</v>
      </c>
    </row>
    <row r="253" spans="1:19" s="153" customFormat="1" x14ac:dyDescent="0.25">
      <c r="A253" s="198"/>
      <c r="B253" s="257"/>
      <c r="C253" s="258"/>
      <c r="D253" s="258"/>
      <c r="E253" s="35"/>
      <c r="F253" s="35"/>
      <c r="G253" s="35"/>
      <c r="H253" s="35"/>
      <c r="I253" s="35"/>
      <c r="J253" s="35"/>
      <c r="K253" s="35"/>
      <c r="L253" s="36"/>
    </row>
    <row r="254" spans="1:19" s="153" customFormat="1" x14ac:dyDescent="0.25">
      <c r="A254" s="198"/>
      <c r="B254" s="401" t="str">
        <f>IF(Intro!$G$20="English",O254,P254)</f>
        <v>Dans le tableau ci-dessous, « Erreur » signifie que le total des ventes des cinq principaux clients de votre entreprise pour cette période dépasse le total des ventes nationales de votre entreprise pour cette période. Par conséquent, veuillez modifier les données ci-dessus.</v>
      </c>
      <c r="C254" s="402"/>
      <c r="D254" s="402"/>
      <c r="E254" s="402"/>
      <c r="F254" s="402"/>
      <c r="G254" s="402"/>
      <c r="H254" s="402"/>
      <c r="I254" s="402"/>
      <c r="J254" s="402"/>
      <c r="K254" s="402"/>
      <c r="L254" s="403"/>
      <c r="O254" s="153" t="s">
        <v>421</v>
      </c>
      <c r="P254" s="153" t="s">
        <v>606</v>
      </c>
      <c r="Q254" s="178"/>
      <c r="R254" s="178"/>
      <c r="S254" s="178"/>
    </row>
    <row r="255" spans="1:19" s="153" customFormat="1" x14ac:dyDescent="0.25">
      <c r="A255" s="198"/>
      <c r="B255" s="401"/>
      <c r="C255" s="402"/>
      <c r="D255" s="402"/>
      <c r="E255" s="402"/>
      <c r="F255" s="402"/>
      <c r="G255" s="402"/>
      <c r="H255" s="402"/>
      <c r="I255" s="402"/>
      <c r="J255" s="402"/>
      <c r="K255" s="402"/>
      <c r="L255" s="403"/>
      <c r="Q255" s="178"/>
      <c r="R255" s="178"/>
      <c r="S255" s="178"/>
    </row>
    <row r="256" spans="1:19" s="153" customFormat="1" x14ac:dyDescent="0.25">
      <c r="A256" s="198"/>
      <c r="B256" s="182"/>
      <c r="C256" s="183"/>
      <c r="D256" s="183"/>
      <c r="E256" s="35"/>
      <c r="F256" s="35"/>
      <c r="G256" s="35"/>
      <c r="H256" s="35"/>
      <c r="I256" s="35"/>
      <c r="J256" s="35"/>
      <c r="K256" s="35"/>
      <c r="L256" s="36"/>
      <c r="Q256" s="178"/>
      <c r="R256" s="178"/>
      <c r="S256" s="178"/>
    </row>
    <row r="257" spans="1:17" s="11" customFormat="1" x14ac:dyDescent="0.25">
      <c r="A257" s="13"/>
      <c r="B257" s="660" t="str">
        <f>IF(Intro!$G$20="English",O258,P258)</f>
        <v>Vérification - volume</v>
      </c>
      <c r="C257" s="661"/>
      <c r="D257" s="661"/>
      <c r="E257" s="662"/>
      <c r="F257" s="355">
        <f>H207</f>
        <v>2024</v>
      </c>
      <c r="G257" s="355">
        <f>I207</f>
        <v>2025</v>
      </c>
      <c r="H257" s="355" t="str">
        <f>J207</f>
        <v>janv.-mars 2025</v>
      </c>
      <c r="I257" s="355" t="str">
        <f>K207</f>
        <v>janv.-mars 2026</v>
      </c>
      <c r="J257" s="286"/>
      <c r="K257" s="286"/>
      <c r="L257" s="384"/>
      <c r="O257" s="332">
        <v>2023</v>
      </c>
      <c r="P257" s="332">
        <v>2023</v>
      </c>
    </row>
    <row r="258" spans="1:17" s="153" customFormat="1" ht="14.1" customHeight="1" x14ac:dyDescent="0.25">
      <c r="A258" s="198"/>
      <c r="B258" s="663" t="str">
        <f>IF(Intro!$G$20="English",Variables!$B$23,Variables!$C$23)</f>
        <v>tonnes</v>
      </c>
      <c r="C258" s="664"/>
      <c r="D258" s="664"/>
      <c r="E258" s="665"/>
      <c r="F258" s="354" t="str">
        <f>IF(SUM(E234:G234,E238:G238,E242:G242,E246:G246,E250:G250)&gt;SUM(H29,H32,H36,H39),Variables!D68,Variables!D69)</f>
        <v>Correct</v>
      </c>
      <c r="G258" s="354" t="str">
        <f>IF(SUM(H234:K234,H238:K238,H242:K242,H246:K246,H250:K250)&gt;SUM(I29,I32,I36,I39),Variables!D68,Variables!D69)</f>
        <v>Correct</v>
      </c>
      <c r="H258" s="354" t="str">
        <f>IF(SUM(H234,H238,H242,H246,H250)&gt;SUM(J29,J32,J36,J39),Variables!D68,Variables!D69)</f>
        <v>Correct</v>
      </c>
      <c r="I258" s="354" t="str">
        <f>IF(SUM(L234,L238,L242,L246,L250)&gt;SUM(K29,K32,K36,K39),Variables!D68,Variables!D69)</f>
        <v>Correct</v>
      </c>
      <c r="J258" s="286"/>
      <c r="K258" s="286"/>
      <c r="L258" s="384"/>
      <c r="O258" s="153" t="s">
        <v>767</v>
      </c>
      <c r="P258" s="153" t="s">
        <v>768</v>
      </c>
    </row>
    <row r="259" spans="1:17" s="153" customFormat="1" ht="14.1" customHeight="1" x14ac:dyDescent="0.25">
      <c r="A259" s="198"/>
      <c r="B259" s="613" t="str">
        <f>IF(Intro!$G$20="English",O259,P259)</f>
        <v>volume - total des ventes au Canada de la production nationale aux cinq principaux clients (Question 14)</v>
      </c>
      <c r="C259" s="614"/>
      <c r="D259" s="614"/>
      <c r="E259" s="615"/>
      <c r="F259" s="630">
        <f>SUM(E234:G234,E238:G238,E242:G242,E246:G246,E250:G250)</f>
        <v>0</v>
      </c>
      <c r="G259" s="630">
        <f>SUM(H234:K234,H238:K238,H242:K242,H246:K246,H250:K250)</f>
        <v>0</v>
      </c>
      <c r="H259" s="630">
        <f>SUM(H234,H238,H242,H246,H250)</f>
        <v>0</v>
      </c>
      <c r="I259" s="630">
        <f>SUM(L234,L238,L242,L246,L250)</f>
        <v>0</v>
      </c>
      <c r="J259" s="286"/>
      <c r="K259" s="286"/>
      <c r="L259" s="384"/>
      <c r="O259" s="152" t="s">
        <v>771</v>
      </c>
      <c r="P259" s="152" t="s">
        <v>780</v>
      </c>
      <c r="Q259" s="152"/>
    </row>
    <row r="260" spans="1:17" s="153" customFormat="1" x14ac:dyDescent="0.25">
      <c r="A260" s="198"/>
      <c r="B260" s="616"/>
      <c r="C260" s="617"/>
      <c r="D260" s="617"/>
      <c r="E260" s="618"/>
      <c r="F260" s="630"/>
      <c r="G260" s="630"/>
      <c r="H260" s="630"/>
      <c r="I260" s="630"/>
      <c r="J260" s="286"/>
      <c r="K260" s="286"/>
      <c r="L260" s="384"/>
      <c r="O260" s="152"/>
      <c r="P260" s="152"/>
      <c r="Q260" s="152"/>
    </row>
    <row r="261" spans="1:17" s="153" customFormat="1" ht="14.1" customHeight="1" x14ac:dyDescent="0.25">
      <c r="A261" s="198"/>
      <c r="B261" s="604" t="str">
        <f>IF(Intro!$G$20="English",O261,P261)</f>
        <v>volume - total des ventes au Canada de la production nationale (Question 1)</v>
      </c>
      <c r="C261" s="605"/>
      <c r="D261" s="605"/>
      <c r="E261" s="606"/>
      <c r="F261" s="630">
        <f>SUM(H29,H32,H36,H39)</f>
        <v>0</v>
      </c>
      <c r="G261" s="630">
        <f>SUM(I29,I32,I36,I39)</f>
        <v>0</v>
      </c>
      <c r="H261" s="630">
        <f>SUM(J29,J32,J36,J39)</f>
        <v>0</v>
      </c>
      <c r="I261" s="630">
        <f>SUM(K29,K32,K36,K39)</f>
        <v>0</v>
      </c>
      <c r="J261" s="286"/>
      <c r="K261" s="286"/>
      <c r="L261" s="384"/>
      <c r="O261" s="152" t="s">
        <v>772</v>
      </c>
      <c r="P261" s="152" t="s">
        <v>781</v>
      </c>
      <c r="Q261" s="152"/>
    </row>
    <row r="262" spans="1:17" s="153" customFormat="1" x14ac:dyDescent="0.25">
      <c r="A262" s="198"/>
      <c r="B262" s="619"/>
      <c r="C262" s="620"/>
      <c r="D262" s="620"/>
      <c r="E262" s="621"/>
      <c r="F262" s="630"/>
      <c r="G262" s="630"/>
      <c r="H262" s="630"/>
      <c r="I262" s="630"/>
      <c r="J262" s="286"/>
      <c r="K262" s="286"/>
      <c r="L262" s="384"/>
      <c r="O262" s="152"/>
      <c r="P262" s="152"/>
      <c r="Q262" s="152"/>
    </row>
    <row r="263" spans="1:17" s="153" customFormat="1" x14ac:dyDescent="0.25">
      <c r="A263" s="198"/>
      <c r="B263" s="627" t="str">
        <f>IF(Intro!$G$20="English",O264,P264)</f>
        <v>Vérification - valeur</v>
      </c>
      <c r="C263" s="628"/>
      <c r="D263" s="628"/>
      <c r="E263" s="629"/>
      <c r="F263" s="335">
        <f>F257</f>
        <v>2024</v>
      </c>
      <c r="G263" s="335">
        <f>G257</f>
        <v>2025</v>
      </c>
      <c r="H263" s="335" t="str">
        <f>H257</f>
        <v>janv.-mars 2025</v>
      </c>
      <c r="I263" s="376" t="str">
        <f>I257</f>
        <v>janv.-mars 2026</v>
      </c>
      <c r="J263" s="385"/>
      <c r="K263" s="385"/>
      <c r="L263" s="384"/>
    </row>
    <row r="264" spans="1:17" s="153" customFormat="1" ht="14.1" customHeight="1" x14ac:dyDescent="0.25">
      <c r="A264" s="198"/>
      <c r="B264" s="684" t="str">
        <f>IF(Intro!G$20="English","net delivered selling value (CAD)","valeur de vente nette rendue (CAD)")</f>
        <v>valeur de vente nette rendue (CAD)</v>
      </c>
      <c r="C264" s="685"/>
      <c r="D264" s="685"/>
      <c r="E264" s="686"/>
      <c r="F264" s="354" t="str">
        <f>IF(SUM(E235:G235,E239:G239,E243:G243,E247:G247,E251:G251)&gt;SUM(H30,H33,H37,H40),Variables!D72,Variables!D73)</f>
        <v>Correct</v>
      </c>
      <c r="G264" s="354" t="str">
        <f>IF(SUM(H235:K235,H239:K239,H243:K243,H247:K247,H251:K251)&gt;SUM(I30,I33,I37,I40),Variables!D72,Variables!D73)</f>
        <v>Correct</v>
      </c>
      <c r="H264" s="354" t="str">
        <f>IF(SUM(L235,L239,L243,L247,L251)&gt;SUM(J30,J33,J37,J40),Variables!D72,Variables!D73)</f>
        <v>Correct</v>
      </c>
      <c r="I264" s="354" t="str">
        <f>IF(SUM(L235,L239,L243,L247,L251)&gt;SUM(K30,K33,K37,K40),Variables!D72,Variables!D73)</f>
        <v>Correct</v>
      </c>
      <c r="J264" s="286"/>
      <c r="K264" s="286"/>
      <c r="L264" s="384"/>
      <c r="O264" s="153" t="s">
        <v>769</v>
      </c>
      <c r="P264" s="153" t="s">
        <v>770</v>
      </c>
    </row>
    <row r="265" spans="1:17" s="153" customFormat="1" ht="14.1" customHeight="1" x14ac:dyDescent="0.25">
      <c r="A265" s="198"/>
      <c r="B265" s="613" t="str">
        <f>IF(Intro!$G$20="English",O265,P265)</f>
        <v>valeur - total des ventes au Canada de la production nationale aux cinq principaux clients (Question 14)</v>
      </c>
      <c r="C265" s="614"/>
      <c r="D265" s="614"/>
      <c r="E265" s="615"/>
      <c r="F265" s="630">
        <f>SUM(E235:G235,E239:G239,E243:G243,E247:G247,E251:G251)</f>
        <v>0</v>
      </c>
      <c r="G265" s="630">
        <f>SUM(H235:K235,H239:K239,H243:K243,H247:K247,H251:K251)</f>
        <v>0</v>
      </c>
      <c r="H265" s="630">
        <f>SUM(H235,H239,H243,H247,H251)</f>
        <v>0</v>
      </c>
      <c r="I265" s="630">
        <f>SUM(L235,L239,L243,L247,L251)</f>
        <v>0</v>
      </c>
      <c r="J265" s="286"/>
      <c r="K265" s="286"/>
      <c r="L265" s="384"/>
      <c r="O265" s="152" t="s">
        <v>779</v>
      </c>
      <c r="P265" s="152" t="s">
        <v>783</v>
      </c>
    </row>
    <row r="266" spans="1:17" s="153" customFormat="1" x14ac:dyDescent="0.25">
      <c r="A266" s="198"/>
      <c r="B266" s="616"/>
      <c r="C266" s="617"/>
      <c r="D266" s="617"/>
      <c r="E266" s="618"/>
      <c r="F266" s="630"/>
      <c r="G266" s="630"/>
      <c r="H266" s="630"/>
      <c r="I266" s="630"/>
      <c r="J266" s="286"/>
      <c r="K266" s="286"/>
      <c r="L266" s="384"/>
      <c r="O266" s="152"/>
      <c r="P266" s="152"/>
    </row>
    <row r="267" spans="1:17" s="153" customFormat="1" ht="14.1" customHeight="1" x14ac:dyDescent="0.25">
      <c r="A267" s="198"/>
      <c r="B267" s="604" t="str">
        <f>IF(Intro!$G$20="English",O267,P267)</f>
        <v>valeur - total des ventes au Canada de la production nationale (Question 1)</v>
      </c>
      <c r="C267" s="605"/>
      <c r="D267" s="605"/>
      <c r="E267" s="606"/>
      <c r="F267" s="630">
        <f>SUM(H30,H33,H37,H40)</f>
        <v>0</v>
      </c>
      <c r="G267" s="630">
        <f>SUM(I30,I33,I37,I40)</f>
        <v>0</v>
      </c>
      <c r="H267" s="630">
        <f>SUM(J30,J33,J37,J40)</f>
        <v>0</v>
      </c>
      <c r="I267" s="630">
        <f>SUM(K30,K33,K37,K40)</f>
        <v>0</v>
      </c>
      <c r="J267" s="286"/>
      <c r="K267" s="286"/>
      <c r="L267" s="384"/>
      <c r="O267" s="152" t="s">
        <v>782</v>
      </c>
      <c r="P267" s="152" t="s">
        <v>784</v>
      </c>
    </row>
    <row r="268" spans="1:17" s="153" customFormat="1" x14ac:dyDescent="0.25">
      <c r="A268" s="198"/>
      <c r="B268" s="607"/>
      <c r="C268" s="608"/>
      <c r="D268" s="608"/>
      <c r="E268" s="609"/>
      <c r="F268" s="630"/>
      <c r="G268" s="630"/>
      <c r="H268" s="630"/>
      <c r="I268" s="630"/>
      <c r="J268" s="286"/>
      <c r="K268" s="286"/>
      <c r="L268" s="384"/>
      <c r="O268" s="152"/>
      <c r="P268" s="152"/>
    </row>
    <row r="269" spans="1:17" s="153" customFormat="1" x14ac:dyDescent="0.25">
      <c r="A269" s="198"/>
      <c r="B269" s="377"/>
      <c r="C269" s="378"/>
      <c r="D269" s="378"/>
      <c r="E269" s="378"/>
      <c r="F269" s="286"/>
      <c r="G269" s="286"/>
      <c r="H269" s="286"/>
      <c r="I269" s="286"/>
      <c r="J269" s="286"/>
      <c r="K269" s="286"/>
      <c r="L269" s="384"/>
      <c r="O269" s="152"/>
      <c r="P269" s="152"/>
    </row>
    <row r="270" spans="1:17" s="153" customFormat="1" x14ac:dyDescent="0.25">
      <c r="A270" s="198"/>
      <c r="B270" s="205"/>
      <c r="C270" s="206"/>
      <c r="D270" s="206"/>
      <c r="E270" s="206"/>
      <c r="F270" s="206"/>
      <c r="G270" s="206"/>
      <c r="H270" s="206"/>
      <c r="I270" s="206"/>
      <c r="J270" s="206"/>
      <c r="K270" s="206"/>
      <c r="L270" s="207"/>
    </row>
    <row r="271" spans="1:17" s="3" customFormat="1" x14ac:dyDescent="0.25">
      <c r="A271" s="13"/>
      <c r="B271" s="37"/>
      <c r="C271" s="37"/>
      <c r="D271" s="216"/>
      <c r="E271" s="217"/>
      <c r="F271" s="217"/>
      <c r="G271" s="217"/>
      <c r="H271" s="217"/>
      <c r="I271" s="217"/>
      <c r="J271" s="217"/>
      <c r="K271" s="217"/>
      <c r="L271" s="217"/>
      <c r="M271" s="214"/>
    </row>
    <row r="272" spans="1:17" x14ac:dyDescent="0.25">
      <c r="B272" s="398" t="str">
        <f>IF(Intro!$G$20="English",O272,P272)</f>
        <v>VENTES AU CANADA DE LA PRODUCTION NATIONALE DE PRODUITS DE RÉFÉRENCE</v>
      </c>
      <c r="C272" s="399"/>
      <c r="D272" s="399"/>
      <c r="E272" s="399"/>
      <c r="F272" s="399"/>
      <c r="G272" s="399"/>
      <c r="H272" s="399"/>
      <c r="I272" s="399"/>
      <c r="J272" s="399"/>
      <c r="K272" s="399"/>
      <c r="L272" s="400"/>
      <c r="M272" s="153"/>
      <c r="O272" s="2" t="s">
        <v>708</v>
      </c>
      <c r="P272" s="2" t="s">
        <v>709</v>
      </c>
    </row>
    <row r="273" spans="1:16" x14ac:dyDescent="0.25">
      <c r="B273" s="552" t="s">
        <v>297</v>
      </c>
      <c r="C273" s="553"/>
      <c r="D273" s="553"/>
      <c r="E273" s="553"/>
      <c r="F273" s="553"/>
      <c r="G273" s="553"/>
      <c r="H273" s="553"/>
      <c r="I273" s="553"/>
      <c r="J273" s="553"/>
      <c r="K273" s="553"/>
      <c r="L273" s="554"/>
      <c r="M273" s="2"/>
    </row>
    <row r="274" spans="1:16" s="11" customFormat="1" x14ac:dyDescent="0.25">
      <c r="A274" s="13"/>
      <c r="B274" s="30"/>
      <c r="C274" s="31"/>
      <c r="D274" s="31"/>
      <c r="E274" s="32"/>
      <c r="F274" s="32"/>
      <c r="G274" s="32"/>
      <c r="H274" s="32"/>
      <c r="I274" s="32"/>
      <c r="J274" s="32"/>
      <c r="K274" s="32"/>
      <c r="L274" s="33"/>
    </row>
    <row r="275" spans="1:16" s="11" customFormat="1" x14ac:dyDescent="0.25">
      <c r="A275" s="13"/>
      <c r="B275" s="401" t="str">
        <f>IF(Intro!$G$20="English",O275,P275)</f>
        <v>Indiquez le volume et la valeur des ventes intérieures provenant de la production nationale pour chaque produit de référence :</v>
      </c>
      <c r="C275" s="402"/>
      <c r="D275" s="402"/>
      <c r="E275" s="402"/>
      <c r="F275" s="402"/>
      <c r="G275" s="402"/>
      <c r="H275" s="402"/>
      <c r="I275" s="402"/>
      <c r="J275" s="402"/>
      <c r="K275" s="402"/>
      <c r="L275" s="403"/>
      <c r="O275" s="12" t="s">
        <v>424</v>
      </c>
      <c r="P275" s="11" t="s">
        <v>364</v>
      </c>
    </row>
    <row r="276" spans="1:16" s="11" customFormat="1" x14ac:dyDescent="0.25">
      <c r="A276" s="13"/>
      <c r="B276" s="182"/>
      <c r="C276" s="183"/>
      <c r="D276" s="31"/>
      <c r="E276" s="32"/>
      <c r="F276" s="32"/>
      <c r="G276" s="32"/>
      <c r="H276" s="32"/>
      <c r="I276" s="32"/>
      <c r="J276" s="32"/>
      <c r="K276" s="32"/>
      <c r="L276" s="33"/>
      <c r="O276" s="12"/>
    </row>
    <row r="277" spans="1:16" s="11" customFormat="1" x14ac:dyDescent="0.25">
      <c r="A277" s="13"/>
      <c r="B277" s="268"/>
      <c r="C277" s="273"/>
      <c r="D277" s="274"/>
      <c r="E277" s="267" t="str">
        <f t="shared" ref="E277:L277" si="21">E232</f>
        <v>T2 - 2024</v>
      </c>
      <c r="F277" s="267" t="str">
        <f t="shared" si="21"/>
        <v>T3 - 2024</v>
      </c>
      <c r="G277" s="267" t="str">
        <f t="shared" si="21"/>
        <v>T4 - 2024</v>
      </c>
      <c r="H277" s="267" t="str">
        <f t="shared" si="21"/>
        <v>T1 - 2025</v>
      </c>
      <c r="I277" s="267" t="str">
        <f t="shared" si="21"/>
        <v>T2 - 2025</v>
      </c>
      <c r="J277" s="267" t="str">
        <f t="shared" si="21"/>
        <v>T3 - 2025</v>
      </c>
      <c r="K277" s="267" t="str">
        <f t="shared" si="21"/>
        <v>T4 - 2025</v>
      </c>
      <c r="L277" s="271" t="str">
        <f t="shared" si="21"/>
        <v>T1 - 2026</v>
      </c>
      <c r="O277" s="12"/>
    </row>
    <row r="278" spans="1:16" s="11" customFormat="1" x14ac:dyDescent="0.25">
      <c r="A278" s="13"/>
      <c r="B278" s="597" t="str">
        <f>IF(Intro!$G$20="English",O280,P280)</f>
        <v xml:space="preserve">Tubage sans soudure L80 (y compris les améliorations) avec raccord API </v>
      </c>
      <c r="C278" s="598"/>
      <c r="D278" s="598"/>
      <c r="E278" s="598"/>
      <c r="F278" s="598"/>
      <c r="G278" s="598"/>
      <c r="H278" s="598"/>
      <c r="I278" s="598"/>
      <c r="J278" s="598"/>
      <c r="K278" s="598"/>
      <c r="L278" s="599"/>
      <c r="O278" s="12"/>
    </row>
    <row r="279" spans="1:16" s="11" customFormat="1" x14ac:dyDescent="0.25">
      <c r="A279" s="13"/>
      <c r="B279" s="597"/>
      <c r="C279" s="598"/>
      <c r="D279" s="598"/>
      <c r="E279" s="598"/>
      <c r="F279" s="598"/>
      <c r="G279" s="598"/>
      <c r="H279" s="598"/>
      <c r="I279" s="598"/>
      <c r="J279" s="598"/>
      <c r="K279" s="598"/>
      <c r="L279" s="599"/>
      <c r="O279" s="12"/>
    </row>
    <row r="280" spans="1:16" s="153" customFormat="1" x14ac:dyDescent="0.25">
      <c r="A280" s="198"/>
      <c r="B280" s="600" t="str">
        <f>IF(Intro!$G$20="English",Variables!$B$23,Variables!$C$23)</f>
        <v>tonnes</v>
      </c>
      <c r="C280" s="601"/>
      <c r="D280" s="601"/>
      <c r="E280" s="336"/>
      <c r="F280" s="336"/>
      <c r="G280" s="336"/>
      <c r="H280" s="336"/>
      <c r="I280" s="336"/>
      <c r="J280" s="336"/>
      <c r="K280" s="336"/>
      <c r="L280" s="345"/>
      <c r="O280" s="153" t="str">
        <f>Variables!B29</f>
        <v>L80 seamless casing (including enhancements) with an API connection</v>
      </c>
      <c r="P280" s="153" t="str">
        <f>Variables!C29</f>
        <v xml:space="preserve">Tubage sans soudure L80 (y compris les améliorations) avec raccord API </v>
      </c>
    </row>
    <row r="281" spans="1:16" s="153" customFormat="1" x14ac:dyDescent="0.25">
      <c r="A281" s="198"/>
      <c r="B281" s="602" t="str">
        <f>IF(Intro!G$20="English","net delivered selling value (CAD)","valeur de vente nette rendue (CAD)")</f>
        <v>valeur de vente nette rendue (CAD)</v>
      </c>
      <c r="C281" s="603"/>
      <c r="D281" s="603"/>
      <c r="E281" s="336"/>
      <c r="F281" s="336"/>
      <c r="G281" s="336"/>
      <c r="H281" s="336"/>
      <c r="I281" s="336"/>
      <c r="J281" s="336"/>
      <c r="K281" s="336"/>
      <c r="L281" s="345"/>
    </row>
    <row r="282" spans="1:16" s="153" customFormat="1" x14ac:dyDescent="0.25">
      <c r="A282" s="198"/>
      <c r="B282" s="600" t="str">
        <f>"$ / "&amp;IF(Intro!$G$20="English",Variables!$B$24,Variables!$C$24)</f>
        <v>$ / tonne</v>
      </c>
      <c r="C282" s="601"/>
      <c r="D282" s="601"/>
      <c r="E282" s="346" t="str">
        <f>IF(E280=0,"-",E281/E280)</f>
        <v>-</v>
      </c>
      <c r="F282" s="346" t="str">
        <f t="shared" ref="F282:L282" si="22">IF(F280=0,"-",F281/F280)</f>
        <v>-</v>
      </c>
      <c r="G282" s="346" t="str">
        <f t="shared" si="22"/>
        <v>-</v>
      </c>
      <c r="H282" s="346" t="str">
        <f t="shared" si="22"/>
        <v>-</v>
      </c>
      <c r="I282" s="346" t="str">
        <f t="shared" si="22"/>
        <v>-</v>
      </c>
      <c r="J282" s="346" t="str">
        <f t="shared" si="22"/>
        <v>-</v>
      </c>
      <c r="K282" s="346" t="str">
        <f t="shared" si="22"/>
        <v>-</v>
      </c>
      <c r="L282" s="347" t="str">
        <f t="shared" si="22"/>
        <v>-</v>
      </c>
    </row>
    <row r="283" spans="1:16" s="153" customFormat="1" x14ac:dyDescent="0.25">
      <c r="A283" s="13"/>
      <c r="B283" s="597" t="str">
        <f>IF(Intro!$G$20="English",O285,P285)</f>
        <v>Tubage soudé L80 (y compris les améliorations) avec raccord API</v>
      </c>
      <c r="C283" s="598"/>
      <c r="D283" s="598"/>
      <c r="E283" s="598"/>
      <c r="F283" s="598"/>
      <c r="G283" s="598"/>
      <c r="H283" s="598"/>
      <c r="I283" s="598"/>
      <c r="J283" s="598"/>
      <c r="K283" s="598"/>
      <c r="L283" s="599"/>
    </row>
    <row r="284" spans="1:16" s="153" customFormat="1" x14ac:dyDescent="0.25">
      <c r="A284" s="13"/>
      <c r="B284" s="597"/>
      <c r="C284" s="598"/>
      <c r="D284" s="598"/>
      <c r="E284" s="598"/>
      <c r="F284" s="598"/>
      <c r="G284" s="598"/>
      <c r="H284" s="598"/>
      <c r="I284" s="598"/>
      <c r="J284" s="598"/>
      <c r="K284" s="598"/>
      <c r="L284" s="599"/>
    </row>
    <row r="285" spans="1:16" s="153" customFormat="1" x14ac:dyDescent="0.25">
      <c r="A285" s="198"/>
      <c r="B285" s="600" t="str">
        <f>IF(Intro!$G$20="English",Variables!$B$23,Variables!$C$23)</f>
        <v>tonnes</v>
      </c>
      <c r="C285" s="601"/>
      <c r="D285" s="601"/>
      <c r="E285" s="336"/>
      <c r="F285" s="336"/>
      <c r="G285" s="336"/>
      <c r="H285" s="336"/>
      <c r="I285" s="336"/>
      <c r="J285" s="336"/>
      <c r="K285" s="336"/>
      <c r="L285" s="345"/>
      <c r="O285" s="153" t="str">
        <f>Variables!B30</f>
        <v>L80 welded casing (including enhancements) with an API connection</v>
      </c>
      <c r="P285" s="153" t="str">
        <f>Variables!C30</f>
        <v>Tubage soudé L80 (y compris les améliorations) avec raccord API</v>
      </c>
    </row>
    <row r="286" spans="1:16" s="153" customFormat="1" x14ac:dyDescent="0.25">
      <c r="A286" s="198"/>
      <c r="B286" s="602" t="str">
        <f>IF(Intro!G$20="English","net delivered selling value (CAD)","valeur de vente nette rendue (CAD)")</f>
        <v>valeur de vente nette rendue (CAD)</v>
      </c>
      <c r="C286" s="603"/>
      <c r="D286" s="603"/>
      <c r="E286" s="336"/>
      <c r="F286" s="336"/>
      <c r="G286" s="336"/>
      <c r="H286" s="336"/>
      <c r="I286" s="336"/>
      <c r="J286" s="336"/>
      <c r="K286" s="336"/>
      <c r="L286" s="345"/>
    </row>
    <row r="287" spans="1:16" s="153" customFormat="1" x14ac:dyDescent="0.25">
      <c r="A287" s="198"/>
      <c r="B287" s="600" t="str">
        <f>"$ / "&amp;IF(Intro!$G$20="English",Variables!$B$24,Variables!$C$24)</f>
        <v>$ / tonne</v>
      </c>
      <c r="C287" s="601"/>
      <c r="D287" s="601"/>
      <c r="E287" s="346" t="str">
        <f t="shared" ref="E287:L287" si="23">IF(E285=0,"-",E286/E285)</f>
        <v>-</v>
      </c>
      <c r="F287" s="346" t="str">
        <f t="shared" si="23"/>
        <v>-</v>
      </c>
      <c r="G287" s="346" t="str">
        <f t="shared" si="23"/>
        <v>-</v>
      </c>
      <c r="H287" s="346" t="str">
        <f t="shared" si="23"/>
        <v>-</v>
      </c>
      <c r="I287" s="346" t="str">
        <f t="shared" si="23"/>
        <v>-</v>
      </c>
      <c r="J287" s="346" t="str">
        <f t="shared" si="23"/>
        <v>-</v>
      </c>
      <c r="K287" s="346" t="str">
        <f t="shared" si="23"/>
        <v>-</v>
      </c>
      <c r="L287" s="347" t="str">
        <f t="shared" si="23"/>
        <v>-</v>
      </c>
    </row>
    <row r="288" spans="1:16" s="153" customFormat="1" x14ac:dyDescent="0.25">
      <c r="A288" s="13"/>
      <c r="B288" s="597" t="str">
        <f>IF(Intro!$G$20="English",O290,P290)</f>
        <v xml:space="preserve">Tubage sans soudure L80 (y compris les améliorations) avec raccord de qualité semi-supérieure </v>
      </c>
      <c r="C288" s="598"/>
      <c r="D288" s="598"/>
      <c r="E288" s="598"/>
      <c r="F288" s="598"/>
      <c r="G288" s="598"/>
      <c r="H288" s="598"/>
      <c r="I288" s="598"/>
      <c r="J288" s="598"/>
      <c r="K288" s="598"/>
      <c r="L288" s="599"/>
    </row>
    <row r="289" spans="1:16" s="153" customFormat="1" x14ac:dyDescent="0.25">
      <c r="A289" s="13"/>
      <c r="B289" s="597"/>
      <c r="C289" s="598"/>
      <c r="D289" s="598"/>
      <c r="E289" s="598"/>
      <c r="F289" s="598"/>
      <c r="G289" s="598"/>
      <c r="H289" s="598"/>
      <c r="I289" s="598"/>
      <c r="J289" s="598"/>
      <c r="K289" s="598"/>
      <c r="L289" s="599"/>
    </row>
    <row r="290" spans="1:16" s="153" customFormat="1" x14ac:dyDescent="0.25">
      <c r="A290" s="198"/>
      <c r="B290" s="600" t="str">
        <f>IF(Intro!$G$20="English",Variables!$B$23,Variables!$C$23)</f>
        <v>tonnes</v>
      </c>
      <c r="C290" s="601"/>
      <c r="D290" s="601"/>
      <c r="E290" s="336"/>
      <c r="F290" s="336"/>
      <c r="G290" s="336"/>
      <c r="H290" s="336"/>
      <c r="I290" s="336"/>
      <c r="J290" s="336"/>
      <c r="K290" s="336"/>
      <c r="L290" s="345"/>
      <c r="O290" s="153" t="str">
        <f>Variables!B31</f>
        <v>L80 seamless casing (including enhancements) with a semi-premium connection</v>
      </c>
      <c r="P290" s="153" t="str">
        <f>Variables!C31</f>
        <v xml:space="preserve">Tubage sans soudure L80 (y compris les améliorations) avec raccord de qualité semi-supérieure </v>
      </c>
    </row>
    <row r="291" spans="1:16" s="153" customFormat="1" x14ac:dyDescent="0.25">
      <c r="A291" s="198"/>
      <c r="B291" s="602" t="str">
        <f>IF(Intro!G$20="English","net delivered selling value (CAD)","valeur de vente nette rendue (CAD)")</f>
        <v>valeur de vente nette rendue (CAD)</v>
      </c>
      <c r="C291" s="603"/>
      <c r="D291" s="603"/>
      <c r="E291" s="336"/>
      <c r="F291" s="336"/>
      <c r="G291" s="336"/>
      <c r="H291" s="336"/>
      <c r="I291" s="336"/>
      <c r="J291" s="336"/>
      <c r="K291" s="336"/>
      <c r="L291" s="345"/>
    </row>
    <row r="292" spans="1:16" s="153" customFormat="1" x14ac:dyDescent="0.25">
      <c r="A292" s="198"/>
      <c r="B292" s="600" t="str">
        <f>"$ / "&amp;IF(Intro!$G$20="English",Variables!$B$24,Variables!$C$24)</f>
        <v>$ / tonne</v>
      </c>
      <c r="C292" s="601"/>
      <c r="D292" s="601"/>
      <c r="E292" s="346" t="str">
        <f t="shared" ref="E292:L292" si="24">IF(E290=0,"-",E291/E290)</f>
        <v>-</v>
      </c>
      <c r="F292" s="346" t="str">
        <f t="shared" si="24"/>
        <v>-</v>
      </c>
      <c r="G292" s="346" t="str">
        <f t="shared" si="24"/>
        <v>-</v>
      </c>
      <c r="H292" s="346" t="str">
        <f t="shared" si="24"/>
        <v>-</v>
      </c>
      <c r="I292" s="346" t="str">
        <f t="shared" si="24"/>
        <v>-</v>
      </c>
      <c r="J292" s="346" t="str">
        <f t="shared" si="24"/>
        <v>-</v>
      </c>
      <c r="K292" s="346" t="str">
        <f t="shared" si="24"/>
        <v>-</v>
      </c>
      <c r="L292" s="347" t="str">
        <f t="shared" si="24"/>
        <v>-</v>
      </c>
    </row>
    <row r="293" spans="1:16" s="153" customFormat="1" x14ac:dyDescent="0.25">
      <c r="A293" s="13"/>
      <c r="B293" s="597" t="str">
        <f>IF(Intro!$G$20="English",O295,P295)</f>
        <v xml:space="preserve">Tubage soudé L80 (y compris les améliorations) avec raccord de qualité semi-supérieure </v>
      </c>
      <c r="C293" s="598"/>
      <c r="D293" s="598"/>
      <c r="E293" s="598"/>
      <c r="F293" s="598"/>
      <c r="G293" s="598"/>
      <c r="H293" s="598"/>
      <c r="I293" s="598"/>
      <c r="J293" s="598"/>
      <c r="K293" s="598"/>
      <c r="L293" s="599"/>
    </row>
    <row r="294" spans="1:16" s="153" customFormat="1" x14ac:dyDescent="0.25">
      <c r="A294" s="13"/>
      <c r="B294" s="597"/>
      <c r="C294" s="598"/>
      <c r="D294" s="598"/>
      <c r="E294" s="598"/>
      <c r="F294" s="598"/>
      <c r="G294" s="598"/>
      <c r="H294" s="598"/>
      <c r="I294" s="598"/>
      <c r="J294" s="598"/>
      <c r="K294" s="598"/>
      <c r="L294" s="599"/>
    </row>
    <row r="295" spans="1:16" s="153" customFormat="1" x14ac:dyDescent="0.25">
      <c r="A295" s="198"/>
      <c r="B295" s="600" t="str">
        <f>IF(Intro!$G$20="English",Variables!$B$23,Variables!$C$23)</f>
        <v>tonnes</v>
      </c>
      <c r="C295" s="601"/>
      <c r="D295" s="601"/>
      <c r="E295" s="336"/>
      <c r="F295" s="336"/>
      <c r="G295" s="336"/>
      <c r="H295" s="336"/>
      <c r="I295" s="336"/>
      <c r="J295" s="336"/>
      <c r="K295" s="336"/>
      <c r="L295" s="345"/>
      <c r="O295" s="153" t="str">
        <f>Variables!B32</f>
        <v>L80 welded casing (including enhancements) with a semi-premium connection</v>
      </c>
      <c r="P295" s="153" t="str">
        <f>Variables!C32</f>
        <v xml:space="preserve">Tubage soudé L80 (y compris les améliorations) avec raccord de qualité semi-supérieure </v>
      </c>
    </row>
    <row r="296" spans="1:16" s="153" customFormat="1" x14ac:dyDescent="0.25">
      <c r="A296" s="198"/>
      <c r="B296" s="602" t="str">
        <f>IF(Intro!G$20="English","net delivered selling value (CAD)","valeur de vente nette rendue (CAD)")</f>
        <v>valeur de vente nette rendue (CAD)</v>
      </c>
      <c r="C296" s="603"/>
      <c r="D296" s="603"/>
      <c r="E296" s="336"/>
      <c r="F296" s="336"/>
      <c r="G296" s="336"/>
      <c r="H296" s="336"/>
      <c r="I296" s="336"/>
      <c r="J296" s="336"/>
      <c r="K296" s="336"/>
      <c r="L296" s="345"/>
    </row>
    <row r="297" spans="1:16" s="153" customFormat="1" x14ac:dyDescent="0.25">
      <c r="A297" s="198"/>
      <c r="B297" s="600" t="str">
        <f>"$ / "&amp;IF(Intro!$G$20="English",Variables!$B$24,Variables!$C$24)</f>
        <v>$ / tonne</v>
      </c>
      <c r="C297" s="601"/>
      <c r="D297" s="601"/>
      <c r="E297" s="346" t="str">
        <f t="shared" ref="E297:L297" si="25">IF(E295=0,"-",E296/E295)</f>
        <v>-</v>
      </c>
      <c r="F297" s="346" t="str">
        <f t="shared" si="25"/>
        <v>-</v>
      </c>
      <c r="G297" s="346" t="str">
        <f t="shared" si="25"/>
        <v>-</v>
      </c>
      <c r="H297" s="346" t="str">
        <f t="shared" si="25"/>
        <v>-</v>
      </c>
      <c r="I297" s="346" t="str">
        <f t="shared" si="25"/>
        <v>-</v>
      </c>
      <c r="J297" s="346" t="str">
        <f t="shared" si="25"/>
        <v>-</v>
      </c>
      <c r="K297" s="346" t="str">
        <f t="shared" si="25"/>
        <v>-</v>
      </c>
      <c r="L297" s="347" t="str">
        <f t="shared" si="25"/>
        <v>-</v>
      </c>
    </row>
    <row r="298" spans="1:16" s="153" customFormat="1" x14ac:dyDescent="0.25">
      <c r="A298" s="13"/>
      <c r="B298" s="597" t="str">
        <f>IF(Intro!$G$20="English",O300,P300)</f>
        <v xml:space="preserve">Tubage sans soudure P110 (y compris les améliorations) avec raccord API </v>
      </c>
      <c r="C298" s="598"/>
      <c r="D298" s="598"/>
      <c r="E298" s="598"/>
      <c r="F298" s="598"/>
      <c r="G298" s="598"/>
      <c r="H298" s="598"/>
      <c r="I298" s="598"/>
      <c r="J298" s="598"/>
      <c r="K298" s="598"/>
      <c r="L298" s="599"/>
    </row>
    <row r="299" spans="1:16" s="153" customFormat="1" x14ac:dyDescent="0.25">
      <c r="A299" s="13"/>
      <c r="B299" s="597"/>
      <c r="C299" s="598"/>
      <c r="D299" s="598"/>
      <c r="E299" s="598"/>
      <c r="F299" s="598"/>
      <c r="G299" s="598"/>
      <c r="H299" s="598"/>
      <c r="I299" s="598"/>
      <c r="J299" s="598"/>
      <c r="K299" s="598"/>
      <c r="L299" s="599"/>
    </row>
    <row r="300" spans="1:16" s="153" customFormat="1" x14ac:dyDescent="0.25">
      <c r="A300" s="198"/>
      <c r="B300" s="600" t="str">
        <f>IF(Intro!$G$20="English",Variables!$B$23,Variables!$C$23)</f>
        <v>tonnes</v>
      </c>
      <c r="C300" s="601"/>
      <c r="D300" s="601"/>
      <c r="E300" s="336"/>
      <c r="F300" s="336"/>
      <c r="G300" s="336"/>
      <c r="H300" s="336"/>
      <c r="I300" s="336"/>
      <c r="J300" s="336"/>
      <c r="K300" s="336"/>
      <c r="L300" s="345"/>
      <c r="O300" s="153" t="str">
        <f>Variables!B33</f>
        <v>P110 seamless casing (including enhancements) with an API connection</v>
      </c>
      <c r="P300" s="153" t="str">
        <f>Variables!C33</f>
        <v xml:space="preserve">Tubage sans soudure P110 (y compris les améliorations) avec raccord API </v>
      </c>
    </row>
    <row r="301" spans="1:16" s="153" customFormat="1" x14ac:dyDescent="0.25">
      <c r="A301" s="198"/>
      <c r="B301" s="602" t="str">
        <f>IF(Intro!G$20="English","net delivered selling value (CAD)","valeur de vente nette rendue (CAD)")</f>
        <v>valeur de vente nette rendue (CAD)</v>
      </c>
      <c r="C301" s="603"/>
      <c r="D301" s="603"/>
      <c r="E301" s="336"/>
      <c r="F301" s="336"/>
      <c r="G301" s="336"/>
      <c r="H301" s="336"/>
      <c r="I301" s="336"/>
      <c r="J301" s="336"/>
      <c r="K301" s="336"/>
      <c r="L301" s="345"/>
    </row>
    <row r="302" spans="1:16" s="153" customFormat="1" x14ac:dyDescent="0.25">
      <c r="A302" s="198"/>
      <c r="B302" s="600" t="str">
        <f>"$ / "&amp;IF(Intro!$G$20="English",Variables!$B$24,Variables!$C$24)</f>
        <v>$ / tonne</v>
      </c>
      <c r="C302" s="601"/>
      <c r="D302" s="601"/>
      <c r="E302" s="346" t="str">
        <f t="shared" ref="E302:L302" si="26">IF(E300=0,"-",E301/E300)</f>
        <v>-</v>
      </c>
      <c r="F302" s="346" t="str">
        <f t="shared" si="26"/>
        <v>-</v>
      </c>
      <c r="G302" s="346" t="str">
        <f t="shared" si="26"/>
        <v>-</v>
      </c>
      <c r="H302" s="346" t="str">
        <f t="shared" si="26"/>
        <v>-</v>
      </c>
      <c r="I302" s="346" t="str">
        <f t="shared" si="26"/>
        <v>-</v>
      </c>
      <c r="J302" s="346" t="str">
        <f t="shared" si="26"/>
        <v>-</v>
      </c>
      <c r="K302" s="346" t="str">
        <f t="shared" si="26"/>
        <v>-</v>
      </c>
      <c r="L302" s="347" t="str">
        <f t="shared" si="26"/>
        <v>-</v>
      </c>
    </row>
    <row r="303" spans="1:16" s="153" customFormat="1" x14ac:dyDescent="0.25">
      <c r="A303" s="13"/>
      <c r="B303" s="597" t="str">
        <f>IF(Intro!$G$20="English",O305,P305)</f>
        <v xml:space="preserve">Tubage soudé P110 (y compris les améliorations) avec raccord API </v>
      </c>
      <c r="C303" s="598"/>
      <c r="D303" s="598"/>
      <c r="E303" s="598"/>
      <c r="F303" s="598"/>
      <c r="G303" s="598"/>
      <c r="H303" s="598"/>
      <c r="I303" s="598"/>
      <c r="J303" s="598"/>
      <c r="K303" s="598"/>
      <c r="L303" s="599"/>
    </row>
    <row r="304" spans="1:16" s="153" customFormat="1" x14ac:dyDescent="0.25">
      <c r="A304" s="13"/>
      <c r="B304" s="597"/>
      <c r="C304" s="598"/>
      <c r="D304" s="598"/>
      <c r="E304" s="598"/>
      <c r="F304" s="598"/>
      <c r="G304" s="598"/>
      <c r="H304" s="598"/>
      <c r="I304" s="598"/>
      <c r="J304" s="598"/>
      <c r="K304" s="598"/>
      <c r="L304" s="599"/>
    </row>
    <row r="305" spans="1:16" s="153" customFormat="1" x14ac:dyDescent="0.25">
      <c r="A305" s="198"/>
      <c r="B305" s="600" t="str">
        <f>IF(Intro!$G$20="English",Variables!$B$23,Variables!$C$23)</f>
        <v>tonnes</v>
      </c>
      <c r="C305" s="601"/>
      <c r="D305" s="601"/>
      <c r="E305" s="336"/>
      <c r="F305" s="336"/>
      <c r="G305" s="336"/>
      <c r="H305" s="336"/>
      <c r="I305" s="336"/>
      <c r="J305" s="336"/>
      <c r="K305" s="336"/>
      <c r="L305" s="345"/>
      <c r="O305" s="153" t="str">
        <f>Variables!B34</f>
        <v>P110 welded casing (including enhancements) with an API connection</v>
      </c>
      <c r="P305" s="153" t="str">
        <f>Variables!C34</f>
        <v xml:space="preserve">Tubage soudé P110 (y compris les améliorations) avec raccord API </v>
      </c>
    </row>
    <row r="306" spans="1:16" s="153" customFormat="1" x14ac:dyDescent="0.25">
      <c r="A306" s="198"/>
      <c r="B306" s="602" t="str">
        <f>IF(Intro!G$20="English","net delivered selling value (CAD)","valeur de vente nette rendue (CAD)")</f>
        <v>valeur de vente nette rendue (CAD)</v>
      </c>
      <c r="C306" s="603"/>
      <c r="D306" s="603"/>
      <c r="E306" s="336"/>
      <c r="F306" s="336"/>
      <c r="G306" s="336"/>
      <c r="H306" s="336"/>
      <c r="I306" s="336"/>
      <c r="J306" s="336"/>
      <c r="K306" s="336"/>
      <c r="L306" s="345"/>
    </row>
    <row r="307" spans="1:16" s="153" customFormat="1" x14ac:dyDescent="0.25">
      <c r="A307" s="198"/>
      <c r="B307" s="600" t="str">
        <f>"$ / "&amp;IF(Intro!$G$20="English",Variables!$B$24,Variables!$C$24)</f>
        <v>$ / tonne</v>
      </c>
      <c r="C307" s="601"/>
      <c r="D307" s="601"/>
      <c r="E307" s="346" t="str">
        <f t="shared" ref="E307:L307" si="27">IF(E305=0,"-",E306/E305)</f>
        <v>-</v>
      </c>
      <c r="F307" s="346" t="str">
        <f t="shared" si="27"/>
        <v>-</v>
      </c>
      <c r="G307" s="346" t="str">
        <f t="shared" si="27"/>
        <v>-</v>
      </c>
      <c r="H307" s="346" t="str">
        <f t="shared" si="27"/>
        <v>-</v>
      </c>
      <c r="I307" s="346" t="str">
        <f t="shared" si="27"/>
        <v>-</v>
      </c>
      <c r="J307" s="346" t="str">
        <f t="shared" si="27"/>
        <v>-</v>
      </c>
      <c r="K307" s="346" t="str">
        <f t="shared" si="27"/>
        <v>-</v>
      </c>
      <c r="L307" s="347" t="str">
        <f t="shared" si="27"/>
        <v>-</v>
      </c>
    </row>
    <row r="308" spans="1:16" s="153" customFormat="1" x14ac:dyDescent="0.25">
      <c r="A308" s="13"/>
      <c r="B308" s="597" t="str">
        <f>IF(Intro!$G$20="English",O310,P310)</f>
        <v>Tubage sans soudure P110 (y compris les améliorations) avec raccord de qualité semi-supérieure</v>
      </c>
      <c r="C308" s="598"/>
      <c r="D308" s="598"/>
      <c r="E308" s="598"/>
      <c r="F308" s="598"/>
      <c r="G308" s="598"/>
      <c r="H308" s="598"/>
      <c r="I308" s="598"/>
      <c r="J308" s="598"/>
      <c r="K308" s="598"/>
      <c r="L308" s="599"/>
    </row>
    <row r="309" spans="1:16" s="153" customFormat="1" x14ac:dyDescent="0.25">
      <c r="A309" s="13"/>
      <c r="B309" s="597"/>
      <c r="C309" s="598"/>
      <c r="D309" s="598"/>
      <c r="E309" s="598"/>
      <c r="F309" s="598"/>
      <c r="G309" s="598"/>
      <c r="H309" s="598"/>
      <c r="I309" s="598"/>
      <c r="J309" s="598"/>
      <c r="K309" s="598"/>
      <c r="L309" s="599"/>
    </row>
    <row r="310" spans="1:16" s="153" customFormat="1" x14ac:dyDescent="0.25">
      <c r="A310" s="198"/>
      <c r="B310" s="600" t="str">
        <f>IF(Intro!$G$20="English",Variables!$B$23,Variables!$C$23)</f>
        <v>tonnes</v>
      </c>
      <c r="C310" s="601"/>
      <c r="D310" s="601"/>
      <c r="E310" s="336"/>
      <c r="F310" s="336"/>
      <c r="G310" s="336"/>
      <c r="H310" s="336"/>
      <c r="I310" s="336"/>
      <c r="J310" s="336"/>
      <c r="K310" s="336"/>
      <c r="L310" s="345"/>
      <c r="O310" s="153" t="str">
        <f>Variables!B35</f>
        <v>P110 seamless casing (including enhancements) with a semi-premium connection</v>
      </c>
      <c r="P310" s="153" t="str">
        <f>Variables!C35</f>
        <v>Tubage sans soudure P110 (y compris les améliorations) avec raccord de qualité semi-supérieure</v>
      </c>
    </row>
    <row r="311" spans="1:16" s="153" customFormat="1" x14ac:dyDescent="0.25">
      <c r="A311" s="198"/>
      <c r="B311" s="602" t="str">
        <f>IF(Intro!G$20="English","net delivered selling value (CAD)","valeur de vente nette rendue (CAD)")</f>
        <v>valeur de vente nette rendue (CAD)</v>
      </c>
      <c r="C311" s="603"/>
      <c r="D311" s="603"/>
      <c r="E311" s="336"/>
      <c r="F311" s="336"/>
      <c r="G311" s="336"/>
      <c r="H311" s="336"/>
      <c r="I311" s="336"/>
      <c r="J311" s="336"/>
      <c r="K311" s="336"/>
      <c r="L311" s="345"/>
    </row>
    <row r="312" spans="1:16" s="153" customFormat="1" x14ac:dyDescent="0.25">
      <c r="A312" s="198"/>
      <c r="B312" s="600" t="str">
        <f>"$ / "&amp;IF(Intro!$G$20="English",Variables!$B$24,Variables!$C$24)</f>
        <v>$ / tonne</v>
      </c>
      <c r="C312" s="601"/>
      <c r="D312" s="601"/>
      <c r="E312" s="346" t="str">
        <f t="shared" ref="E312:L312" si="28">IF(E310=0,"-",E311/E310)</f>
        <v>-</v>
      </c>
      <c r="F312" s="346" t="str">
        <f t="shared" si="28"/>
        <v>-</v>
      </c>
      <c r="G312" s="346" t="str">
        <f t="shared" si="28"/>
        <v>-</v>
      </c>
      <c r="H312" s="346" t="str">
        <f t="shared" si="28"/>
        <v>-</v>
      </c>
      <c r="I312" s="346" t="str">
        <f t="shared" si="28"/>
        <v>-</v>
      </c>
      <c r="J312" s="346" t="str">
        <f t="shared" si="28"/>
        <v>-</v>
      </c>
      <c r="K312" s="346" t="str">
        <f t="shared" si="28"/>
        <v>-</v>
      </c>
      <c r="L312" s="347" t="str">
        <f t="shared" si="28"/>
        <v>-</v>
      </c>
    </row>
    <row r="313" spans="1:16" s="153" customFormat="1" x14ac:dyDescent="0.25">
      <c r="A313" s="198"/>
      <c r="B313" s="597" t="str">
        <f>IF(Intro!$G$20="English",O313,P313)</f>
        <v>Tubage soudé P110 (y compris les améliorations) avec raccord de qualité semi-supérieure</v>
      </c>
      <c r="C313" s="598"/>
      <c r="D313" s="598"/>
      <c r="E313" s="598"/>
      <c r="F313" s="598"/>
      <c r="G313" s="598"/>
      <c r="H313" s="598"/>
      <c r="I313" s="598"/>
      <c r="J313" s="598"/>
      <c r="K313" s="598"/>
      <c r="L313" s="599"/>
      <c r="O313" s="152" t="str">
        <f>Variables!B36</f>
        <v>P110 welded casing (including enhancements) with a semi-premium connection</v>
      </c>
      <c r="P313" s="153" t="str">
        <f>Variables!C36</f>
        <v>Tubage soudé P110 (y compris les améliorations) avec raccord de qualité semi-supérieure</v>
      </c>
    </row>
    <row r="314" spans="1:16" s="153" customFormat="1" x14ac:dyDescent="0.25">
      <c r="A314" s="198"/>
      <c r="B314" s="597"/>
      <c r="C314" s="598"/>
      <c r="D314" s="598"/>
      <c r="E314" s="598"/>
      <c r="F314" s="598"/>
      <c r="G314" s="598"/>
      <c r="H314" s="598"/>
      <c r="I314" s="598"/>
      <c r="J314" s="598"/>
      <c r="K314" s="598"/>
      <c r="L314" s="599"/>
    </row>
    <row r="315" spans="1:16" s="153" customFormat="1" x14ac:dyDescent="0.25">
      <c r="A315" s="198"/>
      <c r="B315" s="600" t="str">
        <f>IF(Intro!$G$20="English",Variables!$B$23,Variables!$C$23)</f>
        <v>tonnes</v>
      </c>
      <c r="C315" s="601"/>
      <c r="D315" s="601"/>
      <c r="E315" s="336"/>
      <c r="F315" s="336"/>
      <c r="G315" s="336"/>
      <c r="H315" s="336"/>
      <c r="I315" s="336"/>
      <c r="J315" s="336"/>
      <c r="K315" s="336"/>
      <c r="L315" s="345"/>
    </row>
    <row r="316" spans="1:16" s="153" customFormat="1" x14ac:dyDescent="0.25">
      <c r="A316" s="198"/>
      <c r="B316" s="602" t="str">
        <f>IF(Intro!G$20="English","net delivered selling value (CAD)","valeur de vente nette rendue (CAD)")</f>
        <v>valeur de vente nette rendue (CAD)</v>
      </c>
      <c r="C316" s="603"/>
      <c r="D316" s="603"/>
      <c r="E316" s="336"/>
      <c r="F316" s="336"/>
      <c r="G316" s="336"/>
      <c r="H316" s="336"/>
      <c r="I316" s="336"/>
      <c r="J316" s="336"/>
      <c r="K316" s="336"/>
      <c r="L316" s="345"/>
    </row>
    <row r="317" spans="1:16" s="153" customFormat="1" x14ac:dyDescent="0.25">
      <c r="A317" s="198"/>
      <c r="B317" s="600" t="str">
        <f>"$ / "&amp;IF(Intro!$G$20="English",Variables!$B$24,Variables!$C$24)</f>
        <v>$ / tonne</v>
      </c>
      <c r="C317" s="601"/>
      <c r="D317" s="601"/>
      <c r="E317" s="346" t="str">
        <f t="shared" ref="E317:L317" si="29">IF(E315=0,"-",E316/E315)</f>
        <v>-</v>
      </c>
      <c r="F317" s="346" t="str">
        <f t="shared" si="29"/>
        <v>-</v>
      </c>
      <c r="G317" s="346" t="str">
        <f t="shared" si="29"/>
        <v>-</v>
      </c>
      <c r="H317" s="346" t="str">
        <f t="shared" si="29"/>
        <v>-</v>
      </c>
      <c r="I317" s="346" t="str">
        <f t="shared" si="29"/>
        <v>-</v>
      </c>
      <c r="J317" s="346" t="str">
        <f t="shared" si="29"/>
        <v>-</v>
      </c>
      <c r="K317" s="346" t="str">
        <f t="shared" si="29"/>
        <v>-</v>
      </c>
      <c r="L317" s="347" t="str">
        <f t="shared" si="29"/>
        <v>-</v>
      </c>
    </row>
    <row r="318" spans="1:16" s="153" customFormat="1" x14ac:dyDescent="0.25">
      <c r="A318" s="198"/>
      <c r="B318" s="597" t="str">
        <f>IF(Intro!$G$20="English",O318,P318)</f>
        <v>Tubage sans soudure T95 (y compris les améliorations)avec raccord semi-premium</v>
      </c>
      <c r="C318" s="598"/>
      <c r="D318" s="598"/>
      <c r="E318" s="598"/>
      <c r="F318" s="598"/>
      <c r="G318" s="598"/>
      <c r="H318" s="598"/>
      <c r="I318" s="598"/>
      <c r="J318" s="598"/>
      <c r="K318" s="598"/>
      <c r="L318" s="599"/>
      <c r="O318" s="152" t="str">
        <f>Variables!B37</f>
        <v>T95 seamless casing (including enhancements) with a semi-premium connection</v>
      </c>
      <c r="P318" s="153" t="str">
        <f>Variables!C37</f>
        <v>Tubage sans soudure T95 (y compris les améliorations)avec raccord semi-premium</v>
      </c>
    </row>
    <row r="319" spans="1:16" s="153" customFormat="1" x14ac:dyDescent="0.25">
      <c r="A319" s="198"/>
      <c r="B319" s="597"/>
      <c r="C319" s="598"/>
      <c r="D319" s="598"/>
      <c r="E319" s="598"/>
      <c r="F319" s="598"/>
      <c r="G319" s="598"/>
      <c r="H319" s="598"/>
      <c r="I319" s="598"/>
      <c r="J319" s="598"/>
      <c r="K319" s="598"/>
      <c r="L319" s="599"/>
    </row>
    <row r="320" spans="1:16" s="153" customFormat="1" x14ac:dyDescent="0.25">
      <c r="A320" s="198"/>
      <c r="B320" s="600" t="str">
        <f>IF(Intro!$G$20="English",Variables!$B$23,Variables!$C$23)</f>
        <v>tonnes</v>
      </c>
      <c r="C320" s="601"/>
      <c r="D320" s="601"/>
      <c r="E320" s="336"/>
      <c r="F320" s="336"/>
      <c r="G320" s="336"/>
      <c r="H320" s="336"/>
      <c r="I320" s="336"/>
      <c r="J320" s="336"/>
      <c r="K320" s="336"/>
      <c r="L320" s="345"/>
    </row>
    <row r="321" spans="1:19" s="153" customFormat="1" x14ac:dyDescent="0.25">
      <c r="A321" s="198"/>
      <c r="B321" s="602" t="str">
        <f>IF(Intro!G$20="English","net delivered selling value (CAD)","valeur de vente nette rendue (CAD)")</f>
        <v>valeur de vente nette rendue (CAD)</v>
      </c>
      <c r="C321" s="603"/>
      <c r="D321" s="603"/>
      <c r="E321" s="336"/>
      <c r="F321" s="336"/>
      <c r="G321" s="336"/>
      <c r="H321" s="336"/>
      <c r="I321" s="336"/>
      <c r="J321" s="336"/>
      <c r="K321" s="336"/>
      <c r="L321" s="345"/>
    </row>
    <row r="322" spans="1:19" s="153" customFormat="1" x14ac:dyDescent="0.25">
      <c r="A322" s="198"/>
      <c r="B322" s="600" t="str">
        <f>"$ / "&amp;IF(Intro!$G$20="English",Variables!$B$24,Variables!$C$24)</f>
        <v>$ / tonne</v>
      </c>
      <c r="C322" s="601"/>
      <c r="D322" s="601"/>
      <c r="E322" s="346" t="str">
        <f t="shared" ref="E322:L322" si="30">IF(E320=0,"-",E321/E320)</f>
        <v>-</v>
      </c>
      <c r="F322" s="346" t="str">
        <f t="shared" si="30"/>
        <v>-</v>
      </c>
      <c r="G322" s="346" t="str">
        <f t="shared" si="30"/>
        <v>-</v>
      </c>
      <c r="H322" s="346" t="str">
        <f t="shared" si="30"/>
        <v>-</v>
      </c>
      <c r="I322" s="346" t="str">
        <f t="shared" si="30"/>
        <v>-</v>
      </c>
      <c r="J322" s="346" t="str">
        <f t="shared" si="30"/>
        <v>-</v>
      </c>
      <c r="K322" s="346" t="str">
        <f t="shared" si="30"/>
        <v>-</v>
      </c>
      <c r="L322" s="347" t="str">
        <f t="shared" si="30"/>
        <v>-</v>
      </c>
    </row>
    <row r="323" spans="1:19" s="153" customFormat="1" x14ac:dyDescent="0.25">
      <c r="A323" s="198"/>
      <c r="B323" s="597" t="str">
        <f>IF(Intro!$G$20="English",O323,P323)</f>
        <v>Tubage sans soudure P110S (y compris les améliorations) ou nuance similaire pour milieux modérément acides avec raccord de qualité semi-supérieure. </v>
      </c>
      <c r="C323" s="598"/>
      <c r="D323" s="598"/>
      <c r="E323" s="598"/>
      <c r="F323" s="598"/>
      <c r="G323" s="598"/>
      <c r="H323" s="598"/>
      <c r="I323" s="598"/>
      <c r="J323" s="598"/>
      <c r="K323" s="598"/>
      <c r="L323" s="599"/>
      <c r="O323" s="152" t="str">
        <f>Variables!B38</f>
        <v>P110S seamless casing (including enhancements) or similar mild sour service grade with a semi-premium connection</v>
      </c>
      <c r="P323" s="153" t="str">
        <f>Variables!C38</f>
        <v>Tubage sans soudure P110S (y compris les améliorations) ou nuance similaire pour milieux modérément acides avec raccord de qualité semi-supérieure. </v>
      </c>
    </row>
    <row r="324" spans="1:19" s="153" customFormat="1" x14ac:dyDescent="0.25">
      <c r="A324" s="198"/>
      <c r="B324" s="597"/>
      <c r="C324" s="598"/>
      <c r="D324" s="598"/>
      <c r="E324" s="598"/>
      <c r="F324" s="598"/>
      <c r="G324" s="598"/>
      <c r="H324" s="598"/>
      <c r="I324" s="598"/>
      <c r="J324" s="598"/>
      <c r="K324" s="598"/>
      <c r="L324" s="599"/>
    </row>
    <row r="325" spans="1:19" s="153" customFormat="1" x14ac:dyDescent="0.25">
      <c r="A325" s="198"/>
      <c r="B325" s="600" t="str">
        <f>IF(Intro!$G$20="English",Variables!$B$23,Variables!$C$23)</f>
        <v>tonnes</v>
      </c>
      <c r="C325" s="601"/>
      <c r="D325" s="601"/>
      <c r="E325" s="336"/>
      <c r="F325" s="336"/>
      <c r="G325" s="336"/>
      <c r="H325" s="336"/>
      <c r="I325" s="336"/>
      <c r="J325" s="336"/>
      <c r="K325" s="336"/>
      <c r="L325" s="345"/>
    </row>
    <row r="326" spans="1:19" s="153" customFormat="1" x14ac:dyDescent="0.25">
      <c r="A326" s="198"/>
      <c r="B326" s="602" t="str">
        <f>IF(Intro!G$20="English","net delivered selling value (CAD)","valeur de vente nette rendue (CAD)")</f>
        <v>valeur de vente nette rendue (CAD)</v>
      </c>
      <c r="C326" s="603"/>
      <c r="D326" s="603"/>
      <c r="E326" s="336"/>
      <c r="F326" s="336"/>
      <c r="G326" s="336"/>
      <c r="H326" s="336"/>
      <c r="I326" s="336"/>
      <c r="J326" s="336"/>
      <c r="K326" s="336"/>
      <c r="L326" s="345"/>
    </row>
    <row r="327" spans="1:19" s="153" customFormat="1" x14ac:dyDescent="0.25">
      <c r="A327" s="198"/>
      <c r="B327" s="600" t="str">
        <f>"$ / "&amp;IF(Intro!$G$20="English",Variables!$B$24,Variables!$C$24)</f>
        <v>$ / tonne</v>
      </c>
      <c r="C327" s="601"/>
      <c r="D327" s="601"/>
      <c r="E327" s="346" t="str">
        <f t="shared" ref="E327:L327" si="31">IF(E325=0,"-",E326/E325)</f>
        <v>-</v>
      </c>
      <c r="F327" s="346" t="str">
        <f t="shared" si="31"/>
        <v>-</v>
      </c>
      <c r="G327" s="346" t="str">
        <f t="shared" si="31"/>
        <v>-</v>
      </c>
      <c r="H327" s="346" t="str">
        <f t="shared" si="31"/>
        <v>-</v>
      </c>
      <c r="I327" s="346" t="str">
        <f t="shared" si="31"/>
        <v>-</v>
      </c>
      <c r="J327" s="346" t="str">
        <f t="shared" si="31"/>
        <v>-</v>
      </c>
      <c r="K327" s="346" t="str">
        <f t="shared" si="31"/>
        <v>-</v>
      </c>
      <c r="L327" s="347" t="str">
        <f t="shared" si="31"/>
        <v>-</v>
      </c>
    </row>
    <row r="328" spans="1:19" s="153" customFormat="1" x14ac:dyDescent="0.25">
      <c r="A328" s="198"/>
      <c r="B328" s="389"/>
      <c r="C328" s="390"/>
      <c r="D328" s="390"/>
      <c r="E328" s="35"/>
      <c r="F328" s="35"/>
      <c r="G328" s="35"/>
      <c r="H328" s="35"/>
      <c r="I328" s="35"/>
      <c r="J328" s="35"/>
      <c r="K328" s="35"/>
      <c r="L328" s="36"/>
    </row>
    <row r="329" spans="1:19" s="153" customFormat="1" x14ac:dyDescent="0.25">
      <c r="A329" s="198"/>
      <c r="B329" s="401" t="str">
        <f>IF(Intro!$G$20="English",O329,P329)</f>
        <v>Dans le tableau ci-dessous, « Erreur » signifie que le total des ventes des produits de référence de votre entreprise dépasse le total des ventes nationales de votre entreprise pour cette période. Par conséquent, veuillez modifier les données ci-dessus.</v>
      </c>
      <c r="C329" s="402"/>
      <c r="D329" s="402"/>
      <c r="E329" s="402"/>
      <c r="F329" s="402"/>
      <c r="G329" s="402"/>
      <c r="H329" s="402"/>
      <c r="I329" s="402"/>
      <c r="J329" s="402"/>
      <c r="K329" s="402"/>
      <c r="L329" s="403"/>
      <c r="O329" s="153" t="s">
        <v>422</v>
      </c>
      <c r="P329" s="153" t="s">
        <v>389</v>
      </c>
      <c r="Q329" s="178"/>
      <c r="R329" s="178"/>
      <c r="S329" s="178"/>
    </row>
    <row r="330" spans="1:19" s="153" customFormat="1" x14ac:dyDescent="0.25">
      <c r="A330" s="198"/>
      <c r="B330" s="401"/>
      <c r="C330" s="402"/>
      <c r="D330" s="402"/>
      <c r="E330" s="402"/>
      <c r="F330" s="402"/>
      <c r="G330" s="402"/>
      <c r="H330" s="402"/>
      <c r="I330" s="402"/>
      <c r="J330" s="402"/>
      <c r="K330" s="402"/>
      <c r="L330" s="403"/>
      <c r="Q330" s="178"/>
      <c r="R330" s="178"/>
      <c r="S330" s="178"/>
    </row>
    <row r="331" spans="1:19" s="153" customFormat="1" x14ac:dyDescent="0.25">
      <c r="A331" s="198"/>
      <c r="B331" s="182"/>
      <c r="C331" s="183"/>
      <c r="D331" s="183"/>
      <c r="E331" s="35"/>
      <c r="F331" s="35"/>
      <c r="G331" s="35"/>
      <c r="H331" s="35"/>
      <c r="I331" s="35"/>
      <c r="J331" s="35"/>
      <c r="K331" s="35"/>
      <c r="L331" s="36"/>
      <c r="Q331" s="178"/>
      <c r="R331" s="178"/>
      <c r="S331" s="178"/>
    </row>
    <row r="332" spans="1:19" s="11" customFormat="1" x14ac:dyDescent="0.25">
      <c r="A332" s="13"/>
      <c r="B332" s="622" t="str">
        <f>B257</f>
        <v>Vérification - volume</v>
      </c>
      <c r="C332" s="623"/>
      <c r="D332" s="623"/>
      <c r="E332" s="624"/>
      <c r="F332" s="356">
        <f>F257</f>
        <v>2024</v>
      </c>
      <c r="G332" s="356">
        <f>G257</f>
        <v>2025</v>
      </c>
      <c r="H332" s="356" t="str">
        <f>H257</f>
        <v>janv.-mars 2025</v>
      </c>
      <c r="I332" s="356" t="str">
        <f>I257</f>
        <v>janv.-mars 2026</v>
      </c>
      <c r="J332" s="286"/>
      <c r="K332" s="286"/>
      <c r="L332" s="384"/>
      <c r="O332" s="153"/>
      <c r="P332" s="153"/>
    </row>
    <row r="333" spans="1:19" s="153" customFormat="1" ht="14.1" customHeight="1" x14ac:dyDescent="0.25">
      <c r="A333" s="198"/>
      <c r="B333" s="610" t="str">
        <f>IF(Intro!$G$20="English",Variables!$B$23,Variables!$C$23)</f>
        <v>tonnes</v>
      </c>
      <c r="C333" s="611"/>
      <c r="D333" s="611"/>
      <c r="E333" s="612"/>
      <c r="F333" s="354" t="str">
        <f>IF(SUM(E280:G280,E285:G285,E290:G290,E295:G295,E300:G300,E305:G305,E310:G310,E315:G315,E320:G320,E325:G325)&gt;SUM(H29,H32,H36,H39),Variables!D68,Variables!D69)</f>
        <v>Correct</v>
      </c>
      <c r="G333" s="354" t="str">
        <f>IF(SUM(H280:K280,H285:K285,H290:K290,H295:K295,H300:K300,H305:K305,H310:K310,H315:K315,H320:K320,H325:K325)&gt;SUM(I29,I32,I36,I39),Variables!D68,Variables!D69)</f>
        <v>Correct</v>
      </c>
      <c r="H333" s="354" t="str">
        <f>IF(SUM(H280,H285,H290,H295,H300,H305,H310,H315,H320,H325)&gt;SUM(J29,J32,J36,J39),Variables!D68,Variables!D69)</f>
        <v>Correct</v>
      </c>
      <c r="I333" s="354" t="str">
        <f>IF(SUM(L280,L285,L290,L295,L300,L305,L310,L315,L320,L325)&gt;SUM(K29,K32,K36,K39),Variables!D68,Variables!D69)</f>
        <v>Correct</v>
      </c>
      <c r="J333" s="286"/>
      <c r="K333" s="286"/>
      <c r="L333" s="384"/>
    </row>
    <row r="334" spans="1:19" s="153" customFormat="1" ht="14.1" customHeight="1" x14ac:dyDescent="0.25">
      <c r="A334" s="198"/>
      <c r="B334" s="613" t="str">
        <f>IF(Intro!$G$20="English",O334,P334)</f>
        <v>volume - total des ventes au Canada de la production nationale de produits de référence (Question 15)</v>
      </c>
      <c r="C334" s="614"/>
      <c r="D334" s="614"/>
      <c r="E334" s="615"/>
      <c r="F334" s="625">
        <f>SUM(E280:G280,E285:G285,E290:G290,E295:G295,E300:G300,E305:G305,E310:G310,E315:G315,E320:G320,E325:G325)</f>
        <v>0</v>
      </c>
      <c r="G334" s="625">
        <f>SUM(H280:K280,H285:K285,H290:K290,H295:K295,H300:K300,H305:K305,H310:K310,H315:K315,H320:K320,H325:K325)</f>
        <v>0</v>
      </c>
      <c r="H334" s="625">
        <f>SUM(H280,H285,H290,H295,H300,H305,H310,H315,H320,H325)</f>
        <v>0</v>
      </c>
      <c r="I334" s="625">
        <f>SUM(L280,L285,L290,L295,L300,L305,L310,L315,L320,L325)</f>
        <v>0</v>
      </c>
      <c r="J334" s="286"/>
      <c r="K334" s="286"/>
      <c r="L334" s="384"/>
      <c r="O334" s="152" t="s">
        <v>785</v>
      </c>
      <c r="P334" s="152" t="s">
        <v>786</v>
      </c>
    </row>
    <row r="335" spans="1:19" s="153" customFormat="1" x14ac:dyDescent="0.25">
      <c r="A335" s="198"/>
      <c r="B335" s="616"/>
      <c r="C335" s="617"/>
      <c r="D335" s="617"/>
      <c r="E335" s="618"/>
      <c r="F335" s="626"/>
      <c r="G335" s="626"/>
      <c r="H335" s="626"/>
      <c r="I335" s="626"/>
      <c r="J335" s="286"/>
      <c r="K335" s="286"/>
      <c r="L335" s="384"/>
      <c r="O335" s="152"/>
      <c r="P335" s="152"/>
    </row>
    <row r="336" spans="1:19" s="153" customFormat="1" ht="14.1" customHeight="1" x14ac:dyDescent="0.25">
      <c r="A336" s="198"/>
      <c r="B336" s="604" t="str">
        <f>IF(Intro!$G$20="English",O336,P336)</f>
        <v>volume - total des ventes au Canada de la production nationale (Question 1)</v>
      </c>
      <c r="C336" s="605"/>
      <c r="D336" s="605"/>
      <c r="E336" s="606"/>
      <c r="F336" s="625">
        <f>SUM(H29,H32,H36,H39)</f>
        <v>0</v>
      </c>
      <c r="G336" s="625">
        <f>SUM(I29,I32,I36,I39)</f>
        <v>0</v>
      </c>
      <c r="H336" s="625">
        <f>SUM(J29,J32,J36,J39)</f>
        <v>0</v>
      </c>
      <c r="I336" s="625">
        <f>SUM(K29,K32,K36,K39)</f>
        <v>0</v>
      </c>
      <c r="J336" s="286"/>
      <c r="K336" s="286"/>
      <c r="L336" s="384"/>
      <c r="O336" s="152" t="s">
        <v>772</v>
      </c>
      <c r="P336" s="152" t="s">
        <v>781</v>
      </c>
    </row>
    <row r="337" spans="1:16" s="153" customFormat="1" x14ac:dyDescent="0.25">
      <c r="A337" s="198"/>
      <c r="B337" s="619"/>
      <c r="C337" s="620"/>
      <c r="D337" s="620"/>
      <c r="E337" s="621"/>
      <c r="F337" s="626"/>
      <c r="G337" s="626"/>
      <c r="H337" s="626"/>
      <c r="I337" s="626"/>
      <c r="J337" s="286"/>
      <c r="K337" s="286"/>
      <c r="L337" s="384"/>
      <c r="O337" s="152"/>
      <c r="P337" s="152"/>
    </row>
    <row r="338" spans="1:16" s="153" customFormat="1" x14ac:dyDescent="0.25">
      <c r="A338" s="198"/>
      <c r="B338" s="627" t="str">
        <f>B263</f>
        <v>Vérification - valeur</v>
      </c>
      <c r="C338" s="628"/>
      <c r="D338" s="628"/>
      <c r="E338" s="629"/>
      <c r="F338" s="331">
        <f>F332</f>
        <v>2024</v>
      </c>
      <c r="G338" s="331">
        <f t="shared" ref="G338:H338" si="32">G332</f>
        <v>2025</v>
      </c>
      <c r="H338" s="331" t="str">
        <f t="shared" si="32"/>
        <v>janv.-mars 2025</v>
      </c>
      <c r="I338" s="388" t="str">
        <f t="shared" ref="I338" si="33">I332</f>
        <v>janv.-mars 2026</v>
      </c>
      <c r="J338" s="385"/>
      <c r="K338" s="385"/>
      <c r="L338" s="384"/>
    </row>
    <row r="339" spans="1:16" s="153" customFormat="1" ht="14.1" customHeight="1" x14ac:dyDescent="0.25">
      <c r="A339" s="198"/>
      <c r="B339" s="631" t="str">
        <f>IF(Intro!G$20="English","net delivered selling value (CAD)","valeur de vente nette rendue (CAD)")</f>
        <v>valeur de vente nette rendue (CAD)</v>
      </c>
      <c r="C339" s="632"/>
      <c r="D339" s="632"/>
      <c r="E339" s="633"/>
      <c r="F339" s="354" t="str">
        <f>IF(SUM(E281:G281,E286:G286,E291:G291,E296:G296,E301:G301,E306:G306,E311:G311,E316:G316,E321:G321,E326:G326)&gt;SUM(H30,H33,H37,H40),Variables!D72,Variables!D73)</f>
        <v>Correct</v>
      </c>
      <c r="G339" s="354" t="str">
        <f>IF(SUM(H281:K281,H286:K286,H291:K291,H296:K296,H301:K301,H306:K306,H311:K311,H316:K316,H321:K321,H326:K326)&gt;SUM(I30,I33,I37,I40),Variables!D72,Variables!D73)</f>
        <v>Correct</v>
      </c>
      <c r="H339" s="354" t="str">
        <f>IF(SUM(H281,H286,H291,H296,H301,H306,H311,H316,H321,H326)&gt;SUM(J30,J33,J37,J40),Variables!D72,Variables!D73)</f>
        <v>Correct</v>
      </c>
      <c r="I339" s="354" t="str">
        <f>IF(SUM(L281,L286,L291,L296,L301,L306,L311,L316,L321,L326)&gt;SUM(K30,K33,K37,K40),Variables!D72,Variables!D73)</f>
        <v>Correct</v>
      </c>
      <c r="J339" s="286"/>
      <c r="K339" s="286"/>
      <c r="L339" s="384"/>
    </row>
    <row r="340" spans="1:16" s="153" customFormat="1" ht="14.1" customHeight="1" x14ac:dyDescent="0.25">
      <c r="A340" s="198"/>
      <c r="B340" s="613" t="str">
        <f>IF(Intro!$G$20="English",O340,P340)</f>
        <v>valeur - total des ventes au Canada de la production nationale de produits de référence (Question 15)</v>
      </c>
      <c r="C340" s="614"/>
      <c r="D340" s="614"/>
      <c r="E340" s="615"/>
      <c r="F340" s="630">
        <f>SUM(E281:G281,E286:G286,E291:G291,E296:G296,E301:G301,E306:G306,E311:G311,E316:G316,E321:G321,E326:G326)</f>
        <v>0</v>
      </c>
      <c r="G340" s="630">
        <f>SUM(H281:K281,H286:K286,H291:K291,H296:K296,H301:K301,H306:K306,H311:K311,H316:K316,H321:K321,H326:K326)</f>
        <v>0</v>
      </c>
      <c r="H340" s="630">
        <f>SUM(H281,H286,H291,H296,H301,H306,H311,H316,H321,H326)</f>
        <v>0</v>
      </c>
      <c r="I340" s="630">
        <f>SUM(L281,L286,L291,L296,L301,L306,L311,L316,L321,L326)</f>
        <v>0</v>
      </c>
      <c r="J340" s="286"/>
      <c r="K340" s="286"/>
      <c r="L340" s="384"/>
      <c r="O340" s="152" t="s">
        <v>850</v>
      </c>
      <c r="P340" s="152" t="s">
        <v>787</v>
      </c>
    </row>
    <row r="341" spans="1:16" s="153" customFormat="1" x14ac:dyDescent="0.25">
      <c r="A341" s="198"/>
      <c r="B341" s="616"/>
      <c r="C341" s="617"/>
      <c r="D341" s="617"/>
      <c r="E341" s="618"/>
      <c r="F341" s="630"/>
      <c r="G341" s="630"/>
      <c r="H341" s="630"/>
      <c r="I341" s="630"/>
      <c r="J341" s="286"/>
      <c r="K341" s="286"/>
      <c r="L341" s="384"/>
      <c r="O341" s="152"/>
      <c r="P341" s="152"/>
    </row>
    <row r="342" spans="1:16" s="153" customFormat="1" ht="14.1" customHeight="1" x14ac:dyDescent="0.25">
      <c r="A342" s="198"/>
      <c r="B342" s="604" t="str">
        <f>IF(Intro!$G$20="English",O342,P342)</f>
        <v>valeur - total des ventes au Canada de la production nationale (Question 1)</v>
      </c>
      <c r="C342" s="605"/>
      <c r="D342" s="605"/>
      <c r="E342" s="606"/>
      <c r="F342" s="630">
        <f>SUM(H30,H33,H37,H40)</f>
        <v>0</v>
      </c>
      <c r="G342" s="630">
        <f>SUM(I30,I33,I37,I40)</f>
        <v>0</v>
      </c>
      <c r="H342" s="630">
        <f>SUM(J30,J33,J37,J40)</f>
        <v>0</v>
      </c>
      <c r="I342" s="630">
        <f>SUM(K30,K33,K37,K40)</f>
        <v>0</v>
      </c>
      <c r="J342" s="286"/>
      <c r="K342" s="286"/>
      <c r="L342" s="384"/>
      <c r="O342" s="152" t="s">
        <v>782</v>
      </c>
      <c r="P342" s="152" t="s">
        <v>784</v>
      </c>
    </row>
    <row r="343" spans="1:16" s="153" customFormat="1" x14ac:dyDescent="0.25">
      <c r="A343" s="198"/>
      <c r="B343" s="607"/>
      <c r="C343" s="608"/>
      <c r="D343" s="608"/>
      <c r="E343" s="609"/>
      <c r="F343" s="630"/>
      <c r="G343" s="630"/>
      <c r="H343" s="630"/>
      <c r="I343" s="630"/>
      <c r="J343" s="286"/>
      <c r="K343" s="286"/>
      <c r="L343" s="384"/>
      <c r="O343" s="152"/>
      <c r="P343" s="152"/>
    </row>
    <row r="344" spans="1:16" s="153" customFormat="1" x14ac:dyDescent="0.25">
      <c r="A344" s="198"/>
      <c r="B344" s="205"/>
      <c r="C344" s="206"/>
      <c r="D344" s="206"/>
      <c r="E344" s="206"/>
      <c r="F344" s="206"/>
      <c r="G344" s="206"/>
      <c r="H344" s="206"/>
      <c r="I344" s="206"/>
      <c r="J344" s="206"/>
      <c r="K344" s="206"/>
      <c r="L344" s="207"/>
    </row>
    <row r="345" spans="1:16" s="3" customFormat="1" x14ac:dyDescent="0.25">
      <c r="A345" s="13"/>
      <c r="B345" s="230"/>
      <c r="C345" s="230"/>
      <c r="D345" s="216"/>
      <c r="E345" s="217"/>
      <c r="F345" s="217"/>
      <c r="G345" s="217"/>
      <c r="H345" s="217"/>
      <c r="I345" s="217"/>
      <c r="J345" s="217"/>
      <c r="K345" s="217"/>
      <c r="L345" s="217"/>
      <c r="M345" s="214"/>
    </row>
    <row r="346" spans="1:16" s="179" customFormat="1" x14ac:dyDescent="0.25">
      <c r="A346" s="210"/>
      <c r="B346" s="211"/>
      <c r="C346" s="211"/>
      <c r="D346" s="212"/>
      <c r="E346" s="212"/>
      <c r="F346" s="212"/>
      <c r="G346" s="212"/>
      <c r="H346" s="212"/>
      <c r="I346" s="212"/>
      <c r="J346" s="212"/>
      <c r="K346" s="212"/>
      <c r="L346" s="212"/>
      <c r="N346" s="213"/>
    </row>
    <row r="347" spans="1:16" s="179" customFormat="1" x14ac:dyDescent="0.25">
      <c r="A347" s="210"/>
      <c r="B347" s="211"/>
      <c r="C347" s="211"/>
      <c r="D347" s="212"/>
      <c r="E347" s="212"/>
      <c r="F347" s="212"/>
      <c r="G347" s="212"/>
      <c r="H347" s="212"/>
      <c r="I347" s="212"/>
      <c r="J347" s="212"/>
      <c r="K347" s="212"/>
      <c r="L347" s="212"/>
      <c r="N347" s="213"/>
    </row>
    <row r="348" spans="1:16" s="179" customFormat="1" x14ac:dyDescent="0.25">
      <c r="A348" s="210"/>
      <c r="B348" s="211"/>
      <c r="C348" s="211"/>
      <c r="D348" s="212"/>
      <c r="E348" s="212"/>
      <c r="F348" s="212"/>
      <c r="G348" s="212"/>
      <c r="H348" s="212"/>
      <c r="I348" s="212"/>
      <c r="J348" s="212"/>
      <c r="K348" s="212"/>
      <c r="L348" s="212"/>
      <c r="N348" s="213"/>
    </row>
    <row r="349" spans="1:16" s="179" customFormat="1" x14ac:dyDescent="0.25">
      <c r="A349" s="210"/>
      <c r="B349" s="211"/>
      <c r="C349" s="211"/>
      <c r="D349" s="212"/>
      <c r="E349" s="212"/>
      <c r="F349" s="212"/>
      <c r="G349" s="212"/>
      <c r="H349" s="212"/>
      <c r="I349" s="212"/>
      <c r="J349" s="212"/>
      <c r="K349" s="212"/>
      <c r="L349" s="212"/>
      <c r="N349" s="213"/>
    </row>
    <row r="350" spans="1:16" s="179" customFormat="1" x14ac:dyDescent="0.25">
      <c r="A350" s="210"/>
      <c r="B350" s="211"/>
      <c r="C350" s="211"/>
      <c r="D350" s="212"/>
      <c r="E350" s="212"/>
      <c r="F350" s="212"/>
      <c r="G350" s="212"/>
      <c r="H350" s="212"/>
      <c r="I350" s="212"/>
      <c r="J350" s="212"/>
      <c r="K350" s="212"/>
      <c r="L350" s="212"/>
      <c r="N350" s="213"/>
    </row>
    <row r="351" spans="1:16" s="179" customFormat="1" x14ac:dyDescent="0.25">
      <c r="A351" s="210"/>
      <c r="B351" s="211"/>
      <c r="C351" s="211"/>
      <c r="D351" s="212"/>
      <c r="E351" s="212"/>
      <c r="F351" s="212"/>
      <c r="G351" s="212"/>
      <c r="H351" s="212"/>
      <c r="I351" s="212"/>
      <c r="J351" s="212"/>
      <c r="K351" s="212"/>
      <c r="L351" s="212"/>
      <c r="N351" s="213"/>
    </row>
    <row r="352" spans="1:16" s="179" customFormat="1" x14ac:dyDescent="0.25">
      <c r="A352" s="210"/>
      <c r="B352" s="211"/>
      <c r="C352" s="211"/>
      <c r="D352" s="212"/>
      <c r="E352" s="212"/>
      <c r="F352" s="212"/>
      <c r="G352" s="212"/>
      <c r="H352" s="212"/>
      <c r="I352" s="212"/>
      <c r="J352" s="212"/>
      <c r="K352" s="212"/>
      <c r="L352" s="212"/>
      <c r="N352" s="213"/>
    </row>
    <row r="353" spans="1:14" s="179" customFormat="1" x14ac:dyDescent="0.25">
      <c r="A353" s="210"/>
      <c r="B353" s="211"/>
      <c r="C353" s="211"/>
      <c r="D353" s="212"/>
      <c r="E353" s="212"/>
      <c r="F353" s="212"/>
      <c r="G353" s="212"/>
      <c r="H353" s="212"/>
      <c r="I353" s="212"/>
      <c r="J353" s="212"/>
      <c r="K353" s="212"/>
      <c r="L353" s="212"/>
      <c r="N353" s="213"/>
    </row>
    <row r="354" spans="1:14" s="179" customFormat="1" x14ac:dyDescent="0.25">
      <c r="A354" s="210"/>
      <c r="B354" s="211"/>
      <c r="C354" s="211"/>
      <c r="D354" s="212"/>
      <c r="E354" s="212"/>
      <c r="F354" s="212"/>
      <c r="G354" s="212"/>
      <c r="H354" s="212"/>
      <c r="I354" s="212"/>
      <c r="J354" s="212"/>
      <c r="K354" s="212"/>
      <c r="L354" s="212"/>
      <c r="N354" s="213"/>
    </row>
    <row r="355" spans="1:14" s="179" customFormat="1" x14ac:dyDescent="0.25">
      <c r="A355" s="210"/>
      <c r="B355" s="211"/>
      <c r="C355" s="211"/>
      <c r="D355" s="212"/>
      <c r="E355" s="212"/>
      <c r="F355" s="212"/>
      <c r="G355" s="212"/>
      <c r="H355" s="212"/>
      <c r="I355" s="212"/>
      <c r="J355" s="212"/>
      <c r="K355" s="212"/>
      <c r="L355" s="212"/>
      <c r="N355" s="213"/>
    </row>
    <row r="356" spans="1:14" s="179" customFormat="1" x14ac:dyDescent="0.25">
      <c r="A356" s="210"/>
      <c r="B356" s="211"/>
      <c r="C356" s="211"/>
      <c r="D356" s="212"/>
      <c r="E356" s="212"/>
      <c r="F356" s="212"/>
      <c r="G356" s="212"/>
      <c r="H356" s="212"/>
      <c r="I356" s="212"/>
      <c r="J356" s="212"/>
      <c r="K356" s="212"/>
      <c r="L356" s="212"/>
      <c r="N356" s="213"/>
    </row>
    <row r="357" spans="1:14" s="179" customFormat="1" x14ac:dyDescent="0.25">
      <c r="A357" s="210"/>
      <c r="B357" s="211"/>
      <c r="C357" s="211"/>
      <c r="D357" s="212"/>
      <c r="E357" s="212"/>
      <c r="F357" s="212"/>
      <c r="G357" s="212"/>
      <c r="H357" s="212"/>
      <c r="I357" s="212"/>
      <c r="J357" s="212"/>
      <c r="K357" s="212"/>
      <c r="L357" s="212"/>
      <c r="N357" s="213"/>
    </row>
    <row r="358" spans="1:14" s="179" customFormat="1" x14ac:dyDescent="0.25">
      <c r="A358" s="210"/>
      <c r="B358" s="211"/>
      <c r="C358" s="211"/>
      <c r="D358" s="212"/>
      <c r="E358" s="212"/>
      <c r="F358" s="212"/>
      <c r="G358" s="212"/>
      <c r="H358" s="212"/>
      <c r="I358" s="212"/>
      <c r="J358" s="212"/>
      <c r="K358" s="212"/>
      <c r="L358" s="212"/>
      <c r="N358" s="213"/>
    </row>
    <row r="359" spans="1:14" s="179" customFormat="1" x14ac:dyDescent="0.25">
      <c r="A359" s="210"/>
      <c r="B359" s="211"/>
      <c r="C359" s="211"/>
      <c r="D359" s="212"/>
      <c r="E359" s="212"/>
      <c r="F359" s="212"/>
      <c r="G359" s="212"/>
      <c r="H359" s="212"/>
      <c r="I359" s="212"/>
      <c r="J359" s="212"/>
      <c r="K359" s="212"/>
      <c r="L359" s="212"/>
      <c r="N359" s="213"/>
    </row>
    <row r="360" spans="1:14" s="179" customFormat="1" x14ac:dyDescent="0.25">
      <c r="A360" s="210"/>
      <c r="B360" s="211"/>
      <c r="C360" s="211"/>
      <c r="D360" s="212"/>
      <c r="E360" s="212"/>
      <c r="F360" s="212"/>
      <c r="G360" s="212"/>
      <c r="H360" s="212"/>
      <c r="I360" s="212"/>
      <c r="J360" s="212"/>
      <c r="K360" s="212"/>
      <c r="L360" s="212"/>
      <c r="N360" s="213"/>
    </row>
    <row r="361" spans="1:14" s="179" customFormat="1" x14ac:dyDescent="0.25">
      <c r="A361" s="210"/>
      <c r="B361" s="211"/>
      <c r="C361" s="211"/>
      <c r="D361" s="212"/>
      <c r="E361" s="212"/>
      <c r="F361" s="212"/>
      <c r="G361" s="212"/>
      <c r="H361" s="212"/>
      <c r="I361" s="212"/>
      <c r="J361" s="212"/>
      <c r="K361" s="212"/>
      <c r="L361" s="212"/>
      <c r="N361" s="213"/>
    </row>
    <row r="362" spans="1:14" s="179" customFormat="1" x14ac:dyDescent="0.25">
      <c r="A362" s="210"/>
      <c r="B362" s="211"/>
      <c r="C362" s="211"/>
      <c r="D362" s="212"/>
      <c r="E362" s="212"/>
      <c r="F362" s="212"/>
      <c r="G362" s="212"/>
      <c r="H362" s="212"/>
      <c r="I362" s="212"/>
      <c r="J362" s="212"/>
      <c r="K362" s="212"/>
      <c r="L362" s="212"/>
      <c r="N362" s="213"/>
    </row>
    <row r="363" spans="1:14" s="179" customFormat="1" x14ac:dyDescent="0.25">
      <c r="A363" s="210"/>
      <c r="B363" s="211"/>
      <c r="C363" s="211"/>
      <c r="D363" s="212"/>
      <c r="E363" s="212"/>
      <c r="F363" s="212"/>
      <c r="G363" s="212"/>
      <c r="H363" s="212"/>
      <c r="I363" s="212"/>
      <c r="J363" s="212"/>
      <c r="K363" s="212"/>
      <c r="L363" s="212"/>
      <c r="N363" s="213"/>
    </row>
    <row r="364" spans="1:14" s="179" customFormat="1" x14ac:dyDescent="0.25">
      <c r="A364" s="210"/>
      <c r="B364" s="211"/>
      <c r="C364" s="211"/>
      <c r="D364" s="212"/>
      <c r="E364" s="212"/>
      <c r="F364" s="212"/>
      <c r="G364" s="212"/>
      <c r="H364" s="212"/>
      <c r="I364" s="212"/>
      <c r="J364" s="212"/>
      <c r="K364" s="212"/>
      <c r="L364" s="212"/>
      <c r="N364" s="213"/>
    </row>
    <row r="365" spans="1:14" s="179" customFormat="1" x14ac:dyDescent="0.25">
      <c r="A365" s="210"/>
      <c r="B365" s="211"/>
      <c r="C365" s="211"/>
      <c r="D365" s="212"/>
      <c r="E365" s="212"/>
      <c r="F365" s="212"/>
      <c r="G365" s="212"/>
      <c r="H365" s="212"/>
      <c r="I365" s="212"/>
      <c r="J365" s="212"/>
      <c r="K365" s="212"/>
      <c r="L365" s="212"/>
      <c r="N365" s="213"/>
    </row>
    <row r="366" spans="1:14" s="179" customFormat="1" x14ac:dyDescent="0.25">
      <c r="A366" s="210"/>
      <c r="B366" s="211"/>
      <c r="C366" s="211"/>
      <c r="D366" s="212"/>
      <c r="E366" s="212"/>
      <c r="F366" s="212"/>
      <c r="G366" s="212"/>
      <c r="H366" s="212"/>
      <c r="I366" s="212"/>
      <c r="J366" s="212"/>
      <c r="K366" s="212"/>
      <c r="L366" s="212"/>
      <c r="N366" s="213"/>
    </row>
  </sheetData>
  <sheetProtection algorithmName="SHA-512" hashValue="BcZIVcg00yJ7hiSm3xunB0g6oKRcEFWvMq/Hiu8t2qyFMDL0dGF/VopJHzJq3vXtPk9Fk8borcY73pE4/VBL9A==" saltValue="Oy3I5harDYGA3Z1/vPXyJQ==" spinCount="100000" sheet="1" objects="1" scenarios="1" selectLockedCells="1"/>
  <mergeCells count="235">
    <mergeCell ref="I340:I341"/>
    <mergeCell ref="I342:I343"/>
    <mergeCell ref="B297:D297"/>
    <mergeCell ref="B301:D301"/>
    <mergeCell ref="B308:L309"/>
    <mergeCell ref="F334:F335"/>
    <mergeCell ref="G334:G335"/>
    <mergeCell ref="H334:H335"/>
    <mergeCell ref="B303:L304"/>
    <mergeCell ref="F342:F343"/>
    <mergeCell ref="G342:G343"/>
    <mergeCell ref="H342:H343"/>
    <mergeCell ref="B342:E343"/>
    <mergeCell ref="H336:H337"/>
    <mergeCell ref="B329:L330"/>
    <mergeCell ref="B300:D300"/>
    <mergeCell ref="B313:L314"/>
    <mergeCell ref="B315:D315"/>
    <mergeCell ref="B316:D316"/>
    <mergeCell ref="B317:D317"/>
    <mergeCell ref="B318:L319"/>
    <mergeCell ref="B320:D320"/>
    <mergeCell ref="B321:D321"/>
    <mergeCell ref="B322:D322"/>
    <mergeCell ref="B248:D248"/>
    <mergeCell ref="B281:D281"/>
    <mergeCell ref="B282:D282"/>
    <mergeCell ref="B249:L249"/>
    <mergeCell ref="B272:L272"/>
    <mergeCell ref="B254:L255"/>
    <mergeCell ref="B280:D280"/>
    <mergeCell ref="B264:E264"/>
    <mergeCell ref="B210:E210"/>
    <mergeCell ref="B211:E211"/>
    <mergeCell ref="C223:L223"/>
    <mergeCell ref="B251:D251"/>
    <mergeCell ref="B246:D246"/>
    <mergeCell ref="B247:D247"/>
    <mergeCell ref="B241:L241"/>
    <mergeCell ref="B245:L245"/>
    <mergeCell ref="B239:D239"/>
    <mergeCell ref="I261:I262"/>
    <mergeCell ref="B252:D252"/>
    <mergeCell ref="I259:I260"/>
    <mergeCell ref="B233:L233"/>
    <mergeCell ref="B237:L237"/>
    <mergeCell ref="B240:D240"/>
    <mergeCell ref="B242:D242"/>
    <mergeCell ref="B228:L228"/>
    <mergeCell ref="B189:L190"/>
    <mergeCell ref="G207:G208"/>
    <mergeCell ref="H207:H208"/>
    <mergeCell ref="I207:I208"/>
    <mergeCell ref="J207:J208"/>
    <mergeCell ref="K207:K208"/>
    <mergeCell ref="B217:L217"/>
    <mergeCell ref="C224:L224"/>
    <mergeCell ref="B213:E213"/>
    <mergeCell ref="B214:E214"/>
    <mergeCell ref="B212:E212"/>
    <mergeCell ref="C226:L226"/>
    <mergeCell ref="C222:L222"/>
    <mergeCell ref="C225:L225"/>
    <mergeCell ref="B203:L203"/>
    <mergeCell ref="J144:J145"/>
    <mergeCell ref="K144:K145"/>
    <mergeCell ref="B218:L218"/>
    <mergeCell ref="B73:L74"/>
    <mergeCell ref="G144:G145"/>
    <mergeCell ref="B112:L112"/>
    <mergeCell ref="B125:L125"/>
    <mergeCell ref="B192:L199"/>
    <mergeCell ref="B87:L88"/>
    <mergeCell ref="B101:L101"/>
    <mergeCell ref="B127:L129"/>
    <mergeCell ref="B140:L140"/>
    <mergeCell ref="B159:L159"/>
    <mergeCell ref="B131:L138"/>
    <mergeCell ref="B150:L157"/>
    <mergeCell ref="B164:L171"/>
    <mergeCell ref="B178:L185"/>
    <mergeCell ref="I144:I145"/>
    <mergeCell ref="E47:F47"/>
    <mergeCell ref="E48:F48"/>
    <mergeCell ref="E34:F34"/>
    <mergeCell ref="B99:L99"/>
    <mergeCell ref="B56:E56"/>
    <mergeCell ref="B57:E58"/>
    <mergeCell ref="G54:G55"/>
    <mergeCell ref="E46:F46"/>
    <mergeCell ref="E33:F33"/>
    <mergeCell ref="B230:L230"/>
    <mergeCell ref="B257:E257"/>
    <mergeCell ref="B258:E258"/>
    <mergeCell ref="B259:E260"/>
    <mergeCell ref="B236:D236"/>
    <mergeCell ref="B238:D238"/>
    <mergeCell ref="B243:D243"/>
    <mergeCell ref="B244:D244"/>
    <mergeCell ref="E25:F25"/>
    <mergeCell ref="E26:F26"/>
    <mergeCell ref="E27:F27"/>
    <mergeCell ref="E29:F29"/>
    <mergeCell ref="I57:I58"/>
    <mergeCell ref="B36:D38"/>
    <mergeCell ref="E36:F36"/>
    <mergeCell ref="E37:F37"/>
    <mergeCell ref="E38:F38"/>
    <mergeCell ref="B39:D41"/>
    <mergeCell ref="E39:F39"/>
    <mergeCell ref="E40:F40"/>
    <mergeCell ref="E41:F41"/>
    <mergeCell ref="F57:F58"/>
    <mergeCell ref="G57:G58"/>
    <mergeCell ref="H57:H58"/>
    <mergeCell ref="I23:I24"/>
    <mergeCell ref="J23:J24"/>
    <mergeCell ref="K23:K24"/>
    <mergeCell ref="B71:L71"/>
    <mergeCell ref="B261:E262"/>
    <mergeCell ref="H144:H145"/>
    <mergeCell ref="B205:L205"/>
    <mergeCell ref="B202:L202"/>
    <mergeCell ref="B161:L162"/>
    <mergeCell ref="B175:L176"/>
    <mergeCell ref="B173:L173"/>
    <mergeCell ref="B148:L148"/>
    <mergeCell ref="D146:E146"/>
    <mergeCell ref="B220:L220"/>
    <mergeCell ref="B209:E209"/>
    <mergeCell ref="F259:F260"/>
    <mergeCell ref="G259:G260"/>
    <mergeCell ref="H259:H260"/>
    <mergeCell ref="F261:F262"/>
    <mergeCell ref="G261:G262"/>
    <mergeCell ref="H261:H262"/>
    <mergeCell ref="B234:D234"/>
    <mergeCell ref="B235:D235"/>
    <mergeCell ref="B250:D250"/>
    <mergeCell ref="E32:F32"/>
    <mergeCell ref="B9:L9"/>
    <mergeCell ref="B10:L10"/>
    <mergeCell ref="B12:L12"/>
    <mergeCell ref="B187:L187"/>
    <mergeCell ref="B76:L83"/>
    <mergeCell ref="B90:L97"/>
    <mergeCell ref="B103:L110"/>
    <mergeCell ref="B116:L123"/>
    <mergeCell ref="B60:L60"/>
    <mergeCell ref="J57:J58"/>
    <mergeCell ref="B13:L13"/>
    <mergeCell ref="H23:H24"/>
    <mergeCell ref="I54:I55"/>
    <mergeCell ref="J54:J55"/>
    <mergeCell ref="K54:K55"/>
    <mergeCell ref="B52:L53"/>
    <mergeCell ref="E43:F43"/>
    <mergeCell ref="E44:F44"/>
    <mergeCell ref="E45:F45"/>
    <mergeCell ref="B19:L19"/>
    <mergeCell ref="B50:L50"/>
    <mergeCell ref="B14:L14"/>
    <mergeCell ref="B18:L18"/>
    <mergeCell ref="B278:L279"/>
    <mergeCell ref="B285:D285"/>
    <mergeCell ref="B290:D290"/>
    <mergeCell ref="B295:D295"/>
    <mergeCell ref="B85:L85"/>
    <mergeCell ref="G23:G24"/>
    <mergeCell ref="B4:L4"/>
    <mergeCell ref="B5:L5"/>
    <mergeCell ref="B6:L6"/>
    <mergeCell ref="B114:L114"/>
    <mergeCell ref="B142:L142"/>
    <mergeCell ref="B15:L15"/>
    <mergeCell ref="B16:L16"/>
    <mergeCell ref="B21:L21"/>
    <mergeCell ref="B25:D27"/>
    <mergeCell ref="B29:D31"/>
    <mergeCell ref="K57:K58"/>
    <mergeCell ref="H54:H55"/>
    <mergeCell ref="B32:D34"/>
    <mergeCell ref="B43:D45"/>
    <mergeCell ref="B46:D48"/>
    <mergeCell ref="B8:L8"/>
    <mergeCell ref="E30:F30"/>
    <mergeCell ref="E31:F31"/>
    <mergeCell ref="B312:D312"/>
    <mergeCell ref="B273:L273"/>
    <mergeCell ref="I334:I335"/>
    <mergeCell ref="I336:I337"/>
    <mergeCell ref="B62:L69"/>
    <mergeCell ref="B263:E263"/>
    <mergeCell ref="B265:E266"/>
    <mergeCell ref="F340:F341"/>
    <mergeCell ref="G340:G341"/>
    <mergeCell ref="H340:H341"/>
    <mergeCell ref="B339:E339"/>
    <mergeCell ref="B340:E341"/>
    <mergeCell ref="B338:E338"/>
    <mergeCell ref="B275:L275"/>
    <mergeCell ref="I265:I266"/>
    <mergeCell ref="I267:I268"/>
    <mergeCell ref="B283:L284"/>
    <mergeCell ref="B305:D305"/>
    <mergeCell ref="F267:F268"/>
    <mergeCell ref="G267:G268"/>
    <mergeCell ref="F265:F266"/>
    <mergeCell ref="G265:G266"/>
    <mergeCell ref="H265:H266"/>
    <mergeCell ref="H267:H268"/>
    <mergeCell ref="B323:L324"/>
    <mergeCell ref="B325:D325"/>
    <mergeCell ref="B326:D326"/>
    <mergeCell ref="B327:D327"/>
    <mergeCell ref="B267:E268"/>
    <mergeCell ref="B333:E333"/>
    <mergeCell ref="B334:E335"/>
    <mergeCell ref="B336:E337"/>
    <mergeCell ref="B332:E332"/>
    <mergeCell ref="B302:D302"/>
    <mergeCell ref="B306:D306"/>
    <mergeCell ref="B307:D307"/>
    <mergeCell ref="B310:D310"/>
    <mergeCell ref="B286:D286"/>
    <mergeCell ref="B287:D287"/>
    <mergeCell ref="B291:D291"/>
    <mergeCell ref="B292:D292"/>
    <mergeCell ref="B296:D296"/>
    <mergeCell ref="B288:L289"/>
    <mergeCell ref="F336:F337"/>
    <mergeCell ref="G336:G337"/>
    <mergeCell ref="B293:L294"/>
    <mergeCell ref="B298:L299"/>
    <mergeCell ref="B311:D311"/>
  </mergeCells>
  <phoneticPr fontId="18" type="noConversion"/>
  <conditionalFormatting sqref="F258:I259 F261:I261 F264:I265 F267:I267">
    <cfRule type="cellIs" dxfId="4" priority="4" operator="equal">
      <formula>"Error"</formula>
    </cfRule>
  </conditionalFormatting>
  <conditionalFormatting sqref="F333:I334 F336:I336">
    <cfRule type="cellIs" dxfId="3" priority="2" operator="equal">
      <formula>"Error"</formula>
    </cfRule>
  </conditionalFormatting>
  <conditionalFormatting sqref="F339:I340 F342:I342">
    <cfRule type="cellIs" dxfId="2" priority="1" operator="equal">
      <formula>"Error"</formula>
    </cfRule>
  </conditionalFormatting>
  <dataValidations xWindow="417" yWindow="363"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25:K27 E282:L282 G214:K214 E236:L236 E240:L240 E244:L244 E248:L248 E252:L252 E287:L287 E292:L292 E297:L297 E302:L302 E307:L307 E312:L312 F336:I336 F261:J261 F342:I342 F339:I340 F258:J259 G56:K57 F267:J267 F264:J265 G48:K48 G45:K45 G27 G31:K31 G38:K38 G34:K35 G41:K42 F333:I334 E317:L317 E322:L322 E327:L327"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2:B64 B76 B90 B103 B116 B131 B150 B164 B178 B192 B79:B80 B93:B94" xr:uid="{0E1763AA-C851-4790-9B75-66F32446FBF7}">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G26 G29:K30 G32:K33 G43:K44 G46:K47 G146:K146 G209:K213 E234:L235 E238:L239 E242:L243 E246:L247 E250:L251 E280:L281 E285:L286 E290:L291 E295:L296 E300:L301 E305:L306 E310:L311 G36:K37 G39:K40 E315:L316 E320:L321 E325:L326" xr:uid="{008176F5-099A-4677-B6B4-C7604F9097F7}">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70" min="1" max="10" man="1"/>
    <brk id="124" min="1" max="11" man="1"/>
    <brk id="172" min="1" max="11" man="1"/>
    <brk id="227" min="1" max="11" man="1"/>
    <brk id="27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P396"/>
  <sheetViews>
    <sheetView showGridLines="0" zoomScaleNormal="100" workbookViewId="0">
      <selection activeCell="O1" sqref="O1:P1048576"/>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6" width="30.5703125" style="2" hidden="1" customWidth="1"/>
    <col min="17" max="17" width="8.5703125" style="2" customWidth="1"/>
    <col min="18" max="16384" width="9.140625" style="2"/>
  </cols>
  <sheetData>
    <row r="1" spans="1:16" x14ac:dyDescent="0.25">
      <c r="O1" s="2" t="s">
        <v>751</v>
      </c>
      <c r="P1" s="2" t="s">
        <v>751</v>
      </c>
    </row>
    <row r="2" spans="1:16" x14ac:dyDescent="0.25">
      <c r="B2" s="26" t="str">
        <f>'Pro 1'!B2</f>
        <v>PROTÉGÉ</v>
      </c>
      <c r="C2" s="26"/>
      <c r="D2" s="26"/>
      <c r="O2" s="3" t="s">
        <v>168</v>
      </c>
      <c r="P2" s="3" t="s">
        <v>169</v>
      </c>
    </row>
    <row r="3" spans="1:16" x14ac:dyDescent="0.25">
      <c r="B3" s="27"/>
      <c r="C3" s="27"/>
      <c r="D3" s="27"/>
      <c r="O3" s="8"/>
      <c r="P3" s="8"/>
    </row>
    <row r="4" spans="1:16" s="8" customFormat="1" x14ac:dyDescent="0.25">
      <c r="A4" s="19"/>
      <c r="B4" s="415" t="str">
        <f>Info!B4</f>
        <v>QUESTIONNAIRE À L’INTENTION DES PRODUCTEURS</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18" t="str">
        <f>Info!B6</f>
        <v>TUBAGES DE PUITS DE GAZ ET DE PÉTROLE</v>
      </c>
      <c r="C6" s="419"/>
      <c r="D6" s="419"/>
      <c r="E6" s="419"/>
      <c r="F6" s="419"/>
      <c r="G6" s="419"/>
      <c r="H6" s="419"/>
      <c r="I6" s="419"/>
      <c r="J6" s="419"/>
      <c r="K6" s="419"/>
      <c r="L6" s="420"/>
      <c r="M6" s="16"/>
      <c r="N6" s="16"/>
      <c r="O6" s="18"/>
      <c r="P6" s="18"/>
    </row>
    <row r="7" spans="1:16" s="17" customFormat="1" x14ac:dyDescent="0.25">
      <c r="A7" s="19"/>
      <c r="B7" s="325"/>
      <c r="C7" s="34"/>
      <c r="D7" s="34"/>
      <c r="E7" s="34"/>
      <c r="F7" s="34"/>
      <c r="G7" s="34"/>
      <c r="H7" s="34"/>
      <c r="I7" s="34"/>
      <c r="J7" s="34"/>
      <c r="K7" s="34"/>
      <c r="L7" s="326"/>
      <c r="M7" s="16"/>
      <c r="N7" s="16"/>
      <c r="O7" s="5"/>
    </row>
    <row r="8" spans="1:16" s="17" customFormat="1" x14ac:dyDescent="0.25">
      <c r="A8" s="19"/>
      <c r="B8" s="546" t="str">
        <f>Public!B8</f>
        <v>Les questions suivantes font référence aux marchandises comme définies dans la description du produit de l'onglet Intro.</v>
      </c>
      <c r="C8" s="547"/>
      <c r="D8" s="547"/>
      <c r="E8" s="547"/>
      <c r="F8" s="547"/>
      <c r="G8" s="547"/>
      <c r="H8" s="547"/>
      <c r="I8" s="547"/>
      <c r="J8" s="547"/>
      <c r="K8" s="547"/>
      <c r="L8" s="548"/>
      <c r="M8" s="16"/>
      <c r="N8" s="16"/>
      <c r="O8" s="18"/>
      <c r="P8" s="18"/>
    </row>
    <row r="9" spans="1:16" s="17" customFormat="1" x14ac:dyDescent="0.25">
      <c r="A9" s="19"/>
      <c r="B9" s="546" t="str">
        <f>Public!B9</f>
        <v>Des informations sur le produit et un glossaire de termes sont disponibles dans l'onglet Info.</v>
      </c>
      <c r="C9" s="547"/>
      <c r="D9" s="547"/>
      <c r="E9" s="547"/>
      <c r="F9" s="547"/>
      <c r="G9" s="547"/>
      <c r="H9" s="547"/>
      <c r="I9" s="547"/>
      <c r="J9" s="547"/>
      <c r="K9" s="547"/>
      <c r="L9" s="548"/>
      <c r="M9" s="16"/>
      <c r="N9" s="16"/>
      <c r="O9" s="18"/>
    </row>
    <row r="10" spans="1:16" s="17" customFormat="1" x14ac:dyDescent="0.25">
      <c r="A10" s="19"/>
      <c r="B10" s="546" t="str">
        <f>'Pro 1'!B10</f>
        <v xml:space="preserve">Utilisez l'onglet AddPro si vous avez besoin de plus d'espace.
</v>
      </c>
      <c r="C10" s="547"/>
      <c r="D10" s="547"/>
      <c r="E10" s="547"/>
      <c r="F10" s="547"/>
      <c r="G10" s="547"/>
      <c r="H10" s="547"/>
      <c r="I10" s="547"/>
      <c r="J10" s="547"/>
      <c r="K10" s="547"/>
      <c r="L10" s="548"/>
      <c r="M10" s="16"/>
      <c r="N10" s="16"/>
      <c r="O10" s="18"/>
      <c r="P10" s="18"/>
    </row>
    <row r="11" spans="1:16" s="17" customFormat="1" x14ac:dyDescent="0.25">
      <c r="A11" s="19"/>
      <c r="B11" s="327"/>
      <c r="C11" s="323"/>
      <c r="D11" s="323"/>
      <c r="E11" s="34"/>
      <c r="F11" s="34"/>
      <c r="G11" s="34"/>
      <c r="H11" s="34"/>
      <c r="I11" s="34"/>
      <c r="J11" s="34"/>
      <c r="K11" s="34"/>
      <c r="L11" s="326"/>
      <c r="M11" s="16"/>
      <c r="N11" s="16"/>
      <c r="O11" s="18"/>
      <c r="P11" s="18"/>
    </row>
    <row r="12" spans="1:16" s="17" customFormat="1" x14ac:dyDescent="0.25">
      <c r="A12" s="19"/>
      <c r="B12" s="546" t="str">
        <f>'Pro 2'!B12</f>
        <v>Pour les questions de cet onglet, notez ce qui suit :</v>
      </c>
      <c r="C12" s="547"/>
      <c r="D12" s="547"/>
      <c r="E12" s="547"/>
      <c r="F12" s="547"/>
      <c r="G12" s="547"/>
      <c r="H12" s="547"/>
      <c r="I12" s="547"/>
      <c r="J12" s="547"/>
      <c r="K12" s="547"/>
      <c r="L12" s="548"/>
      <c r="M12" s="16"/>
      <c r="N12" s="16"/>
      <c r="O12" s="18"/>
      <c r="P12" s="18"/>
    </row>
    <row r="13" spans="1:16" s="17" customFormat="1" x14ac:dyDescent="0.25">
      <c r="A13" s="171"/>
      <c r="B13" s="718" t="str">
        <f>IF(Intro!$G$20="English",O13,P13)</f>
        <v xml:space="preserve">• Les états doivent être établis selon la méthode du coût d'absorption totale et doivent être déclarés sur la base de l'année civile. </v>
      </c>
      <c r="C13" s="719"/>
      <c r="D13" s="719"/>
      <c r="E13" s="719"/>
      <c r="F13" s="719"/>
      <c r="G13" s="719"/>
      <c r="H13" s="719"/>
      <c r="I13" s="719"/>
      <c r="J13" s="719"/>
      <c r="K13" s="719"/>
      <c r="L13" s="720"/>
      <c r="M13" s="16"/>
      <c r="N13" s="16"/>
      <c r="O13" s="18" t="s">
        <v>597</v>
      </c>
      <c r="P13" s="10" t="s">
        <v>598</v>
      </c>
    </row>
    <row r="14" spans="1:16" s="17" customFormat="1" x14ac:dyDescent="0.25">
      <c r="A14" s="19"/>
      <c r="B14" s="549" t="str">
        <f>'Pro 2'!B16</f>
        <v>• Déclarez toutes les valeurs en dollars canadiens (CAD).</v>
      </c>
      <c r="C14" s="550"/>
      <c r="D14" s="550"/>
      <c r="E14" s="550"/>
      <c r="F14" s="550"/>
      <c r="G14" s="550"/>
      <c r="H14" s="550"/>
      <c r="I14" s="550"/>
      <c r="J14" s="550"/>
      <c r="K14" s="550"/>
      <c r="L14" s="551"/>
      <c r="M14" s="16"/>
      <c r="N14" s="16"/>
      <c r="O14" s="18"/>
      <c r="P14" s="18"/>
    </row>
    <row r="15" spans="1:16" s="9" customFormat="1" x14ac:dyDescent="0.25">
      <c r="A15" s="19"/>
      <c r="B15" s="28"/>
      <c r="C15" s="28"/>
      <c r="D15" s="28"/>
      <c r="E15" s="29"/>
      <c r="F15" s="29"/>
      <c r="G15" s="29"/>
      <c r="H15" s="29"/>
      <c r="I15" s="29"/>
      <c r="J15" s="29"/>
      <c r="K15" s="29"/>
      <c r="L15" s="29"/>
      <c r="O15" s="10"/>
      <c r="P15" s="10"/>
    </row>
    <row r="16" spans="1:16" x14ac:dyDescent="0.25">
      <c r="B16" s="398" t="str">
        <f>IF(Intro!$G$20="English",O16,P16)</f>
        <v>ÉTAT DES RÉSULTATS POUR L'ENSEMBLE DE L'ENTREPRISE</v>
      </c>
      <c r="C16" s="399"/>
      <c r="D16" s="399"/>
      <c r="E16" s="399"/>
      <c r="F16" s="399"/>
      <c r="G16" s="399"/>
      <c r="H16" s="399"/>
      <c r="I16" s="399"/>
      <c r="J16" s="399"/>
      <c r="K16" s="399"/>
      <c r="L16" s="400"/>
      <c r="M16" s="153"/>
      <c r="O16" s="2" t="s">
        <v>46</v>
      </c>
      <c r="P16" s="2" t="s">
        <v>47</v>
      </c>
    </row>
    <row r="17" spans="1:16" x14ac:dyDescent="0.25">
      <c r="B17" s="552" t="s">
        <v>20</v>
      </c>
      <c r="C17" s="553"/>
      <c r="D17" s="553"/>
      <c r="E17" s="553"/>
      <c r="F17" s="553"/>
      <c r="G17" s="553"/>
      <c r="H17" s="553"/>
      <c r="I17" s="553"/>
      <c r="J17" s="553"/>
      <c r="K17" s="553"/>
      <c r="L17" s="554"/>
      <c r="M17" s="2"/>
    </row>
    <row r="18" spans="1:16" s="11" customFormat="1" x14ac:dyDescent="0.25">
      <c r="A18" s="13"/>
      <c r="B18" s="30"/>
      <c r="C18" s="31"/>
      <c r="D18" s="31"/>
      <c r="E18" s="32"/>
      <c r="F18" s="32"/>
      <c r="G18" s="32"/>
      <c r="H18" s="32"/>
      <c r="I18" s="32"/>
      <c r="J18" s="32"/>
      <c r="K18" s="32"/>
      <c r="L18" s="33"/>
    </row>
    <row r="19" spans="1:16" s="11" customFormat="1" x14ac:dyDescent="0.25">
      <c r="A19" s="13"/>
      <c r="B19" s="401" t="str">
        <f>IF(Intro!$G$20="English",O19,P19)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402"/>
      <c r="D19" s="402"/>
      <c r="E19" s="402"/>
      <c r="F19" s="402"/>
      <c r="G19" s="402"/>
      <c r="H19" s="402"/>
      <c r="I19" s="402"/>
      <c r="J19" s="402"/>
      <c r="K19" s="402"/>
      <c r="L19" s="403"/>
      <c r="O19" s="12" t="s">
        <v>207</v>
      </c>
      <c r="P19" s="11" t="s">
        <v>208</v>
      </c>
    </row>
    <row r="20" spans="1:16" s="11" customFormat="1" x14ac:dyDescent="0.25">
      <c r="A20" s="13"/>
      <c r="B20" s="401"/>
      <c r="C20" s="402"/>
      <c r="D20" s="402"/>
      <c r="E20" s="402"/>
      <c r="F20" s="402"/>
      <c r="G20" s="402"/>
      <c r="H20" s="402"/>
      <c r="I20" s="402"/>
      <c r="J20" s="402"/>
      <c r="K20" s="402"/>
      <c r="L20" s="403"/>
      <c r="O20" s="12"/>
    </row>
    <row r="21" spans="1:16" s="11" customFormat="1" x14ac:dyDescent="0.25">
      <c r="A21" s="13"/>
      <c r="B21" s="182"/>
      <c r="C21" s="183"/>
      <c r="D21" s="31"/>
      <c r="E21" s="32"/>
      <c r="F21" s="32"/>
      <c r="G21" s="32"/>
      <c r="H21" s="32"/>
      <c r="I21" s="32"/>
      <c r="J21" s="32"/>
      <c r="K21" s="32"/>
      <c r="L21" s="33"/>
      <c r="O21" s="12"/>
    </row>
    <row r="22" spans="1:16" s="11" customFormat="1" x14ac:dyDescent="0.25">
      <c r="A22" s="13"/>
      <c r="B22" s="182"/>
      <c r="C22" s="183"/>
      <c r="D22" s="31"/>
      <c r="G22" s="587">
        <f>Variables!$B$6</f>
        <v>2023</v>
      </c>
      <c r="H22" s="587">
        <f>G22+1</f>
        <v>2024</v>
      </c>
      <c r="I22" s="587">
        <f>H22+1</f>
        <v>2025</v>
      </c>
      <c r="J22" s="587" t="str">
        <f>IF(Intro!$G$20="English",Variables!B9,Variables!C9)</f>
        <v>janv.-mars 2025</v>
      </c>
      <c r="K22" s="587" t="str">
        <f>IF(Intro!$G$20="English",Variables!B10,Variables!C10)</f>
        <v>janv.-mars 2026</v>
      </c>
      <c r="L22" s="209"/>
      <c r="O22" s="12"/>
    </row>
    <row r="23" spans="1:16" s="11" customFormat="1" x14ac:dyDescent="0.25">
      <c r="A23" s="13"/>
      <c r="B23" s="257"/>
      <c r="C23" s="258"/>
      <c r="D23" s="31"/>
      <c r="G23" s="587"/>
      <c r="H23" s="587"/>
      <c r="I23" s="587"/>
      <c r="J23" s="587"/>
      <c r="K23" s="587"/>
      <c r="L23" s="209"/>
      <c r="O23" s="12"/>
    </row>
    <row r="24" spans="1:16" s="153" customFormat="1" x14ac:dyDescent="0.25">
      <c r="A24" s="198"/>
      <c r="B24" s="687" t="str">
        <f>IF(Intro!$G$20="English",O24,P24)</f>
        <v>Valeur de vente nette</v>
      </c>
      <c r="C24" s="688"/>
      <c r="D24" s="688"/>
      <c r="E24" s="689"/>
      <c r="F24" s="272" t="s">
        <v>570</v>
      </c>
      <c r="G24" s="340"/>
      <c r="H24" s="340"/>
      <c r="I24" s="340"/>
      <c r="J24" s="340"/>
      <c r="K24" s="340"/>
      <c r="L24" s="209"/>
      <c r="O24" s="153" t="s">
        <v>48</v>
      </c>
      <c r="P24" s="153" t="s">
        <v>73</v>
      </c>
    </row>
    <row r="25" spans="1:16" s="153" customFormat="1" x14ac:dyDescent="0.25">
      <c r="A25" s="198"/>
      <c r="B25" s="687" t="str">
        <f>IF(Intro!$G$20="English",O25,P25)</f>
        <v>Coût des marchandises vendues</v>
      </c>
      <c r="C25" s="688"/>
      <c r="D25" s="688"/>
      <c r="E25" s="689"/>
      <c r="F25" s="272" t="s">
        <v>570</v>
      </c>
      <c r="G25" s="340"/>
      <c r="H25" s="340"/>
      <c r="I25" s="340"/>
      <c r="J25" s="340"/>
      <c r="K25" s="340"/>
      <c r="L25" s="209"/>
      <c r="O25" s="153" t="s">
        <v>49</v>
      </c>
      <c r="P25" s="153" t="s">
        <v>50</v>
      </c>
    </row>
    <row r="26" spans="1:16" s="177" customFormat="1" x14ac:dyDescent="0.25">
      <c r="A26" s="215"/>
      <c r="B26" s="690" t="str">
        <f>IF(Intro!$G$20="English",O26,P26)</f>
        <v>Marge bénéficiaire brute (perte brute)</v>
      </c>
      <c r="C26" s="691"/>
      <c r="D26" s="691"/>
      <c r="E26" s="692"/>
      <c r="F26" s="272" t="s">
        <v>570</v>
      </c>
      <c r="G26" s="348">
        <f>G24-G25</f>
        <v>0</v>
      </c>
      <c r="H26" s="348">
        <f>H24-H25</f>
        <v>0</v>
      </c>
      <c r="I26" s="348">
        <f>I24-I25</f>
        <v>0</v>
      </c>
      <c r="J26" s="348">
        <f>J24-J25</f>
        <v>0</v>
      </c>
      <c r="K26" s="348">
        <f>K24-K25</f>
        <v>0</v>
      </c>
      <c r="L26" s="209"/>
      <c r="O26" s="177" t="s">
        <v>51</v>
      </c>
      <c r="P26" s="177" t="s">
        <v>52</v>
      </c>
    </row>
    <row r="27" spans="1:16" s="153" customFormat="1" x14ac:dyDescent="0.25">
      <c r="A27" s="198"/>
      <c r="B27" s="687" t="str">
        <f>IF(Intro!$G$20="English",O27,P27)</f>
        <v>Frais généraux, de vente, et d'administration</v>
      </c>
      <c r="C27" s="688"/>
      <c r="D27" s="688"/>
      <c r="E27" s="689"/>
      <c r="F27" s="272" t="s">
        <v>570</v>
      </c>
      <c r="G27" s="340"/>
      <c r="H27" s="340"/>
      <c r="I27" s="340"/>
      <c r="J27" s="340"/>
      <c r="K27" s="340"/>
      <c r="L27" s="209"/>
      <c r="O27" s="153" t="s">
        <v>53</v>
      </c>
      <c r="P27" s="153" t="s">
        <v>54</v>
      </c>
    </row>
    <row r="28" spans="1:16" s="153" customFormat="1" x14ac:dyDescent="0.25">
      <c r="A28" s="198"/>
      <c r="B28" s="687" t="str">
        <f>IF(Intro!$G$20="English",O28,P28)</f>
        <v>Charges financières</v>
      </c>
      <c r="C28" s="688"/>
      <c r="D28" s="688"/>
      <c r="E28" s="689"/>
      <c r="F28" s="272" t="s">
        <v>570</v>
      </c>
      <c r="G28" s="340"/>
      <c r="H28" s="340"/>
      <c r="I28" s="340"/>
      <c r="J28" s="340"/>
      <c r="K28" s="340"/>
      <c r="L28" s="209"/>
      <c r="O28" s="153" t="s">
        <v>55</v>
      </c>
      <c r="P28" s="153" t="s">
        <v>56</v>
      </c>
    </row>
    <row r="29" spans="1:16" s="153" customFormat="1" x14ac:dyDescent="0.25">
      <c r="A29" s="198"/>
      <c r="B29" s="687" t="str">
        <f>IF(Intro!$G$20="English",O29,P29)</f>
        <v>Autres dépenses</v>
      </c>
      <c r="C29" s="688"/>
      <c r="D29" s="688"/>
      <c r="E29" s="689"/>
      <c r="F29" s="272" t="s">
        <v>570</v>
      </c>
      <c r="G29" s="340"/>
      <c r="H29" s="340"/>
      <c r="I29" s="340"/>
      <c r="J29" s="340"/>
      <c r="K29" s="340"/>
      <c r="L29" s="209"/>
      <c r="O29" s="153" t="s">
        <v>116</v>
      </c>
      <c r="P29" s="153" t="s">
        <v>117</v>
      </c>
    </row>
    <row r="30" spans="1:16" s="177" customFormat="1" x14ac:dyDescent="0.25">
      <c r="A30" s="215"/>
      <c r="B30" s="690" t="str">
        <f>IF(Intro!$G$20="English",O30,P30)</f>
        <v>Revenu net (perte nette) avant impôts</v>
      </c>
      <c r="C30" s="691"/>
      <c r="D30" s="691"/>
      <c r="E30" s="692"/>
      <c r="F30" s="272" t="s">
        <v>570</v>
      </c>
      <c r="G30" s="348">
        <f>G26-G27-G28-G29</f>
        <v>0</v>
      </c>
      <c r="H30" s="348">
        <f>H26-H27-H28-H29</f>
        <v>0</v>
      </c>
      <c r="I30" s="348">
        <f>I26-I27-I28-I29</f>
        <v>0</v>
      </c>
      <c r="J30" s="348">
        <f>J26-J27-J28-J29</f>
        <v>0</v>
      </c>
      <c r="K30" s="348">
        <f>K26-K27-K28-K29</f>
        <v>0</v>
      </c>
      <c r="L30" s="209"/>
      <c r="O30" s="177" t="s">
        <v>57</v>
      </c>
      <c r="P30" s="177" t="s">
        <v>58</v>
      </c>
    </row>
    <row r="31" spans="1:16" s="177" customFormat="1" x14ac:dyDescent="0.25">
      <c r="A31" s="215"/>
      <c r="B31" s="309"/>
      <c r="C31" s="310"/>
      <c r="D31" s="310"/>
      <c r="E31" s="310"/>
      <c r="F31" s="311"/>
      <c r="G31" s="311"/>
      <c r="H31" s="311"/>
      <c r="I31" s="311"/>
      <c r="J31" s="311"/>
      <c r="K31" s="311"/>
      <c r="L31" s="209"/>
    </row>
    <row r="32" spans="1:16" s="43" customFormat="1" x14ac:dyDescent="0.25">
      <c r="A32" s="312"/>
      <c r="B32" s="313" t="str">
        <f>IF(Intro!$G$20="English",O32,P32)</f>
        <v>Décrire les "Autres dépenses".</v>
      </c>
      <c r="L32" s="307"/>
      <c r="O32" s="152" t="s">
        <v>735</v>
      </c>
      <c r="P32" s="152" t="s">
        <v>736</v>
      </c>
    </row>
    <row r="33" spans="1:16" s="43" customFormat="1" x14ac:dyDescent="0.25">
      <c r="A33" s="312"/>
      <c r="B33" s="314"/>
      <c r="C33" s="162"/>
      <c r="L33" s="307"/>
      <c r="O33" s="152"/>
      <c r="P33" s="152"/>
    </row>
    <row r="34" spans="1:16" s="43" customFormat="1" x14ac:dyDescent="0.25">
      <c r="A34" s="312"/>
      <c r="B34" s="738"/>
      <c r="C34" s="739"/>
      <c r="D34" s="739"/>
      <c r="E34" s="739"/>
      <c r="F34" s="739"/>
      <c r="G34" s="739"/>
      <c r="H34" s="739"/>
      <c r="I34" s="739"/>
      <c r="J34" s="739"/>
      <c r="K34" s="739"/>
      <c r="L34" s="740"/>
      <c r="O34" s="152"/>
      <c r="P34" s="152"/>
    </row>
    <row r="35" spans="1:16" s="43" customFormat="1" x14ac:dyDescent="0.25">
      <c r="A35" s="312"/>
      <c r="B35" s="738"/>
      <c r="C35" s="739"/>
      <c r="D35" s="739"/>
      <c r="E35" s="739"/>
      <c r="F35" s="739"/>
      <c r="G35" s="739"/>
      <c r="H35" s="739"/>
      <c r="I35" s="739"/>
      <c r="J35" s="739"/>
      <c r="K35" s="739"/>
      <c r="L35" s="740"/>
      <c r="O35" s="152"/>
      <c r="P35" s="152"/>
    </row>
    <row r="36" spans="1:16" s="43" customFormat="1" x14ac:dyDescent="0.25">
      <c r="A36" s="312"/>
      <c r="B36" s="738"/>
      <c r="C36" s="739"/>
      <c r="D36" s="739"/>
      <c r="E36" s="739"/>
      <c r="F36" s="739"/>
      <c r="G36" s="739"/>
      <c r="H36" s="739"/>
      <c r="I36" s="739"/>
      <c r="J36" s="739"/>
      <c r="K36" s="739"/>
      <c r="L36" s="740"/>
      <c r="O36" s="152"/>
      <c r="P36" s="152"/>
    </row>
    <row r="37" spans="1:16" s="43" customFormat="1" x14ac:dyDescent="0.25">
      <c r="A37" s="312"/>
      <c r="B37" s="738"/>
      <c r="C37" s="739"/>
      <c r="D37" s="739"/>
      <c r="E37" s="739"/>
      <c r="F37" s="739"/>
      <c r="G37" s="739"/>
      <c r="H37" s="739"/>
      <c r="I37" s="739"/>
      <c r="J37" s="739"/>
      <c r="K37" s="739"/>
      <c r="L37" s="740"/>
      <c r="O37" s="152"/>
      <c r="P37" s="152"/>
    </row>
    <row r="38" spans="1:16" s="43" customFormat="1" x14ac:dyDescent="0.25">
      <c r="A38" s="312"/>
      <c r="B38" s="738"/>
      <c r="C38" s="739"/>
      <c r="D38" s="739"/>
      <c r="E38" s="739"/>
      <c r="F38" s="739"/>
      <c r="G38" s="739"/>
      <c r="H38" s="739"/>
      <c r="I38" s="739"/>
      <c r="J38" s="739"/>
      <c r="K38" s="739"/>
      <c r="L38" s="740"/>
      <c r="O38" s="152"/>
      <c r="P38" s="152"/>
    </row>
    <row r="39" spans="1:16" s="43" customFormat="1" x14ac:dyDescent="0.25">
      <c r="A39" s="312"/>
      <c r="B39" s="738"/>
      <c r="C39" s="739"/>
      <c r="D39" s="739"/>
      <c r="E39" s="739"/>
      <c r="F39" s="739"/>
      <c r="G39" s="739"/>
      <c r="H39" s="739"/>
      <c r="I39" s="739"/>
      <c r="J39" s="739"/>
      <c r="K39" s="739"/>
      <c r="L39" s="740"/>
      <c r="O39" s="152"/>
      <c r="P39" s="152"/>
    </row>
    <row r="40" spans="1:16" s="43" customFormat="1" x14ac:dyDescent="0.25">
      <c r="A40" s="312"/>
      <c r="B40" s="738"/>
      <c r="C40" s="739"/>
      <c r="D40" s="739"/>
      <c r="E40" s="739"/>
      <c r="F40" s="739"/>
      <c r="G40" s="739"/>
      <c r="H40" s="739"/>
      <c r="I40" s="739"/>
      <c r="J40" s="739"/>
      <c r="K40" s="739"/>
      <c r="L40" s="740"/>
      <c r="O40" s="152"/>
      <c r="P40" s="152"/>
    </row>
    <row r="41" spans="1:16" s="43" customFormat="1" x14ac:dyDescent="0.25">
      <c r="A41" s="312"/>
      <c r="B41" s="738"/>
      <c r="C41" s="739"/>
      <c r="D41" s="739"/>
      <c r="E41" s="739"/>
      <c r="F41" s="739"/>
      <c r="G41" s="739"/>
      <c r="H41" s="739"/>
      <c r="I41" s="739"/>
      <c r="J41" s="739"/>
      <c r="K41" s="739"/>
      <c r="L41" s="740"/>
      <c r="O41" s="152"/>
      <c r="P41" s="152"/>
    </row>
    <row r="42" spans="1:16" s="43" customFormat="1" x14ac:dyDescent="0.25">
      <c r="A42" s="312"/>
      <c r="B42" s="315"/>
      <c r="C42" s="316"/>
      <c r="D42" s="316"/>
      <c r="E42" s="316"/>
      <c r="F42" s="317"/>
      <c r="G42" s="318"/>
      <c r="H42" s="318"/>
      <c r="I42" s="318"/>
      <c r="J42" s="318"/>
      <c r="K42" s="318"/>
      <c r="L42" s="209"/>
      <c r="O42" s="152"/>
      <c r="P42" s="152"/>
    </row>
    <row r="43" spans="1:16" s="43" customFormat="1" x14ac:dyDescent="0.25">
      <c r="A43" s="312"/>
      <c r="B43" s="679" t="str">
        <f>IF(Intro!$G$20="English",O43,P43)</f>
        <v>Expliquez tout changement important intervenu entre les périodes et toute irrégularité telle que des montants négatifs dans les montants indiqués ci-dessus.</v>
      </c>
      <c r="C43" s="732"/>
      <c r="D43" s="732"/>
      <c r="E43" s="732"/>
      <c r="F43" s="732"/>
      <c r="G43" s="732"/>
      <c r="H43" s="732"/>
      <c r="I43" s="732"/>
      <c r="J43" s="732"/>
      <c r="K43" s="732"/>
      <c r="L43" s="681"/>
      <c r="O43" s="152" t="s">
        <v>737</v>
      </c>
      <c r="P43" s="152" t="s">
        <v>738</v>
      </c>
    </row>
    <row r="44" spans="1:16" s="43" customFormat="1" x14ac:dyDescent="0.25">
      <c r="A44" s="312"/>
      <c r="B44" s="306"/>
      <c r="C44" s="162"/>
      <c r="D44" s="162"/>
      <c r="E44" s="162"/>
      <c r="L44" s="209"/>
      <c r="O44" s="152"/>
      <c r="P44" s="152"/>
    </row>
    <row r="45" spans="1:16" s="43" customFormat="1" x14ac:dyDescent="0.25">
      <c r="A45" s="312"/>
      <c r="B45" s="721"/>
      <c r="C45" s="722"/>
      <c r="D45" s="722"/>
      <c r="E45" s="722"/>
      <c r="F45" s="722"/>
      <c r="G45" s="722"/>
      <c r="H45" s="722"/>
      <c r="I45" s="722"/>
      <c r="J45" s="722"/>
      <c r="K45" s="722"/>
      <c r="L45" s="723"/>
      <c r="O45" s="152"/>
      <c r="P45" s="152"/>
    </row>
    <row r="46" spans="1:16" s="43" customFormat="1" x14ac:dyDescent="0.25">
      <c r="A46" s="312"/>
      <c r="B46" s="721"/>
      <c r="C46" s="722"/>
      <c r="D46" s="722"/>
      <c r="E46" s="722"/>
      <c r="F46" s="722"/>
      <c r="G46" s="722"/>
      <c r="H46" s="722"/>
      <c r="I46" s="722"/>
      <c r="J46" s="722"/>
      <c r="K46" s="722"/>
      <c r="L46" s="723"/>
      <c r="O46" s="152"/>
      <c r="P46" s="152"/>
    </row>
    <row r="47" spans="1:16" s="43" customFormat="1" x14ac:dyDescent="0.25">
      <c r="A47" s="312"/>
      <c r="B47" s="721"/>
      <c r="C47" s="722"/>
      <c r="D47" s="722"/>
      <c r="E47" s="722"/>
      <c r="F47" s="722"/>
      <c r="G47" s="722"/>
      <c r="H47" s="722"/>
      <c r="I47" s="722"/>
      <c r="J47" s="722"/>
      <c r="K47" s="722"/>
      <c r="L47" s="723"/>
      <c r="O47" s="152"/>
      <c r="P47" s="152"/>
    </row>
    <row r="48" spans="1:16" s="43" customFormat="1" x14ac:dyDescent="0.25">
      <c r="A48" s="312"/>
      <c r="B48" s="721"/>
      <c r="C48" s="722"/>
      <c r="D48" s="722"/>
      <c r="E48" s="722"/>
      <c r="F48" s="722"/>
      <c r="G48" s="722"/>
      <c r="H48" s="722"/>
      <c r="I48" s="722"/>
      <c r="J48" s="722"/>
      <c r="K48" s="722"/>
      <c r="L48" s="723"/>
      <c r="O48" s="152"/>
      <c r="P48" s="152"/>
    </row>
    <row r="49" spans="1:16" s="43" customFormat="1" x14ac:dyDescent="0.25">
      <c r="A49" s="312"/>
      <c r="B49" s="721"/>
      <c r="C49" s="722"/>
      <c r="D49" s="722"/>
      <c r="E49" s="722"/>
      <c r="F49" s="722"/>
      <c r="G49" s="722"/>
      <c r="H49" s="722"/>
      <c r="I49" s="722"/>
      <c r="J49" s="722"/>
      <c r="K49" s="722"/>
      <c r="L49" s="723"/>
      <c r="O49" s="152"/>
      <c r="P49" s="152"/>
    </row>
    <row r="50" spans="1:16" s="43" customFormat="1" x14ac:dyDescent="0.25">
      <c r="A50" s="312"/>
      <c r="B50" s="721"/>
      <c r="C50" s="722"/>
      <c r="D50" s="722"/>
      <c r="E50" s="722"/>
      <c r="F50" s="722"/>
      <c r="G50" s="722"/>
      <c r="H50" s="722"/>
      <c r="I50" s="722"/>
      <c r="J50" s="722"/>
      <c r="K50" s="722"/>
      <c r="L50" s="723"/>
      <c r="O50" s="152"/>
      <c r="P50" s="152"/>
    </row>
    <row r="51" spans="1:16" s="43" customFormat="1" x14ac:dyDescent="0.25">
      <c r="A51" s="312"/>
      <c r="B51" s="721"/>
      <c r="C51" s="722"/>
      <c r="D51" s="722"/>
      <c r="E51" s="722"/>
      <c r="F51" s="722"/>
      <c r="G51" s="722"/>
      <c r="H51" s="722"/>
      <c r="I51" s="722"/>
      <c r="J51" s="722"/>
      <c r="K51" s="722"/>
      <c r="L51" s="723"/>
      <c r="O51" s="152"/>
      <c r="P51" s="152"/>
    </row>
    <row r="52" spans="1:16" s="43" customFormat="1" x14ac:dyDescent="0.25">
      <c r="A52" s="312"/>
      <c r="B52" s="721"/>
      <c r="C52" s="722"/>
      <c r="D52" s="722"/>
      <c r="E52" s="722"/>
      <c r="F52" s="722"/>
      <c r="G52" s="722"/>
      <c r="H52" s="722"/>
      <c r="I52" s="722"/>
      <c r="J52" s="722"/>
      <c r="K52" s="722"/>
      <c r="L52" s="723"/>
      <c r="O52" s="152"/>
      <c r="P52" s="152"/>
    </row>
    <row r="53" spans="1:16" s="153" customFormat="1" x14ac:dyDescent="0.25">
      <c r="A53" s="198"/>
      <c r="B53" s="205"/>
      <c r="C53" s="206"/>
      <c r="D53" s="206"/>
      <c r="E53" s="206"/>
      <c r="F53" s="206"/>
      <c r="G53" s="206"/>
      <c r="H53" s="206"/>
      <c r="I53" s="206"/>
      <c r="J53" s="206"/>
      <c r="K53" s="206"/>
      <c r="L53" s="207"/>
    </row>
    <row r="54" spans="1:16" s="3" customFormat="1" x14ac:dyDescent="0.25">
      <c r="A54" s="13"/>
      <c r="B54" s="530" t="s">
        <v>21</v>
      </c>
      <c r="C54" s="531"/>
      <c r="D54" s="531"/>
      <c r="E54" s="531"/>
      <c r="F54" s="531"/>
      <c r="G54" s="531"/>
      <c r="H54" s="531"/>
      <c r="I54" s="531"/>
      <c r="J54" s="531"/>
      <c r="K54" s="531"/>
      <c r="L54" s="532"/>
      <c r="M54" s="214"/>
      <c r="O54" s="153"/>
    </row>
    <row r="55" spans="1:16" s="153" customFormat="1" x14ac:dyDescent="0.25">
      <c r="A55" s="198"/>
      <c r="B55" s="199"/>
      <c r="C55" s="200"/>
      <c r="D55" s="200"/>
      <c r="E55" s="200"/>
      <c r="F55" s="200"/>
      <c r="G55" s="200"/>
      <c r="H55" s="200"/>
      <c r="I55" s="200"/>
      <c r="J55" s="200"/>
      <c r="K55" s="200"/>
      <c r="L55" s="201"/>
    </row>
    <row r="56" spans="1:16" s="153" customFormat="1" x14ac:dyDescent="0.25">
      <c r="A56" s="198"/>
      <c r="B56" s="409" t="str">
        <f>IF(Intro!$G$20="English",O56,P56)</f>
        <v>Présentez les états financiers vérifiés de l’ensemble de votre entreprise pour chaque exercice financier depuis le 1er janvier 2023. Si ceux-ci ne sont pas disponibles, fournissez les états financiers non vérifiés équivalents. Si vous fournissez des données consolidées pour plusieurs entités dans l’ensemble de votre entreprise (question 1), pour le coût de fabrication des marchandises (question 3) ou pour l’« État des résultats pour les marchandises », fournissez les états financiers vérifiés ou les états financiers non vérifiés équivalents pour chacune de ces entités.</v>
      </c>
      <c r="C56" s="410"/>
      <c r="D56" s="410"/>
      <c r="E56" s="410"/>
      <c r="F56" s="410"/>
      <c r="G56" s="410"/>
      <c r="H56" s="410"/>
      <c r="I56" s="410"/>
      <c r="J56" s="410"/>
      <c r="K56" s="410"/>
      <c r="L56" s="411"/>
      <c r="O56" s="152" t="s">
        <v>856</v>
      </c>
      <c r="P56" s="152" t="s">
        <v>857</v>
      </c>
    </row>
    <row r="57" spans="1:16" s="153" customFormat="1" ht="36" customHeight="1" x14ac:dyDescent="0.25">
      <c r="A57" s="198" t="s">
        <v>565</v>
      </c>
      <c r="B57" s="409"/>
      <c r="C57" s="410"/>
      <c r="D57" s="410"/>
      <c r="E57" s="410"/>
      <c r="F57" s="410"/>
      <c r="G57" s="410"/>
      <c r="H57" s="410"/>
      <c r="I57" s="410"/>
      <c r="J57" s="410"/>
      <c r="K57" s="410"/>
      <c r="L57" s="411"/>
    </row>
    <row r="58" spans="1:16" s="153" customFormat="1" x14ac:dyDescent="0.25">
      <c r="A58" s="198"/>
      <c r="B58" s="205"/>
      <c r="C58" s="206"/>
      <c r="D58" s="206"/>
      <c r="E58" s="206"/>
      <c r="F58" s="206"/>
      <c r="G58" s="206"/>
      <c r="H58" s="206"/>
      <c r="I58" s="206"/>
      <c r="J58" s="206"/>
      <c r="K58" s="206"/>
      <c r="L58" s="207"/>
    </row>
    <row r="59" spans="1:16" s="3" customFormat="1" x14ac:dyDescent="0.25">
      <c r="A59" s="13"/>
      <c r="B59" s="216"/>
      <c r="C59" s="216"/>
      <c r="D59" s="216"/>
      <c r="E59" s="217"/>
      <c r="F59" s="217"/>
      <c r="G59" s="217"/>
      <c r="H59" s="217"/>
      <c r="I59" s="217"/>
      <c r="J59" s="217"/>
      <c r="K59" s="217"/>
      <c r="L59" s="217"/>
      <c r="M59" s="214"/>
    </row>
    <row r="60" spans="1:16" x14ac:dyDescent="0.25">
      <c r="B60" s="398" t="str">
        <f>IF(Intro!$G$20="English",O60,P60)</f>
        <v>COÛT DES MARCHANDISES FABRIQUÉES DES MARCHANDISES</v>
      </c>
      <c r="C60" s="399"/>
      <c r="D60" s="399"/>
      <c r="E60" s="399"/>
      <c r="F60" s="399"/>
      <c r="G60" s="399"/>
      <c r="H60" s="399"/>
      <c r="I60" s="399"/>
      <c r="J60" s="399"/>
      <c r="K60" s="399"/>
      <c r="L60" s="400"/>
      <c r="M60" s="153"/>
      <c r="O60" s="253" t="s">
        <v>678</v>
      </c>
      <c r="P60" s="253" t="s">
        <v>679</v>
      </c>
    </row>
    <row r="61" spans="1:16" x14ac:dyDescent="0.25">
      <c r="B61" s="530" t="s">
        <v>26</v>
      </c>
      <c r="C61" s="531"/>
      <c r="D61" s="531"/>
      <c r="E61" s="531"/>
      <c r="F61" s="531"/>
      <c r="G61" s="531"/>
      <c r="H61" s="531"/>
      <c r="I61" s="531"/>
      <c r="J61" s="531"/>
      <c r="K61" s="531"/>
      <c r="L61" s="532"/>
      <c r="M61" s="2"/>
    </row>
    <row r="62" spans="1:16" s="11" customFormat="1" x14ac:dyDescent="0.25">
      <c r="A62" s="13"/>
      <c r="B62" s="30"/>
      <c r="C62" s="31"/>
      <c r="D62" s="31"/>
      <c r="E62" s="32"/>
      <c r="F62" s="32"/>
      <c r="G62" s="32"/>
      <c r="H62" s="32"/>
      <c r="I62" s="32"/>
      <c r="J62" s="32"/>
      <c r="K62" s="32"/>
      <c r="L62" s="33"/>
    </row>
    <row r="63" spans="1:16" s="11" customFormat="1" x14ac:dyDescent="0.25">
      <c r="A63" s="13"/>
      <c r="B63" s="401" t="str">
        <f>IF(Intro!$G$20="English",O63,P63)</f>
        <v>Fournissez l'état du coût des marchandises fabriquées de votre entreprise pour ses ventes au Canada et à l'exportation des marchandises produites au Canada.</v>
      </c>
      <c r="C63" s="402"/>
      <c r="D63" s="402"/>
      <c r="E63" s="402"/>
      <c r="F63" s="402"/>
      <c r="G63" s="402"/>
      <c r="H63" s="402"/>
      <c r="I63" s="402"/>
      <c r="J63" s="402"/>
      <c r="K63" s="402"/>
      <c r="L63" s="403"/>
      <c r="O63" s="12" t="s">
        <v>425</v>
      </c>
      <c r="P63" s="11" t="s">
        <v>161</v>
      </c>
    </row>
    <row r="64" spans="1:16" s="11" customFormat="1" x14ac:dyDescent="0.25">
      <c r="A64" s="13"/>
      <c r="B64" s="182"/>
      <c r="C64" s="183"/>
      <c r="D64" s="31"/>
      <c r="E64" s="32"/>
      <c r="F64" s="32"/>
      <c r="G64" s="32"/>
      <c r="H64" s="32"/>
      <c r="I64" s="32"/>
      <c r="J64" s="32"/>
      <c r="K64" s="32"/>
      <c r="L64" s="33"/>
      <c r="O64" s="12"/>
    </row>
    <row r="65" spans="1:16" s="11" customFormat="1" x14ac:dyDescent="0.25">
      <c r="A65" s="13"/>
      <c r="B65" s="696" t="str">
        <f>IF(Intro!$G$20="English",O65,P65)</f>
        <v>Pour les ventes au Canada</v>
      </c>
      <c r="C65" s="697"/>
      <c r="D65" s="697"/>
      <c r="E65" s="697"/>
      <c r="F65" s="698"/>
      <c r="G65" s="585">
        <f>Variables!$B$6</f>
        <v>2023</v>
      </c>
      <c r="H65" s="585">
        <f>G65+1</f>
        <v>2024</v>
      </c>
      <c r="I65" s="585">
        <f>H65+1</f>
        <v>2025</v>
      </c>
      <c r="J65" s="585" t="str">
        <f>J22</f>
        <v>janv.-mars 2025</v>
      </c>
      <c r="K65" s="587" t="str">
        <f>K22</f>
        <v>janv.-mars 2026</v>
      </c>
      <c r="L65" s="349"/>
      <c r="O65" s="12" t="s">
        <v>43</v>
      </c>
      <c r="P65" s="12" t="s">
        <v>44</v>
      </c>
    </row>
    <row r="66" spans="1:16" s="11" customFormat="1" x14ac:dyDescent="0.25">
      <c r="A66" s="13"/>
      <c r="B66" s="699"/>
      <c r="C66" s="700"/>
      <c r="D66" s="700"/>
      <c r="E66" s="700"/>
      <c r="F66" s="701"/>
      <c r="G66" s="586"/>
      <c r="H66" s="586"/>
      <c r="I66" s="586"/>
      <c r="J66" s="586"/>
      <c r="K66" s="587"/>
      <c r="L66" s="349"/>
      <c r="O66" s="12"/>
      <c r="P66" s="12"/>
    </row>
    <row r="67" spans="1:16" s="153" customFormat="1" x14ac:dyDescent="0.25">
      <c r="A67" s="198"/>
      <c r="B67" s="702" t="str">
        <f>IF(Intro!$G$20="English",O67,P67)</f>
        <v>Stock d'ouverture des marchandises en cours de fabrication</v>
      </c>
      <c r="C67" s="703"/>
      <c r="D67" s="703"/>
      <c r="E67" s="704"/>
      <c r="F67" s="324" t="s">
        <v>570</v>
      </c>
      <c r="G67" s="336"/>
      <c r="H67" s="336"/>
      <c r="I67" s="336"/>
      <c r="J67" s="336"/>
      <c r="K67" s="336"/>
      <c r="L67" s="350"/>
      <c r="O67" s="153" t="s">
        <v>59</v>
      </c>
      <c r="P67" s="153" t="s">
        <v>60</v>
      </c>
    </row>
    <row r="68" spans="1:16" s="153" customFormat="1" x14ac:dyDescent="0.25">
      <c r="A68" s="198"/>
      <c r="B68" s="702" t="str">
        <f>IF(Intro!$G$20="English",O68,P68)</f>
        <v xml:space="preserve">La matière directe utilisée 1 - </v>
      </c>
      <c r="C68" s="703"/>
      <c r="D68" s="703"/>
      <c r="E68" s="704"/>
      <c r="F68" s="324" t="s">
        <v>570</v>
      </c>
      <c r="G68" s="336"/>
      <c r="H68" s="336"/>
      <c r="I68" s="336"/>
      <c r="J68" s="336"/>
      <c r="K68" s="336"/>
      <c r="L68" s="350"/>
      <c r="O68" s="12" t="str">
        <f>"Direct material used 1 - "&amp;Public!D165</f>
        <v xml:space="preserve">Direct material used 1 - </v>
      </c>
      <c r="P68" s="11" t="str">
        <f>"La matière directe utilisée 1 - "&amp;Public!D165</f>
        <v xml:space="preserve">La matière directe utilisée 1 - </v>
      </c>
    </row>
    <row r="69" spans="1:16" s="153" customFormat="1" x14ac:dyDescent="0.25">
      <c r="A69" s="198"/>
      <c r="B69" s="702" t="str">
        <f>IF(Intro!$G$20="English",O69,P69)</f>
        <v xml:space="preserve">La matière directe utilisée 2 - </v>
      </c>
      <c r="C69" s="703"/>
      <c r="D69" s="703"/>
      <c r="E69" s="704"/>
      <c r="F69" s="324" t="s">
        <v>570</v>
      </c>
      <c r="G69" s="336"/>
      <c r="H69" s="336"/>
      <c r="I69" s="336"/>
      <c r="J69" s="336"/>
      <c r="K69" s="336"/>
      <c r="L69" s="350"/>
      <c r="O69" s="12" t="str">
        <f>"Direct material used 2 - "&amp;Public!D166</f>
        <v xml:space="preserve">Direct material used 2 - </v>
      </c>
      <c r="P69" s="11" t="str">
        <f>"La matière directe utilisée 2 - "&amp;Public!D166</f>
        <v xml:space="preserve">La matière directe utilisée 2 - </v>
      </c>
    </row>
    <row r="70" spans="1:16" s="153" customFormat="1" x14ac:dyDescent="0.25">
      <c r="A70" s="198"/>
      <c r="B70" s="702" t="str">
        <f>IF(Intro!$G$20="English",O70,P70)</f>
        <v xml:space="preserve">La matière directe utilisée 3 - </v>
      </c>
      <c r="C70" s="703"/>
      <c r="D70" s="703"/>
      <c r="E70" s="704"/>
      <c r="F70" s="324" t="s">
        <v>570</v>
      </c>
      <c r="G70" s="336"/>
      <c r="H70" s="336"/>
      <c r="I70" s="336"/>
      <c r="J70" s="336"/>
      <c r="K70" s="336"/>
      <c r="L70" s="350"/>
      <c r="O70" s="12" t="str">
        <f>"Direct material used 3 - "&amp;Public!D167</f>
        <v xml:space="preserve">Direct material used 3 - </v>
      </c>
      <c r="P70" s="11" t="str">
        <f>"La matière directe utilisée 3 - "&amp;Public!D167</f>
        <v xml:space="preserve">La matière directe utilisée 3 - </v>
      </c>
    </row>
    <row r="71" spans="1:16" s="153" customFormat="1" x14ac:dyDescent="0.25">
      <c r="A71" s="198"/>
      <c r="B71" s="702" t="str">
        <f>IF(Intro!$G$20="English",O71,P71)</f>
        <v>Toutes les autres matières directes utilisées</v>
      </c>
      <c r="C71" s="703"/>
      <c r="D71" s="703"/>
      <c r="E71" s="704"/>
      <c r="F71" s="324" t="s">
        <v>570</v>
      </c>
      <c r="G71" s="336"/>
      <c r="H71" s="336"/>
      <c r="I71" s="336"/>
      <c r="J71" s="336"/>
      <c r="K71" s="336"/>
      <c r="L71" s="350"/>
      <c r="O71" s="153" t="s">
        <v>61</v>
      </c>
      <c r="P71" s="153" t="s">
        <v>62</v>
      </c>
    </row>
    <row r="72" spans="1:16" s="153" customFormat="1" x14ac:dyDescent="0.25">
      <c r="A72" s="198"/>
      <c r="B72" s="702" t="str">
        <f>IF(Intro!$G$20="English",O72,P72)</f>
        <v xml:space="preserve">Le montant des salaires associé à l’emploi direct </v>
      </c>
      <c r="C72" s="703"/>
      <c r="D72" s="703"/>
      <c r="E72" s="704"/>
      <c r="F72" s="324" t="s">
        <v>570</v>
      </c>
      <c r="G72" s="336"/>
      <c r="H72" s="336"/>
      <c r="I72" s="336"/>
      <c r="J72" s="336"/>
      <c r="K72" s="336"/>
      <c r="L72" s="350"/>
      <c r="O72" s="153" t="s">
        <v>63</v>
      </c>
      <c r="P72" s="153" t="s">
        <v>64</v>
      </c>
    </row>
    <row r="73" spans="1:16" s="153" customFormat="1" x14ac:dyDescent="0.25">
      <c r="A73" s="198"/>
      <c r="B73" s="702" t="str">
        <f>IF(Intro!$G$20="English",O73,P73)</f>
        <v>Charges indirectes de fabrication</v>
      </c>
      <c r="C73" s="703"/>
      <c r="D73" s="703"/>
      <c r="E73" s="704"/>
      <c r="F73" s="324" t="s">
        <v>570</v>
      </c>
      <c r="G73" s="336"/>
      <c r="H73" s="336"/>
      <c r="I73" s="336"/>
      <c r="J73" s="336"/>
      <c r="K73" s="336"/>
      <c r="L73" s="350"/>
      <c r="O73" s="153" t="s">
        <v>426</v>
      </c>
      <c r="P73" s="153" t="s">
        <v>65</v>
      </c>
    </row>
    <row r="74" spans="1:16" s="153" customFormat="1" x14ac:dyDescent="0.25">
      <c r="A74" s="198"/>
      <c r="B74" s="702" t="str">
        <f>IF(Intro!$G$20="English",O74,P74)</f>
        <v>Stock de clôture des marchandises en cours de fabrication</v>
      </c>
      <c r="C74" s="703"/>
      <c r="D74" s="703"/>
      <c r="E74" s="704"/>
      <c r="F74" s="324" t="s">
        <v>570</v>
      </c>
      <c r="G74" s="336"/>
      <c r="H74" s="336"/>
      <c r="I74" s="336"/>
      <c r="J74" s="336"/>
      <c r="K74" s="336"/>
      <c r="L74" s="350"/>
      <c r="O74" s="153" t="s">
        <v>217</v>
      </c>
      <c r="P74" s="153" t="s">
        <v>607</v>
      </c>
    </row>
    <row r="75" spans="1:16" s="177" customFormat="1" x14ac:dyDescent="0.25">
      <c r="A75" s="215"/>
      <c r="B75" s="693" t="str">
        <f>IF(Intro!$G$20="English",O75,P75)</f>
        <v xml:space="preserve">Coût des marchandises fabriquées </v>
      </c>
      <c r="C75" s="694"/>
      <c r="D75" s="694"/>
      <c r="E75" s="695"/>
      <c r="F75" s="324" t="s">
        <v>570</v>
      </c>
      <c r="G75" s="337">
        <f>G67+G68+G69+G70+G71+G72+G73-G74</f>
        <v>0</v>
      </c>
      <c r="H75" s="337">
        <f t="shared" ref="H75:I75" si="0">H67+H68+H69+H70+H71+H72+H73-H74</f>
        <v>0</v>
      </c>
      <c r="I75" s="337">
        <f t="shared" si="0"/>
        <v>0</v>
      </c>
      <c r="J75" s="337">
        <f t="shared" ref="J75:K75" si="1">J67+J68+J69+J70+J71+J72+J73-J74</f>
        <v>0</v>
      </c>
      <c r="K75" s="337">
        <f t="shared" si="1"/>
        <v>0</v>
      </c>
      <c r="L75" s="357"/>
      <c r="O75" s="177" t="s">
        <v>66</v>
      </c>
      <c r="P75" s="177" t="s">
        <v>67</v>
      </c>
    </row>
    <row r="76" spans="1:16" s="11" customFormat="1" x14ac:dyDescent="0.25">
      <c r="A76" s="13"/>
      <c r="B76" s="182"/>
      <c r="C76" s="183"/>
      <c r="G76" s="31"/>
      <c r="H76" s="32"/>
      <c r="I76" s="32"/>
      <c r="J76" s="32"/>
      <c r="K76" s="32"/>
      <c r="L76" s="33"/>
      <c r="O76" s="12"/>
    </row>
    <row r="77" spans="1:16" s="43" customFormat="1" x14ac:dyDescent="0.25">
      <c r="A77" s="312"/>
      <c r="B77" s="679" t="str">
        <f>B43</f>
        <v>Expliquez tout changement important intervenu entre les périodes et toute irrégularité telle que des montants négatifs dans les montants indiqués ci-dessus.</v>
      </c>
      <c r="C77" s="732"/>
      <c r="D77" s="732"/>
      <c r="E77" s="732"/>
      <c r="F77" s="732"/>
      <c r="G77" s="732"/>
      <c r="H77" s="732"/>
      <c r="I77" s="732"/>
      <c r="J77" s="732"/>
      <c r="K77" s="732"/>
      <c r="L77" s="681"/>
      <c r="O77" s="152"/>
      <c r="P77" s="152"/>
    </row>
    <row r="78" spans="1:16" s="43" customFormat="1" x14ac:dyDescent="0.25">
      <c r="A78" s="312"/>
      <c r="B78" s="306"/>
      <c r="C78" s="162"/>
      <c r="D78" s="162"/>
      <c r="E78" s="162"/>
      <c r="F78" s="162"/>
      <c r="L78" s="319"/>
    </row>
    <row r="79" spans="1:16" s="43" customFormat="1" x14ac:dyDescent="0.25">
      <c r="A79" s="312"/>
      <c r="B79" s="721"/>
      <c r="C79" s="722"/>
      <c r="D79" s="722"/>
      <c r="E79" s="722"/>
      <c r="F79" s="722"/>
      <c r="G79" s="722"/>
      <c r="H79" s="722"/>
      <c r="I79" s="722"/>
      <c r="J79" s="722"/>
      <c r="K79" s="722"/>
      <c r="L79" s="723"/>
    </row>
    <row r="80" spans="1:16" s="43" customFormat="1" x14ac:dyDescent="0.25">
      <c r="A80" s="312"/>
      <c r="B80" s="721"/>
      <c r="C80" s="722"/>
      <c r="D80" s="722"/>
      <c r="E80" s="722"/>
      <c r="F80" s="722"/>
      <c r="G80" s="722"/>
      <c r="H80" s="722"/>
      <c r="I80" s="722"/>
      <c r="J80" s="722"/>
      <c r="K80" s="722"/>
      <c r="L80" s="723"/>
      <c r="O80" s="152"/>
      <c r="P80" s="152"/>
    </row>
    <row r="81" spans="1:16" s="43" customFormat="1" x14ac:dyDescent="0.25">
      <c r="A81" s="312"/>
      <c r="B81" s="721"/>
      <c r="C81" s="722"/>
      <c r="D81" s="722"/>
      <c r="E81" s="722"/>
      <c r="F81" s="722"/>
      <c r="G81" s="722"/>
      <c r="H81" s="722"/>
      <c r="I81" s="722"/>
      <c r="J81" s="722"/>
      <c r="K81" s="722"/>
      <c r="L81" s="723"/>
      <c r="O81" s="152"/>
      <c r="P81" s="152"/>
    </row>
    <row r="82" spans="1:16" s="43" customFormat="1" x14ac:dyDescent="0.25">
      <c r="A82" s="312"/>
      <c r="B82" s="721"/>
      <c r="C82" s="722"/>
      <c r="D82" s="722"/>
      <c r="E82" s="722"/>
      <c r="F82" s="722"/>
      <c r="G82" s="722"/>
      <c r="H82" s="722"/>
      <c r="I82" s="722"/>
      <c r="J82" s="722"/>
      <c r="K82" s="722"/>
      <c r="L82" s="723"/>
      <c r="O82" s="152"/>
      <c r="P82" s="152"/>
    </row>
    <row r="83" spans="1:16" s="43" customFormat="1" x14ac:dyDescent="0.25">
      <c r="A83" s="312"/>
      <c r="B83" s="721"/>
      <c r="C83" s="722"/>
      <c r="D83" s="722"/>
      <c r="E83" s="722"/>
      <c r="F83" s="722"/>
      <c r="G83" s="722"/>
      <c r="H83" s="722"/>
      <c r="I83" s="722"/>
      <c r="J83" s="722"/>
      <c r="K83" s="722"/>
      <c r="L83" s="723"/>
    </row>
    <row r="84" spans="1:16" s="43" customFormat="1" x14ac:dyDescent="0.25">
      <c r="A84" s="312"/>
      <c r="B84" s="721"/>
      <c r="C84" s="722"/>
      <c r="D84" s="722"/>
      <c r="E84" s="722"/>
      <c r="F84" s="722"/>
      <c r="G84" s="722"/>
      <c r="H84" s="722"/>
      <c r="I84" s="722"/>
      <c r="J84" s="722"/>
      <c r="K84" s="722"/>
      <c r="L84" s="723"/>
    </row>
    <row r="85" spans="1:16" s="43" customFormat="1" x14ac:dyDescent="0.25">
      <c r="A85" s="312"/>
      <c r="B85" s="721"/>
      <c r="C85" s="722"/>
      <c r="D85" s="722"/>
      <c r="E85" s="722"/>
      <c r="F85" s="722"/>
      <c r="G85" s="722"/>
      <c r="H85" s="722"/>
      <c r="I85" s="722"/>
      <c r="J85" s="722"/>
      <c r="K85" s="722"/>
      <c r="L85" s="723"/>
    </row>
    <row r="86" spans="1:16" s="43" customFormat="1" x14ac:dyDescent="0.25">
      <c r="A86" s="312"/>
      <c r="B86" s="721"/>
      <c r="C86" s="722"/>
      <c r="D86" s="722"/>
      <c r="E86" s="722"/>
      <c r="F86" s="722"/>
      <c r="G86" s="722"/>
      <c r="H86" s="722"/>
      <c r="I86" s="722"/>
      <c r="J86" s="722"/>
      <c r="K86" s="722"/>
      <c r="L86" s="723"/>
    </row>
    <row r="87" spans="1:16" s="152" customFormat="1" x14ac:dyDescent="0.25">
      <c r="A87" s="42"/>
      <c r="B87" s="308"/>
      <c r="C87" s="320"/>
      <c r="G87" s="168"/>
      <c r="H87" s="169"/>
      <c r="I87" s="169"/>
      <c r="J87" s="169"/>
      <c r="K87" s="169"/>
      <c r="L87" s="170"/>
      <c r="O87" s="166"/>
    </row>
    <row r="88" spans="1:16" s="11" customFormat="1" x14ac:dyDescent="0.25">
      <c r="A88" s="13"/>
      <c r="B88" s="696" t="str">
        <f>IF(Intro!$G$20="English",O88,P88)</f>
        <v>Pour les ventes à l'exportation</v>
      </c>
      <c r="C88" s="697"/>
      <c r="D88" s="697"/>
      <c r="E88" s="697"/>
      <c r="F88" s="698"/>
      <c r="G88" s="585">
        <f>Variables!$B$6</f>
        <v>2023</v>
      </c>
      <c r="H88" s="585">
        <f>G88+1</f>
        <v>2024</v>
      </c>
      <c r="I88" s="585">
        <f>H88+1</f>
        <v>2025</v>
      </c>
      <c r="J88" s="585" t="str">
        <f>J65</f>
        <v>janv.-mars 2025</v>
      </c>
      <c r="K88" s="587" t="str">
        <f>K65</f>
        <v>janv.-mars 2026</v>
      </c>
      <c r="L88" s="349"/>
      <c r="O88" s="12" t="s">
        <v>218</v>
      </c>
      <c r="P88" s="12" t="s">
        <v>219</v>
      </c>
    </row>
    <row r="89" spans="1:16" s="11" customFormat="1" x14ac:dyDescent="0.25">
      <c r="A89" s="13"/>
      <c r="B89" s="699"/>
      <c r="C89" s="700"/>
      <c r="D89" s="700"/>
      <c r="E89" s="700"/>
      <c r="F89" s="701"/>
      <c r="G89" s="586"/>
      <c r="H89" s="586"/>
      <c r="I89" s="586"/>
      <c r="J89" s="586"/>
      <c r="K89" s="587"/>
      <c r="L89" s="349"/>
      <c r="O89" s="12"/>
      <c r="P89" s="12"/>
    </row>
    <row r="90" spans="1:16" s="153" customFormat="1" x14ac:dyDescent="0.25">
      <c r="A90" s="198"/>
      <c r="B90" s="702" t="str">
        <f t="shared" ref="B90:B98" si="2">B67</f>
        <v>Stock d'ouverture des marchandises en cours de fabrication</v>
      </c>
      <c r="C90" s="703"/>
      <c r="D90" s="703"/>
      <c r="E90" s="704"/>
      <c r="F90" s="272" t="s">
        <v>570</v>
      </c>
      <c r="G90" s="340"/>
      <c r="H90" s="340"/>
      <c r="I90" s="340"/>
      <c r="J90" s="340"/>
      <c r="K90" s="340"/>
      <c r="L90" s="350"/>
    </row>
    <row r="91" spans="1:16" s="153" customFormat="1" x14ac:dyDescent="0.25">
      <c r="A91" s="198"/>
      <c r="B91" s="702" t="str">
        <f t="shared" si="2"/>
        <v xml:space="preserve">La matière directe utilisée 1 - </v>
      </c>
      <c r="C91" s="703"/>
      <c r="D91" s="703"/>
      <c r="E91" s="704"/>
      <c r="F91" s="272" t="s">
        <v>570</v>
      </c>
      <c r="G91" s="340"/>
      <c r="H91" s="340"/>
      <c r="I91" s="340"/>
      <c r="J91" s="340"/>
      <c r="K91" s="340"/>
      <c r="L91" s="350"/>
      <c r="O91" s="12"/>
      <c r="P91" s="11"/>
    </row>
    <row r="92" spans="1:16" s="153" customFormat="1" x14ac:dyDescent="0.25">
      <c r="A92" s="198"/>
      <c r="B92" s="702" t="str">
        <f t="shared" si="2"/>
        <v xml:space="preserve">La matière directe utilisée 2 - </v>
      </c>
      <c r="C92" s="703"/>
      <c r="D92" s="703"/>
      <c r="E92" s="704"/>
      <c r="F92" s="272" t="s">
        <v>570</v>
      </c>
      <c r="G92" s="340"/>
      <c r="H92" s="340"/>
      <c r="I92" s="340"/>
      <c r="J92" s="340"/>
      <c r="K92" s="340"/>
      <c r="L92" s="350"/>
      <c r="O92" s="12"/>
      <c r="P92" s="11"/>
    </row>
    <row r="93" spans="1:16" s="153" customFormat="1" x14ac:dyDescent="0.25">
      <c r="A93" s="198"/>
      <c r="B93" s="702" t="str">
        <f t="shared" si="2"/>
        <v xml:space="preserve">La matière directe utilisée 3 - </v>
      </c>
      <c r="C93" s="703"/>
      <c r="D93" s="703"/>
      <c r="E93" s="704"/>
      <c r="F93" s="272" t="s">
        <v>570</v>
      </c>
      <c r="G93" s="340"/>
      <c r="H93" s="340"/>
      <c r="I93" s="340"/>
      <c r="J93" s="340"/>
      <c r="K93" s="340"/>
      <c r="L93" s="350"/>
      <c r="O93" s="12"/>
      <c r="P93" s="11"/>
    </row>
    <row r="94" spans="1:16" s="153" customFormat="1" x14ac:dyDescent="0.25">
      <c r="A94" s="198"/>
      <c r="B94" s="702" t="str">
        <f t="shared" si="2"/>
        <v>Toutes les autres matières directes utilisées</v>
      </c>
      <c r="C94" s="703"/>
      <c r="D94" s="703"/>
      <c r="E94" s="704"/>
      <c r="F94" s="272" t="s">
        <v>570</v>
      </c>
      <c r="G94" s="340"/>
      <c r="H94" s="340"/>
      <c r="I94" s="340"/>
      <c r="J94" s="340"/>
      <c r="K94" s="340"/>
      <c r="L94" s="350"/>
    </row>
    <row r="95" spans="1:16" s="153" customFormat="1" x14ac:dyDescent="0.25">
      <c r="A95" s="198"/>
      <c r="B95" s="702" t="str">
        <f t="shared" si="2"/>
        <v xml:space="preserve">Le montant des salaires associé à l’emploi direct </v>
      </c>
      <c r="C95" s="703"/>
      <c r="D95" s="703"/>
      <c r="E95" s="704"/>
      <c r="F95" s="272" t="s">
        <v>570</v>
      </c>
      <c r="G95" s="340"/>
      <c r="H95" s="340"/>
      <c r="I95" s="340"/>
      <c r="J95" s="340"/>
      <c r="K95" s="340"/>
      <c r="L95" s="350"/>
    </row>
    <row r="96" spans="1:16" s="153" customFormat="1" x14ac:dyDescent="0.25">
      <c r="A96" s="198"/>
      <c r="B96" s="702" t="str">
        <f t="shared" si="2"/>
        <v>Charges indirectes de fabrication</v>
      </c>
      <c r="C96" s="703"/>
      <c r="D96" s="703"/>
      <c r="E96" s="704"/>
      <c r="F96" s="272" t="s">
        <v>570</v>
      </c>
      <c r="G96" s="340"/>
      <c r="H96" s="340"/>
      <c r="I96" s="340"/>
      <c r="J96" s="340"/>
      <c r="K96" s="340"/>
      <c r="L96" s="350"/>
    </row>
    <row r="97" spans="1:16" s="153" customFormat="1" x14ac:dyDescent="0.25">
      <c r="A97" s="198"/>
      <c r="B97" s="702" t="str">
        <f t="shared" si="2"/>
        <v>Stock de clôture des marchandises en cours de fabrication</v>
      </c>
      <c r="C97" s="703"/>
      <c r="D97" s="703"/>
      <c r="E97" s="704"/>
      <c r="F97" s="272" t="s">
        <v>570</v>
      </c>
      <c r="G97" s="340"/>
      <c r="H97" s="340"/>
      <c r="I97" s="340"/>
      <c r="J97" s="340"/>
      <c r="K97" s="340"/>
      <c r="L97" s="350"/>
    </row>
    <row r="98" spans="1:16" s="177" customFormat="1" x14ac:dyDescent="0.25">
      <c r="A98" s="215"/>
      <c r="B98" s="693" t="str">
        <f t="shared" si="2"/>
        <v xml:space="preserve">Coût des marchandises fabriquées </v>
      </c>
      <c r="C98" s="694"/>
      <c r="D98" s="694"/>
      <c r="E98" s="695"/>
      <c r="F98" s="272" t="s">
        <v>570</v>
      </c>
      <c r="G98" s="348">
        <f>G90+G91+G92+G93+G94+G95+G96-G97</f>
        <v>0</v>
      </c>
      <c r="H98" s="348">
        <f t="shared" ref="H98" si="3">H90+H91+H92+H93+H94+H95+H96-H97</f>
        <v>0</v>
      </c>
      <c r="I98" s="348">
        <f t="shared" ref="I98:J98" si="4">I90+I91+I92+I93+I94+I95+I96-I97</f>
        <v>0</v>
      </c>
      <c r="J98" s="348">
        <f t="shared" si="4"/>
        <v>0</v>
      </c>
      <c r="K98" s="348">
        <f t="shared" ref="K98" si="5">K90+K91+K92+K93+K94+K95+K96-K97</f>
        <v>0</v>
      </c>
      <c r="L98" s="357"/>
    </row>
    <row r="99" spans="1:16" s="153" customFormat="1" x14ac:dyDescent="0.25">
      <c r="A99" s="198"/>
      <c r="B99" s="199"/>
      <c r="C99" s="200"/>
      <c r="D99" s="200"/>
      <c r="E99" s="200"/>
      <c r="F99" s="200"/>
      <c r="G99" s="200"/>
      <c r="H99" s="200"/>
      <c r="I99" s="200"/>
      <c r="J99" s="200"/>
      <c r="K99" s="200"/>
      <c r="L99" s="201"/>
    </row>
    <row r="100" spans="1:16" s="43" customFormat="1" x14ac:dyDescent="0.25">
      <c r="A100" s="312"/>
      <c r="B100" s="679" t="str">
        <f>B43</f>
        <v>Expliquez tout changement important intervenu entre les périodes et toute irrégularité telle que des montants négatifs dans les montants indiqués ci-dessus.</v>
      </c>
      <c r="C100" s="680"/>
      <c r="D100" s="680"/>
      <c r="E100" s="680"/>
      <c r="F100" s="680"/>
      <c r="G100" s="680"/>
      <c r="H100" s="680"/>
      <c r="I100" s="680"/>
      <c r="J100" s="680"/>
      <c r="K100" s="680"/>
      <c r="L100" s="681"/>
      <c r="O100" s="152"/>
      <c r="P100" s="152"/>
    </row>
    <row r="101" spans="1:16" s="43" customFormat="1" x14ac:dyDescent="0.25">
      <c r="A101" s="312"/>
      <c r="B101" s="306"/>
      <c r="C101" s="162"/>
      <c r="D101" s="162"/>
      <c r="E101" s="162"/>
      <c r="F101" s="162"/>
      <c r="L101" s="319"/>
    </row>
    <row r="102" spans="1:16" s="43" customFormat="1" x14ac:dyDescent="0.25">
      <c r="A102" s="312"/>
      <c r="B102" s="721"/>
      <c r="C102" s="722"/>
      <c r="D102" s="722"/>
      <c r="E102" s="722"/>
      <c r="F102" s="722"/>
      <c r="G102" s="722"/>
      <c r="H102" s="722"/>
      <c r="I102" s="722"/>
      <c r="J102" s="722"/>
      <c r="K102" s="722"/>
      <c r="L102" s="723"/>
    </row>
    <row r="103" spans="1:16" s="43" customFormat="1" x14ac:dyDescent="0.25">
      <c r="A103" s="312"/>
      <c r="B103" s="721"/>
      <c r="C103" s="722"/>
      <c r="D103" s="722"/>
      <c r="E103" s="722"/>
      <c r="F103" s="722"/>
      <c r="G103" s="722"/>
      <c r="H103" s="722"/>
      <c r="I103" s="722"/>
      <c r="J103" s="722"/>
      <c r="K103" s="722"/>
      <c r="L103" s="723"/>
      <c r="O103" s="152"/>
      <c r="P103" s="152"/>
    </row>
    <row r="104" spans="1:16" s="43" customFormat="1" x14ac:dyDescent="0.25">
      <c r="A104" s="312"/>
      <c r="B104" s="721"/>
      <c r="C104" s="722"/>
      <c r="D104" s="722"/>
      <c r="E104" s="722"/>
      <c r="F104" s="722"/>
      <c r="G104" s="722"/>
      <c r="H104" s="722"/>
      <c r="I104" s="722"/>
      <c r="J104" s="722"/>
      <c r="K104" s="722"/>
      <c r="L104" s="723"/>
      <c r="O104" s="152"/>
      <c r="P104" s="152"/>
    </row>
    <row r="105" spans="1:16" s="43" customFormat="1" x14ac:dyDescent="0.25">
      <c r="A105" s="312"/>
      <c r="B105" s="721"/>
      <c r="C105" s="722"/>
      <c r="D105" s="722"/>
      <c r="E105" s="722"/>
      <c r="F105" s="722"/>
      <c r="G105" s="722"/>
      <c r="H105" s="722"/>
      <c r="I105" s="722"/>
      <c r="J105" s="722"/>
      <c r="K105" s="722"/>
      <c r="L105" s="723"/>
      <c r="O105" s="152"/>
      <c r="P105" s="152"/>
    </row>
    <row r="106" spans="1:16" s="43" customFormat="1" x14ac:dyDescent="0.25">
      <c r="A106" s="312"/>
      <c r="B106" s="721"/>
      <c r="C106" s="722"/>
      <c r="D106" s="722"/>
      <c r="E106" s="722"/>
      <c r="F106" s="722"/>
      <c r="G106" s="722"/>
      <c r="H106" s="722"/>
      <c r="I106" s="722"/>
      <c r="J106" s="722"/>
      <c r="K106" s="722"/>
      <c r="L106" s="723"/>
    </row>
    <row r="107" spans="1:16" s="43" customFormat="1" x14ac:dyDescent="0.25">
      <c r="A107" s="312"/>
      <c r="B107" s="721"/>
      <c r="C107" s="722"/>
      <c r="D107" s="722"/>
      <c r="E107" s="722"/>
      <c r="F107" s="722"/>
      <c r="G107" s="722"/>
      <c r="H107" s="722"/>
      <c r="I107" s="722"/>
      <c r="J107" s="722"/>
      <c r="K107" s="722"/>
      <c r="L107" s="723"/>
    </row>
    <row r="108" spans="1:16" s="43" customFormat="1" x14ac:dyDescent="0.25">
      <c r="A108" s="312"/>
      <c r="B108" s="721"/>
      <c r="C108" s="722"/>
      <c r="D108" s="722"/>
      <c r="E108" s="722"/>
      <c r="F108" s="722"/>
      <c r="G108" s="722"/>
      <c r="H108" s="722"/>
      <c r="I108" s="722"/>
      <c r="J108" s="722"/>
      <c r="K108" s="722"/>
      <c r="L108" s="723"/>
    </row>
    <row r="109" spans="1:16" s="43" customFormat="1" x14ac:dyDescent="0.25">
      <c r="A109" s="312"/>
      <c r="B109" s="721"/>
      <c r="C109" s="722"/>
      <c r="D109" s="722"/>
      <c r="E109" s="722"/>
      <c r="F109" s="722"/>
      <c r="G109" s="722"/>
      <c r="H109" s="722"/>
      <c r="I109" s="722"/>
      <c r="J109" s="722"/>
      <c r="K109" s="722"/>
      <c r="L109" s="723"/>
    </row>
    <row r="110" spans="1:16" s="152" customFormat="1" x14ac:dyDescent="0.25">
      <c r="A110" s="42"/>
      <c r="B110" s="308"/>
      <c r="C110" s="320"/>
      <c r="G110" s="168"/>
      <c r="H110" s="169"/>
      <c r="I110" s="169"/>
      <c r="J110" s="169"/>
      <c r="K110" s="169"/>
      <c r="L110" s="170"/>
      <c r="O110" s="166"/>
    </row>
    <row r="111" spans="1:16" s="3" customFormat="1" x14ac:dyDescent="0.25">
      <c r="A111" s="13"/>
      <c r="B111" s="530" t="s">
        <v>27</v>
      </c>
      <c r="C111" s="531"/>
      <c r="D111" s="531"/>
      <c r="E111" s="531"/>
      <c r="F111" s="531"/>
      <c r="G111" s="531"/>
      <c r="H111" s="531"/>
      <c r="I111" s="531"/>
      <c r="J111" s="531"/>
      <c r="K111" s="531"/>
      <c r="L111" s="532"/>
      <c r="M111" s="214"/>
    </row>
    <row r="112" spans="1:16" s="153" customFormat="1" x14ac:dyDescent="0.25">
      <c r="A112" s="198"/>
      <c r="B112" s="199"/>
      <c r="C112" s="200"/>
      <c r="D112" s="200"/>
      <c r="E112" s="200"/>
      <c r="F112" s="200"/>
      <c r="G112" s="200"/>
      <c r="H112" s="200"/>
      <c r="I112" s="200"/>
      <c r="J112" s="200"/>
      <c r="K112" s="200"/>
      <c r="L112" s="201"/>
    </row>
    <row r="113" spans="1:16" s="153" customFormat="1" x14ac:dyDescent="0.25">
      <c r="A113" s="198"/>
      <c r="B113" s="409" t="str">
        <f>IF(Intro!$G$20="English",O113,P113)</f>
        <v>Décrivez les plans de votre entreprise pour gérer le coût des matières au cours des deux prochaines années. Fournissez les motifs et les hypothèses sous-tendant ces objectifs et ces stratégies.</v>
      </c>
      <c r="C113" s="410"/>
      <c r="D113" s="410"/>
      <c r="E113" s="410"/>
      <c r="F113" s="410"/>
      <c r="G113" s="410"/>
      <c r="H113" s="410"/>
      <c r="I113" s="410"/>
      <c r="J113" s="410"/>
      <c r="K113" s="410"/>
      <c r="L113" s="411"/>
      <c r="O113" s="153" t="s">
        <v>571</v>
      </c>
      <c r="P113" s="153" t="s">
        <v>260</v>
      </c>
    </row>
    <row r="114" spans="1:16" s="153" customFormat="1" x14ac:dyDescent="0.25">
      <c r="A114" s="198"/>
      <c r="B114" s="199"/>
      <c r="C114" s="200"/>
      <c r="D114" s="200"/>
      <c r="E114" s="200"/>
      <c r="F114" s="200"/>
      <c r="G114" s="200"/>
      <c r="H114" s="200"/>
      <c r="I114" s="200"/>
      <c r="J114" s="200"/>
      <c r="K114" s="200"/>
      <c r="L114" s="201"/>
    </row>
    <row r="115" spans="1:16" s="3" customFormat="1" x14ac:dyDescent="0.25">
      <c r="A115" s="14"/>
      <c r="B115" s="524"/>
      <c r="C115" s="525"/>
      <c r="D115" s="525"/>
      <c r="E115" s="525"/>
      <c r="F115" s="525"/>
      <c r="G115" s="525"/>
      <c r="H115" s="525"/>
      <c r="I115" s="525"/>
      <c r="J115" s="525"/>
      <c r="K115" s="525"/>
      <c r="L115" s="526"/>
      <c r="M115" s="178"/>
      <c r="O115" s="172"/>
      <c r="P115" s="172"/>
    </row>
    <row r="116" spans="1:16" s="3" customFormat="1" x14ac:dyDescent="0.25">
      <c r="A116" s="14"/>
      <c r="B116" s="524"/>
      <c r="C116" s="525"/>
      <c r="D116" s="525"/>
      <c r="E116" s="525"/>
      <c r="F116" s="525"/>
      <c r="G116" s="525"/>
      <c r="H116" s="525"/>
      <c r="I116" s="525"/>
      <c r="J116" s="525"/>
      <c r="K116" s="525"/>
      <c r="L116" s="526"/>
      <c r="M116" s="178"/>
      <c r="O116" s="172"/>
      <c r="P116" s="172"/>
    </row>
    <row r="117" spans="1:16" s="3" customFormat="1" x14ac:dyDescent="0.25">
      <c r="A117" s="14"/>
      <c r="B117" s="524"/>
      <c r="C117" s="525"/>
      <c r="D117" s="525"/>
      <c r="E117" s="525"/>
      <c r="F117" s="525"/>
      <c r="G117" s="525"/>
      <c r="H117" s="525"/>
      <c r="I117" s="525"/>
      <c r="J117" s="525"/>
      <c r="K117" s="525"/>
      <c r="L117" s="526"/>
      <c r="M117" s="178"/>
      <c r="O117" s="172"/>
      <c r="P117" s="172"/>
    </row>
    <row r="118" spans="1:16" s="3" customFormat="1" x14ac:dyDescent="0.25">
      <c r="A118" s="14"/>
      <c r="B118" s="524"/>
      <c r="C118" s="525"/>
      <c r="D118" s="525"/>
      <c r="E118" s="525"/>
      <c r="F118" s="525"/>
      <c r="G118" s="525"/>
      <c r="H118" s="525"/>
      <c r="I118" s="525"/>
      <c r="J118" s="525"/>
      <c r="K118" s="525"/>
      <c r="L118" s="526"/>
      <c r="M118" s="178"/>
      <c r="O118" s="172"/>
      <c r="P118" s="172"/>
    </row>
    <row r="119" spans="1:16" s="3" customFormat="1" x14ac:dyDescent="0.25">
      <c r="A119" s="14"/>
      <c r="B119" s="524"/>
      <c r="C119" s="525"/>
      <c r="D119" s="525"/>
      <c r="E119" s="525"/>
      <c r="F119" s="525"/>
      <c r="G119" s="525"/>
      <c r="H119" s="525"/>
      <c r="I119" s="525"/>
      <c r="J119" s="525"/>
      <c r="K119" s="525"/>
      <c r="L119" s="526"/>
      <c r="M119" s="178"/>
      <c r="O119" s="172"/>
      <c r="P119" s="172"/>
    </row>
    <row r="120" spans="1:16" s="3" customFormat="1" x14ac:dyDescent="0.25">
      <c r="A120" s="14"/>
      <c r="B120" s="524"/>
      <c r="C120" s="525"/>
      <c r="D120" s="525"/>
      <c r="E120" s="525"/>
      <c r="F120" s="525"/>
      <c r="G120" s="525"/>
      <c r="H120" s="525"/>
      <c r="I120" s="525"/>
      <c r="J120" s="525"/>
      <c r="K120" s="525"/>
      <c r="L120" s="526"/>
      <c r="M120" s="178"/>
      <c r="O120" s="172"/>
      <c r="P120" s="172"/>
    </row>
    <row r="121" spans="1:16" s="3" customFormat="1" x14ac:dyDescent="0.25">
      <c r="A121" s="14"/>
      <c r="B121" s="524"/>
      <c r="C121" s="525"/>
      <c r="D121" s="525"/>
      <c r="E121" s="525"/>
      <c r="F121" s="525"/>
      <c r="G121" s="525"/>
      <c r="H121" s="525"/>
      <c r="I121" s="525"/>
      <c r="J121" s="525"/>
      <c r="K121" s="525"/>
      <c r="L121" s="526"/>
      <c r="M121" s="178"/>
      <c r="O121" s="172"/>
      <c r="P121" s="172"/>
    </row>
    <row r="122" spans="1:16" s="3" customFormat="1" x14ac:dyDescent="0.25">
      <c r="A122" s="14"/>
      <c r="B122" s="524"/>
      <c r="C122" s="525"/>
      <c r="D122" s="525"/>
      <c r="E122" s="525"/>
      <c r="F122" s="525"/>
      <c r="G122" s="525"/>
      <c r="H122" s="525"/>
      <c r="I122" s="525"/>
      <c r="J122" s="525"/>
      <c r="K122" s="525"/>
      <c r="L122" s="526"/>
      <c r="M122" s="178"/>
      <c r="O122" s="172"/>
      <c r="P122" s="172"/>
    </row>
    <row r="123" spans="1:16" s="153" customFormat="1" x14ac:dyDescent="0.25">
      <c r="A123" s="198"/>
      <c r="B123" s="205"/>
      <c r="C123" s="206"/>
      <c r="D123" s="206"/>
      <c r="E123" s="206"/>
      <c r="F123" s="206"/>
      <c r="G123" s="206"/>
      <c r="H123" s="206"/>
      <c r="I123" s="206"/>
      <c r="J123" s="206"/>
      <c r="K123" s="206"/>
      <c r="L123" s="207"/>
    </row>
    <row r="124" spans="1:16" x14ac:dyDescent="0.25">
      <c r="B124" s="530" t="s">
        <v>28</v>
      </c>
      <c r="C124" s="531"/>
      <c r="D124" s="531"/>
      <c r="E124" s="531"/>
      <c r="F124" s="531"/>
      <c r="G124" s="531"/>
      <c r="H124" s="531"/>
      <c r="I124" s="531"/>
      <c r="J124" s="531"/>
      <c r="K124" s="531"/>
      <c r="L124" s="532"/>
      <c r="M124" s="2"/>
    </row>
    <row r="125" spans="1:16" s="11" customFormat="1" x14ac:dyDescent="0.25">
      <c r="A125" s="13"/>
      <c r="B125" s="30"/>
      <c r="C125" s="31"/>
      <c r="D125" s="31"/>
      <c r="E125" s="32"/>
      <c r="F125" s="32"/>
      <c r="G125" s="32"/>
      <c r="H125" s="32"/>
      <c r="I125" s="32"/>
      <c r="J125" s="32"/>
      <c r="K125" s="32"/>
      <c r="L125" s="33"/>
    </row>
    <row r="126" spans="1:16" s="11" customFormat="1" x14ac:dyDescent="0.25">
      <c r="A126" s="13"/>
      <c r="B126" s="401" t="str">
        <f>IF(Intro!$G$20="English",O126,P126)</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26" s="402"/>
      <c r="D126" s="402"/>
      <c r="E126" s="402"/>
      <c r="F126" s="402"/>
      <c r="G126" s="402"/>
      <c r="H126" s="402"/>
      <c r="I126" s="402"/>
      <c r="J126" s="402"/>
      <c r="K126" s="402"/>
      <c r="L126" s="403"/>
      <c r="O126" s="12" t="s">
        <v>220</v>
      </c>
      <c r="P126" s="11" t="s">
        <v>433</v>
      </c>
    </row>
    <row r="127" spans="1:16" s="11" customFormat="1" x14ac:dyDescent="0.25">
      <c r="A127" s="13"/>
      <c r="B127" s="401"/>
      <c r="C127" s="402"/>
      <c r="D127" s="402"/>
      <c r="E127" s="402"/>
      <c r="F127" s="402"/>
      <c r="G127" s="402"/>
      <c r="H127" s="402"/>
      <c r="I127" s="402"/>
      <c r="J127" s="402"/>
      <c r="K127" s="402"/>
      <c r="L127" s="403"/>
      <c r="O127" s="12"/>
    </row>
    <row r="128" spans="1:16" s="11" customFormat="1" x14ac:dyDescent="0.25">
      <c r="A128" s="13"/>
      <c r="B128" s="401" t="str">
        <f>IF(Intro!$G$20="English",O128,P128)</f>
        <v>Remarque - Les salaires directs payés pour les ventes intérieures et les ventes à l'exportation sont fournis par la réponse à la question 4 ci-dessus.</v>
      </c>
      <c r="C128" s="402"/>
      <c r="D128" s="402"/>
      <c r="E128" s="402"/>
      <c r="F128" s="402"/>
      <c r="G128" s="402"/>
      <c r="H128" s="402"/>
      <c r="I128" s="402"/>
      <c r="J128" s="402"/>
      <c r="K128" s="402"/>
      <c r="L128" s="403"/>
      <c r="O128" s="12" t="s">
        <v>427</v>
      </c>
      <c r="P128" s="11" t="s">
        <v>221</v>
      </c>
    </row>
    <row r="129" spans="1:16" s="11" customFormat="1" x14ac:dyDescent="0.25">
      <c r="A129" s="13"/>
      <c r="B129" s="333"/>
      <c r="C129" s="334"/>
      <c r="D129" s="31"/>
      <c r="E129" s="32"/>
      <c r="F129" s="32"/>
      <c r="G129" s="32"/>
      <c r="H129" s="32"/>
      <c r="I129" s="32"/>
      <c r="J129" s="32"/>
      <c r="K129" s="32"/>
      <c r="L129" s="33"/>
      <c r="O129" s="12"/>
    </row>
    <row r="130" spans="1:16" s="11" customFormat="1" x14ac:dyDescent="0.25">
      <c r="A130" s="13"/>
      <c r="B130" s="696" t="str">
        <f>IF(Intro!$G$20="English",O130,P130)</f>
        <v>Nombre d'employés</v>
      </c>
      <c r="C130" s="697"/>
      <c r="D130" s="697"/>
      <c r="E130" s="697"/>
      <c r="F130" s="698"/>
      <c r="G130" s="585">
        <f>Variables!$B$6</f>
        <v>2023</v>
      </c>
      <c r="H130" s="585">
        <f>G130+1</f>
        <v>2024</v>
      </c>
      <c r="I130" s="585">
        <f>H130+1</f>
        <v>2025</v>
      </c>
      <c r="J130" s="585" t="str">
        <f>J88</f>
        <v>janv.-mars 2025</v>
      </c>
      <c r="K130" s="585" t="str">
        <f>K88</f>
        <v>janv.-mars 2026</v>
      </c>
      <c r="L130" s="349"/>
      <c r="O130" s="12" t="s">
        <v>428</v>
      </c>
      <c r="P130" s="12" t="s">
        <v>222</v>
      </c>
    </row>
    <row r="131" spans="1:16" s="11" customFormat="1" x14ac:dyDescent="0.25">
      <c r="A131" s="13"/>
      <c r="B131" s="699"/>
      <c r="C131" s="700"/>
      <c r="D131" s="700"/>
      <c r="E131" s="700"/>
      <c r="F131" s="701"/>
      <c r="G131" s="586"/>
      <c r="H131" s="586"/>
      <c r="I131" s="586"/>
      <c r="J131" s="586"/>
      <c r="K131" s="586"/>
      <c r="L131" s="349"/>
      <c r="O131" s="12"/>
      <c r="P131" s="12"/>
    </row>
    <row r="132" spans="1:16" s="153" customFormat="1" x14ac:dyDescent="0.25">
      <c r="A132" s="198"/>
      <c r="B132" s="687" t="str">
        <f>IF(Intro!$G$20="English",O132,P132)</f>
        <v>Emploi direct</v>
      </c>
      <c r="C132" s="688"/>
      <c r="D132" s="688"/>
      <c r="E132" s="689"/>
      <c r="F132" s="272" t="s">
        <v>223</v>
      </c>
      <c r="G132" s="340"/>
      <c r="H132" s="340"/>
      <c r="I132" s="340"/>
      <c r="J132" s="340"/>
      <c r="K132" s="340"/>
      <c r="L132" s="350"/>
      <c r="O132" s="153" t="s">
        <v>68</v>
      </c>
      <c r="P132" s="153" t="s">
        <v>69</v>
      </c>
    </row>
    <row r="133" spans="1:16" s="153" customFormat="1" x14ac:dyDescent="0.25">
      <c r="A133" s="198"/>
      <c r="B133" s="687" t="str">
        <f>IF(Intro!$G$20="English",O133,P133)</f>
        <v>Emploi indirect</v>
      </c>
      <c r="C133" s="688"/>
      <c r="D133" s="688"/>
      <c r="E133" s="689"/>
      <c r="F133" s="272" t="s">
        <v>223</v>
      </c>
      <c r="G133" s="340"/>
      <c r="H133" s="340"/>
      <c r="I133" s="340"/>
      <c r="J133" s="340"/>
      <c r="K133" s="340"/>
      <c r="L133" s="350"/>
      <c r="O133" s="12" t="s">
        <v>70</v>
      </c>
      <c r="P133" s="11" t="s">
        <v>71</v>
      </c>
    </row>
    <row r="134" spans="1:16" s="177" customFormat="1" x14ac:dyDescent="0.25">
      <c r="A134" s="215"/>
      <c r="B134" s="690" t="str">
        <f>IF(Intro!$G$20="English",O134,P134)</f>
        <v>Total</v>
      </c>
      <c r="C134" s="691"/>
      <c r="D134" s="691"/>
      <c r="E134" s="692"/>
      <c r="F134" s="275" t="s">
        <v>223</v>
      </c>
      <c r="G134" s="348">
        <f>G132+G133</f>
        <v>0</v>
      </c>
      <c r="H134" s="348">
        <f t="shared" ref="H134:I134" si="6">H132+H133</f>
        <v>0</v>
      </c>
      <c r="I134" s="348">
        <f t="shared" si="6"/>
        <v>0</v>
      </c>
      <c r="J134" s="348">
        <f t="shared" ref="J134:K134" si="7">J132+J133</f>
        <v>0</v>
      </c>
      <c r="K134" s="348">
        <f t="shared" si="7"/>
        <v>0</v>
      </c>
      <c r="L134" s="357"/>
      <c r="O134" s="4" t="s">
        <v>45</v>
      </c>
      <c r="P134" s="4" t="s">
        <v>45</v>
      </c>
    </row>
    <row r="135" spans="1:16" s="11" customFormat="1" x14ac:dyDescent="0.25">
      <c r="A135" s="13"/>
      <c r="B135" s="333"/>
      <c r="C135" s="334"/>
      <c r="F135" s="159"/>
      <c r="G135" s="160"/>
      <c r="H135" s="160"/>
      <c r="I135" s="160"/>
      <c r="J135" s="160"/>
      <c r="K135" s="358"/>
      <c r="L135" s="349"/>
      <c r="O135" s="12"/>
    </row>
    <row r="136" spans="1:16" s="11" customFormat="1" x14ac:dyDescent="0.25">
      <c r="A136" s="13"/>
      <c r="B136" s="696" t="str">
        <f>IF(Intro!$G$20="English",O136,P136)</f>
        <v>Nombre d'heures travaillées</v>
      </c>
      <c r="C136" s="697"/>
      <c r="D136" s="697"/>
      <c r="E136" s="697"/>
      <c r="F136" s="698"/>
      <c r="G136" s="585">
        <f>Variables!$B$6</f>
        <v>2023</v>
      </c>
      <c r="H136" s="585">
        <f>G136+1</f>
        <v>2024</v>
      </c>
      <c r="I136" s="585">
        <f>H136+1</f>
        <v>2025</v>
      </c>
      <c r="J136" s="585" t="str">
        <f>J130</f>
        <v>janv.-mars 2025</v>
      </c>
      <c r="K136" s="585" t="str">
        <f>K130</f>
        <v>janv.-mars 2026</v>
      </c>
      <c r="L136" s="349"/>
      <c r="O136" s="12" t="s">
        <v>788</v>
      </c>
      <c r="P136" s="12" t="s">
        <v>224</v>
      </c>
    </row>
    <row r="137" spans="1:16" s="11" customFormat="1" x14ac:dyDescent="0.25">
      <c r="A137" s="13"/>
      <c r="B137" s="699"/>
      <c r="C137" s="700"/>
      <c r="D137" s="700"/>
      <c r="E137" s="700"/>
      <c r="F137" s="701"/>
      <c r="G137" s="586"/>
      <c r="H137" s="586"/>
      <c r="I137" s="586"/>
      <c r="J137" s="586"/>
      <c r="K137" s="586"/>
      <c r="L137" s="349"/>
      <c r="O137" s="12"/>
      <c r="P137" s="12"/>
    </row>
    <row r="138" spans="1:16" s="153" customFormat="1" x14ac:dyDescent="0.25">
      <c r="A138" s="198"/>
      <c r="B138" s="687" t="str">
        <f>B132</f>
        <v>Emploi direct</v>
      </c>
      <c r="C138" s="688"/>
      <c r="D138" s="688"/>
      <c r="E138" s="689"/>
      <c r="F138" s="272" t="s">
        <v>223</v>
      </c>
      <c r="G138" s="340"/>
      <c r="H138" s="340"/>
      <c r="I138" s="340"/>
      <c r="J138" s="340"/>
      <c r="K138" s="340"/>
      <c r="L138" s="350"/>
    </row>
    <row r="139" spans="1:16" s="153" customFormat="1" x14ac:dyDescent="0.25">
      <c r="A139" s="198"/>
      <c r="B139" s="687" t="str">
        <f>B133</f>
        <v>Emploi indirect</v>
      </c>
      <c r="C139" s="688"/>
      <c r="D139" s="688"/>
      <c r="E139" s="689"/>
      <c r="F139" s="272" t="s">
        <v>223</v>
      </c>
      <c r="G139" s="340"/>
      <c r="H139" s="340"/>
      <c r="I139" s="340"/>
      <c r="J139" s="340"/>
      <c r="K139" s="340"/>
      <c r="L139" s="350"/>
      <c r="O139" s="12"/>
      <c r="P139" s="11"/>
    </row>
    <row r="140" spans="1:16" s="177" customFormat="1" x14ac:dyDescent="0.25">
      <c r="A140" s="215"/>
      <c r="B140" s="690" t="str">
        <f>B134</f>
        <v>Total</v>
      </c>
      <c r="C140" s="691"/>
      <c r="D140" s="691"/>
      <c r="E140" s="692"/>
      <c r="F140" s="275" t="s">
        <v>223</v>
      </c>
      <c r="G140" s="348">
        <f>G138+G139</f>
        <v>0</v>
      </c>
      <c r="H140" s="348">
        <f t="shared" ref="H140" si="8">H138+H139</f>
        <v>0</v>
      </c>
      <c r="I140" s="348">
        <f t="shared" ref="I140:J140" si="9">I138+I139</f>
        <v>0</v>
      </c>
      <c r="J140" s="348">
        <f t="shared" si="9"/>
        <v>0</v>
      </c>
      <c r="K140" s="348">
        <f t="shared" ref="K140" si="10">K138+K139</f>
        <v>0</v>
      </c>
      <c r="L140" s="357"/>
      <c r="O140" s="4"/>
      <c r="P140" s="4"/>
    </row>
    <row r="141" spans="1:16" s="11" customFormat="1" x14ac:dyDescent="0.25">
      <c r="A141" s="13"/>
      <c r="B141" s="333"/>
      <c r="C141" s="334"/>
      <c r="F141" s="159"/>
      <c r="G141" s="160"/>
      <c r="H141" s="160"/>
      <c r="I141" s="160"/>
      <c r="J141" s="160"/>
      <c r="K141" s="358"/>
      <c r="L141" s="349"/>
      <c r="O141" s="12"/>
    </row>
    <row r="142" spans="1:16" s="11" customFormat="1" x14ac:dyDescent="0.25">
      <c r="A142" s="13"/>
      <c r="B142" s="696" t="str">
        <f>IF(Intro!$G$20="English",O142,P142)</f>
        <v>Salaires payés</v>
      </c>
      <c r="C142" s="697"/>
      <c r="D142" s="697"/>
      <c r="E142" s="697"/>
      <c r="F142" s="698"/>
      <c r="G142" s="585">
        <f>Variables!$B$6</f>
        <v>2023</v>
      </c>
      <c r="H142" s="585">
        <f>G142+1</f>
        <v>2024</v>
      </c>
      <c r="I142" s="585">
        <f>H142+1</f>
        <v>2025</v>
      </c>
      <c r="J142" s="585" t="str">
        <f>J136</f>
        <v>janv.-mars 2025</v>
      </c>
      <c r="K142" s="585" t="str">
        <f>K136</f>
        <v>janv.-mars 2026</v>
      </c>
      <c r="L142" s="349"/>
      <c r="O142" s="12" t="s">
        <v>429</v>
      </c>
      <c r="P142" s="12" t="s">
        <v>430</v>
      </c>
    </row>
    <row r="143" spans="1:16" s="11" customFormat="1" x14ac:dyDescent="0.25">
      <c r="A143" s="13"/>
      <c r="B143" s="699"/>
      <c r="C143" s="700"/>
      <c r="D143" s="700"/>
      <c r="E143" s="700"/>
      <c r="F143" s="701"/>
      <c r="G143" s="586"/>
      <c r="H143" s="586"/>
      <c r="I143" s="586"/>
      <c r="J143" s="586"/>
      <c r="K143" s="586"/>
      <c r="L143" s="349"/>
      <c r="O143" s="12"/>
      <c r="P143" s="12"/>
    </row>
    <row r="144" spans="1:16" s="153" customFormat="1" x14ac:dyDescent="0.25">
      <c r="A144" s="198"/>
      <c r="B144" s="687" t="str">
        <f>IF(Intro!$G$20="English",O144,P144)</f>
        <v>Emploi direct - ventes nationales et ventes à l'exportation</v>
      </c>
      <c r="C144" s="688"/>
      <c r="D144" s="688"/>
      <c r="E144" s="689"/>
      <c r="F144" s="272" t="s">
        <v>570</v>
      </c>
      <c r="G144" s="341">
        <f>G72+G95</f>
        <v>0</v>
      </c>
      <c r="H144" s="341">
        <f>H72+H95</f>
        <v>0</v>
      </c>
      <c r="I144" s="341">
        <f>I72+I95</f>
        <v>0</v>
      </c>
      <c r="J144" s="341">
        <f>J72+J95</f>
        <v>0</v>
      </c>
      <c r="K144" s="341">
        <f>K72+K95</f>
        <v>0</v>
      </c>
      <c r="L144" s="350"/>
      <c r="O144" s="153" t="s">
        <v>225</v>
      </c>
      <c r="P144" s="153" t="s">
        <v>226</v>
      </c>
    </row>
    <row r="145" spans="1:16" s="153" customFormat="1" ht="28.5" customHeight="1" x14ac:dyDescent="0.25">
      <c r="A145" s="198"/>
      <c r="B145" s="687" t="str">
        <f>IF(Intro!$G$20="English",O145,P145)</f>
        <v>Emploi direct - utilisées à l'interne ou destinées à la transformation ultérieure à l’interne</v>
      </c>
      <c r="C145" s="688"/>
      <c r="D145" s="688"/>
      <c r="E145" s="689"/>
      <c r="F145" s="272" t="s">
        <v>570</v>
      </c>
      <c r="G145" s="340"/>
      <c r="H145" s="340"/>
      <c r="I145" s="340"/>
      <c r="J145" s="340"/>
      <c r="K145" s="340"/>
      <c r="L145" s="350"/>
      <c r="O145" s="153" t="s">
        <v>227</v>
      </c>
      <c r="P145" s="153" t="s">
        <v>228</v>
      </c>
    </row>
    <row r="146" spans="1:16" s="153" customFormat="1" x14ac:dyDescent="0.25">
      <c r="A146" s="198"/>
      <c r="B146" s="687" t="str">
        <f>B133</f>
        <v>Emploi indirect</v>
      </c>
      <c r="C146" s="688"/>
      <c r="D146" s="688"/>
      <c r="E146" s="689"/>
      <c r="F146" s="272" t="s">
        <v>570</v>
      </c>
      <c r="G146" s="340"/>
      <c r="H146" s="340"/>
      <c r="I146" s="340"/>
      <c r="J146" s="340"/>
      <c r="K146" s="340"/>
      <c r="L146" s="350"/>
      <c r="O146" s="12"/>
      <c r="P146" s="11"/>
    </row>
    <row r="147" spans="1:16" s="177" customFormat="1" x14ac:dyDescent="0.25">
      <c r="A147" s="215"/>
      <c r="B147" s="690" t="str">
        <f>B134</f>
        <v>Total</v>
      </c>
      <c r="C147" s="691"/>
      <c r="D147" s="691"/>
      <c r="E147" s="692"/>
      <c r="F147" s="272" t="s">
        <v>570</v>
      </c>
      <c r="G147" s="348">
        <f>G144+G145+G146</f>
        <v>0</v>
      </c>
      <c r="H147" s="348">
        <f t="shared" ref="H147:I147" si="11">H144+H145+H146</f>
        <v>0</v>
      </c>
      <c r="I147" s="348">
        <f t="shared" si="11"/>
        <v>0</v>
      </c>
      <c r="J147" s="348">
        <f t="shared" ref="J147:K147" si="12">J144+J145+J146</f>
        <v>0</v>
      </c>
      <c r="K147" s="348">
        <f t="shared" si="12"/>
        <v>0</v>
      </c>
      <c r="L147" s="357"/>
      <c r="O147" s="4"/>
      <c r="P147" s="4"/>
    </row>
    <row r="148" spans="1:16" s="153" customFormat="1" x14ac:dyDescent="0.25">
      <c r="A148" s="198"/>
      <c r="B148" s="199"/>
      <c r="C148" s="200"/>
      <c r="D148" s="200"/>
      <c r="E148" s="200"/>
      <c r="F148" s="200"/>
      <c r="G148" s="200"/>
      <c r="H148" s="200"/>
      <c r="I148" s="200"/>
      <c r="J148" s="200"/>
      <c r="K148" s="200"/>
      <c r="L148" s="201"/>
    </row>
    <row r="149" spans="1:16" s="11" customFormat="1" x14ac:dyDescent="0.25">
      <c r="A149" s="13"/>
      <c r="B149" s="401" t="str">
        <f>IF(Intro!$G$20="English",O149,P149)</f>
        <v>Remarque - Les montants suivants sont basés sur les réponses fournies çi-dessus et à la question 1 dans l'onglet Pro 1. Si les montants sont incorrects, modifiez vos réponses aux questions précédentes.</v>
      </c>
      <c r="C149" s="402"/>
      <c r="D149" s="402"/>
      <c r="E149" s="402"/>
      <c r="F149" s="402"/>
      <c r="G149" s="402"/>
      <c r="H149" s="402"/>
      <c r="I149" s="402"/>
      <c r="J149" s="402"/>
      <c r="K149" s="402"/>
      <c r="L149" s="403"/>
      <c r="O149" s="166" t="s">
        <v>742</v>
      </c>
      <c r="P149" s="152" t="s">
        <v>743</v>
      </c>
    </row>
    <row r="150" spans="1:16" s="11" customFormat="1" x14ac:dyDescent="0.25">
      <c r="A150" s="49"/>
      <c r="B150" s="401"/>
      <c r="C150" s="402"/>
      <c r="D150" s="402"/>
      <c r="E150" s="402"/>
      <c r="F150" s="402"/>
      <c r="G150" s="402"/>
      <c r="H150" s="402"/>
      <c r="I150" s="402"/>
      <c r="J150" s="402"/>
      <c r="K150" s="402"/>
      <c r="L150" s="403"/>
      <c r="O150" s="12"/>
    </row>
    <row r="151" spans="1:16" s="11" customFormat="1" x14ac:dyDescent="0.25">
      <c r="A151" s="13"/>
      <c r="B151" s="218"/>
      <c r="C151" s="219"/>
      <c r="F151" s="219"/>
      <c r="G151" s="585">
        <f>Variables!$B$6</f>
        <v>2023</v>
      </c>
      <c r="H151" s="585">
        <f>G151+1</f>
        <v>2024</v>
      </c>
      <c r="I151" s="585">
        <f>H151+1</f>
        <v>2025</v>
      </c>
      <c r="J151" s="585" t="str">
        <f>J142</f>
        <v>janv.-mars 2025</v>
      </c>
      <c r="K151" s="587" t="str">
        <f>K142</f>
        <v>janv.-mars 2026</v>
      </c>
      <c r="L151" s="349"/>
      <c r="O151" s="12"/>
      <c r="P151" s="12"/>
    </row>
    <row r="152" spans="1:16" s="11" customFormat="1" x14ac:dyDescent="0.25">
      <c r="A152" s="13"/>
      <c r="B152" s="218"/>
      <c r="C152" s="219"/>
      <c r="F152" s="276"/>
      <c r="G152" s="586"/>
      <c r="H152" s="586"/>
      <c r="I152" s="586"/>
      <c r="J152" s="586"/>
      <c r="K152" s="587"/>
      <c r="L152" s="349"/>
      <c r="O152" s="12"/>
      <c r="P152" s="12"/>
    </row>
    <row r="153" spans="1:16" s="153" customFormat="1" x14ac:dyDescent="0.25">
      <c r="A153" s="198"/>
      <c r="B153" s="687" t="str">
        <f>IF(Intro!$G$20="English",O153,P153)</f>
        <v>Volume de production par employé direct</v>
      </c>
      <c r="C153" s="688"/>
      <c r="D153" s="688"/>
      <c r="E153" s="689"/>
      <c r="F153" s="272" t="str">
        <f>Variables!B23</f>
        <v>tonnes</v>
      </c>
      <c r="G153" s="341">
        <f>IF(G132=0,0,'Pro 1'!G27/'Pro 3'!G132)</f>
        <v>0</v>
      </c>
      <c r="H153" s="341">
        <f>IF(H132=0,0,'Pro 1'!H27/'Pro 3'!H132)</f>
        <v>0</v>
      </c>
      <c r="I153" s="341">
        <f>IF(I132=0,0,'Pro 1'!I27/'Pro 3'!I132)</f>
        <v>0</v>
      </c>
      <c r="J153" s="341">
        <f>IF(J132=0,0,'Pro 1'!J27/'Pro 3'!J132)</f>
        <v>0</v>
      </c>
      <c r="K153" s="341">
        <f>IF(K132=0,0,'Pro 1'!K27/'Pro 3'!K132)</f>
        <v>0</v>
      </c>
      <c r="L153" s="350"/>
      <c r="O153" s="153" t="s">
        <v>229</v>
      </c>
      <c r="P153" s="153" t="s">
        <v>230</v>
      </c>
    </row>
    <row r="154" spans="1:16" s="153" customFormat="1" x14ac:dyDescent="0.25">
      <c r="A154" s="198"/>
      <c r="B154" s="687" t="str">
        <f>IF(Intro!$G$20="English",O154,P154)</f>
        <v>Volume de production par heure d'emploi direct travaillée</v>
      </c>
      <c r="C154" s="688"/>
      <c r="D154" s="688"/>
      <c r="E154" s="689"/>
      <c r="F154" s="272" t="str">
        <f>Variables!B23</f>
        <v>tonnes</v>
      </c>
      <c r="G154" s="341">
        <f>IF(G138=0,0,'Pro 1'!G27/'Pro 3'!G138)</f>
        <v>0</v>
      </c>
      <c r="H154" s="341">
        <f>IF(H138=0,0,'Pro 1'!H27/'Pro 3'!H138)</f>
        <v>0</v>
      </c>
      <c r="I154" s="341">
        <f>IF(I138=0,0,'Pro 1'!I27/'Pro 3'!I138)</f>
        <v>0</v>
      </c>
      <c r="J154" s="341">
        <f>IF(J138=0,0,'Pro 1'!J27/'Pro 3'!J138)</f>
        <v>0</v>
      </c>
      <c r="K154" s="341">
        <f>IF(K138=0,0,'Pro 1'!K27/'Pro 3'!K138)</f>
        <v>0</v>
      </c>
      <c r="L154" s="350"/>
      <c r="O154" s="12" t="s">
        <v>231</v>
      </c>
      <c r="P154" s="11" t="s">
        <v>727</v>
      </c>
    </row>
    <row r="155" spans="1:16" s="153" customFormat="1" x14ac:dyDescent="0.25">
      <c r="A155" s="198"/>
      <c r="B155" s="687" t="str">
        <f>IF(Intro!$G$20="English",O155,P155)</f>
        <v>Salaires totaux par employé direct</v>
      </c>
      <c r="C155" s="688"/>
      <c r="D155" s="688"/>
      <c r="E155" s="689"/>
      <c r="F155" s="272" t="s">
        <v>570</v>
      </c>
      <c r="G155" s="341">
        <f>IF(G132=0,0,(G145+G144)/G132)</f>
        <v>0</v>
      </c>
      <c r="H155" s="341">
        <f>IF(H132=0,0,(H145+H144)/H132)</f>
        <v>0</v>
      </c>
      <c r="I155" s="341">
        <f>IF(I132=0,0,(I145+I144)/I132)</f>
        <v>0</v>
      </c>
      <c r="J155" s="341">
        <f>IF(J132=0,0,(J145+J144)/J132)</f>
        <v>0</v>
      </c>
      <c r="K155" s="341">
        <f>IF(K132=0,0,(K145+K144)/K132)</f>
        <v>0</v>
      </c>
      <c r="L155" s="350"/>
      <c r="O155" s="153" t="s">
        <v>232</v>
      </c>
      <c r="P155" s="153" t="s">
        <v>233</v>
      </c>
    </row>
    <row r="156" spans="1:16" s="153" customFormat="1" x14ac:dyDescent="0.25">
      <c r="A156" s="198"/>
      <c r="B156" s="687" t="str">
        <f>IF(Intro!$G$20="English",O156,P156)</f>
        <v>Salaires totaux par employé indirect</v>
      </c>
      <c r="C156" s="688"/>
      <c r="D156" s="688"/>
      <c r="E156" s="689"/>
      <c r="F156" s="272" t="s">
        <v>570</v>
      </c>
      <c r="G156" s="341">
        <f>IF(G133=0,0,G146/G133)</f>
        <v>0</v>
      </c>
      <c r="H156" s="341">
        <f>IF(H133=0,0,H146/H133)</f>
        <v>0</v>
      </c>
      <c r="I156" s="341">
        <f>IF(I133=0,0,I146/I133)</f>
        <v>0</v>
      </c>
      <c r="J156" s="341">
        <f>IF(J133=0,0,J146/J133)</f>
        <v>0</v>
      </c>
      <c r="K156" s="341">
        <f>IF(K133=0,0,K146/K133)</f>
        <v>0</v>
      </c>
      <c r="L156" s="350"/>
      <c r="O156" s="153" t="s">
        <v>234</v>
      </c>
      <c r="P156" s="153" t="s">
        <v>235</v>
      </c>
    </row>
    <row r="157" spans="1:16" s="153" customFormat="1" x14ac:dyDescent="0.25">
      <c r="A157" s="198"/>
      <c r="B157" s="687" t="str">
        <f>IF(Intro!$G$20="English",O157,P157)</f>
        <v>Salaires horaires par employé direct</v>
      </c>
      <c r="C157" s="688"/>
      <c r="D157" s="688"/>
      <c r="E157" s="689"/>
      <c r="F157" s="272" t="s">
        <v>570</v>
      </c>
      <c r="G157" s="341">
        <f>IF(G138=0,0,(G144+G145)/G138)</f>
        <v>0</v>
      </c>
      <c r="H157" s="341">
        <f>IF(H138=0,0,(H144+H145)/H138)</f>
        <v>0</v>
      </c>
      <c r="I157" s="341">
        <f>IF(I138=0,0,(I144+I145)/I138)</f>
        <v>0</v>
      </c>
      <c r="J157" s="341">
        <f>IF(J138=0,0,(J144+J145)/J138)</f>
        <v>0</v>
      </c>
      <c r="K157" s="341">
        <f>IF(K138=0,0,(K144+K145)/K138)</f>
        <v>0</v>
      </c>
      <c r="L157" s="350"/>
      <c r="O157" s="153" t="s">
        <v>236</v>
      </c>
      <c r="P157" s="153" t="s">
        <v>431</v>
      </c>
    </row>
    <row r="158" spans="1:16" s="153" customFormat="1" x14ac:dyDescent="0.25">
      <c r="A158" s="198"/>
      <c r="B158" s="687" t="str">
        <f>IF(Intro!$G$20="English",O158,P158)</f>
        <v>Salaires horaires par employé indirect</v>
      </c>
      <c r="C158" s="688"/>
      <c r="D158" s="688"/>
      <c r="E158" s="689"/>
      <c r="F158" s="272" t="s">
        <v>570</v>
      </c>
      <c r="G158" s="341">
        <f>IF(G139=0,0,G146/G139)</f>
        <v>0</v>
      </c>
      <c r="H158" s="341">
        <f>IF(H139=0,0,H146/H139)</f>
        <v>0</v>
      </c>
      <c r="I158" s="341">
        <f>IF(I139=0,0,I146/I139)</f>
        <v>0</v>
      </c>
      <c r="J158" s="341">
        <f>IF(J139=0,0,J146/J139)</f>
        <v>0</v>
      </c>
      <c r="K158" s="341">
        <f>IF(K139=0,0,K146/K139)</f>
        <v>0</v>
      </c>
      <c r="L158" s="350"/>
      <c r="O158" s="153" t="s">
        <v>237</v>
      </c>
      <c r="P158" s="153" t="s">
        <v>432</v>
      </c>
    </row>
    <row r="159" spans="1:16" s="11" customFormat="1" x14ac:dyDescent="0.25">
      <c r="A159" s="13"/>
      <c r="B159" s="44"/>
      <c r="C159" s="154"/>
      <c r="D159" s="47"/>
      <c r="E159" s="38"/>
      <c r="F159" s="38"/>
      <c r="G159" s="38"/>
      <c r="H159" s="38"/>
      <c r="I159" s="38"/>
      <c r="J159" s="38"/>
      <c r="K159" s="38"/>
      <c r="L159" s="39"/>
      <c r="O159" s="12"/>
    </row>
    <row r="160" spans="1:16" s="3" customFormat="1" x14ac:dyDescent="0.25">
      <c r="A160" s="13"/>
      <c r="B160" s="530" t="s">
        <v>30</v>
      </c>
      <c r="C160" s="531"/>
      <c r="D160" s="531"/>
      <c r="E160" s="531"/>
      <c r="F160" s="531"/>
      <c r="G160" s="531"/>
      <c r="H160" s="531"/>
      <c r="I160" s="531"/>
      <c r="J160" s="531"/>
      <c r="K160" s="531"/>
      <c r="L160" s="532"/>
      <c r="M160" s="214"/>
    </row>
    <row r="161" spans="1:16" s="153" customFormat="1" x14ac:dyDescent="0.25">
      <c r="A161" s="198"/>
      <c r="B161" s="199"/>
      <c r="C161" s="200"/>
      <c r="D161" s="200"/>
      <c r="E161" s="200"/>
      <c r="F161" s="200"/>
      <c r="G161" s="200"/>
      <c r="H161" s="200"/>
      <c r="I161" s="200"/>
      <c r="J161" s="200"/>
      <c r="K161" s="200"/>
      <c r="L161" s="201"/>
    </row>
    <row r="162" spans="1:16" s="153" customFormat="1" x14ac:dyDescent="0.25">
      <c r="A162" s="198"/>
      <c r="B162" s="401" t="str">
        <f>IF(Intro!$G$20="English",O162,P162)</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2" s="402"/>
      <c r="D162" s="402"/>
      <c r="E162" s="402"/>
      <c r="F162" s="402"/>
      <c r="G162" s="402"/>
      <c r="H162" s="402"/>
      <c r="I162" s="402"/>
      <c r="J162" s="402"/>
      <c r="K162" s="402"/>
      <c r="L162" s="403"/>
      <c r="O162" s="153"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2" s="153"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3" spans="1:16" s="153" customFormat="1" x14ac:dyDescent="0.25">
      <c r="A163" s="198"/>
      <c r="B163" s="401"/>
      <c r="C163" s="402"/>
      <c r="D163" s="402"/>
      <c r="E163" s="402"/>
      <c r="F163" s="402"/>
      <c r="G163" s="402"/>
      <c r="H163" s="402"/>
      <c r="I163" s="402"/>
      <c r="J163" s="402"/>
      <c r="K163" s="402"/>
      <c r="L163" s="403"/>
      <c r="O163" s="153" t="s">
        <v>693</v>
      </c>
      <c r="P163" s="12" t="s">
        <v>694</v>
      </c>
    </row>
    <row r="164" spans="1:16" s="153" customFormat="1" x14ac:dyDescent="0.25">
      <c r="A164" s="198"/>
      <c r="B164" s="199"/>
      <c r="C164" s="200"/>
      <c r="D164" s="200"/>
      <c r="E164" s="200"/>
      <c r="F164" s="200"/>
      <c r="G164" s="200"/>
      <c r="H164" s="200"/>
      <c r="I164" s="200"/>
      <c r="J164" s="200"/>
      <c r="K164" s="200"/>
      <c r="L164" s="201"/>
      <c r="O164" s="153" t="s">
        <v>238</v>
      </c>
      <c r="P164" s="153" t="s">
        <v>239</v>
      </c>
    </row>
    <row r="165" spans="1:16" s="11" customFormat="1" x14ac:dyDescent="0.25">
      <c r="A165" s="13"/>
      <c r="B165" s="707" t="str">
        <f>IF(Intro!$G$20="English",O163,P163)</f>
        <v>Événement</v>
      </c>
      <c r="C165" s="585" t="str">
        <f>IF(Intro!$G$20="English",O164,P164)</f>
        <v>Année</v>
      </c>
      <c r="D165" s="585" t="str">
        <f>IF(Intro!$G$20="English",O165,P165)</f>
        <v xml:space="preserve">Durée  </v>
      </c>
      <c r="E165" s="587" t="str">
        <f>IF(Intro!$G$20="English",O166,P166)</f>
        <v>Nombre d'employés directs concernés</v>
      </c>
      <c r="F165" s="587"/>
      <c r="G165" s="587" t="str">
        <f>IF(Intro!$G$20="English",O167,P167)</f>
        <v>Raison</v>
      </c>
      <c r="H165" s="587"/>
      <c r="I165" s="587"/>
      <c r="J165" s="587"/>
      <c r="K165" s="587"/>
      <c r="L165" s="706"/>
      <c r="O165" s="153" t="s">
        <v>240</v>
      </c>
      <c r="P165" s="153" t="s">
        <v>241</v>
      </c>
    </row>
    <row r="166" spans="1:16" s="11" customFormat="1" x14ac:dyDescent="0.25">
      <c r="A166" s="13"/>
      <c r="B166" s="708"/>
      <c r="C166" s="586"/>
      <c r="D166" s="586"/>
      <c r="E166" s="587"/>
      <c r="F166" s="587"/>
      <c r="G166" s="587"/>
      <c r="H166" s="587"/>
      <c r="I166" s="587"/>
      <c r="J166" s="587"/>
      <c r="K166" s="587"/>
      <c r="L166" s="706"/>
      <c r="O166" s="153" t="s">
        <v>341</v>
      </c>
      <c r="P166" s="153" t="s">
        <v>342</v>
      </c>
    </row>
    <row r="167" spans="1:16" s="153" customFormat="1" x14ac:dyDescent="0.25">
      <c r="A167" s="198"/>
      <c r="B167" s="705" t="str">
        <f>IF(Intro!$G$20="English",O168,P168)</f>
        <v>Événement 1</v>
      </c>
      <c r="C167" s="429"/>
      <c r="D167" s="442"/>
      <c r="E167" s="442"/>
      <c r="F167" s="442"/>
      <c r="G167" s="442"/>
      <c r="H167" s="442"/>
      <c r="I167" s="442"/>
      <c r="J167" s="442"/>
      <c r="K167" s="442"/>
      <c r="L167" s="443"/>
      <c r="O167" s="12" t="s">
        <v>242</v>
      </c>
      <c r="P167" s="12" t="s">
        <v>243</v>
      </c>
    </row>
    <row r="168" spans="1:16" s="153" customFormat="1" x14ac:dyDescent="0.25">
      <c r="A168" s="198"/>
      <c r="B168" s="705"/>
      <c r="C168" s="429"/>
      <c r="D168" s="442"/>
      <c r="E168" s="442"/>
      <c r="F168" s="442"/>
      <c r="G168" s="442"/>
      <c r="H168" s="442"/>
      <c r="I168" s="442"/>
      <c r="J168" s="442"/>
      <c r="K168" s="442"/>
      <c r="L168" s="443"/>
      <c r="O168" s="12" t="s">
        <v>244</v>
      </c>
      <c r="P168" s="12" t="s">
        <v>245</v>
      </c>
    </row>
    <row r="169" spans="1:16" s="153" customFormat="1" x14ac:dyDescent="0.25">
      <c r="A169" s="198"/>
      <c r="B169" s="705"/>
      <c r="C169" s="429"/>
      <c r="D169" s="442"/>
      <c r="E169" s="442"/>
      <c r="F169" s="442"/>
      <c r="G169" s="442"/>
      <c r="H169" s="442"/>
      <c r="I169" s="442"/>
      <c r="J169" s="442"/>
      <c r="K169" s="442"/>
      <c r="L169" s="443"/>
      <c r="O169" s="12"/>
      <c r="P169" s="12"/>
    </row>
    <row r="170" spans="1:16" s="153" customFormat="1" x14ac:dyDescent="0.25">
      <c r="A170" s="198"/>
      <c r="B170" s="705"/>
      <c r="C170" s="429"/>
      <c r="D170" s="442"/>
      <c r="E170" s="442"/>
      <c r="F170" s="442"/>
      <c r="G170" s="442"/>
      <c r="H170" s="442"/>
      <c r="I170" s="442"/>
      <c r="J170" s="442"/>
      <c r="K170" s="442"/>
      <c r="L170" s="443"/>
      <c r="O170" s="12"/>
      <c r="P170" s="12"/>
    </row>
    <row r="171" spans="1:16" s="153" customFormat="1" x14ac:dyDescent="0.25">
      <c r="A171" s="198"/>
      <c r="B171" s="705"/>
      <c r="C171" s="429"/>
      <c r="D171" s="442"/>
      <c r="E171" s="442"/>
      <c r="F171" s="442"/>
      <c r="G171" s="442"/>
      <c r="H171" s="442"/>
      <c r="I171" s="442"/>
      <c r="J171" s="442"/>
      <c r="K171" s="442"/>
      <c r="L171" s="443"/>
      <c r="O171" s="12"/>
      <c r="P171" s="12"/>
    </row>
    <row r="172" spans="1:16" s="153" customFormat="1" x14ac:dyDescent="0.25">
      <c r="A172" s="198"/>
      <c r="B172" s="705"/>
      <c r="C172" s="429"/>
      <c r="D172" s="442"/>
      <c r="E172" s="442"/>
      <c r="F172" s="442"/>
      <c r="G172" s="442"/>
      <c r="H172" s="442"/>
      <c r="I172" s="442"/>
      <c r="J172" s="442"/>
      <c r="K172" s="442"/>
      <c r="L172" s="443"/>
      <c r="O172" s="12"/>
      <c r="P172" s="12"/>
    </row>
    <row r="173" spans="1:16" s="153" customFormat="1" x14ac:dyDescent="0.25">
      <c r="A173" s="198"/>
      <c r="B173" s="705"/>
      <c r="C173" s="429"/>
      <c r="D173" s="442"/>
      <c r="E173" s="442"/>
      <c r="F173" s="442"/>
      <c r="G173" s="442"/>
      <c r="H173" s="442"/>
      <c r="I173" s="442"/>
      <c r="J173" s="442"/>
      <c r="K173" s="442"/>
      <c r="L173" s="443"/>
      <c r="O173" s="12"/>
      <c r="P173" s="12"/>
    </row>
    <row r="174" spans="1:16" s="153" customFormat="1" x14ac:dyDescent="0.25">
      <c r="A174" s="198"/>
      <c r="B174" s="705"/>
      <c r="C174" s="429"/>
      <c r="D174" s="442"/>
      <c r="E174" s="442"/>
      <c r="F174" s="442"/>
      <c r="G174" s="442"/>
      <c r="H174" s="442"/>
      <c r="I174" s="442"/>
      <c r="J174" s="442"/>
      <c r="K174" s="442"/>
      <c r="L174" s="443"/>
      <c r="O174" s="12"/>
      <c r="P174" s="12"/>
    </row>
    <row r="175" spans="1:16" s="153" customFormat="1" x14ac:dyDescent="0.25">
      <c r="A175" s="198"/>
      <c r="B175" s="705"/>
      <c r="C175" s="429"/>
      <c r="D175" s="442"/>
      <c r="E175" s="442"/>
      <c r="F175" s="442"/>
      <c r="G175" s="442"/>
      <c r="H175" s="442"/>
      <c r="I175" s="442"/>
      <c r="J175" s="442"/>
      <c r="K175" s="442"/>
      <c r="L175" s="443"/>
      <c r="O175" s="12"/>
      <c r="P175" s="12"/>
    </row>
    <row r="176" spans="1:16" s="153" customFormat="1" x14ac:dyDescent="0.25">
      <c r="A176" s="198"/>
      <c r="B176" s="705"/>
      <c r="C176" s="429"/>
      <c r="D176" s="442"/>
      <c r="E176" s="442"/>
      <c r="F176" s="442"/>
      <c r="G176" s="442"/>
      <c r="H176" s="442"/>
      <c r="I176" s="442"/>
      <c r="J176" s="442"/>
      <c r="K176" s="442"/>
      <c r="L176" s="443"/>
      <c r="O176" s="12"/>
      <c r="P176" s="12"/>
    </row>
    <row r="177" spans="1:16" s="153" customFormat="1" x14ac:dyDescent="0.25">
      <c r="A177" s="198"/>
      <c r="B177" s="705" t="str">
        <f>IF(Intro!$G$20="English",O177,P177)</f>
        <v>Événement 2</v>
      </c>
      <c r="C177" s="429"/>
      <c r="D177" s="442"/>
      <c r="E177" s="442"/>
      <c r="F177" s="442"/>
      <c r="G177" s="442"/>
      <c r="H177" s="442"/>
      <c r="I177" s="442"/>
      <c r="J177" s="442"/>
      <c r="K177" s="442"/>
      <c r="L177" s="443"/>
      <c r="O177" s="12" t="s">
        <v>246</v>
      </c>
      <c r="P177" s="12" t="s">
        <v>247</v>
      </c>
    </row>
    <row r="178" spans="1:16" s="153" customFormat="1" x14ac:dyDescent="0.25">
      <c r="A178" s="198"/>
      <c r="B178" s="705"/>
      <c r="C178" s="429"/>
      <c r="D178" s="442"/>
      <c r="E178" s="442"/>
      <c r="F178" s="442"/>
      <c r="G178" s="442"/>
      <c r="H178" s="442"/>
      <c r="I178" s="442"/>
      <c r="J178" s="442"/>
      <c r="K178" s="442"/>
      <c r="L178" s="443"/>
    </row>
    <row r="179" spans="1:16" s="153" customFormat="1" x14ac:dyDescent="0.25">
      <c r="A179" s="198"/>
      <c r="B179" s="705"/>
      <c r="C179" s="429"/>
      <c r="D179" s="442"/>
      <c r="E179" s="442"/>
      <c r="F179" s="442"/>
      <c r="G179" s="442"/>
      <c r="H179" s="442"/>
      <c r="I179" s="442"/>
      <c r="J179" s="442"/>
      <c r="K179" s="442"/>
      <c r="L179" s="443"/>
    </row>
    <row r="180" spans="1:16" s="153" customFormat="1" x14ac:dyDescent="0.25">
      <c r="A180" s="198"/>
      <c r="B180" s="705"/>
      <c r="C180" s="429"/>
      <c r="D180" s="442"/>
      <c r="E180" s="442"/>
      <c r="F180" s="442"/>
      <c r="G180" s="442"/>
      <c r="H180" s="442"/>
      <c r="I180" s="442"/>
      <c r="J180" s="442"/>
      <c r="K180" s="442"/>
      <c r="L180" s="443"/>
      <c r="O180" s="12"/>
      <c r="P180" s="12"/>
    </row>
    <row r="181" spans="1:16" s="153" customFormat="1" x14ac:dyDescent="0.25">
      <c r="A181" s="198"/>
      <c r="B181" s="705"/>
      <c r="C181" s="429"/>
      <c r="D181" s="442"/>
      <c r="E181" s="442"/>
      <c r="F181" s="442"/>
      <c r="G181" s="442"/>
      <c r="H181" s="442"/>
      <c r="I181" s="442"/>
      <c r="J181" s="442"/>
      <c r="K181" s="442"/>
      <c r="L181" s="443"/>
      <c r="O181" s="12"/>
      <c r="P181" s="12"/>
    </row>
    <row r="182" spans="1:16" s="153" customFormat="1" x14ac:dyDescent="0.25">
      <c r="A182" s="198"/>
      <c r="B182" s="705"/>
      <c r="C182" s="429"/>
      <c r="D182" s="442"/>
      <c r="E182" s="442"/>
      <c r="F182" s="442"/>
      <c r="G182" s="442"/>
      <c r="H182" s="442"/>
      <c r="I182" s="442"/>
      <c r="J182" s="442"/>
      <c r="K182" s="442"/>
      <c r="L182" s="443"/>
      <c r="O182" s="12"/>
      <c r="P182" s="12"/>
    </row>
    <row r="183" spans="1:16" s="153" customFormat="1" x14ac:dyDescent="0.25">
      <c r="A183" s="198"/>
      <c r="B183" s="705"/>
      <c r="C183" s="429"/>
      <c r="D183" s="442"/>
      <c r="E183" s="442"/>
      <c r="F183" s="442"/>
      <c r="G183" s="442"/>
      <c r="H183" s="442"/>
      <c r="I183" s="442"/>
      <c r="J183" s="442"/>
      <c r="K183" s="442"/>
      <c r="L183" s="443"/>
      <c r="O183" s="12"/>
      <c r="P183" s="12"/>
    </row>
    <row r="184" spans="1:16" s="153" customFormat="1" x14ac:dyDescent="0.25">
      <c r="A184" s="198"/>
      <c r="B184" s="705"/>
      <c r="C184" s="429"/>
      <c r="D184" s="442"/>
      <c r="E184" s="442"/>
      <c r="F184" s="442"/>
      <c r="G184" s="442"/>
      <c r="H184" s="442"/>
      <c r="I184" s="442"/>
      <c r="J184" s="442"/>
      <c r="K184" s="442"/>
      <c r="L184" s="443"/>
      <c r="O184" s="12"/>
      <c r="P184" s="12"/>
    </row>
    <row r="185" spans="1:16" s="153" customFormat="1" x14ac:dyDescent="0.25">
      <c r="A185" s="198"/>
      <c r="B185" s="705"/>
      <c r="C185" s="429"/>
      <c r="D185" s="442"/>
      <c r="E185" s="442"/>
      <c r="F185" s="442"/>
      <c r="G185" s="442"/>
      <c r="H185" s="442"/>
      <c r="I185" s="442"/>
      <c r="J185" s="442"/>
      <c r="K185" s="442"/>
      <c r="L185" s="443"/>
      <c r="O185" s="12"/>
      <c r="P185" s="12"/>
    </row>
    <row r="186" spans="1:16" s="153" customFormat="1" x14ac:dyDescent="0.25">
      <c r="A186" s="198"/>
      <c r="B186" s="705"/>
      <c r="C186" s="429"/>
      <c r="D186" s="442"/>
      <c r="E186" s="442"/>
      <c r="F186" s="442"/>
      <c r="G186" s="442"/>
      <c r="H186" s="442"/>
      <c r="I186" s="442"/>
      <c r="J186" s="442"/>
      <c r="K186" s="442"/>
      <c r="L186" s="443"/>
      <c r="O186" s="12"/>
      <c r="P186" s="12"/>
    </row>
    <row r="187" spans="1:16" s="153" customFormat="1" x14ac:dyDescent="0.25">
      <c r="A187" s="198"/>
      <c r="B187" s="705" t="str">
        <f>IF(Intro!$G$20="English",O187,P187)</f>
        <v>Événement 3</v>
      </c>
      <c r="C187" s="429"/>
      <c r="D187" s="442"/>
      <c r="E187" s="442"/>
      <c r="F187" s="442"/>
      <c r="G187" s="442"/>
      <c r="H187" s="442"/>
      <c r="I187" s="442"/>
      <c r="J187" s="442"/>
      <c r="K187" s="442"/>
      <c r="L187" s="443"/>
      <c r="O187" s="12" t="s">
        <v>248</v>
      </c>
      <c r="P187" s="12" t="s">
        <v>249</v>
      </c>
    </row>
    <row r="188" spans="1:16" s="153" customFormat="1" x14ac:dyDescent="0.25">
      <c r="A188" s="198"/>
      <c r="B188" s="705"/>
      <c r="C188" s="429"/>
      <c r="D188" s="442"/>
      <c r="E188" s="442"/>
      <c r="F188" s="442"/>
      <c r="G188" s="442"/>
      <c r="H188" s="442"/>
      <c r="I188" s="442"/>
      <c r="J188" s="442"/>
      <c r="K188" s="442"/>
      <c r="L188" s="443"/>
    </row>
    <row r="189" spans="1:16" s="153" customFormat="1" x14ac:dyDescent="0.25">
      <c r="A189" s="198"/>
      <c r="B189" s="705"/>
      <c r="C189" s="429"/>
      <c r="D189" s="442"/>
      <c r="E189" s="442"/>
      <c r="F189" s="442"/>
      <c r="G189" s="442"/>
      <c r="H189" s="442"/>
      <c r="I189" s="442"/>
      <c r="J189" s="442"/>
      <c r="K189" s="442"/>
      <c r="L189" s="443"/>
      <c r="O189" s="12"/>
      <c r="P189" s="12"/>
    </row>
    <row r="190" spans="1:16" s="153" customFormat="1" x14ac:dyDescent="0.25">
      <c r="A190" s="198"/>
      <c r="B190" s="705"/>
      <c r="C190" s="429"/>
      <c r="D190" s="442"/>
      <c r="E190" s="442"/>
      <c r="F190" s="442"/>
      <c r="G190" s="442"/>
      <c r="H190" s="442"/>
      <c r="I190" s="442"/>
      <c r="J190" s="442"/>
      <c r="K190" s="442"/>
      <c r="L190" s="443"/>
      <c r="O190" s="12"/>
      <c r="P190" s="12"/>
    </row>
    <row r="191" spans="1:16" s="153" customFormat="1" x14ac:dyDescent="0.25">
      <c r="A191" s="198"/>
      <c r="B191" s="705"/>
      <c r="C191" s="429"/>
      <c r="D191" s="442"/>
      <c r="E191" s="442"/>
      <c r="F191" s="442"/>
      <c r="G191" s="442"/>
      <c r="H191" s="442"/>
      <c r="I191" s="442"/>
      <c r="J191" s="442"/>
      <c r="K191" s="442"/>
      <c r="L191" s="443"/>
      <c r="O191" s="12"/>
      <c r="P191" s="12"/>
    </row>
    <row r="192" spans="1:16" s="153" customFormat="1" x14ac:dyDescent="0.25">
      <c r="A192" s="198"/>
      <c r="B192" s="705"/>
      <c r="C192" s="429"/>
      <c r="D192" s="442"/>
      <c r="E192" s="442"/>
      <c r="F192" s="442"/>
      <c r="G192" s="442"/>
      <c r="H192" s="442"/>
      <c r="I192" s="442"/>
      <c r="J192" s="442"/>
      <c r="K192" s="442"/>
      <c r="L192" s="443"/>
      <c r="O192" s="12"/>
      <c r="P192" s="12"/>
    </row>
    <row r="193" spans="1:16" s="153" customFormat="1" x14ac:dyDescent="0.25">
      <c r="A193" s="198"/>
      <c r="B193" s="705"/>
      <c r="C193" s="429"/>
      <c r="D193" s="442"/>
      <c r="E193" s="442"/>
      <c r="F193" s="442"/>
      <c r="G193" s="442"/>
      <c r="H193" s="442"/>
      <c r="I193" s="442"/>
      <c r="J193" s="442"/>
      <c r="K193" s="442"/>
      <c r="L193" s="443"/>
      <c r="O193" s="12"/>
      <c r="P193" s="12"/>
    </row>
    <row r="194" spans="1:16" s="153" customFormat="1" x14ac:dyDescent="0.25">
      <c r="A194" s="198"/>
      <c r="B194" s="705"/>
      <c r="C194" s="429"/>
      <c r="D194" s="442"/>
      <c r="E194" s="442"/>
      <c r="F194" s="442"/>
      <c r="G194" s="442"/>
      <c r="H194" s="442"/>
      <c r="I194" s="442"/>
      <c r="J194" s="442"/>
      <c r="K194" s="442"/>
      <c r="L194" s="443"/>
      <c r="O194" s="12"/>
      <c r="P194" s="12"/>
    </row>
    <row r="195" spans="1:16" s="153" customFormat="1" x14ac:dyDescent="0.25">
      <c r="A195" s="198"/>
      <c r="B195" s="705"/>
      <c r="C195" s="429"/>
      <c r="D195" s="442"/>
      <c r="E195" s="442"/>
      <c r="F195" s="442"/>
      <c r="G195" s="442"/>
      <c r="H195" s="442"/>
      <c r="I195" s="442"/>
      <c r="J195" s="442"/>
      <c r="K195" s="442"/>
      <c r="L195" s="443"/>
      <c r="O195" s="12"/>
      <c r="P195" s="12"/>
    </row>
    <row r="196" spans="1:16" s="153" customFormat="1" x14ac:dyDescent="0.25">
      <c r="A196" s="198"/>
      <c r="B196" s="705"/>
      <c r="C196" s="429"/>
      <c r="D196" s="442"/>
      <c r="E196" s="442"/>
      <c r="F196" s="442"/>
      <c r="G196" s="442"/>
      <c r="H196" s="442"/>
      <c r="I196" s="442"/>
      <c r="J196" s="442"/>
      <c r="K196" s="442"/>
      <c r="L196" s="443"/>
      <c r="O196" s="12"/>
      <c r="P196" s="12"/>
    </row>
    <row r="197" spans="1:16" s="153" customFormat="1" x14ac:dyDescent="0.25">
      <c r="A197" s="198"/>
      <c r="B197" s="705" t="str">
        <f>IF(Intro!$G$20="English",O197,P197)</f>
        <v>Événement 4</v>
      </c>
      <c r="C197" s="429"/>
      <c r="D197" s="442"/>
      <c r="E197" s="442"/>
      <c r="F197" s="442"/>
      <c r="G197" s="442"/>
      <c r="H197" s="442"/>
      <c r="I197" s="442"/>
      <c r="J197" s="442"/>
      <c r="K197" s="442"/>
      <c r="L197" s="443"/>
      <c r="O197" s="12" t="s">
        <v>250</v>
      </c>
      <c r="P197" s="12" t="s">
        <v>251</v>
      </c>
    </row>
    <row r="198" spans="1:16" s="153" customFormat="1" x14ac:dyDescent="0.25">
      <c r="A198" s="198"/>
      <c r="B198" s="705"/>
      <c r="C198" s="429"/>
      <c r="D198" s="442"/>
      <c r="E198" s="442"/>
      <c r="F198" s="442"/>
      <c r="G198" s="442"/>
      <c r="H198" s="442"/>
      <c r="I198" s="442"/>
      <c r="J198" s="442"/>
      <c r="K198" s="442"/>
      <c r="L198" s="443"/>
    </row>
    <row r="199" spans="1:16" s="153" customFormat="1" x14ac:dyDescent="0.25">
      <c r="A199" s="198"/>
      <c r="B199" s="705"/>
      <c r="C199" s="429"/>
      <c r="D199" s="442"/>
      <c r="E199" s="442"/>
      <c r="F199" s="442"/>
      <c r="G199" s="442"/>
      <c r="H199" s="442"/>
      <c r="I199" s="442"/>
      <c r="J199" s="442"/>
      <c r="K199" s="442"/>
      <c r="L199" s="443"/>
      <c r="O199" s="12"/>
      <c r="P199" s="12"/>
    </row>
    <row r="200" spans="1:16" s="153" customFormat="1" x14ac:dyDescent="0.25">
      <c r="A200" s="198"/>
      <c r="B200" s="705"/>
      <c r="C200" s="429"/>
      <c r="D200" s="442"/>
      <c r="E200" s="442"/>
      <c r="F200" s="442"/>
      <c r="G200" s="442"/>
      <c r="H200" s="442"/>
      <c r="I200" s="442"/>
      <c r="J200" s="442"/>
      <c r="K200" s="442"/>
      <c r="L200" s="443"/>
      <c r="O200" s="12"/>
      <c r="P200" s="12"/>
    </row>
    <row r="201" spans="1:16" s="153" customFormat="1" x14ac:dyDescent="0.25">
      <c r="A201" s="198"/>
      <c r="B201" s="705"/>
      <c r="C201" s="429"/>
      <c r="D201" s="442"/>
      <c r="E201" s="442"/>
      <c r="F201" s="442"/>
      <c r="G201" s="442"/>
      <c r="H201" s="442"/>
      <c r="I201" s="442"/>
      <c r="J201" s="442"/>
      <c r="K201" s="442"/>
      <c r="L201" s="443"/>
      <c r="O201" s="12"/>
      <c r="P201" s="12"/>
    </row>
    <row r="202" spans="1:16" s="153" customFormat="1" x14ac:dyDescent="0.25">
      <c r="A202" s="198"/>
      <c r="B202" s="705"/>
      <c r="C202" s="429"/>
      <c r="D202" s="442"/>
      <c r="E202" s="442"/>
      <c r="F202" s="442"/>
      <c r="G202" s="442"/>
      <c r="H202" s="442"/>
      <c r="I202" s="442"/>
      <c r="J202" s="442"/>
      <c r="K202" s="442"/>
      <c r="L202" s="443"/>
      <c r="O202" s="12"/>
      <c r="P202" s="12"/>
    </row>
    <row r="203" spans="1:16" s="153" customFormat="1" x14ac:dyDescent="0.25">
      <c r="A203" s="198"/>
      <c r="B203" s="705"/>
      <c r="C203" s="429"/>
      <c r="D203" s="442"/>
      <c r="E203" s="442"/>
      <c r="F203" s="442"/>
      <c r="G203" s="442"/>
      <c r="H203" s="442"/>
      <c r="I203" s="442"/>
      <c r="J203" s="442"/>
      <c r="K203" s="442"/>
      <c r="L203" s="443"/>
      <c r="O203" s="12"/>
      <c r="P203" s="12"/>
    </row>
    <row r="204" spans="1:16" s="153" customFormat="1" x14ac:dyDescent="0.25">
      <c r="A204" s="198"/>
      <c r="B204" s="705"/>
      <c r="C204" s="429"/>
      <c r="D204" s="442"/>
      <c r="E204" s="442"/>
      <c r="F204" s="442"/>
      <c r="G204" s="442"/>
      <c r="H204" s="442"/>
      <c r="I204" s="442"/>
      <c r="J204" s="442"/>
      <c r="K204" s="442"/>
      <c r="L204" s="443"/>
      <c r="O204" s="12"/>
      <c r="P204" s="12"/>
    </row>
    <row r="205" spans="1:16" s="153" customFormat="1" x14ac:dyDescent="0.25">
      <c r="A205" s="198"/>
      <c r="B205" s="705"/>
      <c r="C205" s="429"/>
      <c r="D205" s="442"/>
      <c r="E205" s="442"/>
      <c r="F205" s="442"/>
      <c r="G205" s="442"/>
      <c r="H205" s="442"/>
      <c r="I205" s="442"/>
      <c r="J205" s="442"/>
      <c r="K205" s="442"/>
      <c r="L205" s="443"/>
      <c r="O205" s="12"/>
      <c r="P205" s="12"/>
    </row>
    <row r="206" spans="1:16" s="153" customFormat="1" x14ac:dyDescent="0.25">
      <c r="A206" s="198"/>
      <c r="B206" s="705"/>
      <c r="C206" s="429"/>
      <c r="D206" s="442"/>
      <c r="E206" s="442"/>
      <c r="F206" s="442"/>
      <c r="G206" s="442"/>
      <c r="H206" s="442"/>
      <c r="I206" s="442"/>
      <c r="J206" s="442"/>
      <c r="K206" s="442"/>
      <c r="L206" s="443"/>
      <c r="O206" s="12"/>
      <c r="P206" s="12"/>
    </row>
    <row r="207" spans="1:16" s="153" customFormat="1" x14ac:dyDescent="0.25">
      <c r="A207" s="198"/>
      <c r="B207" s="705" t="str">
        <f>IF(Intro!$G$20="English",O207,P207)</f>
        <v>Événement 5</v>
      </c>
      <c r="C207" s="429"/>
      <c r="D207" s="442"/>
      <c r="E207" s="442"/>
      <c r="F207" s="442"/>
      <c r="G207" s="442"/>
      <c r="H207" s="442"/>
      <c r="I207" s="442"/>
      <c r="J207" s="442"/>
      <c r="K207" s="442"/>
      <c r="L207" s="443"/>
      <c r="O207" s="12" t="s">
        <v>252</v>
      </c>
      <c r="P207" s="12" t="s">
        <v>253</v>
      </c>
    </row>
    <row r="208" spans="1:16" s="153" customFormat="1" x14ac:dyDescent="0.25">
      <c r="A208" s="198"/>
      <c r="B208" s="705"/>
      <c r="C208" s="429"/>
      <c r="D208" s="442"/>
      <c r="E208" s="442"/>
      <c r="F208" s="442"/>
      <c r="G208" s="442"/>
      <c r="H208" s="442"/>
      <c r="I208" s="442"/>
      <c r="J208" s="442"/>
      <c r="K208" s="442"/>
      <c r="L208" s="443"/>
      <c r="O208" s="12"/>
      <c r="P208" s="12"/>
    </row>
    <row r="209" spans="1:16" s="153" customFormat="1" x14ac:dyDescent="0.25">
      <c r="A209" s="198"/>
      <c r="B209" s="705"/>
      <c r="C209" s="429"/>
      <c r="D209" s="442"/>
      <c r="E209" s="442"/>
      <c r="F209" s="442"/>
      <c r="G209" s="442"/>
      <c r="H209" s="442"/>
      <c r="I209" s="442"/>
      <c r="J209" s="442"/>
      <c r="K209" s="442"/>
      <c r="L209" s="443"/>
      <c r="O209" s="12"/>
      <c r="P209" s="12"/>
    </row>
    <row r="210" spans="1:16" s="153" customFormat="1" x14ac:dyDescent="0.25">
      <c r="A210" s="198"/>
      <c r="B210" s="705"/>
      <c r="C210" s="429"/>
      <c r="D210" s="442"/>
      <c r="E210" s="442"/>
      <c r="F210" s="442"/>
      <c r="G210" s="442"/>
      <c r="H210" s="442"/>
      <c r="I210" s="442"/>
      <c r="J210" s="442"/>
      <c r="K210" s="442"/>
      <c r="L210" s="443"/>
      <c r="O210" s="12"/>
      <c r="P210" s="12"/>
    </row>
    <row r="211" spans="1:16" s="153" customFormat="1" x14ac:dyDescent="0.25">
      <c r="A211" s="198"/>
      <c r="B211" s="705"/>
      <c r="C211" s="429"/>
      <c r="D211" s="442"/>
      <c r="E211" s="442"/>
      <c r="F211" s="442"/>
      <c r="G211" s="442"/>
      <c r="H211" s="442"/>
      <c r="I211" s="442"/>
      <c r="J211" s="442"/>
      <c r="K211" s="442"/>
      <c r="L211" s="443"/>
      <c r="O211" s="12"/>
      <c r="P211" s="12"/>
    </row>
    <row r="212" spans="1:16" s="153" customFormat="1" x14ac:dyDescent="0.25">
      <c r="A212" s="198"/>
      <c r="B212" s="705"/>
      <c r="C212" s="429"/>
      <c r="D212" s="442"/>
      <c r="E212" s="442"/>
      <c r="F212" s="442"/>
      <c r="G212" s="442"/>
      <c r="H212" s="442"/>
      <c r="I212" s="442"/>
      <c r="J212" s="442"/>
      <c r="K212" s="442"/>
      <c r="L212" s="443"/>
      <c r="O212" s="12"/>
      <c r="P212" s="12"/>
    </row>
    <row r="213" spans="1:16" s="153" customFormat="1" x14ac:dyDescent="0.25">
      <c r="A213" s="198"/>
      <c r="B213" s="705"/>
      <c r="C213" s="429"/>
      <c r="D213" s="442"/>
      <c r="E213" s="442"/>
      <c r="F213" s="442"/>
      <c r="G213" s="442"/>
      <c r="H213" s="442"/>
      <c r="I213" s="442"/>
      <c r="J213" s="442"/>
      <c r="K213" s="442"/>
      <c r="L213" s="443"/>
      <c r="O213" s="12"/>
      <c r="P213" s="12"/>
    </row>
    <row r="214" spans="1:16" s="153" customFormat="1" x14ac:dyDescent="0.25">
      <c r="A214" s="198"/>
      <c r="B214" s="705"/>
      <c r="C214" s="429"/>
      <c r="D214" s="442"/>
      <c r="E214" s="442"/>
      <c r="F214" s="442"/>
      <c r="G214" s="442"/>
      <c r="H214" s="442"/>
      <c r="I214" s="442"/>
      <c r="J214" s="442"/>
      <c r="K214" s="442"/>
      <c r="L214" s="443"/>
      <c r="O214" s="12"/>
      <c r="P214" s="12"/>
    </row>
    <row r="215" spans="1:16" s="153" customFormat="1" x14ac:dyDescent="0.25">
      <c r="A215" s="198"/>
      <c r="B215" s="705"/>
      <c r="C215" s="429"/>
      <c r="D215" s="442"/>
      <c r="E215" s="442"/>
      <c r="F215" s="442"/>
      <c r="G215" s="442"/>
      <c r="H215" s="442"/>
      <c r="I215" s="442"/>
      <c r="J215" s="442"/>
      <c r="K215" s="442"/>
      <c r="L215" s="443"/>
      <c r="O215" s="12"/>
      <c r="P215" s="12"/>
    </row>
    <row r="216" spans="1:16" s="153" customFormat="1" x14ac:dyDescent="0.25">
      <c r="A216" s="198"/>
      <c r="B216" s="705"/>
      <c r="C216" s="429"/>
      <c r="D216" s="442"/>
      <c r="E216" s="442"/>
      <c r="F216" s="442"/>
      <c r="G216" s="442"/>
      <c r="H216" s="442"/>
      <c r="I216" s="442"/>
      <c r="J216" s="442"/>
      <c r="K216" s="442"/>
      <c r="L216" s="443"/>
      <c r="O216" s="12"/>
      <c r="P216" s="12"/>
    </row>
    <row r="217" spans="1:16" s="11" customFormat="1" x14ac:dyDescent="0.25">
      <c r="A217" s="13"/>
      <c r="B217" s="44"/>
      <c r="C217" s="154"/>
      <c r="D217" s="47"/>
      <c r="E217" s="38"/>
      <c r="F217" s="38"/>
      <c r="G217" s="38"/>
      <c r="H217" s="38"/>
      <c r="I217" s="38"/>
      <c r="J217" s="38"/>
      <c r="K217" s="38"/>
      <c r="L217" s="39"/>
      <c r="O217" s="12"/>
    </row>
    <row r="218" spans="1:16" s="11" customFormat="1" x14ac:dyDescent="0.25">
      <c r="A218" s="13"/>
      <c r="B218" s="155"/>
      <c r="C218" s="155"/>
      <c r="D218" s="40"/>
      <c r="E218" s="41"/>
      <c r="F218" s="41"/>
      <c r="G218" s="41"/>
      <c r="H218" s="41"/>
      <c r="I218" s="41"/>
      <c r="J218" s="41"/>
      <c r="K218" s="41"/>
      <c r="L218" s="41"/>
      <c r="O218" s="12"/>
    </row>
    <row r="219" spans="1:16" x14ac:dyDescent="0.25">
      <c r="B219" s="398" t="str">
        <f>IF(Intro!$G$20="English",O219,P219)</f>
        <v>ÉTAT DES RÉSULTATS DES MARCHANDISES</v>
      </c>
      <c r="C219" s="399"/>
      <c r="D219" s="399"/>
      <c r="E219" s="399"/>
      <c r="F219" s="399"/>
      <c r="G219" s="399"/>
      <c r="H219" s="399"/>
      <c r="I219" s="399"/>
      <c r="J219" s="399"/>
      <c r="K219" s="399"/>
      <c r="L219" s="400"/>
      <c r="M219" s="153"/>
      <c r="O219" s="152" t="s">
        <v>676</v>
      </c>
      <c r="P219" s="152" t="s">
        <v>677</v>
      </c>
    </row>
    <row r="220" spans="1:16" s="3" customFormat="1" x14ac:dyDescent="0.25">
      <c r="A220" s="13"/>
      <c r="B220" s="530" t="s">
        <v>31</v>
      </c>
      <c r="C220" s="531"/>
      <c r="D220" s="531"/>
      <c r="E220" s="531"/>
      <c r="F220" s="531"/>
      <c r="G220" s="531"/>
      <c r="H220" s="531"/>
      <c r="I220" s="531"/>
      <c r="J220" s="531"/>
      <c r="K220" s="531"/>
      <c r="L220" s="532"/>
      <c r="M220" s="214"/>
    </row>
    <row r="221" spans="1:16" s="153" customFormat="1" x14ac:dyDescent="0.25">
      <c r="A221" s="198"/>
      <c r="B221" s="199"/>
      <c r="C221" s="200"/>
      <c r="D221" s="200"/>
      <c r="E221" s="200"/>
      <c r="F221" s="200"/>
      <c r="G221" s="200"/>
      <c r="H221" s="200"/>
      <c r="I221" s="200"/>
      <c r="J221" s="200"/>
      <c r="K221" s="200"/>
      <c r="L221" s="201"/>
    </row>
    <row r="222" spans="1:16" s="153" customFormat="1" x14ac:dyDescent="0.25">
      <c r="A222" s="198"/>
      <c r="B222" s="401" t="str">
        <f>IF(Intro!$G$20="English",O222,P222)</f>
        <v>Fournissez l'état des résultats de votre entreprise pour ses ventes au Canada et à l'exportation des marchandises produites au Canada. Cet état doit être préparé en utilisant la méthode du coût de revient complet et déclaré selon le régime de l’année civile.</v>
      </c>
      <c r="C222" s="402"/>
      <c r="D222" s="402"/>
      <c r="E222" s="402"/>
      <c r="F222" s="402"/>
      <c r="G222" s="402"/>
      <c r="H222" s="402"/>
      <c r="I222" s="402"/>
      <c r="J222" s="402"/>
      <c r="K222" s="402"/>
      <c r="L222" s="403"/>
      <c r="O222" s="153" t="s">
        <v>254</v>
      </c>
      <c r="P222" s="22" t="s">
        <v>255</v>
      </c>
    </row>
    <row r="223" spans="1:16" s="153" customFormat="1" x14ac:dyDescent="0.25">
      <c r="A223" s="198"/>
      <c r="B223" s="401"/>
      <c r="C223" s="402"/>
      <c r="D223" s="402"/>
      <c r="E223" s="402"/>
      <c r="F223" s="402"/>
      <c r="G223" s="402"/>
      <c r="H223" s="402"/>
      <c r="I223" s="402"/>
      <c r="J223" s="402"/>
      <c r="K223" s="402"/>
      <c r="L223" s="403"/>
      <c r="P223" s="22"/>
    </row>
    <row r="224" spans="1:16" s="153" customFormat="1" x14ac:dyDescent="0.25">
      <c r="A224" s="198"/>
      <c r="B224" s="199"/>
      <c r="C224" s="200"/>
      <c r="D224" s="200"/>
      <c r="E224" s="200"/>
      <c r="F224" s="200"/>
      <c r="G224" s="200"/>
      <c r="H224" s="200"/>
      <c r="I224" s="200"/>
      <c r="J224" s="200"/>
      <c r="K224" s="200"/>
      <c r="L224" s="201"/>
    </row>
    <row r="225" spans="1:16" s="11" customFormat="1" x14ac:dyDescent="0.25">
      <c r="A225" s="13"/>
      <c r="B225" s="717" t="str">
        <f>IF(Intro!$G$20="English",O225,P225)</f>
        <v>Pour les ventes au Canada</v>
      </c>
      <c r="C225" s="587"/>
      <c r="D225" s="587"/>
      <c r="E225" s="587"/>
      <c r="F225" s="587"/>
      <c r="G225" s="587">
        <f>Variables!$B$6</f>
        <v>2023</v>
      </c>
      <c r="H225" s="587">
        <f>G225+1</f>
        <v>2024</v>
      </c>
      <c r="I225" s="587">
        <f>H225+1</f>
        <v>2025</v>
      </c>
      <c r="J225" s="587" t="str">
        <f>J151</f>
        <v>janv.-mars 2025</v>
      </c>
      <c r="K225" s="587" t="str">
        <f>K151</f>
        <v>janv.-mars 2026</v>
      </c>
      <c r="L225" s="209"/>
      <c r="O225" s="12" t="s">
        <v>43</v>
      </c>
      <c r="P225" s="12" t="s">
        <v>44</v>
      </c>
    </row>
    <row r="226" spans="1:16" s="11" customFormat="1" x14ac:dyDescent="0.25">
      <c r="A226" s="13"/>
      <c r="B226" s="717"/>
      <c r="C226" s="587"/>
      <c r="D226" s="587"/>
      <c r="E226" s="587"/>
      <c r="F226" s="587"/>
      <c r="G226" s="587"/>
      <c r="H226" s="587"/>
      <c r="I226" s="587"/>
      <c r="J226" s="587"/>
      <c r="K226" s="587"/>
      <c r="L226" s="209"/>
      <c r="O226" s="12"/>
      <c r="P226" s="12"/>
    </row>
    <row r="227" spans="1:16" s="153" customFormat="1" x14ac:dyDescent="0.25">
      <c r="A227" s="198"/>
      <c r="B227" s="711" t="str">
        <f>IF(Intro!$G$20="English",O227,P227)</f>
        <v>Valeur de vente nette</v>
      </c>
      <c r="C227" s="712"/>
      <c r="D227" s="712"/>
      <c r="E227" s="712"/>
      <c r="F227" s="272" t="s">
        <v>570</v>
      </c>
      <c r="G227" s="340"/>
      <c r="H227" s="340"/>
      <c r="I227" s="340"/>
      <c r="J227" s="340"/>
      <c r="K227" s="340"/>
      <c r="L227" s="209"/>
      <c r="O227" s="153" t="s">
        <v>72</v>
      </c>
      <c r="P227" s="153" t="s">
        <v>73</v>
      </c>
    </row>
    <row r="228" spans="1:16" s="153" customFormat="1" x14ac:dyDescent="0.25">
      <c r="A228" s="198"/>
      <c r="B228" s="713" t="str">
        <f>IF(Intro!$G$20="English",O228,P228)</f>
        <v>Stock d'ouverture</v>
      </c>
      <c r="C228" s="714"/>
      <c r="D228" s="714"/>
      <c r="E228" s="714"/>
      <c r="F228" s="272" t="s">
        <v>570</v>
      </c>
      <c r="G228" s="340"/>
      <c r="H228" s="340"/>
      <c r="I228" s="340"/>
      <c r="J228" s="340"/>
      <c r="K228" s="340"/>
      <c r="L228" s="209"/>
      <c r="O228" s="12" t="s">
        <v>74</v>
      </c>
      <c r="P228" s="11" t="s">
        <v>75</v>
      </c>
    </row>
    <row r="229" spans="1:16" s="153" customFormat="1" x14ac:dyDescent="0.25">
      <c r="A229" s="198"/>
      <c r="B229" s="713" t="str">
        <f>IF(Intro!$G$20="English",O229,P229)</f>
        <v>Coût des marchandises fabriquées</v>
      </c>
      <c r="C229" s="714"/>
      <c r="D229" s="714"/>
      <c r="E229" s="714"/>
      <c r="F229" s="272" t="s">
        <v>570</v>
      </c>
      <c r="G229" s="341">
        <f>G75</f>
        <v>0</v>
      </c>
      <c r="H229" s="341">
        <f>H75</f>
        <v>0</v>
      </c>
      <c r="I229" s="341">
        <f>I75</f>
        <v>0</v>
      </c>
      <c r="J229" s="341">
        <f>J75</f>
        <v>0</v>
      </c>
      <c r="K229" s="341">
        <f>K75</f>
        <v>0</v>
      </c>
      <c r="L229" s="209"/>
      <c r="O229" s="12" t="s">
        <v>66</v>
      </c>
      <c r="P229" s="11" t="s">
        <v>256</v>
      </c>
    </row>
    <row r="230" spans="1:16" s="153" customFormat="1" x14ac:dyDescent="0.25">
      <c r="A230" s="198"/>
      <c r="B230" s="713" t="str">
        <f>IF(Intro!$G$20="English",O230,P230)</f>
        <v>Stock de clôture</v>
      </c>
      <c r="C230" s="714"/>
      <c r="D230" s="714"/>
      <c r="E230" s="714"/>
      <c r="F230" s="272" t="s">
        <v>570</v>
      </c>
      <c r="G230" s="340"/>
      <c r="H230" s="340"/>
      <c r="I230" s="340"/>
      <c r="J230" s="340"/>
      <c r="K230" s="340"/>
      <c r="L230" s="209"/>
      <c r="O230" s="12" t="s">
        <v>257</v>
      </c>
      <c r="P230" s="11" t="s">
        <v>603</v>
      </c>
    </row>
    <row r="231" spans="1:16" s="177" customFormat="1" x14ac:dyDescent="0.25">
      <c r="A231" s="215"/>
      <c r="B231" s="715" t="str">
        <f>IF(Intro!$G$20="English",O231,P231)</f>
        <v>Coût des marchandises vendues</v>
      </c>
      <c r="C231" s="716"/>
      <c r="D231" s="716"/>
      <c r="E231" s="716"/>
      <c r="F231" s="272" t="s">
        <v>570</v>
      </c>
      <c r="G231" s="348">
        <f>G228+G229-G230</f>
        <v>0</v>
      </c>
      <c r="H231" s="348">
        <f>H228+H229-H230</f>
        <v>0</v>
      </c>
      <c r="I231" s="348">
        <f t="shared" ref="I231:J231" si="13">I228+I229-I230</f>
        <v>0</v>
      </c>
      <c r="J231" s="348">
        <f t="shared" si="13"/>
        <v>0</v>
      </c>
      <c r="K231" s="348">
        <f t="shared" ref="K231" si="14">K228+K229-K230</f>
        <v>0</v>
      </c>
      <c r="L231" s="209"/>
      <c r="O231" s="177" t="s">
        <v>76</v>
      </c>
      <c r="P231" s="177" t="s">
        <v>50</v>
      </c>
    </row>
    <row r="232" spans="1:16" s="177" customFormat="1" x14ac:dyDescent="0.25">
      <c r="A232" s="215"/>
      <c r="B232" s="709" t="str">
        <f>IF(Intro!$G$20="English",O232,P232)</f>
        <v>Marge bénéficiaire brute (perte brute)</v>
      </c>
      <c r="C232" s="710"/>
      <c r="D232" s="710"/>
      <c r="E232" s="710"/>
      <c r="F232" s="272" t="s">
        <v>570</v>
      </c>
      <c r="G232" s="348">
        <f>G227-G231</f>
        <v>0</v>
      </c>
      <c r="H232" s="348">
        <f t="shared" ref="H232:I232" si="15">H227-H231</f>
        <v>0</v>
      </c>
      <c r="I232" s="348">
        <f t="shared" si="15"/>
        <v>0</v>
      </c>
      <c r="J232" s="348">
        <f t="shared" ref="J232:K232" si="16">J227-J231</f>
        <v>0</v>
      </c>
      <c r="K232" s="348">
        <f t="shared" si="16"/>
        <v>0</v>
      </c>
      <c r="L232" s="209"/>
      <c r="O232" s="177" t="s">
        <v>51</v>
      </c>
      <c r="P232" s="177" t="s">
        <v>52</v>
      </c>
    </row>
    <row r="233" spans="1:16" s="153" customFormat="1" x14ac:dyDescent="0.25">
      <c r="A233" s="198"/>
      <c r="B233" s="713" t="str">
        <f>IF(Intro!$G$20="English",O233,P233)</f>
        <v xml:space="preserve">Frais généraux, de vente, et d'administration </v>
      </c>
      <c r="C233" s="714"/>
      <c r="D233" s="714"/>
      <c r="E233" s="714"/>
      <c r="F233" s="272" t="s">
        <v>570</v>
      </c>
      <c r="G233" s="340"/>
      <c r="H233" s="340"/>
      <c r="I233" s="340"/>
      <c r="J233" s="340"/>
      <c r="K233" s="340"/>
      <c r="L233" s="209"/>
      <c r="O233" s="153" t="s">
        <v>77</v>
      </c>
      <c r="P233" s="153" t="s">
        <v>78</v>
      </c>
    </row>
    <row r="234" spans="1:16" s="153" customFormat="1" x14ac:dyDescent="0.25">
      <c r="A234" s="198"/>
      <c r="B234" s="713" t="str">
        <f>IF(Intro!$G$20="English",O234,P234)</f>
        <v>Charges financières</v>
      </c>
      <c r="C234" s="714"/>
      <c r="D234" s="714"/>
      <c r="E234" s="714"/>
      <c r="F234" s="272" t="s">
        <v>570</v>
      </c>
      <c r="G234" s="340"/>
      <c r="H234" s="340"/>
      <c r="I234" s="340"/>
      <c r="J234" s="340"/>
      <c r="K234" s="340"/>
      <c r="L234" s="209"/>
      <c r="O234" s="153" t="s">
        <v>55</v>
      </c>
      <c r="P234" s="153" t="s">
        <v>56</v>
      </c>
    </row>
    <row r="235" spans="1:16" s="153" customFormat="1" x14ac:dyDescent="0.25">
      <c r="A235" s="198"/>
      <c r="B235" s="713" t="str">
        <f>IF(Intro!$G$20="English",O235,P235)</f>
        <v>Autres dépenses</v>
      </c>
      <c r="C235" s="714"/>
      <c r="D235" s="714"/>
      <c r="E235" s="714"/>
      <c r="F235" s="272" t="s">
        <v>570</v>
      </c>
      <c r="G235" s="340"/>
      <c r="H235" s="340"/>
      <c r="I235" s="340"/>
      <c r="J235" s="340"/>
      <c r="K235" s="340"/>
      <c r="L235" s="209"/>
      <c r="O235" s="153" t="s">
        <v>116</v>
      </c>
      <c r="P235" s="153" t="s">
        <v>117</v>
      </c>
    </row>
    <row r="236" spans="1:16" s="177" customFormat="1" x14ac:dyDescent="0.25">
      <c r="A236" s="215"/>
      <c r="B236" s="709" t="str">
        <f>IF(Intro!$G$20="English",O236,P236)</f>
        <v>Revenu net (perte nette) avant impôts</v>
      </c>
      <c r="C236" s="710"/>
      <c r="D236" s="710"/>
      <c r="E236" s="710"/>
      <c r="F236" s="272" t="s">
        <v>570</v>
      </c>
      <c r="G236" s="348">
        <f>G232-G233-G234-G235</f>
        <v>0</v>
      </c>
      <c r="H236" s="348">
        <f t="shared" ref="H236:I236" si="17">H232-H233-H234-H235</f>
        <v>0</v>
      </c>
      <c r="I236" s="348">
        <f t="shared" si="17"/>
        <v>0</v>
      </c>
      <c r="J236" s="348">
        <f t="shared" ref="J236:K236" si="18">J232-J233-J234-J235</f>
        <v>0</v>
      </c>
      <c r="K236" s="348">
        <f t="shared" si="18"/>
        <v>0</v>
      </c>
      <c r="L236" s="209"/>
      <c r="O236" s="177" t="s">
        <v>57</v>
      </c>
      <c r="P236" s="177" t="s">
        <v>58</v>
      </c>
    </row>
    <row r="237" spans="1:16" s="11" customFormat="1" x14ac:dyDescent="0.25">
      <c r="A237" s="13"/>
      <c r="B237" s="182"/>
      <c r="C237" s="183"/>
      <c r="F237" s="31"/>
      <c r="G237" s="32"/>
      <c r="H237" s="32"/>
      <c r="I237" s="32"/>
      <c r="J237" s="32"/>
      <c r="K237" s="32"/>
      <c r="L237" s="33"/>
      <c r="O237" s="12"/>
    </row>
    <row r="238" spans="1:16" s="43" customFormat="1" x14ac:dyDescent="0.25">
      <c r="A238" s="312"/>
      <c r="B238" s="679" t="str">
        <f>B77</f>
        <v>Expliquez tout changement important intervenu entre les périodes et toute irrégularité telle que des montants négatifs dans les montants indiqués ci-dessus.</v>
      </c>
      <c r="C238" s="732"/>
      <c r="D238" s="732"/>
      <c r="E238" s="732"/>
      <c r="F238" s="732"/>
      <c r="G238" s="732"/>
      <c r="H238" s="732"/>
      <c r="I238" s="732"/>
      <c r="J238" s="732"/>
      <c r="K238" s="732"/>
      <c r="L238" s="681"/>
      <c r="O238" s="152"/>
      <c r="P238" s="152"/>
    </row>
    <row r="239" spans="1:16" s="43" customFormat="1" x14ac:dyDescent="0.25">
      <c r="A239" s="312"/>
      <c r="B239" s="306"/>
      <c r="C239" s="162"/>
      <c r="D239" s="162"/>
      <c r="E239" s="162"/>
      <c r="F239" s="162"/>
      <c r="G239" s="162"/>
      <c r="H239" s="162"/>
      <c r="I239" s="162"/>
      <c r="J239" s="162"/>
      <c r="K239" s="162"/>
      <c r="L239" s="209"/>
    </row>
    <row r="240" spans="1:16" s="43" customFormat="1" x14ac:dyDescent="0.25">
      <c r="A240" s="312"/>
      <c r="B240" s="721"/>
      <c r="C240" s="722"/>
      <c r="D240" s="722"/>
      <c r="E240" s="722"/>
      <c r="F240" s="722"/>
      <c r="G240" s="722"/>
      <c r="H240" s="722"/>
      <c r="I240" s="722"/>
      <c r="J240" s="722"/>
      <c r="K240" s="722"/>
      <c r="L240" s="723"/>
    </row>
    <row r="241" spans="1:16" s="43" customFormat="1" x14ac:dyDescent="0.25">
      <c r="A241" s="312"/>
      <c r="B241" s="721"/>
      <c r="C241" s="722"/>
      <c r="D241" s="722"/>
      <c r="E241" s="722"/>
      <c r="F241" s="722"/>
      <c r="G241" s="722"/>
      <c r="H241" s="722"/>
      <c r="I241" s="722"/>
      <c r="J241" s="722"/>
      <c r="K241" s="722"/>
      <c r="L241" s="723"/>
    </row>
    <row r="242" spans="1:16" s="43" customFormat="1" x14ac:dyDescent="0.25">
      <c r="A242" s="312"/>
      <c r="B242" s="721"/>
      <c r="C242" s="722"/>
      <c r="D242" s="722"/>
      <c r="E242" s="722"/>
      <c r="F242" s="722"/>
      <c r="G242" s="722"/>
      <c r="H242" s="722"/>
      <c r="I242" s="722"/>
      <c r="J242" s="722"/>
      <c r="K242" s="722"/>
      <c r="L242" s="723"/>
    </row>
    <row r="243" spans="1:16" s="43" customFormat="1" x14ac:dyDescent="0.25">
      <c r="A243" s="312"/>
      <c r="B243" s="721"/>
      <c r="C243" s="722"/>
      <c r="D243" s="722"/>
      <c r="E243" s="722"/>
      <c r="F243" s="722"/>
      <c r="G243" s="722"/>
      <c r="H243" s="722"/>
      <c r="I243" s="722"/>
      <c r="J243" s="722"/>
      <c r="K243" s="722"/>
      <c r="L243" s="723"/>
      <c r="O243" s="152"/>
      <c r="P243" s="152"/>
    </row>
    <row r="244" spans="1:16" s="43" customFormat="1" x14ac:dyDescent="0.25">
      <c r="A244" s="312"/>
      <c r="B244" s="721"/>
      <c r="C244" s="722"/>
      <c r="D244" s="722"/>
      <c r="E244" s="722"/>
      <c r="F244" s="722"/>
      <c r="G244" s="722"/>
      <c r="H244" s="722"/>
      <c r="I244" s="722"/>
      <c r="J244" s="722"/>
      <c r="K244" s="722"/>
      <c r="L244" s="723"/>
      <c r="O244" s="152"/>
      <c r="P244" s="152"/>
    </row>
    <row r="245" spans="1:16" s="43" customFormat="1" x14ac:dyDescent="0.25">
      <c r="A245" s="312"/>
      <c r="B245" s="721"/>
      <c r="C245" s="722"/>
      <c r="D245" s="722"/>
      <c r="E245" s="722"/>
      <c r="F245" s="722"/>
      <c r="G245" s="722"/>
      <c r="H245" s="722"/>
      <c r="I245" s="722"/>
      <c r="J245" s="722"/>
      <c r="K245" s="722"/>
      <c r="L245" s="723"/>
      <c r="O245" s="152"/>
      <c r="P245" s="152"/>
    </row>
    <row r="246" spans="1:16" s="43" customFormat="1" x14ac:dyDescent="0.25">
      <c r="A246" s="312"/>
      <c r="B246" s="721"/>
      <c r="C246" s="722"/>
      <c r="D246" s="722"/>
      <c r="E246" s="722"/>
      <c r="F246" s="722"/>
      <c r="G246" s="722"/>
      <c r="H246" s="722"/>
      <c r="I246" s="722"/>
      <c r="J246" s="722"/>
      <c r="K246" s="722"/>
      <c r="L246" s="723"/>
    </row>
    <row r="247" spans="1:16" s="43" customFormat="1" x14ac:dyDescent="0.25">
      <c r="A247" s="312"/>
      <c r="B247" s="721"/>
      <c r="C247" s="722"/>
      <c r="D247" s="722"/>
      <c r="E247" s="722"/>
      <c r="F247" s="722"/>
      <c r="G247" s="722"/>
      <c r="H247" s="722"/>
      <c r="I247" s="722"/>
      <c r="J247" s="722"/>
      <c r="K247" s="722"/>
      <c r="L247" s="723"/>
    </row>
    <row r="248" spans="1:16" s="152" customFormat="1" x14ac:dyDescent="0.25">
      <c r="A248" s="42"/>
      <c r="B248" s="308"/>
      <c r="C248" s="320"/>
      <c r="F248" s="168"/>
      <c r="G248" s="169"/>
      <c r="H248" s="169"/>
      <c r="I248" s="169"/>
      <c r="J248" s="169"/>
      <c r="K248" s="169"/>
      <c r="L248" s="170"/>
      <c r="O248" s="166"/>
    </row>
    <row r="249" spans="1:16" s="11" customFormat="1" x14ac:dyDescent="0.25">
      <c r="A249" s="13"/>
      <c r="B249" s="717" t="str">
        <f>IF(Intro!$G$20="English",O249,P249)</f>
        <v>Pour les ventes à l'exportation</v>
      </c>
      <c r="C249" s="587"/>
      <c r="D249" s="587"/>
      <c r="E249" s="587"/>
      <c r="F249" s="587"/>
      <c r="G249" s="587">
        <f>G225</f>
        <v>2023</v>
      </c>
      <c r="H249" s="587">
        <f>H225</f>
        <v>2024</v>
      </c>
      <c r="I249" s="587">
        <f>I225</f>
        <v>2025</v>
      </c>
      <c r="J249" s="587" t="str">
        <f>J225</f>
        <v>janv.-mars 2025</v>
      </c>
      <c r="K249" s="587" t="str">
        <f>K225</f>
        <v>janv.-mars 2026</v>
      </c>
      <c r="L249" s="209"/>
      <c r="O249" s="12" t="s">
        <v>218</v>
      </c>
      <c r="P249" s="12" t="s">
        <v>219</v>
      </c>
    </row>
    <row r="250" spans="1:16" s="11" customFormat="1" x14ac:dyDescent="0.25">
      <c r="A250" s="13"/>
      <c r="B250" s="717"/>
      <c r="C250" s="587"/>
      <c r="D250" s="587"/>
      <c r="E250" s="587"/>
      <c r="F250" s="587"/>
      <c r="G250" s="587"/>
      <c r="H250" s="587"/>
      <c r="I250" s="587"/>
      <c r="J250" s="587"/>
      <c r="K250" s="587"/>
      <c r="L250" s="209"/>
      <c r="O250" s="12"/>
      <c r="P250" s="12"/>
    </row>
    <row r="251" spans="1:16" s="153" customFormat="1" x14ac:dyDescent="0.25">
      <c r="A251" s="198"/>
      <c r="B251" s="711" t="str">
        <f t="shared" ref="B251:B260" si="19">B227</f>
        <v>Valeur de vente nette</v>
      </c>
      <c r="C251" s="712"/>
      <c r="D251" s="712"/>
      <c r="E251" s="712"/>
      <c r="F251" s="272" t="s">
        <v>570</v>
      </c>
      <c r="G251" s="340"/>
      <c r="H251" s="340"/>
      <c r="I251" s="340"/>
      <c r="J251" s="340"/>
      <c r="K251" s="340"/>
      <c r="L251" s="209"/>
    </row>
    <row r="252" spans="1:16" s="153" customFormat="1" x14ac:dyDescent="0.25">
      <c r="A252" s="198"/>
      <c r="B252" s="711" t="str">
        <f t="shared" si="19"/>
        <v>Stock d'ouverture</v>
      </c>
      <c r="C252" s="712"/>
      <c r="D252" s="712"/>
      <c r="E252" s="712"/>
      <c r="F252" s="272" t="s">
        <v>570</v>
      </c>
      <c r="G252" s="340"/>
      <c r="H252" s="340"/>
      <c r="I252" s="340"/>
      <c r="J252" s="340"/>
      <c r="K252" s="340"/>
      <c r="L252" s="209"/>
      <c r="O252" s="12"/>
      <c r="P252" s="11"/>
    </row>
    <row r="253" spans="1:16" s="153" customFormat="1" x14ac:dyDescent="0.25">
      <c r="A253" s="198"/>
      <c r="B253" s="711" t="str">
        <f t="shared" si="19"/>
        <v>Coût des marchandises fabriquées</v>
      </c>
      <c r="C253" s="712"/>
      <c r="D253" s="712"/>
      <c r="E253" s="712"/>
      <c r="F253" s="272" t="s">
        <v>570</v>
      </c>
      <c r="G253" s="341">
        <f>G98</f>
        <v>0</v>
      </c>
      <c r="H253" s="341">
        <f>H98</f>
        <v>0</v>
      </c>
      <c r="I253" s="341">
        <f>I98</f>
        <v>0</v>
      </c>
      <c r="J253" s="341">
        <f>J98</f>
        <v>0</v>
      </c>
      <c r="K253" s="341">
        <f>K98</f>
        <v>0</v>
      </c>
      <c r="L253" s="209"/>
      <c r="O253" s="12"/>
      <c r="P253" s="11"/>
    </row>
    <row r="254" spans="1:16" s="153" customFormat="1" x14ac:dyDescent="0.25">
      <c r="A254" s="198"/>
      <c r="B254" s="711" t="str">
        <f t="shared" si="19"/>
        <v>Stock de clôture</v>
      </c>
      <c r="C254" s="712"/>
      <c r="D254" s="712"/>
      <c r="E254" s="712"/>
      <c r="F254" s="272" t="s">
        <v>570</v>
      </c>
      <c r="G254" s="340"/>
      <c r="H254" s="340"/>
      <c r="I254" s="340"/>
      <c r="J254" s="340"/>
      <c r="K254" s="340"/>
      <c r="L254" s="209"/>
      <c r="O254" s="12"/>
      <c r="P254" s="11"/>
    </row>
    <row r="255" spans="1:16" s="177" customFormat="1" x14ac:dyDescent="0.25">
      <c r="A255" s="215"/>
      <c r="B255" s="709" t="str">
        <f t="shared" si="19"/>
        <v>Coût des marchandises vendues</v>
      </c>
      <c r="C255" s="710"/>
      <c r="D255" s="710"/>
      <c r="E255" s="710"/>
      <c r="F255" s="272" t="s">
        <v>570</v>
      </c>
      <c r="G255" s="348">
        <f>G252+G253-G254</f>
        <v>0</v>
      </c>
      <c r="H255" s="348">
        <f>H252+H253-H254</f>
        <v>0</v>
      </c>
      <c r="I255" s="348">
        <f>I252+I253-I254</f>
        <v>0</v>
      </c>
      <c r="J255" s="348">
        <f>J252+J253-J254</f>
        <v>0</v>
      </c>
      <c r="K255" s="348">
        <f>K252+K253-K254</f>
        <v>0</v>
      </c>
      <c r="L255" s="209"/>
    </row>
    <row r="256" spans="1:16" s="177" customFormat="1" x14ac:dyDescent="0.25">
      <c r="A256" s="215"/>
      <c r="B256" s="709" t="str">
        <f t="shared" si="19"/>
        <v>Marge bénéficiaire brute (perte brute)</v>
      </c>
      <c r="C256" s="710"/>
      <c r="D256" s="710"/>
      <c r="E256" s="710"/>
      <c r="F256" s="272" t="s">
        <v>570</v>
      </c>
      <c r="G256" s="348">
        <f>G251-G255</f>
        <v>0</v>
      </c>
      <c r="H256" s="348">
        <f t="shared" ref="H256" si="20">H251-H255</f>
        <v>0</v>
      </c>
      <c r="I256" s="348">
        <f t="shared" ref="I256:J256" si="21">I251-I255</f>
        <v>0</v>
      </c>
      <c r="J256" s="348">
        <f t="shared" si="21"/>
        <v>0</v>
      </c>
      <c r="K256" s="348">
        <f t="shared" ref="K256" si="22">K251-K255</f>
        <v>0</v>
      </c>
      <c r="L256" s="209"/>
    </row>
    <row r="257" spans="1:16" s="153" customFormat="1" x14ac:dyDescent="0.25">
      <c r="A257" s="198"/>
      <c r="B257" s="711" t="str">
        <f t="shared" si="19"/>
        <v xml:space="preserve">Frais généraux, de vente, et d'administration </v>
      </c>
      <c r="C257" s="712"/>
      <c r="D257" s="712"/>
      <c r="E257" s="712"/>
      <c r="F257" s="272" t="s">
        <v>570</v>
      </c>
      <c r="G257" s="340"/>
      <c r="H257" s="340"/>
      <c r="I257" s="340"/>
      <c r="J257" s="340"/>
      <c r="K257" s="340"/>
      <c r="L257" s="209"/>
    </row>
    <row r="258" spans="1:16" s="153" customFormat="1" x14ac:dyDescent="0.25">
      <c r="A258" s="198"/>
      <c r="B258" s="711" t="str">
        <f t="shared" si="19"/>
        <v>Charges financières</v>
      </c>
      <c r="C258" s="712"/>
      <c r="D258" s="712"/>
      <c r="E258" s="712"/>
      <c r="F258" s="272" t="s">
        <v>570</v>
      </c>
      <c r="G258" s="340"/>
      <c r="H258" s="340"/>
      <c r="I258" s="340"/>
      <c r="J258" s="340"/>
      <c r="K258" s="340"/>
      <c r="L258" s="209"/>
    </row>
    <row r="259" spans="1:16" s="153" customFormat="1" x14ac:dyDescent="0.25">
      <c r="A259" s="198"/>
      <c r="B259" s="711" t="str">
        <f t="shared" si="19"/>
        <v>Autres dépenses</v>
      </c>
      <c r="C259" s="712"/>
      <c r="D259" s="712"/>
      <c r="E259" s="712"/>
      <c r="F259" s="272" t="s">
        <v>570</v>
      </c>
      <c r="G259" s="340"/>
      <c r="H259" s="340"/>
      <c r="I259" s="340"/>
      <c r="J259" s="340"/>
      <c r="K259" s="340"/>
      <c r="L259" s="209"/>
    </row>
    <row r="260" spans="1:16" s="177" customFormat="1" x14ac:dyDescent="0.25">
      <c r="A260" s="215"/>
      <c r="B260" s="709" t="str">
        <f t="shared" si="19"/>
        <v>Revenu net (perte nette) avant impôts</v>
      </c>
      <c r="C260" s="710"/>
      <c r="D260" s="710"/>
      <c r="E260" s="710"/>
      <c r="F260" s="272" t="s">
        <v>570</v>
      </c>
      <c r="G260" s="348">
        <f>G256-G257-G258-G259</f>
        <v>0</v>
      </c>
      <c r="H260" s="348">
        <f t="shared" ref="H260" si="23">H256-H257-H258-H259</f>
        <v>0</v>
      </c>
      <c r="I260" s="348">
        <f t="shared" ref="I260:J260" si="24">I256-I257-I258-I259</f>
        <v>0</v>
      </c>
      <c r="J260" s="348">
        <f t="shared" si="24"/>
        <v>0</v>
      </c>
      <c r="K260" s="348">
        <f t="shared" ref="K260" si="25">K256-K257-K258-K259</f>
        <v>0</v>
      </c>
      <c r="L260" s="209"/>
    </row>
    <row r="261" spans="1:16" s="153" customFormat="1" x14ac:dyDescent="0.25">
      <c r="A261" s="198"/>
      <c r="B261" s="199"/>
      <c r="C261" s="200"/>
      <c r="D261" s="200"/>
      <c r="E261" s="200"/>
      <c r="F261" s="200"/>
      <c r="G261" s="200"/>
      <c r="H261" s="200"/>
      <c r="I261" s="200"/>
      <c r="J261" s="200"/>
      <c r="K261" s="200"/>
      <c r="L261" s="201"/>
    </row>
    <row r="262" spans="1:16" s="43" customFormat="1" x14ac:dyDescent="0.25">
      <c r="A262" s="312"/>
      <c r="B262" s="679" t="str">
        <f>B238</f>
        <v>Expliquez tout changement important intervenu entre les périodes et toute irrégularité telle que des montants négatifs dans les montants indiqués ci-dessus.</v>
      </c>
      <c r="C262" s="732"/>
      <c r="D262" s="732"/>
      <c r="E262" s="732"/>
      <c r="F262" s="732"/>
      <c r="G262" s="732"/>
      <c r="H262" s="732"/>
      <c r="I262" s="732"/>
      <c r="J262" s="732"/>
      <c r="K262" s="732"/>
      <c r="L262" s="681"/>
      <c r="O262" s="152"/>
      <c r="P262" s="152"/>
    </row>
    <row r="263" spans="1:16" s="43" customFormat="1" x14ac:dyDescent="0.25">
      <c r="A263" s="312"/>
      <c r="B263" s="306"/>
      <c r="C263" s="162"/>
      <c r="D263" s="162"/>
      <c r="E263" s="162"/>
      <c r="F263" s="162"/>
      <c r="G263" s="162"/>
      <c r="H263" s="162"/>
      <c r="I263" s="162"/>
      <c r="J263" s="162"/>
      <c r="K263" s="162"/>
      <c r="L263" s="209"/>
    </row>
    <row r="264" spans="1:16" s="43" customFormat="1" x14ac:dyDescent="0.25">
      <c r="A264" s="312"/>
      <c r="B264" s="721"/>
      <c r="C264" s="722"/>
      <c r="D264" s="722"/>
      <c r="E264" s="722"/>
      <c r="F264" s="722"/>
      <c r="G264" s="722"/>
      <c r="H264" s="722"/>
      <c r="I264" s="722"/>
      <c r="J264" s="722"/>
      <c r="K264" s="722"/>
      <c r="L264" s="723"/>
    </row>
    <row r="265" spans="1:16" s="43" customFormat="1" x14ac:dyDescent="0.25">
      <c r="A265" s="312"/>
      <c r="B265" s="721"/>
      <c r="C265" s="722"/>
      <c r="D265" s="722"/>
      <c r="E265" s="722"/>
      <c r="F265" s="722"/>
      <c r="G265" s="722"/>
      <c r="H265" s="722"/>
      <c r="I265" s="722"/>
      <c r="J265" s="722"/>
      <c r="K265" s="722"/>
      <c r="L265" s="723"/>
    </row>
    <row r="266" spans="1:16" s="43" customFormat="1" x14ac:dyDescent="0.25">
      <c r="A266" s="312"/>
      <c r="B266" s="721"/>
      <c r="C266" s="722"/>
      <c r="D266" s="722"/>
      <c r="E266" s="722"/>
      <c r="F266" s="722"/>
      <c r="G266" s="722"/>
      <c r="H266" s="722"/>
      <c r="I266" s="722"/>
      <c r="J266" s="722"/>
      <c r="K266" s="722"/>
      <c r="L266" s="723"/>
    </row>
    <row r="267" spans="1:16" s="43" customFormat="1" x14ac:dyDescent="0.25">
      <c r="A267" s="312"/>
      <c r="B267" s="721"/>
      <c r="C267" s="722"/>
      <c r="D267" s="722"/>
      <c r="E267" s="722"/>
      <c r="F267" s="722"/>
      <c r="G267" s="722"/>
      <c r="H267" s="722"/>
      <c r="I267" s="722"/>
      <c r="J267" s="722"/>
      <c r="K267" s="722"/>
      <c r="L267" s="723"/>
      <c r="O267" s="152"/>
      <c r="P267" s="152"/>
    </row>
    <row r="268" spans="1:16" s="43" customFormat="1" x14ac:dyDescent="0.25">
      <c r="A268" s="312"/>
      <c r="B268" s="721"/>
      <c r="C268" s="722"/>
      <c r="D268" s="722"/>
      <c r="E268" s="722"/>
      <c r="F268" s="722"/>
      <c r="G268" s="722"/>
      <c r="H268" s="722"/>
      <c r="I268" s="722"/>
      <c r="J268" s="722"/>
      <c r="K268" s="722"/>
      <c r="L268" s="723"/>
      <c r="O268" s="152"/>
      <c r="P268" s="152"/>
    </row>
    <row r="269" spans="1:16" s="43" customFormat="1" x14ac:dyDescent="0.25">
      <c r="A269" s="312"/>
      <c r="B269" s="721"/>
      <c r="C269" s="722"/>
      <c r="D269" s="722"/>
      <c r="E269" s="722"/>
      <c r="F269" s="722"/>
      <c r="G269" s="722"/>
      <c r="H269" s="722"/>
      <c r="I269" s="722"/>
      <c r="J269" s="722"/>
      <c r="K269" s="722"/>
      <c r="L269" s="723"/>
      <c r="O269" s="152"/>
      <c r="P269" s="152"/>
    </row>
    <row r="270" spans="1:16" s="43" customFormat="1" x14ac:dyDescent="0.25">
      <c r="A270" s="312"/>
      <c r="B270" s="721"/>
      <c r="C270" s="722"/>
      <c r="D270" s="722"/>
      <c r="E270" s="722"/>
      <c r="F270" s="722"/>
      <c r="G270" s="722"/>
      <c r="H270" s="722"/>
      <c r="I270" s="722"/>
      <c r="J270" s="722"/>
      <c r="K270" s="722"/>
      <c r="L270" s="723"/>
    </row>
    <row r="271" spans="1:16" s="43" customFormat="1" x14ac:dyDescent="0.25">
      <c r="A271" s="312"/>
      <c r="B271" s="721"/>
      <c r="C271" s="722"/>
      <c r="D271" s="722"/>
      <c r="E271" s="722"/>
      <c r="F271" s="722"/>
      <c r="G271" s="722"/>
      <c r="H271" s="722"/>
      <c r="I271" s="722"/>
      <c r="J271" s="722"/>
      <c r="K271" s="722"/>
      <c r="L271" s="723"/>
    </row>
    <row r="272" spans="1:16" s="152" customFormat="1" x14ac:dyDescent="0.25">
      <c r="A272" s="42"/>
      <c r="B272" s="308"/>
      <c r="C272" s="320"/>
      <c r="F272" s="168"/>
      <c r="G272" s="169"/>
      <c r="H272" s="169"/>
      <c r="I272" s="169"/>
      <c r="J272" s="169"/>
      <c r="K272" s="169"/>
      <c r="L272" s="170"/>
      <c r="O272" s="166"/>
    </row>
    <row r="273" spans="1:16" s="152" customFormat="1" x14ac:dyDescent="0.25">
      <c r="A273" s="42"/>
      <c r="B273" s="724" t="str">
        <f>IF(Intro!$G$20="English",O273,P273)</f>
        <v>Vérification</v>
      </c>
      <c r="C273" s="725"/>
      <c r="D273" s="725"/>
      <c r="E273" s="725"/>
      <c r="F273" s="726"/>
      <c r="G273" s="730">
        <f>Variables!$B$6</f>
        <v>2023</v>
      </c>
      <c r="H273" s="730">
        <f>G273+1</f>
        <v>2024</v>
      </c>
      <c r="I273" s="730">
        <f>H273+1</f>
        <v>2025</v>
      </c>
      <c r="J273" s="730" t="str">
        <f>J249</f>
        <v>janv.-mars 2025</v>
      </c>
      <c r="K273" s="730" t="str">
        <f>K249</f>
        <v>janv.-mars 2026</v>
      </c>
      <c r="L273" s="209"/>
      <c r="O273" s="166" t="s">
        <v>79</v>
      </c>
      <c r="P273" s="152" t="s">
        <v>206</v>
      </c>
    </row>
    <row r="274" spans="1:16" s="152" customFormat="1" x14ac:dyDescent="0.25">
      <c r="A274" s="42"/>
      <c r="B274" s="727"/>
      <c r="C274" s="728"/>
      <c r="D274" s="728"/>
      <c r="E274" s="728"/>
      <c r="F274" s="729"/>
      <c r="G274" s="731"/>
      <c r="H274" s="731"/>
      <c r="I274" s="731"/>
      <c r="J274" s="731"/>
      <c r="K274" s="731"/>
      <c r="L274" s="209"/>
      <c r="O274" s="166"/>
    </row>
    <row r="275" spans="1:16" s="152" customFormat="1" x14ac:dyDescent="0.25">
      <c r="A275" s="42"/>
      <c r="B275" s="741" t="str">
        <f>IF(Intro!$G$20="English",O275,P275)</f>
        <v>La valeur totale des ventes nettes déclarée dans cette question dépasse-t-elle la valeur totale des ventes nettes de votre entreprise déclarée à la question 1 de cet onglet?</v>
      </c>
      <c r="C275" s="499"/>
      <c r="D275" s="499"/>
      <c r="E275" s="499"/>
      <c r="F275" s="742"/>
      <c r="G275" s="746" t="str">
        <f>IF(SUM(G251,G227)&gt;G24,Variables!$D$64,Variables!$D$63)</f>
        <v>Non</v>
      </c>
      <c r="H275" s="746" t="str">
        <f>IF(SUM(H251,H227)&gt;H24,Variables!$D$64,Variables!$D$63)</f>
        <v>Non</v>
      </c>
      <c r="I275" s="746" t="str">
        <f>IF(SUM(I251,I227)&gt;I24,Variables!$D$64,Variables!$D$63)</f>
        <v>Non</v>
      </c>
      <c r="J275" s="746" t="str">
        <f>IF(SUM(J251,J227)&gt;J24,Variables!$D$64,Variables!$D$63)</f>
        <v>Non</v>
      </c>
      <c r="K275" s="746" t="str">
        <f>IF(SUM(K251,K227)&gt;K24,Variables!$D$64,Variables!$D$63)</f>
        <v>Non</v>
      </c>
      <c r="L275" s="209"/>
      <c r="O275" s="152" t="s">
        <v>739</v>
      </c>
      <c r="P275" s="152" t="s">
        <v>740</v>
      </c>
    </row>
    <row r="276" spans="1:16" s="152" customFormat="1" x14ac:dyDescent="0.25">
      <c r="A276" s="42"/>
      <c r="B276" s="423"/>
      <c r="C276" s="424"/>
      <c r="D276" s="424"/>
      <c r="E276" s="424"/>
      <c r="F276" s="743"/>
      <c r="G276" s="747"/>
      <c r="H276" s="747"/>
      <c r="I276" s="747"/>
      <c r="J276" s="747"/>
      <c r="K276" s="747"/>
      <c r="L276" s="209"/>
    </row>
    <row r="277" spans="1:16" s="152" customFormat="1" x14ac:dyDescent="0.25">
      <c r="A277" s="42"/>
      <c r="B277" s="744"/>
      <c r="C277" s="494"/>
      <c r="D277" s="494"/>
      <c r="E277" s="494"/>
      <c r="F277" s="745"/>
      <c r="G277" s="748"/>
      <c r="H277" s="748"/>
      <c r="I277" s="748"/>
      <c r="J277" s="748"/>
      <c r="K277" s="748"/>
      <c r="L277" s="209"/>
    </row>
    <row r="278" spans="1:16" s="152" customFormat="1" x14ac:dyDescent="0.25">
      <c r="A278" s="42"/>
      <c r="B278" s="741" t="str">
        <f>IF(Intro!$G$20="English",O278,P278)</f>
        <v>La valeur des ventes nettes (pour les ventes au Canada) déclarée dans cette question diffère-t-elle des valeurs des ventes nettes rendues déclarées (pour les ventes au Canada) à la question 1 de l'onglet Pro 2?</v>
      </c>
      <c r="C278" s="499"/>
      <c r="D278" s="499"/>
      <c r="E278" s="499"/>
      <c r="F278" s="742"/>
      <c r="G278" s="746" t="str">
        <f>IF(G227&lt;&gt;SUM('Pro 2'!G30,'Pro 2'!G33,'Pro 2'!G37,'Pro 2'!G40),Variables!$D$64,Variables!$D$63)</f>
        <v>Non</v>
      </c>
      <c r="H278" s="746" t="str">
        <f>IF(H227&lt;&gt;SUM('Pro 2'!H30,'Pro 2'!H33,'Pro 2'!H37,'Pro 2'!H40),Variables!$D$64,Variables!$D$63)</f>
        <v>Non</v>
      </c>
      <c r="I278" s="746" t="str">
        <f>IF(I227&lt;&gt;SUM('Pro 2'!I30,'Pro 2'!I33,'Pro 2'!I37,'Pro 2'!I40),Variables!$D$64,Variables!$D$63)</f>
        <v>Non</v>
      </c>
      <c r="J278" s="746" t="str">
        <f>IF(J227&lt;&gt;SUM('Pro 2'!J30,'Pro 2'!J33,'Pro 2'!J37,'Pro 2'!J40),Variables!$D$64,Variables!$D$63)</f>
        <v>Non</v>
      </c>
      <c r="K278" s="746" t="str">
        <f>IF(K227&lt;&gt;SUM('Pro 2'!K30,'Pro 2'!K33,'Pro 2'!K37,'Pro 2'!K40),Variables!$D$64,Variables!$D$63)</f>
        <v>Non</v>
      </c>
      <c r="L278" s="209"/>
      <c r="O278" s="152" t="s">
        <v>763</v>
      </c>
      <c r="P278" s="152" t="s">
        <v>765</v>
      </c>
    </row>
    <row r="279" spans="1:16" s="152" customFormat="1" x14ac:dyDescent="0.25">
      <c r="A279" s="42"/>
      <c r="B279" s="423"/>
      <c r="C279" s="424"/>
      <c r="D279" s="424"/>
      <c r="E279" s="424"/>
      <c r="F279" s="743"/>
      <c r="G279" s="747"/>
      <c r="H279" s="747"/>
      <c r="I279" s="747"/>
      <c r="J279" s="747"/>
      <c r="K279" s="747"/>
      <c r="L279" s="209"/>
    </row>
    <row r="280" spans="1:16" s="152" customFormat="1" x14ac:dyDescent="0.25">
      <c r="A280" s="42"/>
      <c r="B280" s="744"/>
      <c r="C280" s="494"/>
      <c r="D280" s="494"/>
      <c r="E280" s="494"/>
      <c r="F280" s="745"/>
      <c r="G280" s="748"/>
      <c r="H280" s="748"/>
      <c r="I280" s="748"/>
      <c r="J280" s="748"/>
      <c r="K280" s="748"/>
      <c r="L280" s="209"/>
    </row>
    <row r="281" spans="1:16" s="152" customFormat="1" x14ac:dyDescent="0.25">
      <c r="A281" s="42"/>
      <c r="B281" s="741" t="str">
        <f>IF(Intro!$G$20="English",O281,P281)</f>
        <v>La valeur des ventes nettes (pour les ventes à l'exportation) déclarée dans cette question diffère-t-elle des valeurs des ventes nettes rendues déclarées (pour les ventes à l'exportation) à la question 1 de l'onglet Pro 2?</v>
      </c>
      <c r="C281" s="499"/>
      <c r="D281" s="499"/>
      <c r="E281" s="499"/>
      <c r="F281" s="742"/>
      <c r="G281" s="746" t="str">
        <f>IF(G251&lt;&gt;'Pro 2'!G44,Variables!$D$64,Variables!$D$63)</f>
        <v>Non</v>
      </c>
      <c r="H281" s="746" t="str">
        <f>IF(H251&lt;&gt;'Pro 2'!H44,Variables!$D$64,Variables!$D$63)</f>
        <v>Non</v>
      </c>
      <c r="I281" s="746" t="str">
        <f>IF(I251&lt;&gt;'Pro 2'!I44,Variables!$D$64,Variables!$D$63)</f>
        <v>Non</v>
      </c>
      <c r="J281" s="746" t="str">
        <f>IF(J251&lt;&gt;'Pro 2'!J44,Variables!$D$64,Variables!$D$63)</f>
        <v>Non</v>
      </c>
      <c r="K281" s="746" t="str">
        <f>IF(K251&lt;&gt;'Pro 2'!K44,Variables!$D$64,Variables!$D$63)</f>
        <v>Non</v>
      </c>
      <c r="L281" s="209"/>
      <c r="O281" s="152" t="s">
        <v>764</v>
      </c>
      <c r="P281" s="152" t="s">
        <v>766</v>
      </c>
    </row>
    <row r="282" spans="1:16" s="152" customFormat="1" x14ac:dyDescent="0.25">
      <c r="A282" s="42"/>
      <c r="B282" s="423"/>
      <c r="C282" s="424"/>
      <c r="D282" s="424"/>
      <c r="E282" s="424"/>
      <c r="F282" s="743"/>
      <c r="G282" s="747"/>
      <c r="H282" s="747"/>
      <c r="I282" s="747"/>
      <c r="J282" s="747"/>
      <c r="K282" s="747"/>
      <c r="L282" s="209"/>
    </row>
    <row r="283" spans="1:16" s="152" customFormat="1" x14ac:dyDescent="0.25">
      <c r="A283" s="42"/>
      <c r="B283" s="744"/>
      <c r="C283" s="494"/>
      <c r="D283" s="494"/>
      <c r="E283" s="494"/>
      <c r="F283" s="745"/>
      <c r="G283" s="748"/>
      <c r="H283" s="748"/>
      <c r="I283" s="748"/>
      <c r="J283" s="748"/>
      <c r="K283" s="748"/>
      <c r="L283" s="209"/>
    </row>
    <row r="284" spans="1:16" s="322" customFormat="1" x14ac:dyDescent="0.25">
      <c r="A284" s="321"/>
      <c r="B284" s="749" t="str">
        <f>IF(Intro!$G$20="English",O284,P284)</f>
        <v>Le stock de clôture combiné déclaré dans cette question diffère-t-il du stock de clôture total déclaré à la question 1 de l'onglet Pro 2?</v>
      </c>
      <c r="C284" s="750"/>
      <c r="D284" s="750"/>
      <c r="E284" s="750"/>
      <c r="F284" s="751"/>
      <c r="G284" s="746" t="str">
        <f>IF(SUM(G230,G254)&lt;&gt;'Pro 2'!G47,Variables!$D$64,Variables!$D$63)</f>
        <v>Non</v>
      </c>
      <c r="H284" s="746" t="str">
        <f>IF(SUM(H230,H254)&lt;&gt;'Pro 2'!H47,Variables!$D$64,Variables!$D$63)</f>
        <v>Non</v>
      </c>
      <c r="I284" s="746" t="str">
        <f>IF(SUM(I230,I254)&lt;&gt;'Pro 2'!I47,Variables!$D$64,Variables!$D$63)</f>
        <v>Non</v>
      </c>
      <c r="J284" s="746" t="str">
        <f>IF(SUM(J230,J254)&lt;&gt;'Pro 2'!J47,Variables!$D$64,Variables!$D$63)</f>
        <v>Non</v>
      </c>
      <c r="K284" s="746" t="str">
        <f>IF(SUM(K230,K254)&lt;&gt;'Pro 2'!K47,Variables!$D$64,Variables!$D$63)</f>
        <v>Non</v>
      </c>
      <c r="L284" s="223"/>
      <c r="O284" s="152" t="s">
        <v>741</v>
      </c>
      <c r="P284" s="152" t="s">
        <v>789</v>
      </c>
    </row>
    <row r="285" spans="1:16" s="152" customFormat="1" x14ac:dyDescent="0.25">
      <c r="A285" s="42"/>
      <c r="B285" s="752"/>
      <c r="C285" s="753"/>
      <c r="D285" s="753"/>
      <c r="E285" s="753"/>
      <c r="F285" s="754"/>
      <c r="G285" s="748"/>
      <c r="H285" s="748"/>
      <c r="I285" s="748"/>
      <c r="J285" s="748"/>
      <c r="K285" s="748"/>
      <c r="L285" s="209"/>
    </row>
    <row r="286" spans="1:16" s="153" customFormat="1" x14ac:dyDescent="0.25">
      <c r="A286" s="198"/>
      <c r="B286" s="182"/>
      <c r="C286" s="183"/>
      <c r="D286" s="183"/>
      <c r="E286" s="35"/>
      <c r="F286" s="35"/>
      <c r="G286" s="35"/>
      <c r="H286" s="35"/>
      <c r="I286" s="35"/>
      <c r="J286" s="35"/>
      <c r="K286" s="35"/>
      <c r="L286" s="36"/>
      <c r="O286" s="178"/>
      <c r="P286" s="178"/>
    </row>
    <row r="287" spans="1:16" s="3" customFormat="1" x14ac:dyDescent="0.25">
      <c r="A287" s="14"/>
      <c r="B287" s="524"/>
      <c r="C287" s="525"/>
      <c r="D287" s="525"/>
      <c r="E287" s="525"/>
      <c r="F287" s="525"/>
      <c r="G287" s="525"/>
      <c r="H287" s="525"/>
      <c r="I287" s="525"/>
      <c r="J287" s="525"/>
      <c r="K287" s="525"/>
      <c r="L287" s="526"/>
      <c r="M287" s="178"/>
      <c r="O287" s="172"/>
      <c r="P287" s="172"/>
    </row>
    <row r="288" spans="1:16" s="3" customFormat="1" x14ac:dyDescent="0.25">
      <c r="A288" s="14"/>
      <c r="B288" s="524"/>
      <c r="C288" s="525"/>
      <c r="D288" s="525"/>
      <c r="E288" s="525"/>
      <c r="F288" s="525"/>
      <c r="G288" s="525"/>
      <c r="H288" s="525"/>
      <c r="I288" s="525"/>
      <c r="J288" s="525"/>
      <c r="K288" s="525"/>
      <c r="L288" s="526"/>
      <c r="M288" s="178"/>
      <c r="O288" s="172"/>
      <c r="P288" s="172"/>
    </row>
    <row r="289" spans="1:16" s="3" customFormat="1" x14ac:dyDescent="0.25">
      <c r="A289" s="14"/>
      <c r="B289" s="524"/>
      <c r="C289" s="525"/>
      <c r="D289" s="525"/>
      <c r="E289" s="525"/>
      <c r="F289" s="525"/>
      <c r="G289" s="525"/>
      <c r="H289" s="525"/>
      <c r="I289" s="525"/>
      <c r="J289" s="525"/>
      <c r="K289" s="525"/>
      <c r="L289" s="526"/>
      <c r="M289" s="178"/>
      <c r="O289" s="172"/>
      <c r="P289" s="172"/>
    </row>
    <row r="290" spans="1:16" s="3" customFormat="1" x14ac:dyDescent="0.25">
      <c r="A290" s="14"/>
      <c r="B290" s="524"/>
      <c r="C290" s="525"/>
      <c r="D290" s="525"/>
      <c r="E290" s="525"/>
      <c r="F290" s="525"/>
      <c r="G290" s="525"/>
      <c r="H290" s="525"/>
      <c r="I290" s="525"/>
      <c r="J290" s="525"/>
      <c r="K290" s="525"/>
      <c r="L290" s="526"/>
      <c r="M290" s="178"/>
      <c r="O290" s="172"/>
      <c r="P290" s="172"/>
    </row>
    <row r="291" spans="1:16" s="3" customFormat="1" x14ac:dyDescent="0.25">
      <c r="A291" s="14"/>
      <c r="B291" s="524"/>
      <c r="C291" s="525"/>
      <c r="D291" s="525"/>
      <c r="E291" s="525"/>
      <c r="F291" s="525"/>
      <c r="G291" s="525"/>
      <c r="H291" s="525"/>
      <c r="I291" s="525"/>
      <c r="J291" s="525"/>
      <c r="K291" s="525"/>
      <c r="L291" s="526"/>
      <c r="M291" s="178"/>
      <c r="O291" s="172"/>
      <c r="P291" s="172"/>
    </row>
    <row r="292" spans="1:16" s="3" customFormat="1" x14ac:dyDescent="0.25">
      <c r="A292" s="14"/>
      <c r="B292" s="524"/>
      <c r="C292" s="525"/>
      <c r="D292" s="525"/>
      <c r="E292" s="525"/>
      <c r="F292" s="525"/>
      <c r="G292" s="525"/>
      <c r="H292" s="525"/>
      <c r="I292" s="525"/>
      <c r="J292" s="525"/>
      <c r="K292" s="525"/>
      <c r="L292" s="526"/>
      <c r="M292" s="178"/>
      <c r="O292" s="172"/>
      <c r="P292" s="172"/>
    </row>
    <row r="293" spans="1:16" s="3" customFormat="1" x14ac:dyDescent="0.25">
      <c r="A293" s="14"/>
      <c r="B293" s="524"/>
      <c r="C293" s="525"/>
      <c r="D293" s="525"/>
      <c r="E293" s="525"/>
      <c r="F293" s="525"/>
      <c r="G293" s="525"/>
      <c r="H293" s="525"/>
      <c r="I293" s="525"/>
      <c r="J293" s="525"/>
      <c r="K293" s="525"/>
      <c r="L293" s="526"/>
      <c r="M293" s="178"/>
      <c r="O293" s="172"/>
      <c r="P293" s="172"/>
    </row>
    <row r="294" spans="1:16" s="3" customFormat="1" x14ac:dyDescent="0.25">
      <c r="A294" s="14"/>
      <c r="B294" s="524"/>
      <c r="C294" s="525"/>
      <c r="D294" s="525"/>
      <c r="E294" s="525"/>
      <c r="F294" s="525"/>
      <c r="G294" s="525"/>
      <c r="H294" s="525"/>
      <c r="I294" s="525"/>
      <c r="J294" s="525"/>
      <c r="K294" s="525"/>
      <c r="L294" s="526"/>
      <c r="M294" s="178"/>
      <c r="O294" s="172"/>
      <c r="P294" s="172"/>
    </row>
    <row r="295" spans="1:16" s="153" customFormat="1" x14ac:dyDescent="0.25">
      <c r="A295" s="198"/>
      <c r="B295" s="199"/>
      <c r="C295" s="200"/>
      <c r="D295" s="200"/>
      <c r="E295" s="200"/>
      <c r="F295" s="200"/>
      <c r="G295" s="200"/>
      <c r="H295" s="200"/>
      <c r="I295" s="200"/>
      <c r="J295" s="200"/>
      <c r="K295" s="200"/>
      <c r="L295" s="201"/>
    </row>
    <row r="296" spans="1:16" s="3" customFormat="1" x14ac:dyDescent="0.25">
      <c r="A296" s="13"/>
      <c r="B296" s="530" t="s">
        <v>33</v>
      </c>
      <c r="C296" s="531"/>
      <c r="D296" s="531"/>
      <c r="E296" s="531"/>
      <c r="F296" s="531"/>
      <c r="G296" s="531"/>
      <c r="H296" s="531"/>
      <c r="I296" s="531"/>
      <c r="J296" s="531"/>
      <c r="K296" s="531"/>
      <c r="L296" s="532"/>
      <c r="M296" s="214"/>
    </row>
    <row r="297" spans="1:16" s="153" customFormat="1" x14ac:dyDescent="0.25">
      <c r="A297" s="198"/>
      <c r="B297" s="199"/>
      <c r="C297" s="200"/>
      <c r="D297" s="200"/>
      <c r="E297" s="200"/>
      <c r="F297" s="200"/>
      <c r="G297" s="200"/>
      <c r="H297" s="200"/>
      <c r="I297" s="200"/>
      <c r="J297" s="200"/>
      <c r="K297" s="200"/>
      <c r="L297" s="201"/>
    </row>
    <row r="298" spans="1:16" s="153" customFormat="1" x14ac:dyDescent="0.25">
      <c r="A298" s="198"/>
      <c r="B298" s="527" t="str">
        <f>IF(Intro!$G$20="English",O298,P298)</f>
        <v>Décrivez comment votre entreprise a réparti les dépenses suivantes dans votre réponse aux états de résultats fournis à la question 7 de cet onglet :</v>
      </c>
      <c r="C298" s="528"/>
      <c r="D298" s="528"/>
      <c r="E298" s="528"/>
      <c r="F298" s="528"/>
      <c r="G298" s="528"/>
      <c r="H298" s="528"/>
      <c r="I298" s="528"/>
      <c r="J298" s="528"/>
      <c r="K298" s="528"/>
      <c r="L298" s="529"/>
      <c r="O298" s="153" t="s">
        <v>877</v>
      </c>
      <c r="P298" s="153" t="s">
        <v>878</v>
      </c>
    </row>
    <row r="299" spans="1:16" s="153" customFormat="1" x14ac:dyDescent="0.25">
      <c r="A299" s="198"/>
      <c r="B299" s="199"/>
      <c r="C299" s="200"/>
      <c r="D299" s="200"/>
      <c r="E299" s="200"/>
      <c r="F299" s="200"/>
      <c r="G299" s="200"/>
      <c r="H299" s="200"/>
      <c r="I299" s="200"/>
      <c r="J299" s="200"/>
      <c r="K299" s="200"/>
      <c r="L299" s="201"/>
    </row>
    <row r="300" spans="1:16" s="153" customFormat="1" x14ac:dyDescent="0.25">
      <c r="A300" s="198"/>
      <c r="B300" s="407" t="str">
        <f>IF(Intro!$G$20="English",O300,P300)</f>
        <v xml:space="preserve">Frais généraux, de vente, et d'administration </v>
      </c>
      <c r="C300" s="408"/>
      <c r="D300" s="735"/>
      <c r="E300" s="735"/>
      <c r="F300" s="735"/>
      <c r="G300" s="735"/>
      <c r="H300" s="735"/>
      <c r="I300" s="735"/>
      <c r="J300" s="735"/>
      <c r="K300" s="735"/>
      <c r="L300" s="682"/>
      <c r="O300" s="12" t="s">
        <v>77</v>
      </c>
      <c r="P300" s="12" t="s">
        <v>78</v>
      </c>
    </row>
    <row r="301" spans="1:16" s="153" customFormat="1" x14ac:dyDescent="0.25">
      <c r="A301" s="198"/>
      <c r="B301" s="407"/>
      <c r="C301" s="408"/>
      <c r="D301" s="735"/>
      <c r="E301" s="735"/>
      <c r="F301" s="735"/>
      <c r="G301" s="735"/>
      <c r="H301" s="735"/>
      <c r="I301" s="735"/>
      <c r="J301" s="735"/>
      <c r="K301" s="735"/>
      <c r="L301" s="682"/>
      <c r="O301" s="12"/>
      <c r="P301" s="12"/>
    </row>
    <row r="302" spans="1:16" s="153" customFormat="1" x14ac:dyDescent="0.25">
      <c r="A302" s="198"/>
      <c r="B302" s="407"/>
      <c r="C302" s="408"/>
      <c r="D302" s="735"/>
      <c r="E302" s="735"/>
      <c r="F302" s="735"/>
      <c r="G302" s="735"/>
      <c r="H302" s="735"/>
      <c r="I302" s="735"/>
      <c r="J302" s="735"/>
      <c r="K302" s="735"/>
      <c r="L302" s="682"/>
      <c r="O302" s="12"/>
      <c r="P302" s="12"/>
    </row>
    <row r="303" spans="1:16" s="153" customFormat="1" x14ac:dyDescent="0.25">
      <c r="A303" s="198"/>
      <c r="B303" s="407"/>
      <c r="C303" s="408"/>
      <c r="D303" s="735"/>
      <c r="E303" s="735"/>
      <c r="F303" s="735"/>
      <c r="G303" s="735"/>
      <c r="H303" s="735"/>
      <c r="I303" s="735"/>
      <c r="J303" s="735"/>
      <c r="K303" s="735"/>
      <c r="L303" s="682"/>
      <c r="O303" s="12"/>
      <c r="P303" s="12"/>
    </row>
    <row r="304" spans="1:16" s="153" customFormat="1" x14ac:dyDescent="0.25">
      <c r="A304" s="198"/>
      <c r="B304" s="407"/>
      <c r="C304" s="408"/>
      <c r="D304" s="735"/>
      <c r="E304" s="735"/>
      <c r="F304" s="735"/>
      <c r="G304" s="735"/>
      <c r="H304" s="735"/>
      <c r="I304" s="735"/>
      <c r="J304" s="735"/>
      <c r="K304" s="735"/>
      <c r="L304" s="682"/>
      <c r="O304" s="12"/>
      <c r="P304" s="12"/>
    </row>
    <row r="305" spans="1:16" s="153" customFormat="1" x14ac:dyDescent="0.25">
      <c r="A305" s="198"/>
      <c r="B305" s="407"/>
      <c r="C305" s="408"/>
      <c r="D305" s="735"/>
      <c r="E305" s="735"/>
      <c r="F305" s="735"/>
      <c r="G305" s="735"/>
      <c r="H305" s="735"/>
      <c r="I305" s="735"/>
      <c r="J305" s="735"/>
      <c r="K305" s="735"/>
      <c r="L305" s="682"/>
      <c r="O305" s="12"/>
      <c r="P305" s="12"/>
    </row>
    <row r="306" spans="1:16" s="153" customFormat="1" x14ac:dyDescent="0.25">
      <c r="A306" s="198"/>
      <c r="B306" s="407"/>
      <c r="C306" s="408"/>
      <c r="D306" s="735"/>
      <c r="E306" s="735"/>
      <c r="F306" s="735"/>
      <c r="G306" s="735"/>
      <c r="H306" s="735"/>
      <c r="I306" s="735"/>
      <c r="J306" s="735"/>
      <c r="K306" s="735"/>
      <c r="L306" s="682"/>
      <c r="O306" s="12"/>
      <c r="P306" s="12"/>
    </row>
    <row r="307" spans="1:16" s="153" customFormat="1" x14ac:dyDescent="0.25">
      <c r="A307" s="198"/>
      <c r="B307" s="407"/>
      <c r="C307" s="408"/>
      <c r="D307" s="735"/>
      <c r="E307" s="735"/>
      <c r="F307" s="735"/>
      <c r="G307" s="735"/>
      <c r="H307" s="735"/>
      <c r="I307" s="735"/>
      <c r="J307" s="735"/>
      <c r="K307" s="735"/>
      <c r="L307" s="682"/>
      <c r="O307" s="12"/>
      <c r="P307" s="12"/>
    </row>
    <row r="308" spans="1:16" s="153" customFormat="1" x14ac:dyDescent="0.25">
      <c r="A308" s="198"/>
      <c r="B308" s="407" t="str">
        <f>IF(Intro!$G$20="English",O308,P308)</f>
        <v>Charges financières</v>
      </c>
      <c r="C308" s="408"/>
      <c r="D308" s="735"/>
      <c r="E308" s="735"/>
      <c r="F308" s="735"/>
      <c r="G308" s="735"/>
      <c r="H308" s="735"/>
      <c r="I308" s="735"/>
      <c r="J308" s="735"/>
      <c r="K308" s="735"/>
      <c r="L308" s="682"/>
      <c r="O308" s="12" t="s">
        <v>55</v>
      </c>
      <c r="P308" s="12" t="s">
        <v>56</v>
      </c>
    </row>
    <row r="309" spans="1:16" s="153" customFormat="1" x14ac:dyDescent="0.25">
      <c r="A309" s="198"/>
      <c r="B309" s="407"/>
      <c r="C309" s="408"/>
      <c r="D309" s="735"/>
      <c r="E309" s="735"/>
      <c r="F309" s="735"/>
      <c r="G309" s="735"/>
      <c r="H309" s="735"/>
      <c r="I309" s="735"/>
      <c r="J309" s="735"/>
      <c r="K309" s="735"/>
      <c r="L309" s="682"/>
    </row>
    <row r="310" spans="1:16" s="153" customFormat="1" x14ac:dyDescent="0.25">
      <c r="A310" s="198"/>
      <c r="B310" s="407"/>
      <c r="C310" s="408"/>
      <c r="D310" s="735"/>
      <c r="E310" s="735"/>
      <c r="F310" s="735"/>
      <c r="G310" s="735"/>
      <c r="H310" s="735"/>
      <c r="I310" s="735"/>
      <c r="J310" s="735"/>
      <c r="K310" s="735"/>
      <c r="L310" s="682"/>
      <c r="O310" s="12"/>
      <c r="P310" s="12"/>
    </row>
    <row r="311" spans="1:16" s="153" customFormat="1" x14ac:dyDescent="0.25">
      <c r="A311" s="198"/>
      <c r="B311" s="407"/>
      <c r="C311" s="408"/>
      <c r="D311" s="735"/>
      <c r="E311" s="735"/>
      <c r="F311" s="735"/>
      <c r="G311" s="735"/>
      <c r="H311" s="735"/>
      <c r="I311" s="735"/>
      <c r="J311" s="735"/>
      <c r="K311" s="735"/>
      <c r="L311" s="682"/>
      <c r="O311" s="12"/>
      <c r="P311" s="12"/>
    </row>
    <row r="312" spans="1:16" s="153" customFormat="1" x14ac:dyDescent="0.25">
      <c r="A312" s="198"/>
      <c r="B312" s="407"/>
      <c r="C312" s="408"/>
      <c r="D312" s="735"/>
      <c r="E312" s="735"/>
      <c r="F312" s="735"/>
      <c r="G312" s="735"/>
      <c r="H312" s="735"/>
      <c r="I312" s="735"/>
      <c r="J312" s="735"/>
      <c r="K312" s="735"/>
      <c r="L312" s="682"/>
      <c r="O312" s="12"/>
      <c r="P312" s="12"/>
    </row>
    <row r="313" spans="1:16" s="153" customFormat="1" x14ac:dyDescent="0.25">
      <c r="A313" s="198"/>
      <c r="B313" s="407"/>
      <c r="C313" s="408"/>
      <c r="D313" s="735"/>
      <c r="E313" s="735"/>
      <c r="F313" s="735"/>
      <c r="G313" s="735"/>
      <c r="H313" s="735"/>
      <c r="I313" s="735"/>
      <c r="J313" s="735"/>
      <c r="K313" s="735"/>
      <c r="L313" s="682"/>
      <c r="O313" s="12"/>
      <c r="P313" s="12"/>
    </row>
    <row r="314" spans="1:16" s="153" customFormat="1" x14ac:dyDescent="0.25">
      <c r="A314" s="198"/>
      <c r="B314" s="407"/>
      <c r="C314" s="408"/>
      <c r="D314" s="735"/>
      <c r="E314" s="735"/>
      <c r="F314" s="735"/>
      <c r="G314" s="735"/>
      <c r="H314" s="735"/>
      <c r="I314" s="735"/>
      <c r="J314" s="735"/>
      <c r="K314" s="735"/>
      <c r="L314" s="682"/>
      <c r="O314" s="12"/>
      <c r="P314" s="12"/>
    </row>
    <row r="315" spans="1:16" s="153" customFormat="1" x14ac:dyDescent="0.25">
      <c r="A315" s="198"/>
      <c r="B315" s="407"/>
      <c r="C315" s="408"/>
      <c r="D315" s="735"/>
      <c r="E315" s="735"/>
      <c r="F315" s="735"/>
      <c r="G315" s="735"/>
      <c r="H315" s="735"/>
      <c r="I315" s="735"/>
      <c r="J315" s="735"/>
      <c r="K315" s="735"/>
      <c r="L315" s="682"/>
      <c r="O315" s="12"/>
      <c r="P315" s="12"/>
    </row>
    <row r="316" spans="1:16" s="153" customFormat="1" x14ac:dyDescent="0.25">
      <c r="A316" s="198"/>
      <c r="B316" s="407" t="str">
        <f>IF(Intro!$G$20="English",O316,P316)</f>
        <v>Autres dépenses</v>
      </c>
      <c r="C316" s="408"/>
      <c r="D316" s="735"/>
      <c r="E316" s="735"/>
      <c r="F316" s="735"/>
      <c r="G316" s="735"/>
      <c r="H316" s="735"/>
      <c r="I316" s="735"/>
      <c r="J316" s="735"/>
      <c r="K316" s="735"/>
      <c r="L316" s="682"/>
      <c r="O316" s="12" t="s">
        <v>116</v>
      </c>
      <c r="P316" s="12" t="s">
        <v>117</v>
      </c>
    </row>
    <row r="317" spans="1:16" s="153" customFormat="1" x14ac:dyDescent="0.25">
      <c r="A317" s="198"/>
      <c r="B317" s="407"/>
      <c r="C317" s="408"/>
      <c r="D317" s="735"/>
      <c r="E317" s="735"/>
      <c r="F317" s="735"/>
      <c r="G317" s="735"/>
      <c r="H317" s="735"/>
      <c r="I317" s="735"/>
      <c r="J317" s="735"/>
      <c r="K317" s="735"/>
      <c r="L317" s="682"/>
      <c r="O317" s="12"/>
      <c r="P317" s="12"/>
    </row>
    <row r="318" spans="1:16" s="153" customFormat="1" x14ac:dyDescent="0.25">
      <c r="A318" s="198"/>
      <c r="B318" s="407"/>
      <c r="C318" s="408"/>
      <c r="D318" s="735"/>
      <c r="E318" s="735"/>
      <c r="F318" s="735"/>
      <c r="G318" s="735"/>
      <c r="H318" s="735"/>
      <c r="I318" s="735"/>
      <c r="J318" s="735"/>
      <c r="K318" s="735"/>
      <c r="L318" s="682"/>
      <c r="O318" s="12"/>
      <c r="P318" s="12"/>
    </row>
    <row r="319" spans="1:16" s="153" customFormat="1" x14ac:dyDescent="0.25">
      <c r="A319" s="198"/>
      <c r="B319" s="407"/>
      <c r="C319" s="408"/>
      <c r="D319" s="735"/>
      <c r="E319" s="735"/>
      <c r="F319" s="735"/>
      <c r="G319" s="735"/>
      <c r="H319" s="735"/>
      <c r="I319" s="735"/>
      <c r="J319" s="735"/>
      <c r="K319" s="735"/>
      <c r="L319" s="682"/>
      <c r="O319" s="12"/>
      <c r="P319" s="12"/>
    </row>
    <row r="320" spans="1:16" s="153" customFormat="1" x14ac:dyDescent="0.25">
      <c r="A320" s="198"/>
      <c r="B320" s="407"/>
      <c r="C320" s="408"/>
      <c r="D320" s="735"/>
      <c r="E320" s="735"/>
      <c r="F320" s="735"/>
      <c r="G320" s="735"/>
      <c r="H320" s="735"/>
      <c r="I320" s="735"/>
      <c r="J320" s="735"/>
      <c r="K320" s="735"/>
      <c r="L320" s="682"/>
      <c r="O320" s="12"/>
      <c r="P320" s="12"/>
    </row>
    <row r="321" spans="1:16" s="153" customFormat="1" x14ac:dyDescent="0.25">
      <c r="A321" s="198"/>
      <c r="B321" s="407"/>
      <c r="C321" s="408"/>
      <c r="D321" s="735"/>
      <c r="E321" s="735"/>
      <c r="F321" s="735"/>
      <c r="G321" s="735"/>
      <c r="H321" s="735"/>
      <c r="I321" s="735"/>
      <c r="J321" s="735"/>
      <c r="K321" s="735"/>
      <c r="L321" s="682"/>
      <c r="O321" s="12"/>
      <c r="P321" s="12"/>
    </row>
    <row r="322" spans="1:16" s="153" customFormat="1" x14ac:dyDescent="0.25">
      <c r="A322" s="198"/>
      <c r="B322" s="407"/>
      <c r="C322" s="408"/>
      <c r="D322" s="735"/>
      <c r="E322" s="735"/>
      <c r="F322" s="735"/>
      <c r="G322" s="735"/>
      <c r="H322" s="735"/>
      <c r="I322" s="735"/>
      <c r="J322" s="735"/>
      <c r="K322" s="735"/>
      <c r="L322" s="682"/>
      <c r="O322" s="12"/>
      <c r="P322" s="12"/>
    </row>
    <row r="323" spans="1:16" s="153" customFormat="1" x14ac:dyDescent="0.25">
      <c r="A323" s="198"/>
      <c r="B323" s="407"/>
      <c r="C323" s="408"/>
      <c r="D323" s="735"/>
      <c r="E323" s="735"/>
      <c r="F323" s="735"/>
      <c r="G323" s="735"/>
      <c r="H323" s="735"/>
      <c r="I323" s="735"/>
      <c r="J323" s="735"/>
      <c r="K323" s="735"/>
      <c r="L323" s="682"/>
      <c r="O323" s="12"/>
      <c r="P323" s="12"/>
    </row>
    <row r="324" spans="1:16" s="153" customFormat="1" x14ac:dyDescent="0.25">
      <c r="A324" s="198"/>
      <c r="B324" s="205"/>
      <c r="C324" s="206"/>
      <c r="D324" s="206"/>
      <c r="E324" s="206"/>
      <c r="F324" s="206"/>
      <c r="G324" s="206"/>
      <c r="H324" s="206"/>
      <c r="I324" s="206"/>
      <c r="J324" s="206"/>
      <c r="K324" s="206"/>
      <c r="L324" s="207"/>
    </row>
    <row r="325" spans="1:16" s="3" customFormat="1" x14ac:dyDescent="0.25">
      <c r="A325" s="13"/>
      <c r="B325" s="530" t="s">
        <v>34</v>
      </c>
      <c r="C325" s="531"/>
      <c r="D325" s="531"/>
      <c r="E325" s="531"/>
      <c r="F325" s="531"/>
      <c r="G325" s="531"/>
      <c r="H325" s="531"/>
      <c r="I325" s="531"/>
      <c r="J325" s="531"/>
      <c r="K325" s="531"/>
      <c r="L325" s="532"/>
      <c r="M325" s="214"/>
    </row>
    <row r="326" spans="1:16" s="153" customFormat="1" x14ac:dyDescent="0.25">
      <c r="A326" s="198"/>
      <c r="B326" s="199"/>
      <c r="C326" s="200"/>
      <c r="D326" s="200"/>
      <c r="E326" s="200"/>
      <c r="F326" s="200"/>
      <c r="G326" s="200"/>
      <c r="H326" s="200"/>
      <c r="I326" s="200"/>
      <c r="J326" s="200"/>
      <c r="K326" s="200"/>
      <c r="L326" s="201"/>
    </row>
    <row r="327" spans="1:16" s="153" customFormat="1" x14ac:dyDescent="0.25">
      <c r="A327" s="198"/>
      <c r="B327" s="409" t="str">
        <f>IF(Intro!$G$20="English",O327,P327)</f>
        <v>Décrivez les plans de votre entreprise pour gérer le rendement financier des deux prochaines années. Fournissez les motifs et les hypothèses sous-tendant ces objectifs et ces stratégies.</v>
      </c>
      <c r="C327" s="410"/>
      <c r="D327" s="410"/>
      <c r="E327" s="410"/>
      <c r="F327" s="410"/>
      <c r="G327" s="410"/>
      <c r="H327" s="410"/>
      <c r="I327" s="410"/>
      <c r="J327" s="410"/>
      <c r="K327" s="410"/>
      <c r="L327" s="411"/>
      <c r="O327" s="153" t="s">
        <v>390</v>
      </c>
      <c r="P327" s="153" t="s">
        <v>261</v>
      </c>
    </row>
    <row r="328" spans="1:16" s="153" customFormat="1" x14ac:dyDescent="0.25">
      <c r="A328" s="198"/>
      <c r="B328" s="199"/>
      <c r="C328" s="200"/>
      <c r="D328" s="200"/>
      <c r="E328" s="200"/>
      <c r="F328" s="200"/>
      <c r="G328" s="200"/>
      <c r="H328" s="200"/>
      <c r="I328" s="200"/>
      <c r="J328" s="200"/>
      <c r="K328" s="200"/>
      <c r="L328" s="201"/>
    </row>
    <row r="329" spans="1:16" s="3" customFormat="1" x14ac:dyDescent="0.25">
      <c r="A329" s="14"/>
      <c r="B329" s="524"/>
      <c r="C329" s="525"/>
      <c r="D329" s="525"/>
      <c r="E329" s="525"/>
      <c r="F329" s="525"/>
      <c r="G329" s="525"/>
      <c r="H329" s="525"/>
      <c r="I329" s="525"/>
      <c r="J329" s="525"/>
      <c r="K329" s="525"/>
      <c r="L329" s="526"/>
      <c r="M329" s="178"/>
      <c r="O329" s="172"/>
      <c r="P329" s="172"/>
    </row>
    <row r="330" spans="1:16" s="3" customFormat="1" x14ac:dyDescent="0.25">
      <c r="A330" s="14"/>
      <c r="B330" s="524"/>
      <c r="C330" s="525"/>
      <c r="D330" s="525"/>
      <c r="E330" s="525"/>
      <c r="F330" s="525"/>
      <c r="G330" s="525"/>
      <c r="H330" s="525"/>
      <c r="I330" s="525"/>
      <c r="J330" s="525"/>
      <c r="K330" s="525"/>
      <c r="L330" s="526"/>
      <c r="M330" s="178"/>
      <c r="O330" s="172"/>
      <c r="P330" s="172"/>
    </row>
    <row r="331" spans="1:16" s="3" customFormat="1" x14ac:dyDescent="0.25">
      <c r="A331" s="14"/>
      <c r="B331" s="524"/>
      <c r="C331" s="525"/>
      <c r="D331" s="525"/>
      <c r="E331" s="525"/>
      <c r="F331" s="525"/>
      <c r="G331" s="525"/>
      <c r="H331" s="525"/>
      <c r="I331" s="525"/>
      <c r="J331" s="525"/>
      <c r="K331" s="525"/>
      <c r="L331" s="526"/>
      <c r="M331" s="178"/>
      <c r="O331" s="172"/>
      <c r="P331" s="172"/>
    </row>
    <row r="332" spans="1:16" s="3" customFormat="1" x14ac:dyDescent="0.25">
      <c r="A332" s="14"/>
      <c r="B332" s="524"/>
      <c r="C332" s="525"/>
      <c r="D332" s="525"/>
      <c r="E332" s="525"/>
      <c r="F332" s="525"/>
      <c r="G332" s="525"/>
      <c r="H332" s="525"/>
      <c r="I332" s="525"/>
      <c r="J332" s="525"/>
      <c r="K332" s="525"/>
      <c r="L332" s="526"/>
      <c r="M332" s="178"/>
      <c r="O332" s="172"/>
      <c r="P332" s="172"/>
    </row>
    <row r="333" spans="1:16" s="3" customFormat="1" x14ac:dyDescent="0.25">
      <c r="A333" s="14"/>
      <c r="B333" s="524"/>
      <c r="C333" s="525"/>
      <c r="D333" s="525"/>
      <c r="E333" s="525"/>
      <c r="F333" s="525"/>
      <c r="G333" s="525"/>
      <c r="H333" s="525"/>
      <c r="I333" s="525"/>
      <c r="J333" s="525"/>
      <c r="K333" s="525"/>
      <c r="L333" s="526"/>
      <c r="M333" s="178"/>
      <c r="O333" s="172"/>
      <c r="P333" s="172"/>
    </row>
    <row r="334" spans="1:16" s="3" customFormat="1" x14ac:dyDescent="0.25">
      <c r="A334" s="14"/>
      <c r="B334" s="524"/>
      <c r="C334" s="525"/>
      <c r="D334" s="525"/>
      <c r="E334" s="525"/>
      <c r="F334" s="525"/>
      <c r="G334" s="525"/>
      <c r="H334" s="525"/>
      <c r="I334" s="525"/>
      <c r="J334" s="525"/>
      <c r="K334" s="525"/>
      <c r="L334" s="526"/>
      <c r="M334" s="178"/>
      <c r="O334" s="172"/>
      <c r="P334" s="172"/>
    </row>
    <row r="335" spans="1:16" s="3" customFormat="1" x14ac:dyDescent="0.25">
      <c r="A335" s="14"/>
      <c r="B335" s="524"/>
      <c r="C335" s="525"/>
      <c r="D335" s="525"/>
      <c r="E335" s="525"/>
      <c r="F335" s="525"/>
      <c r="G335" s="525"/>
      <c r="H335" s="525"/>
      <c r="I335" s="525"/>
      <c r="J335" s="525"/>
      <c r="K335" s="525"/>
      <c r="L335" s="526"/>
      <c r="M335" s="178"/>
      <c r="O335" s="172"/>
      <c r="P335" s="172"/>
    </row>
    <row r="336" spans="1:16" s="3" customFormat="1" x14ac:dyDescent="0.25">
      <c r="A336" s="14"/>
      <c r="B336" s="524"/>
      <c r="C336" s="525"/>
      <c r="D336" s="525"/>
      <c r="E336" s="525"/>
      <c r="F336" s="525"/>
      <c r="G336" s="525"/>
      <c r="H336" s="525"/>
      <c r="I336" s="525"/>
      <c r="J336" s="525"/>
      <c r="K336" s="525"/>
      <c r="L336" s="526"/>
      <c r="M336" s="178"/>
      <c r="O336" s="172"/>
      <c r="P336" s="172"/>
    </row>
    <row r="337" spans="1:16" s="153" customFormat="1" x14ac:dyDescent="0.25">
      <c r="A337" s="198"/>
      <c r="B337" s="205"/>
      <c r="C337" s="206"/>
      <c r="D337" s="206"/>
      <c r="E337" s="206"/>
      <c r="F337" s="206"/>
      <c r="G337" s="206"/>
      <c r="H337" s="206"/>
      <c r="I337" s="206"/>
      <c r="J337" s="206"/>
      <c r="K337" s="206"/>
      <c r="L337" s="207"/>
    </row>
    <row r="338" spans="1:16" s="11" customFormat="1" x14ac:dyDescent="0.25">
      <c r="A338" s="13"/>
      <c r="B338" s="187"/>
      <c r="C338" s="155"/>
      <c r="D338" s="40"/>
      <c r="E338" s="41"/>
      <c r="F338" s="41"/>
      <c r="G338" s="41"/>
      <c r="H338" s="41"/>
      <c r="I338" s="41"/>
      <c r="J338" s="41"/>
      <c r="K338" s="41"/>
      <c r="L338" s="48"/>
      <c r="O338" s="12"/>
    </row>
    <row r="339" spans="1:16" x14ac:dyDescent="0.25">
      <c r="B339" s="398" t="str">
        <f>IF(Intro!$G$20="English",O339,P339)</f>
        <v>INVESTISSEMENTS</v>
      </c>
      <c r="C339" s="399"/>
      <c r="D339" s="399"/>
      <c r="E339" s="399"/>
      <c r="F339" s="399"/>
      <c r="G339" s="399"/>
      <c r="H339" s="399"/>
      <c r="I339" s="399"/>
      <c r="J339" s="399"/>
      <c r="K339" s="399"/>
      <c r="L339" s="400"/>
      <c r="M339" s="153"/>
      <c r="O339" s="2" t="s">
        <v>80</v>
      </c>
      <c r="P339" s="2" t="s">
        <v>81</v>
      </c>
    </row>
    <row r="340" spans="1:16" s="3" customFormat="1" x14ac:dyDescent="0.25">
      <c r="A340" s="13"/>
      <c r="B340" s="530" t="s">
        <v>35</v>
      </c>
      <c r="C340" s="531"/>
      <c r="D340" s="531"/>
      <c r="E340" s="531"/>
      <c r="F340" s="531"/>
      <c r="G340" s="531"/>
      <c r="H340" s="531"/>
      <c r="I340" s="531"/>
      <c r="J340" s="531"/>
      <c r="K340" s="531"/>
      <c r="L340" s="532"/>
      <c r="M340" s="214"/>
    </row>
    <row r="341" spans="1:16" s="153" customFormat="1" x14ac:dyDescent="0.25">
      <c r="A341" s="198"/>
      <c r="B341" s="199"/>
      <c r="C341" s="200"/>
      <c r="D341" s="200"/>
      <c r="E341" s="200"/>
      <c r="F341" s="200"/>
      <c r="G341" s="200"/>
      <c r="H341" s="200"/>
      <c r="I341" s="200"/>
      <c r="J341" s="200"/>
      <c r="K341" s="200"/>
      <c r="L341" s="201"/>
    </row>
    <row r="342" spans="1:16" s="153" customFormat="1" x14ac:dyDescent="0.25">
      <c r="A342" s="198"/>
      <c r="B342" s="527" t="str">
        <f>IF(Intro!$G$20="English",O342,P342)</f>
        <v>Indiquez les investissements antérieurs et prévus de votre entreprise consacrés à ses installations des marchandises pour chaque période indiquée.</v>
      </c>
      <c r="C342" s="528"/>
      <c r="D342" s="528"/>
      <c r="E342" s="528"/>
      <c r="F342" s="528"/>
      <c r="G342" s="528"/>
      <c r="H342" s="528"/>
      <c r="I342" s="528"/>
      <c r="J342" s="528"/>
      <c r="K342" s="528"/>
      <c r="L342" s="529"/>
      <c r="O342" s="153" t="s">
        <v>162</v>
      </c>
      <c r="P342" s="153" t="s">
        <v>163</v>
      </c>
    </row>
    <row r="343" spans="1:16" s="153" customFormat="1" x14ac:dyDescent="0.25">
      <c r="A343" s="198"/>
      <c r="B343" s="199"/>
      <c r="C343" s="200"/>
      <c r="D343" s="200"/>
      <c r="E343" s="200"/>
      <c r="F343" s="200"/>
      <c r="G343" s="200"/>
      <c r="H343" s="200"/>
      <c r="I343" s="200"/>
      <c r="J343" s="200"/>
      <c r="K343" s="200"/>
      <c r="L343" s="201"/>
    </row>
    <row r="344" spans="1:16" s="11" customFormat="1" x14ac:dyDescent="0.25">
      <c r="A344" s="13"/>
      <c r="B344" s="182"/>
      <c r="C344" s="183"/>
      <c r="D344" s="31"/>
      <c r="E344" s="281">
        <f>Variables!$B$6</f>
        <v>2023</v>
      </c>
      <c r="F344" s="281">
        <f>E344+1</f>
        <v>2024</v>
      </c>
      <c r="G344" s="281">
        <f t="shared" ref="G344:J344" si="26">F344+1</f>
        <v>2025</v>
      </c>
      <c r="H344" s="281">
        <f t="shared" si="26"/>
        <v>2026</v>
      </c>
      <c r="I344" s="281">
        <f t="shared" si="26"/>
        <v>2027</v>
      </c>
      <c r="J344" s="281">
        <f t="shared" si="26"/>
        <v>2028</v>
      </c>
      <c r="K344" s="219"/>
      <c r="L344" s="204"/>
      <c r="O344" s="12"/>
    </row>
    <row r="345" spans="1:16" s="153" customFormat="1" x14ac:dyDescent="0.25">
      <c r="A345" s="198"/>
      <c r="B345" s="711" t="str">
        <f>IF(Intro!$G$20="English",O345,P345)</f>
        <v>Investissements</v>
      </c>
      <c r="C345" s="712"/>
      <c r="D345" s="272" t="s">
        <v>570</v>
      </c>
      <c r="E345" s="340"/>
      <c r="F345" s="340"/>
      <c r="G345" s="340"/>
      <c r="H345" s="340"/>
      <c r="I345" s="340"/>
      <c r="J345" s="340"/>
      <c r="K345" s="219"/>
      <c r="L345" s="204"/>
      <c r="O345" s="153" t="s">
        <v>258</v>
      </c>
      <c r="P345" s="153" t="s">
        <v>259</v>
      </c>
    </row>
    <row r="346" spans="1:16" s="153" customFormat="1" x14ac:dyDescent="0.25">
      <c r="A346" s="198"/>
      <c r="B346" s="205"/>
      <c r="C346" s="206"/>
      <c r="D346" s="206"/>
      <c r="E346" s="206"/>
      <c r="F346" s="206"/>
      <c r="G346" s="206"/>
      <c r="H346" s="206"/>
      <c r="I346" s="206"/>
      <c r="J346" s="206"/>
      <c r="K346" s="206"/>
      <c r="L346" s="207"/>
    </row>
    <row r="347" spans="1:16" s="3" customFormat="1" x14ac:dyDescent="0.25">
      <c r="A347" s="13"/>
      <c r="B347" s="530" t="s">
        <v>36</v>
      </c>
      <c r="C347" s="531"/>
      <c r="D347" s="531"/>
      <c r="E347" s="531"/>
      <c r="F347" s="531"/>
      <c r="G347" s="531"/>
      <c r="H347" s="531"/>
      <c r="I347" s="531"/>
      <c r="J347" s="531"/>
      <c r="K347" s="531"/>
      <c r="L347" s="532"/>
      <c r="M347" s="214"/>
    </row>
    <row r="348" spans="1:16" s="153" customFormat="1" x14ac:dyDescent="0.25">
      <c r="A348" s="198"/>
      <c r="B348" s="199"/>
      <c r="C348" s="200"/>
      <c r="D348" s="200"/>
      <c r="E348" s="200"/>
      <c r="F348" s="200"/>
      <c r="G348" s="200"/>
      <c r="H348" s="200"/>
      <c r="I348" s="200"/>
      <c r="J348" s="200"/>
      <c r="K348" s="200"/>
      <c r="L348" s="201"/>
    </row>
    <row r="349" spans="1:16" s="153" customFormat="1" x14ac:dyDescent="0.25">
      <c r="A349" s="198"/>
      <c r="B349" s="409" t="str">
        <f>IF(Intro!$G$20="English",O349,P349)</f>
        <v>Décrivez les principaux investissements antérieurs et prévus de votre entreprise, les installations qui en sont l’objet ou en ont été l’objet et les motifs de ces investissements.</v>
      </c>
      <c r="C349" s="410"/>
      <c r="D349" s="410"/>
      <c r="E349" s="410"/>
      <c r="F349" s="410"/>
      <c r="G349" s="410"/>
      <c r="H349" s="410"/>
      <c r="I349" s="410"/>
      <c r="J349" s="410"/>
      <c r="K349" s="410"/>
      <c r="L349" s="411"/>
      <c r="O349" s="153" t="s">
        <v>164</v>
      </c>
      <c r="P349" s="153" t="s">
        <v>165</v>
      </c>
    </row>
    <row r="350" spans="1:16" s="153" customFormat="1" x14ac:dyDescent="0.25">
      <c r="A350" s="198"/>
      <c r="B350" s="199"/>
      <c r="C350" s="200"/>
      <c r="D350" s="200"/>
      <c r="E350" s="200"/>
      <c r="F350" s="200"/>
      <c r="G350" s="200"/>
      <c r="H350" s="200"/>
      <c r="I350" s="200"/>
      <c r="J350" s="200"/>
      <c r="K350" s="200"/>
      <c r="L350" s="201"/>
    </row>
    <row r="351" spans="1:16" s="3" customFormat="1" x14ac:dyDescent="0.25">
      <c r="A351" s="14"/>
      <c r="B351" s="524"/>
      <c r="C351" s="525"/>
      <c r="D351" s="525"/>
      <c r="E351" s="525"/>
      <c r="F351" s="525"/>
      <c r="G351" s="525"/>
      <c r="H351" s="525"/>
      <c r="I351" s="525"/>
      <c r="J351" s="525"/>
      <c r="K351" s="525"/>
      <c r="L351" s="526"/>
      <c r="M351" s="178"/>
      <c r="O351" s="172"/>
      <c r="P351" s="172"/>
    </row>
    <row r="352" spans="1:16" s="3" customFormat="1" x14ac:dyDescent="0.25">
      <c r="A352" s="14"/>
      <c r="B352" s="524"/>
      <c r="C352" s="525"/>
      <c r="D352" s="525"/>
      <c r="E352" s="525"/>
      <c r="F352" s="525"/>
      <c r="G352" s="525"/>
      <c r="H352" s="525"/>
      <c r="I352" s="525"/>
      <c r="J352" s="525"/>
      <c r="K352" s="525"/>
      <c r="L352" s="526"/>
      <c r="M352" s="178"/>
      <c r="O352" s="172"/>
      <c r="P352" s="172"/>
    </row>
    <row r="353" spans="1:16" s="3" customFormat="1" x14ac:dyDescent="0.25">
      <c r="A353" s="14"/>
      <c r="B353" s="524"/>
      <c r="C353" s="525"/>
      <c r="D353" s="525"/>
      <c r="E353" s="525"/>
      <c r="F353" s="525"/>
      <c r="G353" s="525"/>
      <c r="H353" s="525"/>
      <c r="I353" s="525"/>
      <c r="J353" s="525"/>
      <c r="K353" s="525"/>
      <c r="L353" s="526"/>
      <c r="M353" s="178"/>
      <c r="O353" s="172"/>
      <c r="P353" s="172"/>
    </row>
    <row r="354" spans="1:16" s="3" customFormat="1" x14ac:dyDescent="0.25">
      <c r="A354" s="14"/>
      <c r="B354" s="524"/>
      <c r="C354" s="525"/>
      <c r="D354" s="525"/>
      <c r="E354" s="525"/>
      <c r="F354" s="525"/>
      <c r="G354" s="525"/>
      <c r="H354" s="525"/>
      <c r="I354" s="525"/>
      <c r="J354" s="525"/>
      <c r="K354" s="525"/>
      <c r="L354" s="526"/>
      <c r="M354" s="178"/>
      <c r="O354" s="172"/>
      <c r="P354" s="172"/>
    </row>
    <row r="355" spans="1:16" s="3" customFormat="1" x14ac:dyDescent="0.25">
      <c r="A355" s="14"/>
      <c r="B355" s="524"/>
      <c r="C355" s="525"/>
      <c r="D355" s="525"/>
      <c r="E355" s="525"/>
      <c r="F355" s="525"/>
      <c r="G355" s="525"/>
      <c r="H355" s="525"/>
      <c r="I355" s="525"/>
      <c r="J355" s="525"/>
      <c r="K355" s="525"/>
      <c r="L355" s="526"/>
      <c r="M355" s="178"/>
      <c r="O355" s="172"/>
      <c r="P355" s="172"/>
    </row>
    <row r="356" spans="1:16" s="3" customFormat="1" x14ac:dyDescent="0.25">
      <c r="A356" s="14"/>
      <c r="B356" s="524"/>
      <c r="C356" s="525"/>
      <c r="D356" s="525"/>
      <c r="E356" s="525"/>
      <c r="F356" s="525"/>
      <c r="G356" s="525"/>
      <c r="H356" s="525"/>
      <c r="I356" s="525"/>
      <c r="J356" s="525"/>
      <c r="K356" s="525"/>
      <c r="L356" s="526"/>
      <c r="M356" s="178"/>
      <c r="O356" s="172"/>
      <c r="P356" s="172"/>
    </row>
    <row r="357" spans="1:16" s="3" customFormat="1" x14ac:dyDescent="0.25">
      <c r="A357" s="14"/>
      <c r="B357" s="524"/>
      <c r="C357" s="525"/>
      <c r="D357" s="525"/>
      <c r="E357" s="525"/>
      <c r="F357" s="525"/>
      <c r="G357" s="525"/>
      <c r="H357" s="525"/>
      <c r="I357" s="525"/>
      <c r="J357" s="525"/>
      <c r="K357" s="525"/>
      <c r="L357" s="526"/>
      <c r="M357" s="178"/>
      <c r="O357" s="172"/>
      <c r="P357" s="172"/>
    </row>
    <row r="358" spans="1:16" s="3" customFormat="1" x14ac:dyDescent="0.25">
      <c r="A358" s="14"/>
      <c r="B358" s="524"/>
      <c r="C358" s="525"/>
      <c r="D358" s="525"/>
      <c r="E358" s="525"/>
      <c r="F358" s="525"/>
      <c r="G358" s="525"/>
      <c r="H358" s="525"/>
      <c r="I358" s="525"/>
      <c r="J358" s="525"/>
      <c r="K358" s="525"/>
      <c r="L358" s="526"/>
      <c r="M358" s="178"/>
      <c r="O358" s="172"/>
      <c r="P358" s="172"/>
    </row>
    <row r="359" spans="1:16" s="153" customFormat="1" x14ac:dyDescent="0.25">
      <c r="A359" s="198"/>
      <c r="B359" s="205"/>
      <c r="C359" s="206"/>
      <c r="D359" s="206"/>
      <c r="E359" s="206"/>
      <c r="F359" s="206"/>
      <c r="G359" s="206"/>
      <c r="H359" s="206"/>
      <c r="I359" s="206"/>
      <c r="J359" s="206"/>
      <c r="K359" s="206"/>
      <c r="L359" s="207"/>
    </row>
    <row r="360" spans="1:16" s="3" customFormat="1" x14ac:dyDescent="0.25">
      <c r="A360" s="13"/>
      <c r="B360" s="530" t="s">
        <v>37</v>
      </c>
      <c r="C360" s="531"/>
      <c r="D360" s="531"/>
      <c r="E360" s="531"/>
      <c r="F360" s="531"/>
      <c r="G360" s="531"/>
      <c r="H360" s="531"/>
      <c r="I360" s="531"/>
      <c r="J360" s="531"/>
      <c r="K360" s="531"/>
      <c r="L360" s="532"/>
      <c r="M360" s="214"/>
    </row>
    <row r="361" spans="1:16" s="153" customFormat="1" x14ac:dyDescent="0.25">
      <c r="A361" s="198"/>
      <c r="B361" s="199"/>
      <c r="C361" s="200"/>
      <c r="D361" s="200"/>
      <c r="E361" s="200"/>
      <c r="F361" s="200"/>
      <c r="G361" s="200"/>
      <c r="H361" s="200"/>
      <c r="I361" s="200"/>
      <c r="J361" s="200"/>
      <c r="K361" s="200"/>
      <c r="L361" s="201"/>
    </row>
    <row r="362" spans="1:16" s="153" customFormat="1" x14ac:dyDescent="0.25">
      <c r="A362" s="198"/>
      <c r="B362" s="527" t="str">
        <f>IF(Intro!$G$20="English",O362,P362)</f>
        <v>Décrivez l’incidence des investissements faits par votre entreprise depuis le 1er janvier 2023 sur les aspects suivants :</v>
      </c>
      <c r="C362" s="528"/>
      <c r="D362" s="528"/>
      <c r="E362" s="528"/>
      <c r="F362" s="528"/>
      <c r="G362" s="528"/>
      <c r="H362" s="528"/>
      <c r="I362" s="528"/>
      <c r="J362" s="528"/>
      <c r="K362" s="528"/>
      <c r="L362" s="529"/>
      <c r="O362" s="153" t="str">
        <f>"Describe the impact of investments made by your firm since January 1, "&amp;Variables!B6&amp;" on the following:"</f>
        <v>Describe the impact of investments made by your firm since January 1, 2023 on the following:</v>
      </c>
      <c r="P362" s="153" t="str">
        <f>"Décrivez l’incidence des investissements faits par votre entreprise depuis le 1er janvier "&amp;Variables!B6&amp;" sur les aspects suivants :"</f>
        <v>Décrivez l’incidence des investissements faits par votre entreprise depuis le 1er janvier 2023 sur les aspects suivants :</v>
      </c>
    </row>
    <row r="363" spans="1:16" s="153" customFormat="1" x14ac:dyDescent="0.25">
      <c r="A363" s="198"/>
      <c r="B363" s="199"/>
      <c r="C363" s="200"/>
      <c r="D363" s="200"/>
      <c r="E363" s="200"/>
      <c r="F363" s="200"/>
      <c r="G363" s="200"/>
      <c r="H363" s="200"/>
      <c r="I363" s="200"/>
      <c r="J363" s="200"/>
      <c r="K363" s="200"/>
      <c r="L363" s="201"/>
    </row>
    <row r="364" spans="1:16" s="153" customFormat="1" x14ac:dyDescent="0.25">
      <c r="A364" s="198"/>
      <c r="B364" s="407" t="str">
        <f>IF(Intro!$G$20="English",O364,P364)</f>
        <v>Productivité</v>
      </c>
      <c r="C364" s="408"/>
      <c r="D364" s="735"/>
      <c r="E364" s="735"/>
      <c r="F364" s="735"/>
      <c r="G364" s="735"/>
      <c r="H364" s="735"/>
      <c r="I364" s="735"/>
      <c r="J364" s="735"/>
      <c r="K364" s="735"/>
      <c r="L364" s="682"/>
      <c r="O364" s="12" t="s">
        <v>82</v>
      </c>
      <c r="P364" s="12" t="s">
        <v>83</v>
      </c>
    </row>
    <row r="365" spans="1:16" s="3" customFormat="1" x14ac:dyDescent="0.25">
      <c r="A365" s="14"/>
      <c r="B365" s="407"/>
      <c r="C365" s="408"/>
      <c r="D365" s="735"/>
      <c r="E365" s="735"/>
      <c r="F365" s="735"/>
      <c r="G365" s="735"/>
      <c r="H365" s="735"/>
      <c r="I365" s="735"/>
      <c r="J365" s="735"/>
      <c r="K365" s="735"/>
      <c r="L365" s="682"/>
      <c r="M365" s="178"/>
      <c r="O365" s="172"/>
      <c r="P365" s="172"/>
    </row>
    <row r="366" spans="1:16" s="3" customFormat="1" x14ac:dyDescent="0.25">
      <c r="A366" s="14"/>
      <c r="B366" s="407"/>
      <c r="C366" s="408"/>
      <c r="D366" s="735"/>
      <c r="E366" s="735"/>
      <c r="F366" s="735"/>
      <c r="G366" s="735"/>
      <c r="H366" s="735"/>
      <c r="I366" s="735"/>
      <c r="J366" s="735"/>
      <c r="K366" s="735"/>
      <c r="L366" s="682"/>
      <c r="M366" s="178"/>
      <c r="O366" s="172"/>
      <c r="P366" s="172"/>
    </row>
    <row r="367" spans="1:16" s="3" customFormat="1" x14ac:dyDescent="0.25">
      <c r="A367" s="14"/>
      <c r="B367" s="407"/>
      <c r="C367" s="408"/>
      <c r="D367" s="735"/>
      <c r="E367" s="735"/>
      <c r="F367" s="735"/>
      <c r="G367" s="735"/>
      <c r="H367" s="735"/>
      <c r="I367" s="735"/>
      <c r="J367" s="735"/>
      <c r="K367" s="735"/>
      <c r="L367" s="682"/>
      <c r="M367" s="178"/>
      <c r="O367" s="172"/>
      <c r="P367" s="172"/>
    </row>
    <row r="368" spans="1:16" s="3" customFormat="1" x14ac:dyDescent="0.25">
      <c r="A368" s="14"/>
      <c r="B368" s="407"/>
      <c r="C368" s="408"/>
      <c r="D368" s="735"/>
      <c r="E368" s="735"/>
      <c r="F368" s="735"/>
      <c r="G368" s="735"/>
      <c r="H368" s="735"/>
      <c r="I368" s="735"/>
      <c r="J368" s="735"/>
      <c r="K368" s="735"/>
      <c r="L368" s="682"/>
      <c r="M368" s="178"/>
      <c r="O368" s="172"/>
      <c r="P368" s="172"/>
    </row>
    <row r="369" spans="1:16" s="153" customFormat="1" x14ac:dyDescent="0.25">
      <c r="A369" s="198"/>
      <c r="B369" s="407"/>
      <c r="C369" s="408"/>
      <c r="D369" s="735"/>
      <c r="E369" s="735"/>
      <c r="F369" s="735"/>
      <c r="G369" s="735"/>
      <c r="H369" s="735"/>
      <c r="I369" s="735"/>
      <c r="J369" s="735"/>
      <c r="K369" s="735"/>
      <c r="L369" s="682"/>
    </row>
    <row r="370" spans="1:16" s="153" customFormat="1" x14ac:dyDescent="0.25">
      <c r="A370" s="198"/>
      <c r="B370" s="407"/>
      <c r="C370" s="408"/>
      <c r="D370" s="735"/>
      <c r="E370" s="735"/>
      <c r="F370" s="735"/>
      <c r="G370" s="735"/>
      <c r="H370" s="735"/>
      <c r="I370" s="735"/>
      <c r="J370" s="735"/>
      <c r="K370" s="735"/>
      <c r="L370" s="682"/>
    </row>
    <row r="371" spans="1:16" s="153" customFormat="1" x14ac:dyDescent="0.25">
      <c r="A371" s="198"/>
      <c r="B371" s="407"/>
      <c r="C371" s="408"/>
      <c r="D371" s="735"/>
      <c r="E371" s="735"/>
      <c r="F371" s="735"/>
      <c r="G371" s="735"/>
      <c r="H371" s="735"/>
      <c r="I371" s="735"/>
      <c r="J371" s="735"/>
      <c r="K371" s="735"/>
      <c r="L371" s="682"/>
      <c r="O371" s="12"/>
      <c r="P371" s="12"/>
    </row>
    <row r="372" spans="1:16" s="153" customFormat="1" x14ac:dyDescent="0.25">
      <c r="A372" s="198"/>
      <c r="B372" s="407"/>
      <c r="C372" s="408"/>
      <c r="D372" s="735"/>
      <c r="E372" s="735"/>
      <c r="F372" s="735"/>
      <c r="G372" s="735"/>
      <c r="H372" s="735"/>
      <c r="I372" s="735"/>
      <c r="J372" s="735"/>
      <c r="K372" s="735"/>
      <c r="L372" s="682"/>
      <c r="O372" s="12"/>
      <c r="P372" s="12"/>
    </row>
    <row r="373" spans="1:16" s="153" customFormat="1" x14ac:dyDescent="0.25">
      <c r="A373" s="198"/>
      <c r="B373" s="407"/>
      <c r="C373" s="408"/>
      <c r="D373" s="735"/>
      <c r="E373" s="735"/>
      <c r="F373" s="735"/>
      <c r="G373" s="735"/>
      <c r="H373" s="735"/>
      <c r="I373" s="735"/>
      <c r="J373" s="735"/>
      <c r="K373" s="735"/>
      <c r="L373" s="682"/>
      <c r="O373" s="12"/>
      <c r="P373" s="12"/>
    </row>
    <row r="374" spans="1:16" s="153" customFormat="1" x14ac:dyDescent="0.25">
      <c r="A374" s="198"/>
      <c r="B374" s="407" t="str">
        <f>IF(Intro!$G$20="English",O374,P374)</f>
        <v>Emplois</v>
      </c>
      <c r="C374" s="408"/>
      <c r="D374" s="735"/>
      <c r="E374" s="735"/>
      <c r="F374" s="735"/>
      <c r="G374" s="735"/>
      <c r="H374" s="735"/>
      <c r="I374" s="735"/>
      <c r="J374" s="735"/>
      <c r="K374" s="735"/>
      <c r="L374" s="682"/>
      <c r="O374" s="12" t="s">
        <v>84</v>
      </c>
      <c r="P374" s="12" t="s">
        <v>85</v>
      </c>
    </row>
    <row r="375" spans="1:16" s="153" customFormat="1" x14ac:dyDescent="0.25">
      <c r="A375" s="198"/>
      <c r="B375" s="407"/>
      <c r="C375" s="408"/>
      <c r="D375" s="735"/>
      <c r="E375" s="735"/>
      <c r="F375" s="735"/>
      <c r="G375" s="735"/>
      <c r="H375" s="735"/>
      <c r="I375" s="735"/>
      <c r="J375" s="735"/>
      <c r="K375" s="735"/>
      <c r="L375" s="682"/>
      <c r="O375" s="12"/>
      <c r="P375" s="12"/>
    </row>
    <row r="376" spans="1:16" s="3" customFormat="1" x14ac:dyDescent="0.25">
      <c r="A376" s="14"/>
      <c r="B376" s="407"/>
      <c r="C376" s="408"/>
      <c r="D376" s="735"/>
      <c r="E376" s="735"/>
      <c r="F376" s="735"/>
      <c r="G376" s="735"/>
      <c r="H376" s="735"/>
      <c r="I376" s="735"/>
      <c r="J376" s="735"/>
      <c r="K376" s="735"/>
      <c r="L376" s="682"/>
      <c r="M376" s="178"/>
      <c r="O376" s="172"/>
      <c r="P376" s="172"/>
    </row>
    <row r="377" spans="1:16" s="3" customFormat="1" x14ac:dyDescent="0.25">
      <c r="A377" s="14"/>
      <c r="B377" s="407"/>
      <c r="C377" s="408"/>
      <c r="D377" s="735"/>
      <c r="E377" s="735"/>
      <c r="F377" s="735"/>
      <c r="G377" s="735"/>
      <c r="H377" s="735"/>
      <c r="I377" s="735"/>
      <c r="J377" s="735"/>
      <c r="K377" s="735"/>
      <c r="L377" s="682"/>
      <c r="M377" s="178"/>
      <c r="O377" s="172"/>
      <c r="P377" s="172"/>
    </row>
    <row r="378" spans="1:16" s="3" customFormat="1" x14ac:dyDescent="0.25">
      <c r="A378" s="14"/>
      <c r="B378" s="407"/>
      <c r="C378" s="408"/>
      <c r="D378" s="735"/>
      <c r="E378" s="735"/>
      <c r="F378" s="735"/>
      <c r="G378" s="735"/>
      <c r="H378" s="735"/>
      <c r="I378" s="735"/>
      <c r="J378" s="735"/>
      <c r="K378" s="735"/>
      <c r="L378" s="682"/>
      <c r="M378" s="178"/>
      <c r="O378" s="172"/>
      <c r="P378" s="172"/>
    </row>
    <row r="379" spans="1:16" s="3" customFormat="1" x14ac:dyDescent="0.25">
      <c r="A379" s="14"/>
      <c r="B379" s="407"/>
      <c r="C379" s="408"/>
      <c r="D379" s="735"/>
      <c r="E379" s="735"/>
      <c r="F379" s="735"/>
      <c r="G379" s="735"/>
      <c r="H379" s="735"/>
      <c r="I379" s="735"/>
      <c r="J379" s="735"/>
      <c r="K379" s="735"/>
      <c r="L379" s="682"/>
      <c r="M379" s="178"/>
      <c r="O379" s="172"/>
      <c r="P379" s="172"/>
    </row>
    <row r="380" spans="1:16" s="153" customFormat="1" x14ac:dyDescent="0.25">
      <c r="A380" s="198"/>
      <c r="B380" s="407"/>
      <c r="C380" s="408"/>
      <c r="D380" s="735"/>
      <c r="E380" s="735"/>
      <c r="F380" s="735"/>
      <c r="G380" s="735"/>
      <c r="H380" s="735"/>
      <c r="I380" s="735"/>
      <c r="J380" s="735"/>
      <c r="K380" s="735"/>
      <c r="L380" s="682"/>
      <c r="O380" s="12"/>
      <c r="P380" s="12"/>
    </row>
    <row r="381" spans="1:16" s="153" customFormat="1" x14ac:dyDescent="0.25">
      <c r="A381" s="198"/>
      <c r="B381" s="407"/>
      <c r="C381" s="408"/>
      <c r="D381" s="735"/>
      <c r="E381" s="735"/>
      <c r="F381" s="735"/>
      <c r="G381" s="735"/>
      <c r="H381" s="735"/>
      <c r="I381" s="735"/>
      <c r="J381" s="735"/>
      <c r="K381" s="735"/>
      <c r="L381" s="682"/>
      <c r="O381" s="12"/>
      <c r="P381" s="12"/>
    </row>
    <row r="382" spans="1:16" s="153" customFormat="1" x14ac:dyDescent="0.25">
      <c r="A382" s="198"/>
      <c r="B382" s="407"/>
      <c r="C382" s="408"/>
      <c r="D382" s="735"/>
      <c r="E382" s="735"/>
      <c r="F382" s="735"/>
      <c r="G382" s="735"/>
      <c r="H382" s="735"/>
      <c r="I382" s="735"/>
      <c r="J382" s="735"/>
      <c r="K382" s="735"/>
      <c r="L382" s="682"/>
      <c r="O382" s="12"/>
      <c r="P382" s="12"/>
    </row>
    <row r="383" spans="1:16" s="153" customFormat="1" x14ac:dyDescent="0.25">
      <c r="A383" s="198"/>
      <c r="B383" s="407"/>
      <c r="C383" s="408"/>
      <c r="D383" s="735"/>
      <c r="E383" s="735"/>
      <c r="F383" s="735"/>
      <c r="G383" s="735"/>
      <c r="H383" s="735"/>
      <c r="I383" s="735"/>
      <c r="J383" s="735"/>
      <c r="K383" s="735"/>
      <c r="L383" s="682"/>
      <c r="O383" s="12"/>
      <c r="P383" s="12"/>
    </row>
    <row r="384" spans="1:16" s="153" customFormat="1" x14ac:dyDescent="0.25">
      <c r="A384" s="198"/>
      <c r="B384" s="407" t="str">
        <f>IF(Intro!$G$20="English",O384,P384)</f>
        <v>Salaires</v>
      </c>
      <c r="C384" s="408"/>
      <c r="D384" s="735"/>
      <c r="E384" s="735"/>
      <c r="F384" s="735"/>
      <c r="G384" s="735"/>
      <c r="H384" s="735"/>
      <c r="I384" s="735"/>
      <c r="J384" s="735"/>
      <c r="K384" s="735"/>
      <c r="L384" s="682"/>
      <c r="O384" s="12" t="s">
        <v>86</v>
      </c>
      <c r="P384" s="12" t="s">
        <v>87</v>
      </c>
    </row>
    <row r="385" spans="1:16" s="153" customFormat="1" x14ac:dyDescent="0.25">
      <c r="A385" s="198"/>
      <c r="B385" s="407"/>
      <c r="C385" s="408"/>
      <c r="D385" s="735"/>
      <c r="E385" s="735"/>
      <c r="F385" s="735"/>
      <c r="G385" s="735"/>
      <c r="H385" s="735"/>
      <c r="I385" s="735"/>
      <c r="J385" s="735"/>
      <c r="K385" s="735"/>
      <c r="L385" s="682"/>
      <c r="O385" s="12"/>
      <c r="P385" s="12"/>
    </row>
    <row r="386" spans="1:16" s="3" customFormat="1" x14ac:dyDescent="0.25">
      <c r="A386" s="14"/>
      <c r="B386" s="407"/>
      <c r="C386" s="408"/>
      <c r="D386" s="735"/>
      <c r="E386" s="735"/>
      <c r="F386" s="735"/>
      <c r="G386" s="735"/>
      <c r="H386" s="735"/>
      <c r="I386" s="735"/>
      <c r="J386" s="735"/>
      <c r="K386" s="735"/>
      <c r="L386" s="682"/>
      <c r="M386" s="178"/>
      <c r="O386" s="172"/>
      <c r="P386" s="172"/>
    </row>
    <row r="387" spans="1:16" s="3" customFormat="1" x14ac:dyDescent="0.25">
      <c r="A387" s="14"/>
      <c r="B387" s="407"/>
      <c r="C387" s="408"/>
      <c r="D387" s="735"/>
      <c r="E387" s="735"/>
      <c r="F387" s="735"/>
      <c r="G387" s="735"/>
      <c r="H387" s="735"/>
      <c r="I387" s="735"/>
      <c r="J387" s="735"/>
      <c r="K387" s="735"/>
      <c r="L387" s="682"/>
      <c r="M387" s="178"/>
      <c r="O387" s="172"/>
      <c r="P387" s="172"/>
    </row>
    <row r="388" spans="1:16" s="3" customFormat="1" x14ac:dyDescent="0.25">
      <c r="A388" s="14"/>
      <c r="B388" s="407"/>
      <c r="C388" s="408"/>
      <c r="D388" s="735"/>
      <c r="E388" s="735"/>
      <c r="F388" s="735"/>
      <c r="G388" s="735"/>
      <c r="H388" s="735"/>
      <c r="I388" s="735"/>
      <c r="J388" s="735"/>
      <c r="K388" s="735"/>
      <c r="L388" s="682"/>
      <c r="M388" s="178"/>
      <c r="O388" s="172"/>
      <c r="P388" s="172"/>
    </row>
    <row r="389" spans="1:16" s="3" customFormat="1" x14ac:dyDescent="0.25">
      <c r="A389" s="14"/>
      <c r="B389" s="407"/>
      <c r="C389" s="408"/>
      <c r="D389" s="735"/>
      <c r="E389" s="735"/>
      <c r="F389" s="735"/>
      <c r="G389" s="735"/>
      <c r="H389" s="735"/>
      <c r="I389" s="735"/>
      <c r="J389" s="735"/>
      <c r="K389" s="735"/>
      <c r="L389" s="682"/>
      <c r="M389" s="178"/>
      <c r="O389" s="172"/>
      <c r="P389" s="172"/>
    </row>
    <row r="390" spans="1:16" s="153" customFormat="1" x14ac:dyDescent="0.25">
      <c r="A390" s="198"/>
      <c r="B390" s="407"/>
      <c r="C390" s="408"/>
      <c r="D390" s="735"/>
      <c r="E390" s="735"/>
      <c r="F390" s="735"/>
      <c r="G390" s="735"/>
      <c r="H390" s="735"/>
      <c r="I390" s="735"/>
      <c r="J390" s="735"/>
      <c r="K390" s="735"/>
      <c r="L390" s="682"/>
      <c r="O390" s="12"/>
      <c r="P390" s="12"/>
    </row>
    <row r="391" spans="1:16" s="153" customFormat="1" x14ac:dyDescent="0.25">
      <c r="A391" s="198"/>
      <c r="B391" s="407"/>
      <c r="C391" s="408"/>
      <c r="D391" s="735"/>
      <c r="E391" s="735"/>
      <c r="F391" s="735"/>
      <c r="G391" s="735"/>
      <c r="H391" s="735"/>
      <c r="I391" s="735"/>
      <c r="J391" s="735"/>
      <c r="K391" s="735"/>
      <c r="L391" s="682"/>
      <c r="O391" s="12"/>
      <c r="P391" s="12"/>
    </row>
    <row r="392" spans="1:16" s="153" customFormat="1" x14ac:dyDescent="0.25">
      <c r="A392" s="198"/>
      <c r="B392" s="407"/>
      <c r="C392" s="408"/>
      <c r="D392" s="735"/>
      <c r="E392" s="735"/>
      <c r="F392" s="735"/>
      <c r="G392" s="735"/>
      <c r="H392" s="735"/>
      <c r="I392" s="735"/>
      <c r="J392" s="735"/>
      <c r="K392" s="735"/>
      <c r="L392" s="682"/>
      <c r="O392" s="12"/>
      <c r="P392" s="12"/>
    </row>
    <row r="393" spans="1:16" s="153" customFormat="1" x14ac:dyDescent="0.25">
      <c r="A393" s="198"/>
      <c r="B393" s="733"/>
      <c r="C393" s="734"/>
      <c r="D393" s="736"/>
      <c r="E393" s="736"/>
      <c r="F393" s="736"/>
      <c r="G393" s="736"/>
      <c r="H393" s="736"/>
      <c r="I393" s="736"/>
      <c r="J393" s="736"/>
      <c r="K393" s="736"/>
      <c r="L393" s="737"/>
      <c r="O393" s="12"/>
      <c r="P393" s="12"/>
    </row>
    <row r="394" spans="1:16" s="179" customFormat="1" x14ac:dyDescent="0.25">
      <c r="A394" s="210"/>
      <c r="B394" s="211"/>
      <c r="C394" s="211"/>
      <c r="D394" s="212"/>
      <c r="E394" s="212"/>
      <c r="F394" s="212"/>
      <c r="G394" s="212"/>
      <c r="H394" s="212"/>
      <c r="I394" s="212"/>
      <c r="J394" s="212"/>
      <c r="K394" s="212"/>
      <c r="L394" s="212"/>
      <c r="N394" s="213"/>
    </row>
    <row r="395" spans="1:16" s="179" customFormat="1" x14ac:dyDescent="0.25">
      <c r="A395" s="210"/>
      <c r="B395" s="211"/>
      <c r="C395" s="211"/>
      <c r="D395" s="212"/>
      <c r="E395" s="212"/>
      <c r="F395" s="212"/>
      <c r="G395" s="212"/>
      <c r="H395" s="212"/>
      <c r="I395" s="212"/>
      <c r="J395" s="212"/>
      <c r="K395" s="212"/>
      <c r="L395" s="212"/>
      <c r="N395" s="213"/>
    </row>
    <row r="396" spans="1:16" s="179" customFormat="1" x14ac:dyDescent="0.25">
      <c r="A396" s="210"/>
      <c r="B396" s="211"/>
      <c r="C396" s="211"/>
      <c r="D396" s="212"/>
      <c r="E396" s="212"/>
      <c r="F396" s="212"/>
      <c r="G396" s="212"/>
      <c r="H396" s="212"/>
      <c r="I396" s="212"/>
      <c r="J396" s="212"/>
      <c r="K396" s="212"/>
      <c r="L396" s="212"/>
      <c r="N396" s="213"/>
    </row>
  </sheetData>
  <sheetProtection algorithmName="SHA-512" hashValue="7o6XmUaBE+LzMWLcNXhUnTcA617epHeL4LF/uHCn3EHQfpaG/cNnkXzgYW0cIDxuWGvCv+kTPss1NlAOPrN4MQ==" saltValue="dZaZ00fTJsqZYGHJ6DLUZQ==" spinCount="100000" sheet="1" objects="1" scenarios="1" selectLockedCells="1"/>
  <mergeCells count="240">
    <mergeCell ref="B284:F285"/>
    <mergeCell ref="G284:G285"/>
    <mergeCell ref="H284:H285"/>
    <mergeCell ref="I284:I285"/>
    <mergeCell ref="J284:J285"/>
    <mergeCell ref="K284:K285"/>
    <mergeCell ref="B278:F280"/>
    <mergeCell ref="G278:G280"/>
    <mergeCell ref="H278:H280"/>
    <mergeCell ref="I278:I280"/>
    <mergeCell ref="J278:J280"/>
    <mergeCell ref="K278:K280"/>
    <mergeCell ref="B281:F283"/>
    <mergeCell ref="G281:G283"/>
    <mergeCell ref="H281:H283"/>
    <mergeCell ref="I281:I283"/>
    <mergeCell ref="J281:J283"/>
    <mergeCell ref="K281:K283"/>
    <mergeCell ref="H273:H274"/>
    <mergeCell ref="I273:I274"/>
    <mergeCell ref="J273:J274"/>
    <mergeCell ref="K273:K274"/>
    <mergeCell ref="B275:F277"/>
    <mergeCell ref="G275:G277"/>
    <mergeCell ref="H275:H277"/>
    <mergeCell ref="I275:I277"/>
    <mergeCell ref="J275:J277"/>
    <mergeCell ref="K275:K277"/>
    <mergeCell ref="B77:L77"/>
    <mergeCell ref="B79:L86"/>
    <mergeCell ref="B238:L238"/>
    <mergeCell ref="B240:L247"/>
    <mergeCell ref="D177:D186"/>
    <mergeCell ref="B187:B196"/>
    <mergeCell ref="I136:I137"/>
    <mergeCell ref="J136:J137"/>
    <mergeCell ref="K136:K137"/>
    <mergeCell ref="H130:H131"/>
    <mergeCell ref="I130:I131"/>
    <mergeCell ref="J130:J131"/>
    <mergeCell ref="K130:K131"/>
    <mergeCell ref="B128:L128"/>
    <mergeCell ref="B219:L219"/>
    <mergeCell ref="I151:I152"/>
    <mergeCell ref="B102:L109"/>
    <mergeCell ref="H136:H137"/>
    <mergeCell ref="B115:L122"/>
    <mergeCell ref="B113:L113"/>
    <mergeCell ref="B126:L127"/>
    <mergeCell ref="H88:H89"/>
    <mergeCell ref="I88:I89"/>
    <mergeCell ref="J88:J89"/>
    <mergeCell ref="B340:L340"/>
    <mergeCell ref="B347:L347"/>
    <mergeCell ref="B360:L360"/>
    <mergeCell ref="B17:L17"/>
    <mergeCell ref="B54:L54"/>
    <mergeCell ref="B61:L61"/>
    <mergeCell ref="B111:L111"/>
    <mergeCell ref="B124:L124"/>
    <mergeCell ref="B160:L160"/>
    <mergeCell ref="B220:L220"/>
    <mergeCell ref="K249:K250"/>
    <mergeCell ref="B260:E260"/>
    <mergeCell ref="G197:L206"/>
    <mergeCell ref="D300:L307"/>
    <mergeCell ref="B300:C307"/>
    <mergeCell ref="B308:C315"/>
    <mergeCell ref="D308:L315"/>
    <mergeCell ref="D316:L323"/>
    <mergeCell ref="B298:L298"/>
    <mergeCell ref="B316:C323"/>
    <mergeCell ref="B287:L294"/>
    <mergeCell ref="B236:E236"/>
    <mergeCell ref="B34:L41"/>
    <mergeCell ref="B43:L43"/>
    <mergeCell ref="B259:E259"/>
    <mergeCell ref="B258:E258"/>
    <mergeCell ref="G249:G250"/>
    <mergeCell ref="B252:E252"/>
    <mergeCell ref="B253:E253"/>
    <mergeCell ref="B254:E254"/>
    <mergeCell ref="B257:E257"/>
    <mergeCell ref="B262:L262"/>
    <mergeCell ref="B384:C393"/>
    <mergeCell ref="D384:L393"/>
    <mergeCell ref="B342:L342"/>
    <mergeCell ref="B362:L362"/>
    <mergeCell ref="B345:C345"/>
    <mergeCell ref="B339:L339"/>
    <mergeCell ref="B327:L327"/>
    <mergeCell ref="B329:L336"/>
    <mergeCell ref="B351:L358"/>
    <mergeCell ref="B349:L349"/>
    <mergeCell ref="B364:C373"/>
    <mergeCell ref="D364:L373"/>
    <mergeCell ref="B374:C383"/>
    <mergeCell ref="D374:L383"/>
    <mergeCell ref="B296:L296"/>
    <mergeCell ref="B325:L325"/>
    <mergeCell ref="K65:K66"/>
    <mergeCell ref="H65:H66"/>
    <mergeCell ref="I65:I66"/>
    <mergeCell ref="J65:J66"/>
    <mergeCell ref="B65:F66"/>
    <mergeCell ref="G65:G66"/>
    <mergeCell ref="B264:L271"/>
    <mergeCell ref="B273:F274"/>
    <mergeCell ref="G273:G274"/>
    <mergeCell ref="H142:H143"/>
    <mergeCell ref="I142:I143"/>
    <mergeCell ref="J142:J143"/>
    <mergeCell ref="K142:K143"/>
    <mergeCell ref="H151:H152"/>
    <mergeCell ref="C165:C166"/>
    <mergeCell ref="D165:D166"/>
    <mergeCell ref="B222:L223"/>
    <mergeCell ref="B225:F226"/>
    <mergeCell ref="G225:G226"/>
    <mergeCell ref="H225:H226"/>
    <mergeCell ref="I225:I226"/>
    <mergeCell ref="J225:J226"/>
    <mergeCell ref="K225:K226"/>
    <mergeCell ref="D167:D176"/>
    <mergeCell ref="B24:E24"/>
    <mergeCell ref="B25:E25"/>
    <mergeCell ref="B26:E26"/>
    <mergeCell ref="B27:E27"/>
    <mergeCell ref="B28:E28"/>
    <mergeCell ref="B60:L60"/>
    <mergeCell ref="B29:E29"/>
    <mergeCell ref="B30:E30"/>
    <mergeCell ref="B63:L63"/>
    <mergeCell ref="B56:L57"/>
    <mergeCell ref="B45:L52"/>
    <mergeCell ref="B4:L4"/>
    <mergeCell ref="B5:L5"/>
    <mergeCell ref="B6:L6"/>
    <mergeCell ref="B8:L8"/>
    <mergeCell ref="B9:L9"/>
    <mergeCell ref="B10:L10"/>
    <mergeCell ref="B12:L12"/>
    <mergeCell ref="B19:L20"/>
    <mergeCell ref="G22:G23"/>
    <mergeCell ref="H22:H23"/>
    <mergeCell ref="I22:I23"/>
    <mergeCell ref="J22:J23"/>
    <mergeCell ref="K22:K23"/>
    <mergeCell ref="B16:L16"/>
    <mergeCell ref="B13:L13"/>
    <mergeCell ref="B14:L14"/>
    <mergeCell ref="K88:K89"/>
    <mergeCell ref="B100:L100"/>
    <mergeCell ref="B255:E255"/>
    <mergeCell ref="B256:E256"/>
    <mergeCell ref="B227:E227"/>
    <mergeCell ref="B228:E228"/>
    <mergeCell ref="B229:E229"/>
    <mergeCell ref="B230:E230"/>
    <mergeCell ref="B231:E231"/>
    <mergeCell ref="B232:E232"/>
    <mergeCell ref="B233:E233"/>
    <mergeCell ref="B234:E234"/>
    <mergeCell ref="B235:E235"/>
    <mergeCell ref="B249:F250"/>
    <mergeCell ref="H249:H250"/>
    <mergeCell ref="I249:I250"/>
    <mergeCell ref="J249:J250"/>
    <mergeCell ref="B251:E251"/>
    <mergeCell ref="C187:C196"/>
    <mergeCell ref="D207:D216"/>
    <mergeCell ref="D187:D196"/>
    <mergeCell ref="B149:L150"/>
    <mergeCell ref="J151:J152"/>
    <mergeCell ref="K151:K152"/>
    <mergeCell ref="B207:B216"/>
    <mergeCell ref="E167:F176"/>
    <mergeCell ref="B162:L163"/>
    <mergeCell ref="G207:L216"/>
    <mergeCell ref="E165:F166"/>
    <mergeCell ref="E177:F186"/>
    <mergeCell ref="E187:F196"/>
    <mergeCell ref="E197:F206"/>
    <mergeCell ref="E207:F216"/>
    <mergeCell ref="C207:C216"/>
    <mergeCell ref="B197:B206"/>
    <mergeCell ref="C197:C206"/>
    <mergeCell ref="D197:D206"/>
    <mergeCell ref="C167:C176"/>
    <mergeCell ref="B167:B176"/>
    <mergeCell ref="B177:B186"/>
    <mergeCell ref="C177:C186"/>
    <mergeCell ref="G165:L166"/>
    <mergeCell ref="G167:L176"/>
    <mergeCell ref="G177:L186"/>
    <mergeCell ref="G187:L196"/>
    <mergeCell ref="B165:B166"/>
    <mergeCell ref="B67:E67"/>
    <mergeCell ref="B68:E68"/>
    <mergeCell ref="B69:E69"/>
    <mergeCell ref="B70:E70"/>
    <mergeCell ref="B71:E71"/>
    <mergeCell ref="B72:E72"/>
    <mergeCell ref="B73:E73"/>
    <mergeCell ref="B74:E74"/>
    <mergeCell ref="B75:E75"/>
    <mergeCell ref="B98:E98"/>
    <mergeCell ref="G88:G89"/>
    <mergeCell ref="B130:F131"/>
    <mergeCell ref="G130:G131"/>
    <mergeCell ref="B136:F137"/>
    <mergeCell ref="G136:G137"/>
    <mergeCell ref="B142:F143"/>
    <mergeCell ref="B144:E144"/>
    <mergeCell ref="B145:E145"/>
    <mergeCell ref="B132:E132"/>
    <mergeCell ref="B133:E133"/>
    <mergeCell ref="B134:E134"/>
    <mergeCell ref="B138:E138"/>
    <mergeCell ref="B139:E139"/>
    <mergeCell ref="B140:E140"/>
    <mergeCell ref="B88:F89"/>
    <mergeCell ref="B90:E90"/>
    <mergeCell ref="B91:E91"/>
    <mergeCell ref="B92:E92"/>
    <mergeCell ref="B93:E93"/>
    <mergeCell ref="B94:E94"/>
    <mergeCell ref="B95:E95"/>
    <mergeCell ref="B96:E96"/>
    <mergeCell ref="B97:E97"/>
    <mergeCell ref="B146:E146"/>
    <mergeCell ref="B147:E147"/>
    <mergeCell ref="G142:G143"/>
    <mergeCell ref="B153:E153"/>
    <mergeCell ref="B154:E154"/>
    <mergeCell ref="B155:E155"/>
    <mergeCell ref="B156:E156"/>
    <mergeCell ref="B157:E157"/>
    <mergeCell ref="B158:E158"/>
    <mergeCell ref="G151:G152"/>
  </mergeCells>
  <phoneticPr fontId="18" type="noConversion"/>
  <conditionalFormatting sqref="G275:K275">
    <cfRule type="cellIs" dxfId="1" priority="2" operator="equal">
      <formula>"Error"</formula>
    </cfRule>
  </conditionalFormatting>
  <conditionalFormatting sqref="G278:K278 G281:K281 G284:K284">
    <cfRule type="cellIs" dxfId="0" priority="1" operator="equal">
      <formula>"Error"</formula>
    </cfRule>
  </conditionalFormatting>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7:E207 C177:E177 C187:E187 G207 G177 G187 G197 C197:E197 D300:D302 D308 D316 D318:D319 D374 D384 D310:D311 D364"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5:K75 G98:K98 G134:K134 G140:K140 G147:K147 G229:K229 G153:K158 G253:K253 G42:K42 G260:K260 G255:K256 G236:K236 G231:K232 G144:K144 G30:K30 G26:K26"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1 B115 B287 B329" xr:uid="{5FC4152B-5ADE-4FEC-B03A-FB21EF47E33C}">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4:K25 G27:K29 G67:K74 G90:K97 G132:K133 G138:K139 G145:K146 G227:K228 G230:K230 G233:K235 G251:K252 G254:K254 G257:K259 E345:J345" xr:uid="{C1F52860-EE92-48F0-AFC1-749E3BB6E371}">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23" min="1" max="11" man="1"/>
    <brk id="159" min="1" max="11" man="1"/>
    <brk id="217" min="1" max="11" man="1"/>
    <brk id="271" min="1" max="11" man="1"/>
    <brk id="324" min="1" max="11" man="1"/>
    <brk id="358"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S241"/>
  <sheetViews>
    <sheetView showGridLines="0" zoomScaleNormal="100" workbookViewId="0">
      <selection activeCell="B147" sqref="B147:L150"/>
    </sheetView>
  </sheetViews>
  <sheetFormatPr defaultColWidth="9.140625" defaultRowHeight="14.25" x14ac:dyDescent="0.25"/>
  <cols>
    <col min="1" max="1" width="1.85546875" style="13" customWidth="1"/>
    <col min="2" max="12" width="14.5703125" style="25"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751</v>
      </c>
      <c r="P1" s="2" t="s">
        <v>751</v>
      </c>
    </row>
    <row r="2" spans="1:16" x14ac:dyDescent="0.25">
      <c r="B2" s="26" t="str">
        <f>'Pro 1'!B2</f>
        <v>PROTÉGÉ</v>
      </c>
      <c r="C2" s="26"/>
      <c r="O2" s="3" t="s">
        <v>168</v>
      </c>
      <c r="P2" s="3" t="s">
        <v>169</v>
      </c>
    </row>
    <row r="3" spans="1:16" x14ac:dyDescent="0.25">
      <c r="B3" s="27"/>
      <c r="C3" s="27"/>
      <c r="O3" s="8"/>
      <c r="P3" s="8"/>
    </row>
    <row r="4" spans="1:16" s="8" customFormat="1" x14ac:dyDescent="0.25">
      <c r="A4" s="19"/>
      <c r="B4" s="415" t="str">
        <f>Info!B4</f>
        <v>QUESTIONNAIRE À L’INTENTION DES PRODUCTEURS</v>
      </c>
      <c r="C4" s="416"/>
      <c r="D4" s="416"/>
      <c r="E4" s="416"/>
      <c r="F4" s="416"/>
      <c r="G4" s="416"/>
      <c r="H4" s="416"/>
      <c r="I4" s="416"/>
      <c r="J4" s="416"/>
      <c r="K4" s="416"/>
      <c r="L4" s="417"/>
      <c r="M4" s="20"/>
      <c r="N4" s="20"/>
      <c r="O4" s="16"/>
      <c r="P4" s="16"/>
    </row>
    <row r="5" spans="1:16" s="8" customFormat="1" x14ac:dyDescent="0.25">
      <c r="A5" s="19"/>
      <c r="B5" s="418" t="str">
        <f>Info!B5</f>
        <v>NQ-2026-001</v>
      </c>
      <c r="C5" s="419"/>
      <c r="D5" s="419"/>
      <c r="E5" s="419"/>
      <c r="F5" s="419"/>
      <c r="G5" s="419"/>
      <c r="H5" s="419"/>
      <c r="I5" s="419"/>
      <c r="J5" s="419"/>
      <c r="K5" s="419"/>
      <c r="L5" s="420"/>
      <c r="M5" s="20"/>
      <c r="N5" s="20"/>
      <c r="O5" s="16"/>
      <c r="P5" s="16"/>
    </row>
    <row r="6" spans="1:16" s="17" customFormat="1" x14ac:dyDescent="0.25">
      <c r="A6" s="19"/>
      <c r="B6" s="418" t="str">
        <f>Info!B6</f>
        <v>TUBAGES DE PUITS DE GAZ ET DE PÉTROLE</v>
      </c>
      <c r="C6" s="419"/>
      <c r="D6" s="419"/>
      <c r="E6" s="419"/>
      <c r="F6" s="419"/>
      <c r="G6" s="419"/>
      <c r="H6" s="419"/>
      <c r="I6" s="419"/>
      <c r="J6" s="419"/>
      <c r="K6" s="419"/>
      <c r="L6" s="420"/>
      <c r="M6" s="16"/>
      <c r="N6" s="16"/>
      <c r="O6" s="18"/>
      <c r="P6" s="18"/>
    </row>
    <row r="7" spans="1:16" s="17" customFormat="1" x14ac:dyDescent="0.25">
      <c r="A7" s="19"/>
      <c r="B7" s="325"/>
      <c r="C7" s="34"/>
      <c r="D7" s="34"/>
      <c r="E7" s="34"/>
      <c r="F7" s="34"/>
      <c r="G7" s="34"/>
      <c r="H7" s="34"/>
      <c r="I7" s="34"/>
      <c r="J7" s="34"/>
      <c r="K7" s="34"/>
      <c r="L7" s="326"/>
      <c r="M7" s="16"/>
      <c r="N7" s="16"/>
      <c r="O7" s="5"/>
    </row>
    <row r="8" spans="1:16" s="17" customFormat="1" x14ac:dyDescent="0.25">
      <c r="A8" s="19"/>
      <c r="B8" s="546" t="str">
        <f>Public!B8</f>
        <v>Les questions suivantes font référence aux marchandises comme définies dans la description du produit de l'onglet Intro.</v>
      </c>
      <c r="C8" s="547"/>
      <c r="D8" s="547"/>
      <c r="E8" s="547"/>
      <c r="F8" s="547"/>
      <c r="G8" s="547"/>
      <c r="H8" s="547"/>
      <c r="I8" s="547"/>
      <c r="J8" s="547"/>
      <c r="K8" s="547"/>
      <c r="L8" s="548"/>
      <c r="M8" s="16"/>
      <c r="N8" s="16"/>
      <c r="O8" s="18"/>
      <c r="P8" s="18"/>
    </row>
    <row r="9" spans="1:16" s="17" customFormat="1" x14ac:dyDescent="0.25">
      <c r="A9" s="19"/>
      <c r="B9" s="546" t="str">
        <f>Public!B9</f>
        <v>Des informations sur le produit et un glossaire de termes sont disponibles dans l'onglet Info.</v>
      </c>
      <c r="C9" s="547"/>
      <c r="D9" s="547"/>
      <c r="E9" s="547"/>
      <c r="F9" s="547"/>
      <c r="G9" s="547"/>
      <c r="H9" s="547"/>
      <c r="I9" s="547"/>
      <c r="J9" s="547"/>
      <c r="K9" s="547"/>
      <c r="L9" s="548"/>
      <c r="M9" s="16"/>
      <c r="N9" s="16"/>
      <c r="O9" s="18"/>
    </row>
    <row r="10" spans="1:16" s="17" customFormat="1" x14ac:dyDescent="0.25">
      <c r="A10" s="19"/>
      <c r="B10" s="549" t="str">
        <f>'Pro 1'!B10</f>
        <v xml:space="preserve">Utilisez l'onglet AddPro si vous avez besoin de plus d'espace.
</v>
      </c>
      <c r="C10" s="550"/>
      <c r="D10" s="550"/>
      <c r="E10" s="550"/>
      <c r="F10" s="550"/>
      <c r="G10" s="550"/>
      <c r="H10" s="550"/>
      <c r="I10" s="550"/>
      <c r="J10" s="550"/>
      <c r="K10" s="550"/>
      <c r="L10" s="551"/>
      <c r="M10" s="16"/>
      <c r="N10" s="16"/>
      <c r="O10" s="18"/>
      <c r="P10" s="18"/>
    </row>
    <row r="11" spans="1:16" s="9" customFormat="1" x14ac:dyDescent="0.25">
      <c r="A11" s="19"/>
      <c r="B11" s="28"/>
      <c r="C11" s="28"/>
      <c r="D11" s="29"/>
      <c r="E11" s="29"/>
      <c r="F11" s="29"/>
      <c r="G11" s="29"/>
      <c r="H11" s="29"/>
      <c r="I11" s="29"/>
      <c r="J11" s="29"/>
      <c r="K11" s="29"/>
      <c r="L11" s="29"/>
      <c r="O11" s="10"/>
      <c r="P11" s="10"/>
    </row>
    <row r="12" spans="1:16" x14ac:dyDescent="0.25">
      <c r="B12" s="398" t="str">
        <f>IF(Intro!$G$20="English",O12,P12)</f>
        <v>EFFETS NÉGATIFS DES IMPORTATIONS</v>
      </c>
      <c r="C12" s="399"/>
      <c r="D12" s="399"/>
      <c r="E12" s="399"/>
      <c r="F12" s="399"/>
      <c r="G12" s="399"/>
      <c r="H12" s="399"/>
      <c r="I12" s="399"/>
      <c r="J12" s="399"/>
      <c r="K12" s="399"/>
      <c r="L12" s="400"/>
      <c r="M12" s="153"/>
      <c r="O12" s="152" t="s">
        <v>696</v>
      </c>
      <c r="P12" s="152" t="s">
        <v>697</v>
      </c>
    </row>
    <row r="13" spans="1:16" x14ac:dyDescent="0.25">
      <c r="B13" s="552" t="s">
        <v>20</v>
      </c>
      <c r="C13" s="553"/>
      <c r="D13" s="553"/>
      <c r="E13" s="553"/>
      <c r="F13" s="553"/>
      <c r="G13" s="553"/>
      <c r="H13" s="553"/>
      <c r="I13" s="553"/>
      <c r="J13" s="553"/>
      <c r="K13" s="553"/>
      <c r="L13" s="554"/>
      <c r="M13" s="2"/>
    </row>
    <row r="14" spans="1:16" s="153" customFormat="1" x14ac:dyDescent="0.25">
      <c r="A14" s="198"/>
      <c r="B14" s="199"/>
      <c r="C14" s="200"/>
      <c r="D14" s="200"/>
      <c r="E14" s="200"/>
      <c r="F14" s="200"/>
      <c r="G14" s="200"/>
      <c r="H14" s="200"/>
      <c r="I14" s="200"/>
      <c r="J14" s="200"/>
      <c r="K14" s="200"/>
      <c r="L14" s="201"/>
    </row>
    <row r="15" spans="1:16" s="153" customFormat="1" x14ac:dyDescent="0.25">
      <c r="A15" s="198"/>
      <c r="B15" s="401" t="str">
        <f>IF(Intro!$G$20="English",O15,P15)</f>
        <v>Identifiez et expliquez tout effet négatif à l'égard des facteurs suivants en raison de l'importation des marchandises en cause depuis le 1er janvier 2023. Fournissez des pièces justificatives dans la mesure du possible.</v>
      </c>
      <c r="C15" s="402"/>
      <c r="D15" s="402"/>
      <c r="E15" s="402"/>
      <c r="F15" s="402"/>
      <c r="G15" s="402"/>
      <c r="H15" s="402"/>
      <c r="I15" s="402"/>
      <c r="J15" s="402"/>
      <c r="K15" s="402"/>
      <c r="L15" s="403"/>
      <c r="O15" s="153"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53"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53" customFormat="1" x14ac:dyDescent="0.25">
      <c r="A16" s="198"/>
      <c r="B16" s="401"/>
      <c r="C16" s="402"/>
      <c r="D16" s="402"/>
      <c r="E16" s="402"/>
      <c r="F16" s="402"/>
      <c r="G16" s="402"/>
      <c r="H16" s="402"/>
      <c r="I16" s="402"/>
      <c r="J16" s="402"/>
      <c r="K16" s="402"/>
      <c r="L16" s="403"/>
      <c r="O16" s="152" t="s">
        <v>366</v>
      </c>
      <c r="P16" s="152" t="s">
        <v>695</v>
      </c>
    </row>
    <row r="17" spans="1:16" s="153" customFormat="1" x14ac:dyDescent="0.25">
      <c r="A17" s="198"/>
      <c r="B17" s="199"/>
      <c r="C17" s="200"/>
      <c r="D17" s="200"/>
      <c r="E17" s="200"/>
      <c r="F17" s="200"/>
      <c r="G17" s="200"/>
      <c r="H17" s="200"/>
      <c r="I17" s="200"/>
      <c r="J17" s="200"/>
      <c r="K17" s="200"/>
      <c r="L17" s="201"/>
    </row>
    <row r="18" spans="1:16" s="153" customFormat="1" x14ac:dyDescent="0.25">
      <c r="A18" s="198"/>
      <c r="B18" s="755" t="str">
        <f>IF(Intro!$G$20="English",O18,P18)</f>
        <v>Rendement du capital investi</v>
      </c>
      <c r="C18" s="756"/>
      <c r="D18" s="442"/>
      <c r="E18" s="442"/>
      <c r="F18" s="442"/>
      <c r="G18" s="442"/>
      <c r="H18" s="442"/>
      <c r="I18" s="442"/>
      <c r="J18" s="442"/>
      <c r="K18" s="442"/>
      <c r="L18" s="443"/>
      <c r="O18" s="12" t="s">
        <v>88</v>
      </c>
      <c r="P18" s="153" t="s">
        <v>89</v>
      </c>
    </row>
    <row r="19" spans="1:16" s="153" customFormat="1" x14ac:dyDescent="0.25">
      <c r="A19" s="198"/>
      <c r="B19" s="757"/>
      <c r="C19" s="758"/>
      <c r="D19" s="442"/>
      <c r="E19" s="442"/>
      <c r="F19" s="442"/>
      <c r="G19" s="442"/>
      <c r="H19" s="442"/>
      <c r="I19" s="442"/>
      <c r="J19" s="442"/>
      <c r="K19" s="442"/>
      <c r="L19" s="443"/>
      <c r="O19" s="12"/>
    </row>
    <row r="20" spans="1:16" s="153" customFormat="1" x14ac:dyDescent="0.25">
      <c r="A20" s="198"/>
      <c r="B20" s="757"/>
      <c r="C20" s="758"/>
      <c r="D20" s="442"/>
      <c r="E20" s="442"/>
      <c r="F20" s="442"/>
      <c r="G20" s="442"/>
      <c r="H20" s="442"/>
      <c r="I20" s="442"/>
      <c r="J20" s="442"/>
      <c r="K20" s="442"/>
      <c r="L20" s="443"/>
      <c r="O20" s="12"/>
    </row>
    <row r="21" spans="1:16" s="153" customFormat="1" x14ac:dyDescent="0.25">
      <c r="A21" s="198"/>
      <c r="B21" s="759" t="str">
        <f>IF(Intro!$G$20="English",$O$16,$P$16)</f>
        <v>Sélectionnez oui ou non</v>
      </c>
      <c r="C21" s="760"/>
      <c r="D21" s="442"/>
      <c r="E21" s="442"/>
      <c r="F21" s="442"/>
      <c r="G21" s="442"/>
      <c r="H21" s="442"/>
      <c r="I21" s="442"/>
      <c r="J21" s="442"/>
      <c r="K21" s="442"/>
      <c r="L21" s="443"/>
      <c r="O21" s="12"/>
    </row>
    <row r="22" spans="1:16" s="153" customFormat="1" x14ac:dyDescent="0.25">
      <c r="A22" s="198"/>
      <c r="B22" s="761"/>
      <c r="C22" s="762"/>
      <c r="D22" s="442"/>
      <c r="E22" s="442"/>
      <c r="F22" s="442"/>
      <c r="G22" s="442"/>
      <c r="H22" s="442"/>
      <c r="I22" s="442"/>
      <c r="J22" s="442"/>
      <c r="K22" s="442"/>
      <c r="L22" s="443"/>
      <c r="O22" s="12"/>
    </row>
    <row r="23" spans="1:16" s="153" customFormat="1" x14ac:dyDescent="0.25">
      <c r="A23" s="198"/>
      <c r="B23" s="763"/>
      <c r="C23" s="764"/>
      <c r="D23" s="442"/>
      <c r="E23" s="442"/>
      <c r="F23" s="442"/>
      <c r="G23" s="442"/>
      <c r="H23" s="442"/>
      <c r="I23" s="442"/>
      <c r="J23" s="442"/>
      <c r="K23" s="442"/>
      <c r="L23" s="443"/>
      <c r="O23" s="12"/>
    </row>
    <row r="24" spans="1:16" s="153" customFormat="1" x14ac:dyDescent="0.25">
      <c r="A24" s="198"/>
      <c r="B24" s="765"/>
      <c r="C24" s="766"/>
      <c r="D24" s="442"/>
      <c r="E24" s="442"/>
      <c r="F24" s="442"/>
      <c r="G24" s="442"/>
      <c r="H24" s="442"/>
      <c r="I24" s="442"/>
      <c r="J24" s="442"/>
      <c r="K24" s="442"/>
      <c r="L24" s="443"/>
      <c r="O24" s="12"/>
    </row>
    <row r="25" spans="1:16" s="153" customFormat="1" x14ac:dyDescent="0.25">
      <c r="A25" s="198"/>
      <c r="B25" s="765"/>
      <c r="C25" s="766"/>
      <c r="D25" s="442"/>
      <c r="E25" s="442"/>
      <c r="F25" s="442"/>
      <c r="G25" s="442"/>
      <c r="H25" s="442"/>
      <c r="I25" s="442"/>
      <c r="J25" s="442"/>
      <c r="K25" s="442"/>
      <c r="L25" s="443"/>
      <c r="O25" s="12"/>
    </row>
    <row r="26" spans="1:16" s="153" customFormat="1" x14ac:dyDescent="0.25">
      <c r="A26" s="198"/>
      <c r="B26" s="765"/>
      <c r="C26" s="766"/>
      <c r="D26" s="442"/>
      <c r="E26" s="442"/>
      <c r="F26" s="442"/>
      <c r="G26" s="442"/>
      <c r="H26" s="442"/>
      <c r="I26" s="442"/>
      <c r="J26" s="442"/>
      <c r="K26" s="442"/>
      <c r="L26" s="443"/>
      <c r="O26" s="12"/>
    </row>
    <row r="27" spans="1:16" s="153" customFormat="1" x14ac:dyDescent="0.25">
      <c r="A27" s="198"/>
      <c r="B27" s="759"/>
      <c r="C27" s="760"/>
      <c r="D27" s="442"/>
      <c r="E27" s="442"/>
      <c r="F27" s="442"/>
      <c r="G27" s="442"/>
      <c r="H27" s="442"/>
      <c r="I27" s="442"/>
      <c r="J27" s="442"/>
      <c r="K27" s="442"/>
      <c r="L27" s="443"/>
      <c r="O27" s="12"/>
    </row>
    <row r="28" spans="1:16" s="153" customFormat="1" x14ac:dyDescent="0.25">
      <c r="A28" s="198"/>
      <c r="B28" s="755" t="str">
        <f>IF(Intro!$G$20="English",O28,P28)</f>
        <v>Croissance</v>
      </c>
      <c r="C28" s="756"/>
      <c r="D28" s="442"/>
      <c r="E28" s="442"/>
      <c r="F28" s="442"/>
      <c r="G28" s="442"/>
      <c r="H28" s="442"/>
      <c r="I28" s="442"/>
      <c r="J28" s="442"/>
      <c r="K28" s="442"/>
      <c r="L28" s="443"/>
      <c r="O28" s="12" t="s">
        <v>90</v>
      </c>
      <c r="P28" s="12" t="s">
        <v>91</v>
      </c>
    </row>
    <row r="29" spans="1:16" s="153" customFormat="1" x14ac:dyDescent="0.25">
      <c r="A29" s="198"/>
      <c r="B29" s="757"/>
      <c r="C29" s="758"/>
      <c r="D29" s="442"/>
      <c r="E29" s="442"/>
      <c r="F29" s="442"/>
      <c r="G29" s="442"/>
      <c r="H29" s="442"/>
      <c r="I29" s="442"/>
      <c r="J29" s="442"/>
      <c r="K29" s="442"/>
      <c r="L29" s="443"/>
    </row>
    <row r="30" spans="1:16" s="153" customFormat="1" x14ac:dyDescent="0.25">
      <c r="A30" s="198"/>
      <c r="B30" s="757"/>
      <c r="C30" s="758"/>
      <c r="D30" s="442"/>
      <c r="E30" s="442"/>
      <c r="F30" s="442"/>
      <c r="G30" s="442"/>
      <c r="H30" s="442"/>
      <c r="I30" s="442"/>
      <c r="J30" s="442"/>
      <c r="K30" s="442"/>
      <c r="L30" s="443"/>
    </row>
    <row r="31" spans="1:16" s="153" customFormat="1" x14ac:dyDescent="0.25">
      <c r="A31" s="198"/>
      <c r="B31" s="759" t="str">
        <f>IF(Intro!$G$20="English",$O$16,$P$16)</f>
        <v>Sélectionnez oui ou non</v>
      </c>
      <c r="C31" s="760"/>
      <c r="D31" s="442"/>
      <c r="E31" s="442"/>
      <c r="F31" s="442"/>
      <c r="G31" s="442"/>
      <c r="H31" s="442"/>
      <c r="I31" s="442"/>
      <c r="J31" s="442"/>
      <c r="K31" s="442"/>
      <c r="L31" s="443"/>
    </row>
    <row r="32" spans="1:16" s="153" customFormat="1" x14ac:dyDescent="0.25">
      <c r="A32" s="198"/>
      <c r="B32" s="761"/>
      <c r="C32" s="762"/>
      <c r="D32" s="442"/>
      <c r="E32" s="442"/>
      <c r="F32" s="442"/>
      <c r="G32" s="442"/>
      <c r="H32" s="442"/>
      <c r="I32" s="442"/>
      <c r="J32" s="442"/>
      <c r="K32" s="442"/>
      <c r="L32" s="443"/>
    </row>
    <row r="33" spans="1:16" s="153" customFormat="1" x14ac:dyDescent="0.25">
      <c r="A33" s="198"/>
      <c r="B33" s="763"/>
      <c r="C33" s="764"/>
      <c r="D33" s="442"/>
      <c r="E33" s="442"/>
      <c r="F33" s="442"/>
      <c r="G33" s="442"/>
      <c r="H33" s="442"/>
      <c r="I33" s="442"/>
      <c r="J33" s="442"/>
      <c r="K33" s="442"/>
      <c r="L33" s="443"/>
      <c r="O33" s="12"/>
    </row>
    <row r="34" spans="1:16" s="153" customFormat="1" x14ac:dyDescent="0.25">
      <c r="A34" s="198"/>
      <c r="B34" s="765"/>
      <c r="C34" s="766"/>
      <c r="D34" s="442"/>
      <c r="E34" s="442"/>
      <c r="F34" s="442"/>
      <c r="G34" s="442"/>
      <c r="H34" s="442"/>
      <c r="I34" s="442"/>
      <c r="J34" s="442"/>
      <c r="K34" s="442"/>
      <c r="L34" s="443"/>
      <c r="O34" s="12"/>
    </row>
    <row r="35" spans="1:16" s="153" customFormat="1" x14ac:dyDescent="0.25">
      <c r="A35" s="198"/>
      <c r="B35" s="765"/>
      <c r="C35" s="766"/>
      <c r="D35" s="442"/>
      <c r="E35" s="442"/>
      <c r="F35" s="442"/>
      <c r="G35" s="442"/>
      <c r="H35" s="442"/>
      <c r="I35" s="442"/>
      <c r="J35" s="442"/>
      <c r="K35" s="442"/>
      <c r="L35" s="443"/>
      <c r="O35" s="12"/>
    </row>
    <row r="36" spans="1:16" s="153" customFormat="1" x14ac:dyDescent="0.25">
      <c r="A36" s="198"/>
      <c r="B36" s="765"/>
      <c r="C36" s="766"/>
      <c r="D36" s="442"/>
      <c r="E36" s="442"/>
      <c r="F36" s="442"/>
      <c r="G36" s="442"/>
      <c r="H36" s="442"/>
      <c r="I36" s="442"/>
      <c r="J36" s="442"/>
      <c r="K36" s="442"/>
      <c r="L36" s="443"/>
      <c r="O36" s="12"/>
    </row>
    <row r="37" spans="1:16" s="153" customFormat="1" x14ac:dyDescent="0.25">
      <c r="A37" s="198"/>
      <c r="B37" s="759"/>
      <c r="C37" s="760"/>
      <c r="D37" s="442"/>
      <c r="E37" s="442"/>
      <c r="F37" s="442"/>
      <c r="G37" s="442"/>
      <c r="H37" s="442"/>
      <c r="I37" s="442"/>
      <c r="J37" s="442"/>
      <c r="K37" s="442"/>
      <c r="L37" s="443"/>
    </row>
    <row r="38" spans="1:16" s="153" customFormat="1" x14ac:dyDescent="0.25">
      <c r="A38" s="198"/>
      <c r="B38" s="755" t="str">
        <f>IF(Intro!$G$20="English",O38,P38)</f>
        <v>Capacité de réunir des capitaux</v>
      </c>
      <c r="C38" s="756"/>
      <c r="D38" s="442"/>
      <c r="E38" s="442"/>
      <c r="F38" s="442"/>
      <c r="G38" s="442"/>
      <c r="H38" s="442"/>
      <c r="I38" s="442"/>
      <c r="J38" s="442"/>
      <c r="K38" s="442"/>
      <c r="L38" s="443"/>
      <c r="O38" s="12" t="s">
        <v>92</v>
      </c>
      <c r="P38" s="12" t="s">
        <v>93</v>
      </c>
    </row>
    <row r="39" spans="1:16" s="153" customFormat="1" x14ac:dyDescent="0.25">
      <c r="A39" s="198"/>
      <c r="B39" s="757"/>
      <c r="C39" s="758"/>
      <c r="D39" s="442"/>
      <c r="E39" s="442"/>
      <c r="F39" s="442"/>
      <c r="G39" s="442"/>
      <c r="H39" s="442"/>
      <c r="I39" s="442"/>
      <c r="J39" s="442"/>
      <c r="K39" s="442"/>
      <c r="L39" s="443"/>
    </row>
    <row r="40" spans="1:16" s="153" customFormat="1" x14ac:dyDescent="0.25">
      <c r="A40" s="198"/>
      <c r="B40" s="757"/>
      <c r="C40" s="758"/>
      <c r="D40" s="442"/>
      <c r="E40" s="442"/>
      <c r="F40" s="442"/>
      <c r="G40" s="442"/>
      <c r="H40" s="442"/>
      <c r="I40" s="442"/>
      <c r="J40" s="442"/>
      <c r="K40" s="442"/>
      <c r="L40" s="443"/>
    </row>
    <row r="41" spans="1:16" s="153" customFormat="1" x14ac:dyDescent="0.25">
      <c r="A41" s="198"/>
      <c r="B41" s="759" t="str">
        <f>IF(Intro!$G$20="English",$O$16,$P$16)</f>
        <v>Sélectionnez oui ou non</v>
      </c>
      <c r="C41" s="760"/>
      <c r="D41" s="442"/>
      <c r="E41" s="442"/>
      <c r="F41" s="442"/>
      <c r="G41" s="442"/>
      <c r="H41" s="442"/>
      <c r="I41" s="442"/>
      <c r="J41" s="442"/>
      <c r="K41" s="442"/>
      <c r="L41" s="443"/>
    </row>
    <row r="42" spans="1:16" s="153" customFormat="1" x14ac:dyDescent="0.25">
      <c r="A42" s="198"/>
      <c r="B42" s="761"/>
      <c r="C42" s="762"/>
      <c r="D42" s="442"/>
      <c r="E42" s="442"/>
      <c r="F42" s="442"/>
      <c r="G42" s="442"/>
      <c r="H42" s="442"/>
      <c r="I42" s="442"/>
      <c r="J42" s="442"/>
      <c r="K42" s="442"/>
      <c r="L42" s="443"/>
      <c r="O42" s="12"/>
    </row>
    <row r="43" spans="1:16" s="153" customFormat="1" x14ac:dyDescent="0.25">
      <c r="A43" s="198"/>
      <c r="B43" s="763"/>
      <c r="C43" s="764"/>
      <c r="D43" s="442"/>
      <c r="E43" s="442"/>
      <c r="F43" s="442"/>
      <c r="G43" s="442"/>
      <c r="H43" s="442"/>
      <c r="I43" s="442"/>
      <c r="J43" s="442"/>
      <c r="K43" s="442"/>
      <c r="L43" s="443"/>
      <c r="O43" s="12"/>
    </row>
    <row r="44" spans="1:16" s="153" customFormat="1" x14ac:dyDescent="0.25">
      <c r="A44" s="198"/>
      <c r="B44" s="765"/>
      <c r="C44" s="766"/>
      <c r="D44" s="442"/>
      <c r="E44" s="442"/>
      <c r="F44" s="442"/>
      <c r="G44" s="442"/>
      <c r="H44" s="442"/>
      <c r="I44" s="442"/>
      <c r="J44" s="442"/>
      <c r="K44" s="442"/>
      <c r="L44" s="443"/>
      <c r="O44" s="12"/>
    </row>
    <row r="45" spans="1:16" s="153" customFormat="1" x14ac:dyDescent="0.25">
      <c r="A45" s="198"/>
      <c r="B45" s="765"/>
      <c r="C45" s="766"/>
      <c r="D45" s="442"/>
      <c r="E45" s="442"/>
      <c r="F45" s="442"/>
      <c r="G45" s="442"/>
      <c r="H45" s="442"/>
      <c r="I45" s="442"/>
      <c r="J45" s="442"/>
      <c r="K45" s="442"/>
      <c r="L45" s="443"/>
      <c r="O45" s="12"/>
    </row>
    <row r="46" spans="1:16" s="153" customFormat="1" x14ac:dyDescent="0.25">
      <c r="A46" s="198"/>
      <c r="B46" s="765"/>
      <c r="C46" s="766"/>
      <c r="D46" s="442"/>
      <c r="E46" s="442"/>
      <c r="F46" s="442"/>
      <c r="G46" s="442"/>
      <c r="H46" s="442"/>
      <c r="I46" s="442"/>
      <c r="J46" s="442"/>
      <c r="K46" s="442"/>
      <c r="L46" s="443"/>
      <c r="O46" s="12"/>
    </row>
    <row r="47" spans="1:16" s="153" customFormat="1" x14ac:dyDescent="0.25">
      <c r="A47" s="198"/>
      <c r="B47" s="759"/>
      <c r="C47" s="760"/>
      <c r="D47" s="442"/>
      <c r="E47" s="442"/>
      <c r="F47" s="442"/>
      <c r="G47" s="442"/>
      <c r="H47" s="442"/>
      <c r="I47" s="442"/>
      <c r="J47" s="442"/>
      <c r="K47" s="442"/>
      <c r="L47" s="443"/>
      <c r="O47" s="12"/>
    </row>
    <row r="48" spans="1:16" s="153" customFormat="1" x14ac:dyDescent="0.25">
      <c r="A48" s="198"/>
      <c r="B48" s="755" t="str">
        <f>IF(Intro!$G$20="English",O48,P48)</f>
        <v xml:space="preserve">Projets de développement de la production </v>
      </c>
      <c r="C48" s="756"/>
      <c r="D48" s="442"/>
      <c r="E48" s="442"/>
      <c r="F48" s="442"/>
      <c r="G48" s="442"/>
      <c r="H48" s="442"/>
      <c r="I48" s="442"/>
      <c r="J48" s="442"/>
      <c r="K48" s="442"/>
      <c r="L48" s="443"/>
      <c r="O48" s="12" t="s">
        <v>94</v>
      </c>
      <c r="P48" s="12" t="s">
        <v>95</v>
      </c>
    </row>
    <row r="49" spans="1:16" s="153" customFormat="1" x14ac:dyDescent="0.25">
      <c r="A49" s="198"/>
      <c r="B49" s="757"/>
      <c r="C49" s="758"/>
      <c r="D49" s="442"/>
      <c r="E49" s="442"/>
      <c r="F49" s="442"/>
      <c r="G49" s="442"/>
      <c r="H49" s="442"/>
      <c r="I49" s="442"/>
      <c r="J49" s="442"/>
      <c r="K49" s="442"/>
      <c r="L49" s="443"/>
      <c r="O49" s="12"/>
    </row>
    <row r="50" spans="1:16" s="153" customFormat="1" x14ac:dyDescent="0.25">
      <c r="A50" s="198"/>
      <c r="B50" s="757"/>
      <c r="C50" s="758"/>
      <c r="D50" s="442"/>
      <c r="E50" s="442"/>
      <c r="F50" s="442"/>
      <c r="G50" s="442"/>
      <c r="H50" s="442"/>
      <c r="I50" s="442"/>
      <c r="J50" s="442"/>
      <c r="K50" s="442"/>
      <c r="L50" s="443"/>
      <c r="O50" s="12"/>
    </row>
    <row r="51" spans="1:16" s="153" customFormat="1" x14ac:dyDescent="0.25">
      <c r="A51" s="198"/>
      <c r="B51" s="759" t="str">
        <f>IF(Intro!$G$20="English",$O$16,$P$16)</f>
        <v>Sélectionnez oui ou non</v>
      </c>
      <c r="C51" s="760"/>
      <c r="D51" s="442"/>
      <c r="E51" s="442"/>
      <c r="F51" s="442"/>
      <c r="G51" s="442"/>
      <c r="H51" s="442"/>
      <c r="I51" s="442"/>
      <c r="J51" s="442"/>
      <c r="K51" s="442"/>
      <c r="L51" s="443"/>
      <c r="O51" s="12"/>
    </row>
    <row r="52" spans="1:16" s="153" customFormat="1" x14ac:dyDescent="0.25">
      <c r="A52" s="198"/>
      <c r="B52" s="761"/>
      <c r="C52" s="762"/>
      <c r="D52" s="442"/>
      <c r="E52" s="442"/>
      <c r="F52" s="442"/>
      <c r="G52" s="442"/>
      <c r="H52" s="442"/>
      <c r="I52" s="442"/>
      <c r="J52" s="442"/>
      <c r="K52" s="442"/>
      <c r="L52" s="443"/>
      <c r="O52" s="12"/>
    </row>
    <row r="53" spans="1:16" s="153" customFormat="1" x14ac:dyDescent="0.25">
      <c r="A53" s="198"/>
      <c r="B53" s="763"/>
      <c r="C53" s="764"/>
      <c r="D53" s="442"/>
      <c r="E53" s="442"/>
      <c r="F53" s="442"/>
      <c r="G53" s="442"/>
      <c r="H53" s="442"/>
      <c r="I53" s="442"/>
      <c r="J53" s="442"/>
      <c r="K53" s="442"/>
      <c r="L53" s="443"/>
      <c r="O53" s="12"/>
    </row>
    <row r="54" spans="1:16" s="153" customFormat="1" x14ac:dyDescent="0.25">
      <c r="A54" s="198"/>
      <c r="B54" s="765"/>
      <c r="C54" s="766"/>
      <c r="D54" s="442"/>
      <c r="E54" s="442"/>
      <c r="F54" s="442"/>
      <c r="G54" s="442"/>
      <c r="H54" s="442"/>
      <c r="I54" s="442"/>
      <c r="J54" s="442"/>
      <c r="K54" s="442"/>
      <c r="L54" s="443"/>
      <c r="O54" s="12"/>
    </row>
    <row r="55" spans="1:16" s="153" customFormat="1" x14ac:dyDescent="0.25">
      <c r="A55" s="198"/>
      <c r="B55" s="765"/>
      <c r="C55" s="766"/>
      <c r="D55" s="442"/>
      <c r="E55" s="442"/>
      <c r="F55" s="442"/>
      <c r="G55" s="442"/>
      <c r="H55" s="442"/>
      <c r="I55" s="442"/>
      <c r="J55" s="442"/>
      <c r="K55" s="442"/>
      <c r="L55" s="443"/>
      <c r="O55" s="12"/>
    </row>
    <row r="56" spans="1:16" s="153" customFormat="1" x14ac:dyDescent="0.25">
      <c r="A56" s="198"/>
      <c r="B56" s="765"/>
      <c r="C56" s="766"/>
      <c r="D56" s="442"/>
      <c r="E56" s="442"/>
      <c r="F56" s="442"/>
      <c r="G56" s="442"/>
      <c r="H56" s="442"/>
      <c r="I56" s="442"/>
      <c r="J56" s="442"/>
      <c r="K56" s="442"/>
      <c r="L56" s="443"/>
      <c r="O56" s="12"/>
    </row>
    <row r="57" spans="1:16" s="153" customFormat="1" x14ac:dyDescent="0.25">
      <c r="A57" s="198"/>
      <c r="B57" s="759"/>
      <c r="C57" s="760"/>
      <c r="D57" s="442"/>
      <c r="E57" s="442"/>
      <c r="F57" s="442"/>
      <c r="G57" s="442"/>
      <c r="H57" s="442"/>
      <c r="I57" s="442"/>
      <c r="J57" s="442"/>
      <c r="K57" s="442"/>
      <c r="L57" s="443"/>
      <c r="O57" s="12"/>
    </row>
    <row r="58" spans="1:16" s="153" customFormat="1" x14ac:dyDescent="0.25">
      <c r="A58" s="198"/>
      <c r="B58" s="755" t="str">
        <f>IF(Intro!$G$20="English",O58,P58)</f>
        <v>Les niveaux d’emploi de votre entreprise</v>
      </c>
      <c r="C58" s="756"/>
      <c r="D58" s="442"/>
      <c r="E58" s="442"/>
      <c r="F58" s="442"/>
      <c r="G58" s="442"/>
      <c r="H58" s="442"/>
      <c r="I58" s="442"/>
      <c r="J58" s="442"/>
      <c r="K58" s="442"/>
      <c r="L58" s="443"/>
      <c r="O58" s="12" t="s">
        <v>301</v>
      </c>
      <c r="P58" s="12" t="s">
        <v>302</v>
      </c>
    </row>
    <row r="59" spans="1:16" s="153" customFormat="1" x14ac:dyDescent="0.25">
      <c r="A59" s="198"/>
      <c r="B59" s="757"/>
      <c r="C59" s="758"/>
      <c r="D59" s="442"/>
      <c r="E59" s="442"/>
      <c r="F59" s="442"/>
      <c r="G59" s="442"/>
      <c r="H59" s="442"/>
      <c r="I59" s="442"/>
      <c r="J59" s="442"/>
      <c r="K59" s="442"/>
      <c r="L59" s="443"/>
      <c r="O59" s="12"/>
    </row>
    <row r="60" spans="1:16" s="153" customFormat="1" x14ac:dyDescent="0.25">
      <c r="A60" s="198"/>
      <c r="B60" s="757"/>
      <c r="C60" s="758"/>
      <c r="D60" s="442"/>
      <c r="E60" s="442"/>
      <c r="F60" s="442"/>
      <c r="G60" s="442"/>
      <c r="H60" s="442"/>
      <c r="I60" s="442"/>
      <c r="J60" s="442"/>
      <c r="K60" s="442"/>
      <c r="L60" s="443"/>
      <c r="O60" s="12"/>
    </row>
    <row r="61" spans="1:16" s="153" customFormat="1" x14ac:dyDescent="0.25">
      <c r="A61" s="198"/>
      <c r="B61" s="759" t="str">
        <f>IF(Intro!$G$20="English",$O$16,$P$16)</f>
        <v>Sélectionnez oui ou non</v>
      </c>
      <c r="C61" s="760"/>
      <c r="D61" s="442"/>
      <c r="E61" s="442"/>
      <c r="F61" s="442"/>
      <c r="G61" s="442"/>
      <c r="H61" s="442"/>
      <c r="I61" s="442"/>
      <c r="J61" s="442"/>
      <c r="K61" s="442"/>
      <c r="L61" s="443"/>
      <c r="O61" s="12"/>
    </row>
    <row r="62" spans="1:16" s="153" customFormat="1" x14ac:dyDescent="0.25">
      <c r="A62" s="198"/>
      <c r="B62" s="761"/>
      <c r="C62" s="762"/>
      <c r="D62" s="442"/>
      <c r="E62" s="442"/>
      <c r="F62" s="442"/>
      <c r="G62" s="442"/>
      <c r="H62" s="442"/>
      <c r="I62" s="442"/>
      <c r="J62" s="442"/>
      <c r="K62" s="442"/>
      <c r="L62" s="443"/>
      <c r="O62" s="12"/>
    </row>
    <row r="63" spans="1:16" s="153" customFormat="1" x14ac:dyDescent="0.25">
      <c r="A63" s="198"/>
      <c r="B63" s="763"/>
      <c r="C63" s="764"/>
      <c r="D63" s="442"/>
      <c r="E63" s="442"/>
      <c r="F63" s="442"/>
      <c r="G63" s="442"/>
      <c r="H63" s="442"/>
      <c r="I63" s="442"/>
      <c r="J63" s="442"/>
      <c r="K63" s="442"/>
      <c r="L63" s="443"/>
      <c r="O63" s="12"/>
    </row>
    <row r="64" spans="1:16" s="153" customFormat="1" x14ac:dyDescent="0.25">
      <c r="A64" s="198"/>
      <c r="B64" s="765"/>
      <c r="C64" s="766"/>
      <c r="D64" s="442"/>
      <c r="E64" s="442"/>
      <c r="F64" s="442"/>
      <c r="G64" s="442"/>
      <c r="H64" s="442"/>
      <c r="I64" s="442"/>
      <c r="J64" s="442"/>
      <c r="K64" s="442"/>
      <c r="L64" s="443"/>
      <c r="O64" s="12"/>
    </row>
    <row r="65" spans="1:16" s="153" customFormat="1" x14ac:dyDescent="0.25">
      <c r="A65" s="198"/>
      <c r="B65" s="765"/>
      <c r="C65" s="766"/>
      <c r="D65" s="442"/>
      <c r="E65" s="442"/>
      <c r="F65" s="442"/>
      <c r="G65" s="442"/>
      <c r="H65" s="442"/>
      <c r="I65" s="442"/>
      <c r="J65" s="442"/>
      <c r="K65" s="442"/>
      <c r="L65" s="443"/>
      <c r="O65" s="12"/>
    </row>
    <row r="66" spans="1:16" s="153" customFormat="1" x14ac:dyDescent="0.25">
      <c r="A66" s="198"/>
      <c r="B66" s="765"/>
      <c r="C66" s="766"/>
      <c r="D66" s="442"/>
      <c r="E66" s="442"/>
      <c r="F66" s="442"/>
      <c r="G66" s="442"/>
      <c r="H66" s="442"/>
      <c r="I66" s="442"/>
      <c r="J66" s="442"/>
      <c r="K66" s="442"/>
      <c r="L66" s="443"/>
      <c r="O66" s="12"/>
    </row>
    <row r="67" spans="1:16" s="153" customFormat="1" x14ac:dyDescent="0.25">
      <c r="A67" s="198"/>
      <c r="B67" s="759"/>
      <c r="C67" s="760"/>
      <c r="D67" s="442"/>
      <c r="E67" s="442"/>
      <c r="F67" s="442"/>
      <c r="G67" s="442"/>
      <c r="H67" s="442"/>
      <c r="I67" s="442"/>
      <c r="J67" s="442"/>
      <c r="K67" s="442"/>
      <c r="L67" s="443"/>
      <c r="O67" s="12"/>
    </row>
    <row r="68" spans="1:16" s="153" customFormat="1" x14ac:dyDescent="0.25">
      <c r="A68" s="198"/>
      <c r="B68" s="755" t="str">
        <f>IF(Intro!$G$20="English",O68,P68)</f>
        <v>Les salaires de vos employés</v>
      </c>
      <c r="C68" s="756"/>
      <c r="D68" s="442"/>
      <c r="E68" s="442"/>
      <c r="F68" s="442"/>
      <c r="G68" s="442"/>
      <c r="H68" s="442"/>
      <c r="I68" s="442"/>
      <c r="J68" s="442"/>
      <c r="K68" s="442"/>
      <c r="L68" s="443"/>
      <c r="O68" s="12" t="s">
        <v>303</v>
      </c>
      <c r="P68" s="12" t="s">
        <v>304</v>
      </c>
    </row>
    <row r="69" spans="1:16" s="153" customFormat="1" x14ac:dyDescent="0.25">
      <c r="A69" s="198"/>
      <c r="B69" s="757"/>
      <c r="C69" s="758"/>
      <c r="D69" s="442"/>
      <c r="E69" s="442"/>
      <c r="F69" s="442"/>
      <c r="G69" s="442"/>
      <c r="H69" s="442"/>
      <c r="I69" s="442"/>
      <c r="J69" s="442"/>
      <c r="K69" s="442"/>
      <c r="L69" s="443"/>
      <c r="O69" s="12"/>
    </row>
    <row r="70" spans="1:16" s="153" customFormat="1" x14ac:dyDescent="0.25">
      <c r="A70" s="198"/>
      <c r="B70" s="757"/>
      <c r="C70" s="758"/>
      <c r="D70" s="442"/>
      <c r="E70" s="442"/>
      <c r="F70" s="442"/>
      <c r="G70" s="442"/>
      <c r="H70" s="442"/>
      <c r="I70" s="442"/>
      <c r="J70" s="442"/>
      <c r="K70" s="442"/>
      <c r="L70" s="443"/>
      <c r="O70" s="12"/>
    </row>
    <row r="71" spans="1:16" s="153" customFormat="1" x14ac:dyDescent="0.25">
      <c r="A71" s="198"/>
      <c r="B71" s="759" t="str">
        <f>IF(Intro!$G$20="English",$O$16,$P$16)</f>
        <v>Sélectionnez oui ou non</v>
      </c>
      <c r="C71" s="760"/>
      <c r="D71" s="442"/>
      <c r="E71" s="442"/>
      <c r="F71" s="442"/>
      <c r="G71" s="442"/>
      <c r="H71" s="442"/>
      <c r="I71" s="442"/>
      <c r="J71" s="442"/>
      <c r="K71" s="442"/>
      <c r="L71" s="443"/>
      <c r="O71" s="12"/>
    </row>
    <row r="72" spans="1:16" s="153" customFormat="1" x14ac:dyDescent="0.25">
      <c r="A72" s="198"/>
      <c r="B72" s="761"/>
      <c r="C72" s="762"/>
      <c r="D72" s="442"/>
      <c r="E72" s="442"/>
      <c r="F72" s="442"/>
      <c r="G72" s="442"/>
      <c r="H72" s="442"/>
      <c r="I72" s="442"/>
      <c r="J72" s="442"/>
      <c r="K72" s="442"/>
      <c r="L72" s="443"/>
      <c r="O72" s="12"/>
    </row>
    <row r="73" spans="1:16" s="153" customFormat="1" x14ac:dyDescent="0.25">
      <c r="A73" s="198"/>
      <c r="B73" s="763"/>
      <c r="C73" s="764"/>
      <c r="D73" s="442"/>
      <c r="E73" s="442"/>
      <c r="F73" s="442"/>
      <c r="G73" s="442"/>
      <c r="H73" s="442"/>
      <c r="I73" s="442"/>
      <c r="J73" s="442"/>
      <c r="K73" s="442"/>
      <c r="L73" s="443"/>
      <c r="O73" s="12"/>
    </row>
    <row r="74" spans="1:16" s="153" customFormat="1" x14ac:dyDescent="0.25">
      <c r="A74" s="198"/>
      <c r="B74" s="765"/>
      <c r="C74" s="766"/>
      <c r="D74" s="442"/>
      <c r="E74" s="442"/>
      <c r="F74" s="442"/>
      <c r="G74" s="442"/>
      <c r="H74" s="442"/>
      <c r="I74" s="442"/>
      <c r="J74" s="442"/>
      <c r="K74" s="442"/>
      <c r="L74" s="443"/>
      <c r="O74" s="12"/>
    </row>
    <row r="75" spans="1:16" s="153" customFormat="1" x14ac:dyDescent="0.25">
      <c r="A75" s="198"/>
      <c r="B75" s="765"/>
      <c r="C75" s="766"/>
      <c r="D75" s="442"/>
      <c r="E75" s="442"/>
      <c r="F75" s="442"/>
      <c r="G75" s="442"/>
      <c r="H75" s="442"/>
      <c r="I75" s="442"/>
      <c r="J75" s="442"/>
      <c r="K75" s="442"/>
      <c r="L75" s="443"/>
      <c r="O75" s="12"/>
    </row>
    <row r="76" spans="1:16" s="153" customFormat="1" x14ac:dyDescent="0.25">
      <c r="A76" s="198"/>
      <c r="B76" s="765"/>
      <c r="C76" s="766"/>
      <c r="D76" s="442"/>
      <c r="E76" s="442"/>
      <c r="F76" s="442"/>
      <c r="G76" s="442"/>
      <c r="H76" s="442"/>
      <c r="I76" s="442"/>
      <c r="J76" s="442"/>
      <c r="K76" s="442"/>
      <c r="L76" s="443"/>
      <c r="O76" s="12"/>
    </row>
    <row r="77" spans="1:16" s="153" customFormat="1" x14ac:dyDescent="0.25">
      <c r="A77" s="198"/>
      <c r="B77" s="759"/>
      <c r="C77" s="760"/>
      <c r="D77" s="442"/>
      <c r="E77" s="442"/>
      <c r="F77" s="442"/>
      <c r="G77" s="442"/>
      <c r="H77" s="442"/>
      <c r="I77" s="442"/>
      <c r="J77" s="442"/>
      <c r="K77" s="442"/>
      <c r="L77" s="443"/>
      <c r="O77" s="12"/>
    </row>
    <row r="78" spans="1:16" s="153" customFormat="1" x14ac:dyDescent="0.25">
      <c r="A78" s="198"/>
      <c r="B78" s="755" t="str">
        <f>IF(Intro!$G$20="English",O78,P78)</f>
        <v>Le nombre d’heures de travail</v>
      </c>
      <c r="C78" s="756"/>
      <c r="D78" s="442"/>
      <c r="E78" s="442"/>
      <c r="F78" s="442"/>
      <c r="G78" s="442"/>
      <c r="H78" s="442"/>
      <c r="I78" s="442"/>
      <c r="J78" s="442"/>
      <c r="K78" s="442"/>
      <c r="L78" s="443"/>
      <c r="O78" s="12" t="s">
        <v>305</v>
      </c>
      <c r="P78" s="12" t="s">
        <v>306</v>
      </c>
    </row>
    <row r="79" spans="1:16" s="153" customFormat="1" x14ac:dyDescent="0.25">
      <c r="A79" s="198"/>
      <c r="B79" s="757"/>
      <c r="C79" s="758"/>
      <c r="D79" s="442"/>
      <c r="E79" s="442"/>
      <c r="F79" s="442"/>
      <c r="G79" s="442"/>
      <c r="H79" s="442"/>
      <c r="I79" s="442"/>
      <c r="J79" s="442"/>
      <c r="K79" s="442"/>
      <c r="L79" s="443"/>
      <c r="O79" s="12"/>
    </row>
    <row r="80" spans="1:16" s="153" customFormat="1" x14ac:dyDescent="0.25">
      <c r="A80" s="198"/>
      <c r="B80" s="757"/>
      <c r="C80" s="758"/>
      <c r="D80" s="442"/>
      <c r="E80" s="442"/>
      <c r="F80" s="442"/>
      <c r="G80" s="442"/>
      <c r="H80" s="442"/>
      <c r="I80" s="442"/>
      <c r="J80" s="442"/>
      <c r="K80" s="442"/>
      <c r="L80" s="443"/>
      <c r="O80" s="12"/>
    </row>
    <row r="81" spans="1:16" s="153" customFormat="1" x14ac:dyDescent="0.25">
      <c r="A81" s="198"/>
      <c r="B81" s="759" t="str">
        <f>IF(Intro!$G$20="English",$O$16,$P$16)</f>
        <v>Sélectionnez oui ou non</v>
      </c>
      <c r="C81" s="760"/>
      <c r="D81" s="442"/>
      <c r="E81" s="442"/>
      <c r="F81" s="442"/>
      <c r="G81" s="442"/>
      <c r="H81" s="442"/>
      <c r="I81" s="442"/>
      <c r="J81" s="442"/>
      <c r="K81" s="442"/>
      <c r="L81" s="443"/>
      <c r="O81" s="12"/>
    </row>
    <row r="82" spans="1:16" s="153" customFormat="1" x14ac:dyDescent="0.25">
      <c r="A82" s="198"/>
      <c r="B82" s="761"/>
      <c r="C82" s="762"/>
      <c r="D82" s="442"/>
      <c r="E82" s="442"/>
      <c r="F82" s="442"/>
      <c r="G82" s="442"/>
      <c r="H82" s="442"/>
      <c r="I82" s="442"/>
      <c r="J82" s="442"/>
      <c r="K82" s="442"/>
      <c r="L82" s="443"/>
      <c r="O82" s="12"/>
    </row>
    <row r="83" spans="1:16" s="153" customFormat="1" x14ac:dyDescent="0.25">
      <c r="A83" s="198"/>
      <c r="B83" s="763"/>
      <c r="C83" s="764"/>
      <c r="D83" s="442"/>
      <c r="E83" s="442"/>
      <c r="F83" s="442"/>
      <c r="G83" s="442"/>
      <c r="H83" s="442"/>
      <c r="I83" s="442"/>
      <c r="J83" s="442"/>
      <c r="K83" s="442"/>
      <c r="L83" s="443"/>
      <c r="O83" s="12"/>
    </row>
    <row r="84" spans="1:16" s="153" customFormat="1" x14ac:dyDescent="0.25">
      <c r="A84" s="198"/>
      <c r="B84" s="765"/>
      <c r="C84" s="766"/>
      <c r="D84" s="442"/>
      <c r="E84" s="442"/>
      <c r="F84" s="442"/>
      <c r="G84" s="442"/>
      <c r="H84" s="442"/>
      <c r="I84" s="442"/>
      <c r="J84" s="442"/>
      <c r="K84" s="442"/>
      <c r="L84" s="443"/>
      <c r="O84" s="12"/>
    </row>
    <row r="85" spans="1:16" s="153" customFormat="1" x14ac:dyDescent="0.25">
      <c r="A85" s="198"/>
      <c r="B85" s="765"/>
      <c r="C85" s="766"/>
      <c r="D85" s="442"/>
      <c r="E85" s="442"/>
      <c r="F85" s="442"/>
      <c r="G85" s="442"/>
      <c r="H85" s="442"/>
      <c r="I85" s="442"/>
      <c r="J85" s="442"/>
      <c r="K85" s="442"/>
      <c r="L85" s="443"/>
      <c r="O85" s="12"/>
    </row>
    <row r="86" spans="1:16" s="153" customFormat="1" x14ac:dyDescent="0.25">
      <c r="A86" s="198"/>
      <c r="B86" s="765"/>
      <c r="C86" s="766"/>
      <c r="D86" s="442"/>
      <c r="E86" s="442"/>
      <c r="F86" s="442"/>
      <c r="G86" s="442"/>
      <c r="H86" s="442"/>
      <c r="I86" s="442"/>
      <c r="J86" s="442"/>
      <c r="K86" s="442"/>
      <c r="L86" s="443"/>
      <c r="O86" s="12"/>
    </row>
    <row r="87" spans="1:16" s="153" customFormat="1" x14ac:dyDescent="0.25">
      <c r="A87" s="198"/>
      <c r="B87" s="759"/>
      <c r="C87" s="760"/>
      <c r="D87" s="442"/>
      <c r="E87" s="442"/>
      <c r="F87" s="442"/>
      <c r="G87" s="442"/>
      <c r="H87" s="442"/>
      <c r="I87" s="442"/>
      <c r="J87" s="442"/>
      <c r="K87" s="442"/>
      <c r="L87" s="443"/>
      <c r="O87" s="12"/>
    </row>
    <row r="88" spans="1:16" s="153" customFormat="1" x14ac:dyDescent="0.25">
      <c r="A88" s="198"/>
      <c r="B88" s="755" t="str">
        <f>IF(Intro!$G$20="English",O88,P88)</f>
        <v>Le régime de pension</v>
      </c>
      <c r="C88" s="756"/>
      <c r="D88" s="442"/>
      <c r="E88" s="442"/>
      <c r="F88" s="442"/>
      <c r="G88" s="442"/>
      <c r="H88" s="442"/>
      <c r="I88" s="442"/>
      <c r="J88" s="442"/>
      <c r="K88" s="442"/>
      <c r="L88" s="443"/>
      <c r="O88" s="12" t="s">
        <v>307</v>
      </c>
      <c r="P88" s="12" t="s">
        <v>308</v>
      </c>
    </row>
    <row r="89" spans="1:16" s="153" customFormat="1" x14ac:dyDescent="0.25">
      <c r="A89" s="198"/>
      <c r="B89" s="757"/>
      <c r="C89" s="758"/>
      <c r="D89" s="442"/>
      <c r="E89" s="442"/>
      <c r="F89" s="442"/>
      <c r="G89" s="442"/>
      <c r="H89" s="442"/>
      <c r="I89" s="442"/>
      <c r="J89" s="442"/>
      <c r="K89" s="442"/>
      <c r="L89" s="443"/>
      <c r="O89" s="12"/>
    </row>
    <row r="90" spans="1:16" s="153" customFormat="1" x14ac:dyDescent="0.25">
      <c r="A90" s="198"/>
      <c r="B90" s="757"/>
      <c r="C90" s="758"/>
      <c r="D90" s="442"/>
      <c r="E90" s="442"/>
      <c r="F90" s="442"/>
      <c r="G90" s="442"/>
      <c r="H90" s="442"/>
      <c r="I90" s="442"/>
      <c r="J90" s="442"/>
      <c r="K90" s="442"/>
      <c r="L90" s="443"/>
      <c r="O90" s="12"/>
    </row>
    <row r="91" spans="1:16" s="153" customFormat="1" x14ac:dyDescent="0.25">
      <c r="A91" s="198"/>
      <c r="B91" s="759" t="str">
        <f>IF(Intro!$G$20="English",$O$16,$P$16)</f>
        <v>Sélectionnez oui ou non</v>
      </c>
      <c r="C91" s="760"/>
      <c r="D91" s="442"/>
      <c r="E91" s="442"/>
      <c r="F91" s="442"/>
      <c r="G91" s="442"/>
      <c r="H91" s="442"/>
      <c r="I91" s="442"/>
      <c r="J91" s="442"/>
      <c r="K91" s="442"/>
      <c r="L91" s="443"/>
      <c r="O91" s="12"/>
    </row>
    <row r="92" spans="1:16" s="153" customFormat="1" x14ac:dyDescent="0.25">
      <c r="A92" s="198"/>
      <c r="B92" s="761"/>
      <c r="C92" s="762"/>
      <c r="D92" s="442"/>
      <c r="E92" s="442"/>
      <c r="F92" s="442"/>
      <c r="G92" s="442"/>
      <c r="H92" s="442"/>
      <c r="I92" s="442"/>
      <c r="J92" s="442"/>
      <c r="K92" s="442"/>
      <c r="L92" s="443"/>
      <c r="O92" s="12"/>
    </row>
    <row r="93" spans="1:16" s="153" customFormat="1" x14ac:dyDescent="0.25">
      <c r="A93" s="198"/>
      <c r="B93" s="763"/>
      <c r="C93" s="764"/>
      <c r="D93" s="442"/>
      <c r="E93" s="442"/>
      <c r="F93" s="442"/>
      <c r="G93" s="442"/>
      <c r="H93" s="442"/>
      <c r="I93" s="442"/>
      <c r="J93" s="442"/>
      <c r="K93" s="442"/>
      <c r="L93" s="443"/>
      <c r="O93" s="12"/>
    </row>
    <row r="94" spans="1:16" s="153" customFormat="1" x14ac:dyDescent="0.25">
      <c r="A94" s="198"/>
      <c r="B94" s="765"/>
      <c r="C94" s="766"/>
      <c r="D94" s="442"/>
      <c r="E94" s="442"/>
      <c r="F94" s="442"/>
      <c r="G94" s="442"/>
      <c r="H94" s="442"/>
      <c r="I94" s="442"/>
      <c r="J94" s="442"/>
      <c r="K94" s="442"/>
      <c r="L94" s="443"/>
      <c r="O94" s="12"/>
    </row>
    <row r="95" spans="1:16" s="153" customFormat="1" x14ac:dyDescent="0.25">
      <c r="A95" s="198"/>
      <c r="B95" s="765"/>
      <c r="C95" s="766"/>
      <c r="D95" s="442"/>
      <c r="E95" s="442"/>
      <c r="F95" s="442"/>
      <c r="G95" s="442"/>
      <c r="H95" s="442"/>
      <c r="I95" s="442"/>
      <c r="J95" s="442"/>
      <c r="K95" s="442"/>
      <c r="L95" s="443"/>
      <c r="O95" s="12"/>
    </row>
    <row r="96" spans="1:16" s="153" customFormat="1" x14ac:dyDescent="0.25">
      <c r="A96" s="198"/>
      <c r="B96" s="765"/>
      <c r="C96" s="766"/>
      <c r="D96" s="442"/>
      <c r="E96" s="442"/>
      <c r="F96" s="442"/>
      <c r="G96" s="442"/>
      <c r="H96" s="442"/>
      <c r="I96" s="442"/>
      <c r="J96" s="442"/>
      <c r="K96" s="442"/>
      <c r="L96" s="443"/>
      <c r="O96" s="12"/>
    </row>
    <row r="97" spans="1:16" s="153" customFormat="1" x14ac:dyDescent="0.25">
      <c r="A97" s="198"/>
      <c r="B97" s="759"/>
      <c r="C97" s="760"/>
      <c r="D97" s="442"/>
      <c r="E97" s="442"/>
      <c r="F97" s="442"/>
      <c r="G97" s="442"/>
      <c r="H97" s="442"/>
      <c r="I97" s="442"/>
      <c r="J97" s="442"/>
      <c r="K97" s="442"/>
      <c r="L97" s="443"/>
      <c r="O97" s="12"/>
    </row>
    <row r="98" spans="1:16" s="153" customFormat="1" x14ac:dyDescent="0.25">
      <c r="A98" s="198"/>
      <c r="B98" s="755" t="str">
        <f>IF(Intro!$G$20="English",O98,P98)</f>
        <v>Les avantages sociaux</v>
      </c>
      <c r="C98" s="756"/>
      <c r="D98" s="442"/>
      <c r="E98" s="442"/>
      <c r="F98" s="442"/>
      <c r="G98" s="442"/>
      <c r="H98" s="442"/>
      <c r="I98" s="442"/>
      <c r="J98" s="442"/>
      <c r="K98" s="442"/>
      <c r="L98" s="443"/>
      <c r="O98" s="12" t="s">
        <v>309</v>
      </c>
      <c r="P98" s="12" t="s">
        <v>310</v>
      </c>
    </row>
    <row r="99" spans="1:16" s="153" customFormat="1" x14ac:dyDescent="0.25">
      <c r="A99" s="198"/>
      <c r="B99" s="757"/>
      <c r="C99" s="758"/>
      <c r="D99" s="442"/>
      <c r="E99" s="442"/>
      <c r="F99" s="442"/>
      <c r="G99" s="442"/>
      <c r="H99" s="442"/>
      <c r="I99" s="442"/>
      <c r="J99" s="442"/>
      <c r="K99" s="442"/>
      <c r="L99" s="443"/>
    </row>
    <row r="100" spans="1:16" s="153" customFormat="1" x14ac:dyDescent="0.25">
      <c r="A100" s="198"/>
      <c r="B100" s="757"/>
      <c r="C100" s="758"/>
      <c r="D100" s="442"/>
      <c r="E100" s="442"/>
      <c r="F100" s="442"/>
      <c r="G100" s="442"/>
      <c r="H100" s="442"/>
      <c r="I100" s="442"/>
      <c r="J100" s="442"/>
      <c r="K100" s="442"/>
      <c r="L100" s="443"/>
    </row>
    <row r="101" spans="1:16" s="153" customFormat="1" x14ac:dyDescent="0.25">
      <c r="A101" s="198"/>
      <c r="B101" s="759" t="str">
        <f>IF(Intro!$G$20="English",$O$16,$P$16)</f>
        <v>Sélectionnez oui ou non</v>
      </c>
      <c r="C101" s="760"/>
      <c r="D101" s="442"/>
      <c r="E101" s="442"/>
      <c r="F101" s="442"/>
      <c r="G101" s="442"/>
      <c r="H101" s="442"/>
      <c r="I101" s="442"/>
      <c r="J101" s="442"/>
      <c r="K101" s="442"/>
      <c r="L101" s="443"/>
      <c r="O101" s="12"/>
    </row>
    <row r="102" spans="1:16" s="153" customFormat="1" x14ac:dyDescent="0.25">
      <c r="A102" s="198"/>
      <c r="B102" s="761"/>
      <c r="C102" s="762"/>
      <c r="D102" s="442"/>
      <c r="E102" s="442"/>
      <c r="F102" s="442"/>
      <c r="G102" s="442"/>
      <c r="H102" s="442"/>
      <c r="I102" s="442"/>
      <c r="J102" s="442"/>
      <c r="K102" s="442"/>
      <c r="L102" s="443"/>
      <c r="O102" s="12"/>
    </row>
    <row r="103" spans="1:16" s="153" customFormat="1" x14ac:dyDescent="0.25">
      <c r="A103" s="198"/>
      <c r="B103" s="763"/>
      <c r="C103" s="764"/>
      <c r="D103" s="442"/>
      <c r="E103" s="442"/>
      <c r="F103" s="442"/>
      <c r="G103" s="442"/>
      <c r="H103" s="442"/>
      <c r="I103" s="442"/>
      <c r="J103" s="442"/>
      <c r="K103" s="442"/>
      <c r="L103" s="443"/>
      <c r="O103" s="12"/>
    </row>
    <row r="104" spans="1:16" s="153" customFormat="1" x14ac:dyDescent="0.25">
      <c r="A104" s="198"/>
      <c r="B104" s="765"/>
      <c r="C104" s="766"/>
      <c r="D104" s="442"/>
      <c r="E104" s="442"/>
      <c r="F104" s="442"/>
      <c r="G104" s="442"/>
      <c r="H104" s="442"/>
      <c r="I104" s="442"/>
      <c r="J104" s="442"/>
      <c r="K104" s="442"/>
      <c r="L104" s="443"/>
      <c r="O104" s="12"/>
    </row>
    <row r="105" spans="1:16" s="153" customFormat="1" x14ac:dyDescent="0.25">
      <c r="A105" s="198"/>
      <c r="B105" s="765"/>
      <c r="C105" s="766"/>
      <c r="D105" s="442"/>
      <c r="E105" s="442"/>
      <c r="F105" s="442"/>
      <c r="G105" s="442"/>
      <c r="H105" s="442"/>
      <c r="I105" s="442"/>
      <c r="J105" s="442"/>
      <c r="K105" s="442"/>
      <c r="L105" s="443"/>
      <c r="O105" s="12"/>
    </row>
    <row r="106" spans="1:16" s="153" customFormat="1" x14ac:dyDescent="0.25">
      <c r="A106" s="198"/>
      <c r="B106" s="765"/>
      <c r="C106" s="766"/>
      <c r="D106" s="442"/>
      <c r="E106" s="442"/>
      <c r="F106" s="442"/>
      <c r="G106" s="442"/>
      <c r="H106" s="442"/>
      <c r="I106" s="442"/>
      <c r="J106" s="442"/>
      <c r="K106" s="442"/>
      <c r="L106" s="443"/>
      <c r="O106" s="12"/>
    </row>
    <row r="107" spans="1:16" s="153" customFormat="1" x14ac:dyDescent="0.25">
      <c r="A107" s="198"/>
      <c r="B107" s="759"/>
      <c r="C107" s="760"/>
      <c r="D107" s="442"/>
      <c r="E107" s="442"/>
      <c r="F107" s="442"/>
      <c r="G107" s="442"/>
      <c r="H107" s="442"/>
      <c r="I107" s="442"/>
      <c r="J107" s="442"/>
      <c r="K107" s="442"/>
      <c r="L107" s="443"/>
      <c r="O107" s="12"/>
    </row>
    <row r="108" spans="1:16" s="153" customFormat="1" x14ac:dyDescent="0.25">
      <c r="A108" s="198"/>
      <c r="B108" s="755" t="str">
        <f>IF(Intro!$G$20="English",O108,P108)</f>
        <v>La formation et la sécurité des travailleurs.</v>
      </c>
      <c r="C108" s="756"/>
      <c r="D108" s="442"/>
      <c r="E108" s="442"/>
      <c r="F108" s="442"/>
      <c r="G108" s="442"/>
      <c r="H108" s="442"/>
      <c r="I108" s="442"/>
      <c r="J108" s="442"/>
      <c r="K108" s="442"/>
      <c r="L108" s="443"/>
      <c r="O108" s="12" t="s">
        <v>311</v>
      </c>
      <c r="P108" s="12" t="s">
        <v>312</v>
      </c>
    </row>
    <row r="109" spans="1:16" s="153" customFormat="1" x14ac:dyDescent="0.25">
      <c r="A109" s="198"/>
      <c r="B109" s="757"/>
      <c r="C109" s="758"/>
      <c r="D109" s="442"/>
      <c r="E109" s="442"/>
      <c r="F109" s="442"/>
      <c r="G109" s="442"/>
      <c r="H109" s="442"/>
      <c r="I109" s="442"/>
      <c r="J109" s="442"/>
      <c r="K109" s="442"/>
      <c r="L109" s="443"/>
      <c r="O109" s="12"/>
      <c r="P109" s="12"/>
    </row>
    <row r="110" spans="1:16" s="153" customFormat="1" x14ac:dyDescent="0.25">
      <c r="A110" s="198"/>
      <c r="B110" s="757"/>
      <c r="C110" s="758"/>
      <c r="D110" s="442"/>
      <c r="E110" s="442"/>
      <c r="F110" s="442"/>
      <c r="G110" s="442"/>
      <c r="H110" s="442"/>
      <c r="I110" s="442"/>
      <c r="J110" s="442"/>
      <c r="K110" s="442"/>
      <c r="L110" s="443"/>
      <c r="O110" s="12"/>
    </row>
    <row r="111" spans="1:16" s="153" customFormat="1" x14ac:dyDescent="0.25">
      <c r="A111" s="198"/>
      <c r="B111" s="759" t="str">
        <f>IF(Intro!$G$20="English",$O$16,$P$16)</f>
        <v>Sélectionnez oui ou non</v>
      </c>
      <c r="C111" s="760"/>
      <c r="D111" s="442"/>
      <c r="E111" s="442"/>
      <c r="F111" s="442"/>
      <c r="G111" s="442"/>
      <c r="H111" s="442"/>
      <c r="I111" s="442"/>
      <c r="J111" s="442"/>
      <c r="K111" s="442"/>
      <c r="L111" s="443"/>
      <c r="O111" s="12"/>
    </row>
    <row r="112" spans="1:16" s="153" customFormat="1" x14ac:dyDescent="0.25">
      <c r="A112" s="198"/>
      <c r="B112" s="761"/>
      <c r="C112" s="762"/>
      <c r="D112" s="442"/>
      <c r="E112" s="442"/>
      <c r="F112" s="442"/>
      <c r="G112" s="442"/>
      <c r="H112" s="442"/>
      <c r="I112" s="442"/>
      <c r="J112" s="442"/>
      <c r="K112" s="442"/>
      <c r="L112" s="443"/>
      <c r="O112" s="12"/>
    </row>
    <row r="113" spans="1:16" s="153" customFormat="1" x14ac:dyDescent="0.25">
      <c r="A113" s="198"/>
      <c r="B113" s="763"/>
      <c r="C113" s="764"/>
      <c r="D113" s="442"/>
      <c r="E113" s="442"/>
      <c r="F113" s="442"/>
      <c r="G113" s="442"/>
      <c r="H113" s="442"/>
      <c r="I113" s="442"/>
      <c r="J113" s="442"/>
      <c r="K113" s="442"/>
      <c r="L113" s="443"/>
      <c r="O113" s="12"/>
    </row>
    <row r="114" spans="1:16" s="153" customFormat="1" x14ac:dyDescent="0.25">
      <c r="A114" s="198"/>
      <c r="B114" s="765"/>
      <c r="C114" s="766"/>
      <c r="D114" s="442"/>
      <c r="E114" s="442"/>
      <c r="F114" s="442"/>
      <c r="G114" s="442"/>
      <c r="H114" s="442"/>
      <c r="I114" s="442"/>
      <c r="J114" s="442"/>
      <c r="K114" s="442"/>
      <c r="L114" s="443"/>
      <c r="O114" s="12"/>
    </row>
    <row r="115" spans="1:16" s="153" customFormat="1" x14ac:dyDescent="0.25">
      <c r="A115" s="198"/>
      <c r="B115" s="765"/>
      <c r="C115" s="766"/>
      <c r="D115" s="442"/>
      <c r="E115" s="442"/>
      <c r="F115" s="442"/>
      <c r="G115" s="442"/>
      <c r="H115" s="442"/>
      <c r="I115" s="442"/>
      <c r="J115" s="442"/>
      <c r="K115" s="442"/>
      <c r="L115" s="443"/>
      <c r="O115" s="12"/>
    </row>
    <row r="116" spans="1:16" s="153" customFormat="1" x14ac:dyDescent="0.25">
      <c r="A116" s="198"/>
      <c r="B116" s="765"/>
      <c r="C116" s="766"/>
      <c r="D116" s="442"/>
      <c r="E116" s="442"/>
      <c r="F116" s="442"/>
      <c r="G116" s="442"/>
      <c r="H116" s="442"/>
      <c r="I116" s="442"/>
      <c r="J116" s="442"/>
      <c r="K116" s="442"/>
      <c r="L116" s="443"/>
      <c r="O116" s="12"/>
    </row>
    <row r="117" spans="1:16" s="153" customFormat="1" x14ac:dyDescent="0.25">
      <c r="A117" s="198"/>
      <c r="B117" s="759"/>
      <c r="C117" s="760"/>
      <c r="D117" s="442"/>
      <c r="E117" s="442"/>
      <c r="F117" s="442"/>
      <c r="G117" s="442"/>
      <c r="H117" s="442"/>
      <c r="I117" s="442"/>
      <c r="J117" s="442"/>
      <c r="K117" s="442"/>
      <c r="L117" s="443"/>
      <c r="O117" s="12"/>
    </row>
    <row r="118" spans="1:16" s="153" customFormat="1" x14ac:dyDescent="0.25">
      <c r="A118" s="198"/>
      <c r="B118" s="755" t="str">
        <f>IF(Intro!$G$20="English",O118,P118)</f>
        <v xml:space="preserve">Autres facteurs pertinents </v>
      </c>
      <c r="C118" s="756"/>
      <c r="D118" s="442"/>
      <c r="E118" s="442"/>
      <c r="F118" s="442"/>
      <c r="G118" s="442"/>
      <c r="H118" s="442"/>
      <c r="I118" s="442"/>
      <c r="J118" s="442"/>
      <c r="K118" s="442"/>
      <c r="L118" s="443"/>
      <c r="O118" s="12" t="s">
        <v>96</v>
      </c>
      <c r="P118" s="12" t="s">
        <v>97</v>
      </c>
    </row>
    <row r="119" spans="1:16" s="153" customFormat="1" x14ac:dyDescent="0.25">
      <c r="A119" s="198"/>
      <c r="B119" s="757"/>
      <c r="C119" s="758"/>
      <c r="D119" s="442"/>
      <c r="E119" s="442"/>
      <c r="F119" s="442"/>
      <c r="G119" s="442"/>
      <c r="H119" s="442"/>
      <c r="I119" s="442"/>
      <c r="J119" s="442"/>
      <c r="K119" s="442"/>
      <c r="L119" s="443"/>
    </row>
    <row r="120" spans="1:16" s="153" customFormat="1" x14ac:dyDescent="0.25">
      <c r="A120" s="198"/>
      <c r="B120" s="757"/>
      <c r="C120" s="758"/>
      <c r="D120" s="442"/>
      <c r="E120" s="442"/>
      <c r="F120" s="442"/>
      <c r="G120" s="442"/>
      <c r="H120" s="442"/>
      <c r="I120" s="442"/>
      <c r="J120" s="442"/>
      <c r="K120" s="442"/>
      <c r="L120" s="443"/>
      <c r="O120" s="12"/>
    </row>
    <row r="121" spans="1:16" s="153" customFormat="1" x14ac:dyDescent="0.25">
      <c r="A121" s="198"/>
      <c r="B121" s="759" t="str">
        <f>IF(Intro!$G$20="English",$O$16,$P$16)</f>
        <v>Sélectionnez oui ou non</v>
      </c>
      <c r="C121" s="760"/>
      <c r="D121" s="442"/>
      <c r="E121" s="442"/>
      <c r="F121" s="442"/>
      <c r="G121" s="442"/>
      <c r="H121" s="442"/>
      <c r="I121" s="442"/>
      <c r="J121" s="442"/>
      <c r="K121" s="442"/>
      <c r="L121" s="443"/>
      <c r="O121" s="12"/>
    </row>
    <row r="122" spans="1:16" s="153" customFormat="1" x14ac:dyDescent="0.25">
      <c r="A122" s="198"/>
      <c r="B122" s="761"/>
      <c r="C122" s="762"/>
      <c r="D122" s="442"/>
      <c r="E122" s="442"/>
      <c r="F122" s="442"/>
      <c r="G122" s="442"/>
      <c r="H122" s="442"/>
      <c r="I122" s="442"/>
      <c r="J122" s="442"/>
      <c r="K122" s="442"/>
      <c r="L122" s="443"/>
      <c r="O122" s="12"/>
    </row>
    <row r="123" spans="1:16" s="153" customFormat="1" x14ac:dyDescent="0.25">
      <c r="A123" s="198"/>
      <c r="B123" s="763"/>
      <c r="C123" s="764"/>
      <c r="D123" s="442"/>
      <c r="E123" s="442"/>
      <c r="F123" s="442"/>
      <c r="G123" s="442"/>
      <c r="H123" s="442"/>
      <c r="I123" s="442"/>
      <c r="J123" s="442"/>
      <c r="K123" s="442"/>
      <c r="L123" s="443"/>
      <c r="O123" s="12"/>
    </row>
    <row r="124" spans="1:16" s="153" customFormat="1" x14ac:dyDescent="0.25">
      <c r="A124" s="198"/>
      <c r="B124" s="765"/>
      <c r="C124" s="766"/>
      <c r="D124" s="442"/>
      <c r="E124" s="442"/>
      <c r="F124" s="442"/>
      <c r="G124" s="442"/>
      <c r="H124" s="442"/>
      <c r="I124" s="442"/>
      <c r="J124" s="442"/>
      <c r="K124" s="442"/>
      <c r="L124" s="443"/>
      <c r="O124" s="12"/>
    </row>
    <row r="125" spans="1:16" s="153" customFormat="1" x14ac:dyDescent="0.25">
      <c r="A125" s="198"/>
      <c r="B125" s="765"/>
      <c r="C125" s="766"/>
      <c r="D125" s="442"/>
      <c r="E125" s="442"/>
      <c r="F125" s="442"/>
      <c r="G125" s="442"/>
      <c r="H125" s="442"/>
      <c r="I125" s="442"/>
      <c r="J125" s="442"/>
      <c r="K125" s="442"/>
      <c r="L125" s="443"/>
      <c r="O125" s="12"/>
    </row>
    <row r="126" spans="1:16" s="153" customFormat="1" x14ac:dyDescent="0.25">
      <c r="A126" s="198"/>
      <c r="B126" s="765"/>
      <c r="C126" s="766"/>
      <c r="D126" s="442"/>
      <c r="E126" s="442"/>
      <c r="F126" s="442"/>
      <c r="G126" s="442"/>
      <c r="H126" s="442"/>
      <c r="I126" s="442"/>
      <c r="J126" s="442"/>
      <c r="K126" s="442"/>
      <c r="L126" s="443"/>
      <c r="O126" s="12"/>
    </row>
    <row r="127" spans="1:16" s="153" customFormat="1" x14ac:dyDescent="0.25">
      <c r="A127" s="198"/>
      <c r="B127" s="759"/>
      <c r="C127" s="760"/>
      <c r="D127" s="442"/>
      <c r="E127" s="442"/>
      <c r="F127" s="442"/>
      <c r="G127" s="442"/>
      <c r="H127" s="442"/>
      <c r="I127" s="442"/>
      <c r="J127" s="442"/>
      <c r="K127" s="442"/>
      <c r="L127" s="443"/>
      <c r="O127" s="12"/>
    </row>
    <row r="128" spans="1:16" s="153" customFormat="1" x14ac:dyDescent="0.25">
      <c r="A128" s="198"/>
      <c r="B128" s="205"/>
      <c r="C128" s="206"/>
      <c r="D128" s="206"/>
      <c r="E128" s="206"/>
      <c r="F128" s="206"/>
      <c r="G128" s="206"/>
      <c r="H128" s="206"/>
      <c r="I128" s="206"/>
      <c r="J128" s="206"/>
      <c r="K128" s="206"/>
      <c r="L128" s="207"/>
    </row>
    <row r="129" spans="1:16" x14ac:dyDescent="0.25">
      <c r="B129" s="398" t="str">
        <f>IF(Intro!$G$20="English",O129,P129)</f>
        <v xml:space="preserve"> ALLÉGATIONS DE DOMMAGE</v>
      </c>
      <c r="C129" s="399"/>
      <c r="D129" s="399"/>
      <c r="E129" s="399"/>
      <c r="F129" s="399"/>
      <c r="G129" s="399"/>
      <c r="H129" s="399"/>
      <c r="I129" s="399"/>
      <c r="J129" s="399"/>
      <c r="K129" s="399"/>
      <c r="L129" s="400"/>
      <c r="M129" s="153"/>
      <c r="O129" s="2" t="s">
        <v>98</v>
      </c>
      <c r="P129" s="2" t="s">
        <v>99</v>
      </c>
    </row>
    <row r="130" spans="1:16" s="3" customFormat="1" x14ac:dyDescent="0.25">
      <c r="A130" s="13"/>
      <c r="B130" s="530" t="s">
        <v>21</v>
      </c>
      <c r="C130" s="531"/>
      <c r="D130" s="531"/>
      <c r="E130" s="531"/>
      <c r="F130" s="531"/>
      <c r="G130" s="531"/>
      <c r="H130" s="531"/>
      <c r="I130" s="531"/>
      <c r="J130" s="531"/>
      <c r="K130" s="531"/>
      <c r="L130" s="532"/>
      <c r="M130" s="214"/>
      <c r="O130" s="153"/>
    </row>
    <row r="131" spans="1:16" s="153" customFormat="1" x14ac:dyDescent="0.25">
      <c r="A131" s="198"/>
      <c r="B131" s="199"/>
      <c r="C131" s="200"/>
      <c r="D131" s="200"/>
      <c r="E131" s="200"/>
      <c r="F131" s="200"/>
      <c r="G131" s="200"/>
      <c r="H131" s="200"/>
      <c r="I131" s="200"/>
      <c r="J131" s="200"/>
      <c r="K131" s="200"/>
      <c r="L131" s="201"/>
    </row>
    <row r="132" spans="1:16" s="153" customFormat="1" x14ac:dyDescent="0.25">
      <c r="A132" s="198"/>
      <c r="B132" s="401" t="str">
        <f>IF(Intro!$G$20="English",O132,P132)</f>
        <v>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v>
      </c>
      <c r="C132" s="402"/>
      <c r="D132" s="402"/>
      <c r="E132" s="402"/>
      <c r="F132" s="402"/>
      <c r="G132" s="402"/>
      <c r="H132" s="402"/>
      <c r="I132" s="402"/>
      <c r="J132" s="402"/>
      <c r="K132" s="402"/>
      <c r="L132" s="403"/>
      <c r="O132" s="153" t="s">
        <v>262</v>
      </c>
      <c r="P132" s="153" t="s">
        <v>263</v>
      </c>
    </row>
    <row r="133" spans="1:16" s="153" customFormat="1" x14ac:dyDescent="0.25">
      <c r="A133" s="198"/>
      <c r="B133" s="401"/>
      <c r="C133" s="402"/>
      <c r="D133" s="402"/>
      <c r="E133" s="402"/>
      <c r="F133" s="402"/>
      <c r="G133" s="402"/>
      <c r="H133" s="402"/>
      <c r="I133" s="402"/>
      <c r="J133" s="402"/>
      <c r="K133" s="402"/>
      <c r="L133" s="403"/>
    </row>
    <row r="134" spans="1:16" s="153" customFormat="1" x14ac:dyDescent="0.25">
      <c r="A134" s="198"/>
      <c r="B134" s="401"/>
      <c r="C134" s="402"/>
      <c r="D134" s="402"/>
      <c r="E134" s="402"/>
      <c r="F134" s="402"/>
      <c r="G134" s="402"/>
      <c r="H134" s="402"/>
      <c r="I134" s="402"/>
      <c r="J134" s="402"/>
      <c r="K134" s="402"/>
      <c r="L134" s="403"/>
    </row>
    <row r="135" spans="1:16" s="153" customFormat="1" x14ac:dyDescent="0.25">
      <c r="A135" s="198"/>
      <c r="B135" s="298"/>
      <c r="C135" s="299"/>
      <c r="D135" s="299"/>
      <c r="E135" s="299"/>
      <c r="F135" s="299"/>
      <c r="G135" s="299"/>
      <c r="H135" s="299"/>
      <c r="I135" s="299"/>
      <c r="J135" s="299"/>
      <c r="K135" s="299"/>
      <c r="L135" s="300"/>
    </row>
    <row r="136" spans="1:16" s="11" customFormat="1" x14ac:dyDescent="0.25">
      <c r="A136" s="13"/>
      <c r="B136" s="401" t="str">
        <f>IF(Intro!$G$20="English",O136,P136)</f>
        <v>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v>
      </c>
      <c r="C136" s="402"/>
      <c r="D136" s="402"/>
      <c r="E136" s="402"/>
      <c r="F136" s="402"/>
      <c r="G136" s="402"/>
      <c r="H136" s="402"/>
      <c r="I136" s="402"/>
      <c r="J136" s="402"/>
      <c r="K136" s="402"/>
      <c r="L136" s="403"/>
      <c r="O136" s="153" t="s">
        <v>434</v>
      </c>
      <c r="P136" s="153" t="s">
        <v>608</v>
      </c>
    </row>
    <row r="137" spans="1:16" s="11" customFormat="1" x14ac:dyDescent="0.25">
      <c r="A137" s="13"/>
      <c r="B137" s="401"/>
      <c r="C137" s="402"/>
      <c r="D137" s="402"/>
      <c r="E137" s="402"/>
      <c r="F137" s="402"/>
      <c r="G137" s="402"/>
      <c r="H137" s="402"/>
      <c r="I137" s="402"/>
      <c r="J137" s="402"/>
      <c r="K137" s="402"/>
      <c r="L137" s="403"/>
      <c r="O137" s="153"/>
      <c r="P137" s="153"/>
    </row>
    <row r="138" spans="1:16" s="11" customFormat="1" x14ac:dyDescent="0.25">
      <c r="A138" s="13"/>
      <c r="B138" s="298"/>
      <c r="C138" s="299"/>
      <c r="D138" s="299"/>
      <c r="E138" s="299"/>
      <c r="F138" s="299"/>
      <c r="G138" s="299"/>
      <c r="H138" s="299"/>
      <c r="I138" s="299"/>
      <c r="J138" s="299"/>
      <c r="K138" s="299"/>
      <c r="L138" s="300"/>
      <c r="O138" s="153"/>
      <c r="P138" s="153"/>
    </row>
    <row r="139" spans="1:16" s="11" customFormat="1" x14ac:dyDescent="0.25">
      <c r="A139" s="13"/>
      <c r="B139" s="401" t="str">
        <f>IF(Intro!$G$20="English",O139,P139)</f>
        <v>Ces allégations doivent être détaillées, concrètes, fondées et vérifiables. Toutefois, l’échantillon choisi doit consister en un maximum de 10 exemples raisonnables de la nature du prétendu dommage.</v>
      </c>
      <c r="C139" s="402"/>
      <c r="D139" s="402"/>
      <c r="E139" s="402"/>
      <c r="F139" s="402"/>
      <c r="G139" s="402"/>
      <c r="H139" s="402"/>
      <c r="I139" s="402"/>
      <c r="J139" s="402"/>
      <c r="K139" s="402"/>
      <c r="L139" s="403"/>
      <c r="O139" s="12" t="s">
        <v>393</v>
      </c>
      <c r="P139" s="11" t="s">
        <v>394</v>
      </c>
    </row>
    <row r="140" spans="1:16" s="11" customFormat="1" x14ac:dyDescent="0.25">
      <c r="A140" s="13"/>
      <c r="B140" s="401"/>
      <c r="C140" s="402"/>
      <c r="D140" s="402"/>
      <c r="E140" s="402"/>
      <c r="F140" s="402"/>
      <c r="G140" s="402"/>
      <c r="H140" s="402"/>
      <c r="I140" s="402"/>
      <c r="J140" s="402"/>
      <c r="K140" s="402"/>
      <c r="L140" s="403"/>
      <c r="O140" s="12"/>
    </row>
    <row r="141" spans="1:16" s="11" customFormat="1" x14ac:dyDescent="0.25">
      <c r="A141" s="13"/>
      <c r="B141" s="298"/>
      <c r="C141" s="299"/>
      <c r="D141" s="299"/>
      <c r="E141" s="299"/>
      <c r="F141" s="299"/>
      <c r="G141" s="299"/>
      <c r="H141" s="299"/>
      <c r="I141" s="299"/>
      <c r="J141" s="299"/>
      <c r="K141" s="299"/>
      <c r="L141" s="300"/>
      <c r="O141" s="12"/>
    </row>
    <row r="142" spans="1:16" s="11" customFormat="1" x14ac:dyDescent="0.25">
      <c r="A142" s="13"/>
      <c r="B142" s="401" t="str">
        <f>IF(Intro!$G$20="English",O142,P142)</f>
        <v>NOTE :</v>
      </c>
      <c r="C142" s="402"/>
      <c r="D142" s="402"/>
      <c r="E142" s="402"/>
      <c r="F142" s="402"/>
      <c r="G142" s="402"/>
      <c r="H142" s="402"/>
      <c r="I142" s="402"/>
      <c r="J142" s="402"/>
      <c r="K142" s="402"/>
      <c r="L142" s="403"/>
      <c r="O142" s="12" t="s">
        <v>100</v>
      </c>
      <c r="P142" s="11" t="s">
        <v>101</v>
      </c>
    </row>
    <row r="143" spans="1:16" s="11" customFormat="1" x14ac:dyDescent="0.25">
      <c r="A143" s="13"/>
      <c r="B143" s="401" t="str">
        <f>IF(Intro!$G$20="English",O143,P143)</f>
        <v>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v>
      </c>
      <c r="C143" s="402"/>
      <c r="D143" s="402"/>
      <c r="E143" s="402"/>
      <c r="F143" s="402"/>
      <c r="G143" s="402"/>
      <c r="H143" s="402"/>
      <c r="I143" s="402"/>
      <c r="J143" s="402"/>
      <c r="K143" s="402"/>
      <c r="L143" s="403"/>
      <c r="O143" s="12" t="s">
        <v>368</v>
      </c>
      <c r="P143" s="11" t="s">
        <v>369</v>
      </c>
    </row>
    <row r="144" spans="1:16" s="11" customFormat="1" x14ac:dyDescent="0.25">
      <c r="A144" s="13"/>
      <c r="B144" s="401"/>
      <c r="C144" s="402"/>
      <c r="D144" s="402"/>
      <c r="E144" s="402"/>
      <c r="F144" s="402"/>
      <c r="G144" s="402"/>
      <c r="H144" s="402"/>
      <c r="I144" s="402"/>
      <c r="J144" s="402"/>
      <c r="K144" s="402"/>
      <c r="L144" s="403"/>
      <c r="O144" s="12"/>
    </row>
    <row r="145" spans="1:16" s="11" customFormat="1" x14ac:dyDescent="0.25">
      <c r="A145" s="13"/>
      <c r="B145" s="401"/>
      <c r="C145" s="402"/>
      <c r="D145" s="402"/>
      <c r="E145" s="402"/>
      <c r="F145" s="402"/>
      <c r="G145" s="402"/>
      <c r="H145" s="402"/>
      <c r="I145" s="402"/>
      <c r="J145" s="402"/>
      <c r="K145" s="402"/>
      <c r="L145" s="403"/>
      <c r="O145" s="12"/>
    </row>
    <row r="146" spans="1:16" s="11" customFormat="1" x14ac:dyDescent="0.25">
      <c r="A146" s="13"/>
      <c r="B146" s="298"/>
      <c r="C146" s="299"/>
      <c r="D146" s="299"/>
      <c r="E146" s="299"/>
      <c r="F146" s="299"/>
      <c r="G146" s="299"/>
      <c r="H146" s="299"/>
      <c r="I146" s="299"/>
      <c r="J146" s="299"/>
      <c r="K146" s="299"/>
      <c r="L146" s="300"/>
      <c r="O146" s="12"/>
    </row>
    <row r="147" spans="1:16" s="11" customFormat="1" x14ac:dyDescent="0.25">
      <c r="A147" s="13"/>
      <c r="B147" s="401" t="str">
        <f>IF(Intro!$G$20="English",O147,P147)</f>
        <v>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v>
      </c>
      <c r="C147" s="402"/>
      <c r="D147" s="402"/>
      <c r="E147" s="402"/>
      <c r="F147" s="402"/>
      <c r="G147" s="402"/>
      <c r="H147" s="402"/>
      <c r="I147" s="402"/>
      <c r="J147" s="402"/>
      <c r="K147" s="402"/>
      <c r="L147" s="403"/>
      <c r="O147" s="12" t="s">
        <v>265</v>
      </c>
      <c r="P147" s="11" t="s">
        <v>112</v>
      </c>
    </row>
    <row r="148" spans="1:16" s="11" customFormat="1" x14ac:dyDescent="0.25">
      <c r="A148" s="13"/>
      <c r="B148" s="401"/>
      <c r="C148" s="402"/>
      <c r="D148" s="402"/>
      <c r="E148" s="402"/>
      <c r="F148" s="402"/>
      <c r="G148" s="402"/>
      <c r="H148" s="402"/>
      <c r="I148" s="402"/>
      <c r="J148" s="402"/>
      <c r="K148" s="402"/>
      <c r="L148" s="403"/>
      <c r="O148" s="12"/>
    </row>
    <row r="149" spans="1:16" s="11" customFormat="1" x14ac:dyDescent="0.25">
      <c r="A149" s="13"/>
      <c r="B149" s="401"/>
      <c r="C149" s="402"/>
      <c r="D149" s="402"/>
      <c r="E149" s="402"/>
      <c r="F149" s="402"/>
      <c r="G149" s="402"/>
      <c r="H149" s="402"/>
      <c r="I149" s="402"/>
      <c r="J149" s="402"/>
      <c r="K149" s="402"/>
      <c r="L149" s="403"/>
      <c r="O149" s="12"/>
    </row>
    <row r="150" spans="1:16" s="11" customFormat="1" x14ac:dyDescent="0.25">
      <c r="A150" s="13"/>
      <c r="B150" s="401"/>
      <c r="C150" s="402"/>
      <c r="D150" s="402"/>
      <c r="E150" s="402"/>
      <c r="F150" s="402"/>
      <c r="G150" s="402"/>
      <c r="H150" s="402"/>
      <c r="I150" s="402"/>
      <c r="J150" s="402"/>
      <c r="K150" s="402"/>
      <c r="L150" s="403"/>
      <c r="O150" s="12"/>
    </row>
    <row r="151" spans="1:16" s="11" customFormat="1" x14ac:dyDescent="0.25">
      <c r="A151" s="13"/>
      <c r="B151" s="298"/>
      <c r="C151" s="299"/>
      <c r="D151" s="32"/>
      <c r="E151" s="32"/>
      <c r="F151" s="32"/>
      <c r="G151" s="32"/>
      <c r="H151" s="32"/>
      <c r="I151" s="32"/>
      <c r="J151" s="32"/>
      <c r="K151" s="32"/>
      <c r="L151" s="33"/>
      <c r="O151" s="12"/>
    </row>
    <row r="152" spans="1:16" s="11" customFormat="1" x14ac:dyDescent="0.25">
      <c r="A152" s="13"/>
      <c r="B152" s="277" t="str">
        <f>IF(Intro!$G$20="English",O152,P152)</f>
        <v>Allegation</v>
      </c>
      <c r="C152" s="778">
        <v>1</v>
      </c>
      <c r="D152" s="779"/>
      <c r="E152" s="778">
        <v>2</v>
      </c>
      <c r="F152" s="779"/>
      <c r="G152" s="778">
        <v>3</v>
      </c>
      <c r="H152" s="779"/>
      <c r="I152" s="778">
        <v>4</v>
      </c>
      <c r="J152" s="779"/>
      <c r="K152" s="778">
        <v>5</v>
      </c>
      <c r="L152" s="780"/>
      <c r="O152" s="12" t="s">
        <v>264</v>
      </c>
      <c r="P152" s="11" t="s">
        <v>264</v>
      </c>
    </row>
    <row r="153" spans="1:16" s="24" customFormat="1" x14ac:dyDescent="0.25">
      <c r="A153" s="23"/>
      <c r="B153" s="767" t="str">
        <f>IF(Intro!$G$20="English",O153,P153)</f>
        <v>Renseignements généraux</v>
      </c>
      <c r="C153" s="662"/>
      <c r="D153" s="768"/>
      <c r="E153" s="768"/>
      <c r="F153" s="768"/>
      <c r="G153" s="768"/>
      <c r="H153" s="768"/>
      <c r="I153" s="768"/>
      <c r="J153" s="768"/>
      <c r="K153" s="768"/>
      <c r="L153" s="769"/>
      <c r="O153" s="4" t="s">
        <v>266</v>
      </c>
      <c r="P153" s="24" t="s">
        <v>267</v>
      </c>
    </row>
    <row r="154" spans="1:16" s="153" customFormat="1" x14ac:dyDescent="0.25">
      <c r="A154" s="198"/>
      <c r="B154" s="444" t="str">
        <f>IF(Intro!$G$20="English",O154,P154)</f>
        <v>Nom du client (LD)</v>
      </c>
      <c r="C154" s="770"/>
      <c r="D154" s="771"/>
      <c r="E154" s="770"/>
      <c r="F154" s="771"/>
      <c r="G154" s="770"/>
      <c r="H154" s="771"/>
      <c r="I154" s="770"/>
      <c r="J154" s="771"/>
      <c r="K154" s="770"/>
      <c r="L154" s="774"/>
      <c r="O154" s="153" t="s">
        <v>268</v>
      </c>
      <c r="P154" s="153" t="s">
        <v>269</v>
      </c>
    </row>
    <row r="155" spans="1:16" s="153" customFormat="1" x14ac:dyDescent="0.25">
      <c r="A155" s="198"/>
      <c r="B155" s="448"/>
      <c r="C155" s="772"/>
      <c r="D155" s="773"/>
      <c r="E155" s="772"/>
      <c r="F155" s="773"/>
      <c r="G155" s="772"/>
      <c r="H155" s="773"/>
      <c r="I155" s="772"/>
      <c r="J155" s="773"/>
      <c r="K155" s="772"/>
      <c r="L155" s="775"/>
    </row>
    <row r="156" spans="1:16" s="153" customFormat="1" x14ac:dyDescent="0.25">
      <c r="A156" s="198"/>
      <c r="B156" s="444" t="str">
        <f>IF(Intro!$G$20="English",O156,P156)</f>
        <v>Adresse (LD)</v>
      </c>
      <c r="C156" s="770"/>
      <c r="D156" s="771"/>
      <c r="E156" s="770"/>
      <c r="F156" s="771"/>
      <c r="G156" s="770"/>
      <c r="H156" s="771"/>
      <c r="I156" s="770"/>
      <c r="J156" s="771"/>
      <c r="K156" s="770"/>
      <c r="L156" s="774"/>
      <c r="O156" s="153" t="s">
        <v>270</v>
      </c>
      <c r="P156" s="153" t="s">
        <v>271</v>
      </c>
    </row>
    <row r="157" spans="1:16" s="153" customFormat="1" x14ac:dyDescent="0.25">
      <c r="A157" s="198"/>
      <c r="B157" s="448"/>
      <c r="C157" s="772"/>
      <c r="D157" s="773"/>
      <c r="E157" s="772"/>
      <c r="F157" s="773"/>
      <c r="G157" s="772"/>
      <c r="H157" s="773"/>
      <c r="I157" s="772"/>
      <c r="J157" s="773"/>
      <c r="K157" s="772"/>
      <c r="L157" s="775"/>
    </row>
    <row r="158" spans="1:16" s="153" customFormat="1" x14ac:dyDescent="0.25">
      <c r="A158" s="198"/>
      <c r="B158" s="444" t="str">
        <f>IF(Intro!$G$20="English",O158,P158)</f>
        <v>Niveau commercial (LD)</v>
      </c>
      <c r="C158" s="770"/>
      <c r="D158" s="771"/>
      <c r="E158" s="770"/>
      <c r="F158" s="771"/>
      <c r="G158" s="770"/>
      <c r="H158" s="771"/>
      <c r="I158" s="770"/>
      <c r="J158" s="771"/>
      <c r="K158" s="770"/>
      <c r="L158" s="774"/>
      <c r="O158" s="153" t="s">
        <v>272</v>
      </c>
      <c r="P158" s="153" t="s">
        <v>609</v>
      </c>
    </row>
    <row r="159" spans="1:16" s="153" customFormat="1" x14ac:dyDescent="0.25">
      <c r="A159" s="198"/>
      <c r="B159" s="448"/>
      <c r="C159" s="772"/>
      <c r="D159" s="773"/>
      <c r="E159" s="772"/>
      <c r="F159" s="773"/>
      <c r="G159" s="772"/>
      <c r="H159" s="773"/>
      <c r="I159" s="772"/>
      <c r="J159" s="773"/>
      <c r="K159" s="772"/>
      <c r="L159" s="775"/>
    </row>
    <row r="160" spans="1:16" s="153" customFormat="1" x14ac:dyDescent="0.25">
      <c r="A160" s="198"/>
      <c r="B160" s="444" t="str">
        <f>IF(Intro!$G$20="English",O160,P160)</f>
        <v>Nature du dommage allégué (P)</v>
      </c>
      <c r="C160" s="770"/>
      <c r="D160" s="771"/>
      <c r="E160" s="770"/>
      <c r="F160" s="771"/>
      <c r="G160" s="770"/>
      <c r="H160" s="771"/>
      <c r="I160" s="770"/>
      <c r="J160" s="771"/>
      <c r="K160" s="770"/>
      <c r="L160" s="774"/>
      <c r="O160" s="153" t="s">
        <v>144</v>
      </c>
      <c r="P160" s="153" t="s">
        <v>145</v>
      </c>
    </row>
    <row r="161" spans="1:19" s="153" customFormat="1" x14ac:dyDescent="0.25">
      <c r="A161" s="198"/>
      <c r="B161" s="446"/>
      <c r="C161" s="776"/>
      <c r="D161" s="777"/>
      <c r="E161" s="776"/>
      <c r="F161" s="777"/>
      <c r="G161" s="776"/>
      <c r="H161" s="777"/>
      <c r="I161" s="776"/>
      <c r="J161" s="777"/>
      <c r="K161" s="776"/>
      <c r="L161" s="440"/>
    </row>
    <row r="162" spans="1:19" s="153" customFormat="1" x14ac:dyDescent="0.25">
      <c r="A162" s="198"/>
      <c r="B162" s="448"/>
      <c r="C162" s="772"/>
      <c r="D162" s="773"/>
      <c r="E162" s="772"/>
      <c r="F162" s="773"/>
      <c r="G162" s="772"/>
      <c r="H162" s="773"/>
      <c r="I162" s="772"/>
      <c r="J162" s="773"/>
      <c r="K162" s="772"/>
      <c r="L162" s="775"/>
    </row>
    <row r="163" spans="1:19" s="24" customFormat="1" x14ac:dyDescent="0.25">
      <c r="A163" s="198"/>
      <c r="B163" s="767" t="str">
        <f>IF(Intro!$G$20="English",O163,P163)</f>
        <v>Offre du producteur national</v>
      </c>
      <c r="C163" s="662"/>
      <c r="D163" s="768"/>
      <c r="E163" s="768"/>
      <c r="F163" s="768"/>
      <c r="G163" s="768"/>
      <c r="H163" s="768"/>
      <c r="I163" s="768"/>
      <c r="J163" s="768"/>
      <c r="K163" s="768"/>
      <c r="L163" s="769"/>
      <c r="O163" s="4" t="s">
        <v>273</v>
      </c>
      <c r="P163" s="4" t="s">
        <v>274</v>
      </c>
      <c r="Q163" s="4"/>
      <c r="R163" s="4"/>
      <c r="S163" s="4"/>
    </row>
    <row r="164" spans="1:19" s="153" customFormat="1" x14ac:dyDescent="0.25">
      <c r="A164" s="198"/>
      <c r="B164" s="444" t="str">
        <f>IF(Intro!$G$20="English",O164,P164)</f>
        <v>Description du produit (P)</v>
      </c>
      <c r="C164" s="770"/>
      <c r="D164" s="771"/>
      <c r="E164" s="770"/>
      <c r="F164" s="771"/>
      <c r="G164" s="770"/>
      <c r="H164" s="771"/>
      <c r="I164" s="770"/>
      <c r="J164" s="771"/>
      <c r="K164" s="770"/>
      <c r="L164" s="774"/>
      <c r="O164" s="153" t="s">
        <v>146</v>
      </c>
      <c r="P164" s="153" t="s">
        <v>147</v>
      </c>
    </row>
    <row r="165" spans="1:19" s="153" customFormat="1" x14ac:dyDescent="0.25">
      <c r="A165" s="198"/>
      <c r="B165" s="446"/>
      <c r="C165" s="776"/>
      <c r="D165" s="777"/>
      <c r="E165" s="776"/>
      <c r="F165" s="777"/>
      <c r="G165" s="776"/>
      <c r="H165" s="777"/>
      <c r="I165" s="776"/>
      <c r="J165" s="777"/>
      <c r="K165" s="776"/>
      <c r="L165" s="440"/>
    </row>
    <row r="166" spans="1:19" s="153" customFormat="1" x14ac:dyDescent="0.25">
      <c r="A166" s="198"/>
      <c r="B166" s="446"/>
      <c r="C166" s="776"/>
      <c r="D166" s="777"/>
      <c r="E166" s="776"/>
      <c r="F166" s="777"/>
      <c r="G166" s="776"/>
      <c r="H166" s="777"/>
      <c r="I166" s="776"/>
      <c r="J166" s="777"/>
      <c r="K166" s="776"/>
      <c r="L166" s="440"/>
    </row>
    <row r="167" spans="1:19" s="153" customFormat="1" x14ac:dyDescent="0.25">
      <c r="A167" s="198"/>
      <c r="B167" s="448"/>
      <c r="C167" s="772"/>
      <c r="D167" s="773"/>
      <c r="E167" s="772"/>
      <c r="F167" s="773"/>
      <c r="G167" s="772"/>
      <c r="H167" s="773"/>
      <c r="I167" s="772"/>
      <c r="J167" s="773"/>
      <c r="K167" s="772"/>
      <c r="L167" s="775"/>
    </row>
    <row r="168" spans="1:19" s="153" customFormat="1" x14ac:dyDescent="0.25">
      <c r="A168" s="198"/>
      <c r="B168" s="444" t="str">
        <f>IF(Intro!$G$20="English",O168,P168)</f>
        <v>Date de la transaction (P)</v>
      </c>
      <c r="C168" s="770"/>
      <c r="D168" s="771"/>
      <c r="E168" s="770"/>
      <c r="F168" s="771"/>
      <c r="G168" s="770"/>
      <c r="H168" s="771"/>
      <c r="I168" s="770"/>
      <c r="J168" s="771"/>
      <c r="K168" s="770"/>
      <c r="L168" s="774"/>
      <c r="O168" s="153" t="s">
        <v>148</v>
      </c>
      <c r="P168" s="153" t="s">
        <v>149</v>
      </c>
    </row>
    <row r="169" spans="1:19" s="153" customFormat="1" x14ac:dyDescent="0.25">
      <c r="A169" s="198"/>
      <c r="B169" s="448"/>
      <c r="C169" s="772"/>
      <c r="D169" s="773"/>
      <c r="E169" s="772"/>
      <c r="F169" s="773"/>
      <c r="G169" s="772"/>
      <c r="H169" s="773"/>
      <c r="I169" s="772"/>
      <c r="J169" s="773"/>
      <c r="K169" s="772"/>
      <c r="L169" s="775"/>
    </row>
    <row r="170" spans="1:19" s="153" customFormat="1" x14ac:dyDescent="0.25">
      <c r="A170" s="198"/>
      <c r="B170" s="444" t="str">
        <f>IF(Intro!$G$20="English",O170,P170)</f>
        <v>Volume offert (tonnes)</v>
      </c>
      <c r="C170" s="770"/>
      <c r="D170" s="771"/>
      <c r="E170" s="770"/>
      <c r="F170" s="771"/>
      <c r="G170" s="770"/>
      <c r="H170" s="771"/>
      <c r="I170" s="770"/>
      <c r="J170" s="771"/>
      <c r="K170" s="770"/>
      <c r="L170" s="774"/>
      <c r="O170" s="153" t="str">
        <f>"Volume Offered ("&amp;Variables!B23&amp;")"</f>
        <v>Volume Offered (tonnes)</v>
      </c>
      <c r="P170" s="153" t="str">
        <f>"Volume offert ("&amp;Variables!C23&amp;")"</f>
        <v>Volume offert (tonnes)</v>
      </c>
    </row>
    <row r="171" spans="1:19" s="153" customFormat="1" x14ac:dyDescent="0.25">
      <c r="A171" s="198"/>
      <c r="B171" s="446"/>
      <c r="C171" s="776"/>
      <c r="D171" s="777"/>
      <c r="E171" s="776"/>
      <c r="F171" s="777"/>
      <c r="G171" s="776"/>
      <c r="H171" s="777"/>
      <c r="I171" s="776"/>
      <c r="J171" s="777"/>
      <c r="K171" s="776"/>
      <c r="L171" s="440"/>
    </row>
    <row r="172" spans="1:19" s="153" customFormat="1" x14ac:dyDescent="0.25">
      <c r="A172" s="198"/>
      <c r="B172" s="448"/>
      <c r="C172" s="772"/>
      <c r="D172" s="773"/>
      <c r="E172" s="772"/>
      <c r="F172" s="773"/>
      <c r="G172" s="772"/>
      <c r="H172" s="773"/>
      <c r="I172" s="772"/>
      <c r="J172" s="773"/>
      <c r="K172" s="772"/>
      <c r="L172" s="775"/>
    </row>
    <row r="173" spans="1:19" s="153" customFormat="1" x14ac:dyDescent="0.25">
      <c r="A173" s="198"/>
      <c r="B173" s="444" t="str">
        <f>IF(Intro!$G$20="English",O173,P173)</f>
        <v>Volume vendu (tonnes)</v>
      </c>
      <c r="C173" s="770"/>
      <c r="D173" s="771"/>
      <c r="E173" s="770"/>
      <c r="F173" s="771"/>
      <c r="G173" s="770"/>
      <c r="H173" s="771"/>
      <c r="I173" s="770"/>
      <c r="J173" s="771"/>
      <c r="K173" s="770"/>
      <c r="L173" s="774"/>
      <c r="O173" s="153" t="str">
        <f>"Volume Sold ("&amp;Variables!B23&amp;")"</f>
        <v>Volume Sold (tonnes)</v>
      </c>
      <c r="P173" s="153" t="str">
        <f>"Volume vendu ("&amp;Variables!C23&amp;")"</f>
        <v>Volume vendu (tonnes)</v>
      </c>
    </row>
    <row r="174" spans="1:19" s="153" customFormat="1" x14ac:dyDescent="0.25">
      <c r="A174" s="198"/>
      <c r="B174" s="448"/>
      <c r="C174" s="772"/>
      <c r="D174" s="773"/>
      <c r="E174" s="772"/>
      <c r="F174" s="773"/>
      <c r="G174" s="772"/>
      <c r="H174" s="773"/>
      <c r="I174" s="772"/>
      <c r="J174" s="773"/>
      <c r="K174" s="772"/>
      <c r="L174" s="775"/>
    </row>
    <row r="175" spans="1:19" s="153" customFormat="1" x14ac:dyDescent="0.25">
      <c r="A175" s="198"/>
      <c r="B175" s="444" t="str">
        <f>IF(Intro!$G$20="English",O175,P175)</f>
        <v>Prix offert ($/tonne)</v>
      </c>
      <c r="C175" s="770"/>
      <c r="D175" s="771"/>
      <c r="E175" s="770"/>
      <c r="F175" s="771"/>
      <c r="G175" s="770"/>
      <c r="H175" s="771"/>
      <c r="I175" s="770"/>
      <c r="J175" s="771"/>
      <c r="K175" s="770"/>
      <c r="L175" s="774"/>
      <c r="O175" s="153" t="str">
        <f>"Price Offered ($/"&amp;Variables!B24&amp;")"</f>
        <v>Price Offered ($/tonne)</v>
      </c>
      <c r="P175" s="153" t="str">
        <f>"Prix offert ($/"&amp;Variables!C24&amp;")"</f>
        <v>Prix offert ($/tonne)</v>
      </c>
    </row>
    <row r="176" spans="1:19" s="153" customFormat="1" x14ac:dyDescent="0.25">
      <c r="A176" s="198"/>
      <c r="B176" s="783"/>
      <c r="C176" s="772"/>
      <c r="D176" s="773"/>
      <c r="E176" s="772"/>
      <c r="F176" s="773"/>
      <c r="G176" s="772"/>
      <c r="H176" s="773"/>
      <c r="I176" s="772"/>
      <c r="J176" s="773"/>
      <c r="K176" s="772"/>
      <c r="L176" s="775"/>
    </row>
    <row r="177" spans="1:16" s="153" customFormat="1" x14ac:dyDescent="0.25">
      <c r="A177" s="198"/>
      <c r="B177" s="444" t="str">
        <f>IF(Intro!$G$20="English",O177,P177)</f>
        <v>Prix de la transaction ($/tonne)</v>
      </c>
      <c r="C177" s="770"/>
      <c r="D177" s="771"/>
      <c r="E177" s="770"/>
      <c r="F177" s="771"/>
      <c r="G177" s="770"/>
      <c r="H177" s="771"/>
      <c r="I177" s="770"/>
      <c r="J177" s="771"/>
      <c r="K177" s="770"/>
      <c r="L177" s="774"/>
      <c r="O177" s="153" t="str">
        <f>"Transaction Price ($/"&amp;Variables!B24&amp;")"</f>
        <v>Transaction Price ($/tonne)</v>
      </c>
      <c r="P177" s="153" t="str">
        <f>"Prix de la transaction ($/"&amp;Variables!C24&amp;")"</f>
        <v>Prix de la transaction ($/tonne)</v>
      </c>
    </row>
    <row r="178" spans="1:16" s="153" customFormat="1" x14ac:dyDescent="0.25">
      <c r="A178" s="198"/>
      <c r="B178" s="448"/>
      <c r="C178" s="772"/>
      <c r="D178" s="773"/>
      <c r="E178" s="772"/>
      <c r="F178" s="773"/>
      <c r="G178" s="772"/>
      <c r="H178" s="773"/>
      <c r="I178" s="772"/>
      <c r="J178" s="773"/>
      <c r="K178" s="772"/>
      <c r="L178" s="775"/>
    </row>
    <row r="179" spans="1:16" s="24" customFormat="1" x14ac:dyDescent="0.25">
      <c r="A179" s="198"/>
      <c r="B179" s="767" t="str">
        <f>IF(Intro!$G$20="English",O179,P179)</f>
        <v>Offre du concurrent</v>
      </c>
      <c r="C179" s="662"/>
      <c r="D179" s="768"/>
      <c r="E179" s="768"/>
      <c r="F179" s="768"/>
      <c r="G179" s="768"/>
      <c r="H179" s="768"/>
      <c r="I179" s="768"/>
      <c r="J179" s="768"/>
      <c r="K179" s="768"/>
      <c r="L179" s="769"/>
      <c r="O179" s="4" t="s">
        <v>143</v>
      </c>
      <c r="P179" s="24" t="s">
        <v>275</v>
      </c>
    </row>
    <row r="180" spans="1:16" s="153" customFormat="1" x14ac:dyDescent="0.25">
      <c r="A180" s="198"/>
      <c r="B180" s="444" t="str">
        <f>IF(Intro!$G$20="English",O180,P180)</f>
        <v>Nom du concurrent (LD)</v>
      </c>
      <c r="C180" s="770"/>
      <c r="D180" s="771"/>
      <c r="E180" s="770"/>
      <c r="F180" s="771"/>
      <c r="G180" s="770"/>
      <c r="H180" s="771"/>
      <c r="I180" s="770"/>
      <c r="J180" s="771"/>
      <c r="K180" s="770"/>
      <c r="L180" s="774"/>
      <c r="O180" s="153" t="s">
        <v>276</v>
      </c>
      <c r="P180" s="153" t="s">
        <v>277</v>
      </c>
    </row>
    <row r="181" spans="1:16" s="153" customFormat="1" x14ac:dyDescent="0.25">
      <c r="A181" s="198"/>
      <c r="B181" s="448"/>
      <c r="C181" s="772"/>
      <c r="D181" s="773"/>
      <c r="E181" s="772"/>
      <c r="F181" s="773"/>
      <c r="G181" s="772"/>
      <c r="H181" s="773"/>
      <c r="I181" s="772"/>
      <c r="J181" s="773"/>
      <c r="K181" s="772"/>
      <c r="L181" s="775"/>
    </row>
    <row r="182" spans="1:16" s="153" customFormat="1" x14ac:dyDescent="0.25">
      <c r="A182" s="198"/>
      <c r="B182" s="444" t="str">
        <f>IF(Intro!$G$20="English",O182,P182)</f>
        <v>Description du produit (P)</v>
      </c>
      <c r="C182" s="770"/>
      <c r="D182" s="771"/>
      <c r="E182" s="770"/>
      <c r="F182" s="771"/>
      <c r="G182" s="770"/>
      <c r="H182" s="771"/>
      <c r="I182" s="770"/>
      <c r="J182" s="771"/>
      <c r="K182" s="770"/>
      <c r="L182" s="774"/>
      <c r="O182" s="153" t="s">
        <v>146</v>
      </c>
      <c r="P182" s="153" t="s">
        <v>147</v>
      </c>
    </row>
    <row r="183" spans="1:16" s="153" customFormat="1" x14ac:dyDescent="0.25">
      <c r="A183" s="198"/>
      <c r="B183" s="446"/>
      <c r="C183" s="776"/>
      <c r="D183" s="777"/>
      <c r="E183" s="776"/>
      <c r="F183" s="777"/>
      <c r="G183" s="776"/>
      <c r="H183" s="777"/>
      <c r="I183" s="776"/>
      <c r="J183" s="777"/>
      <c r="K183" s="776"/>
      <c r="L183" s="440"/>
    </row>
    <row r="184" spans="1:16" s="153" customFormat="1" x14ac:dyDescent="0.25">
      <c r="A184" s="198"/>
      <c r="B184" s="446"/>
      <c r="C184" s="776"/>
      <c r="D184" s="777"/>
      <c r="E184" s="776"/>
      <c r="F184" s="777"/>
      <c r="G184" s="776"/>
      <c r="H184" s="777"/>
      <c r="I184" s="776"/>
      <c r="J184" s="777"/>
      <c r="K184" s="776"/>
      <c r="L184" s="440"/>
    </row>
    <row r="185" spans="1:16" s="153" customFormat="1" x14ac:dyDescent="0.25">
      <c r="A185" s="198"/>
      <c r="B185" s="448"/>
      <c r="C185" s="772"/>
      <c r="D185" s="773"/>
      <c r="E185" s="772"/>
      <c r="F185" s="773"/>
      <c r="G185" s="772"/>
      <c r="H185" s="773"/>
      <c r="I185" s="772"/>
      <c r="J185" s="773"/>
      <c r="K185" s="772"/>
      <c r="L185" s="775"/>
    </row>
    <row r="186" spans="1:16" s="153" customFormat="1" x14ac:dyDescent="0.25">
      <c r="A186" s="198"/>
      <c r="B186" s="444" t="str">
        <f>IF(Intro!$G$20="English",O186,P186)</f>
        <v>Pays d'origine (P)</v>
      </c>
      <c r="C186" s="770"/>
      <c r="D186" s="771"/>
      <c r="E186" s="770"/>
      <c r="F186" s="771"/>
      <c r="G186" s="770"/>
      <c r="H186" s="771"/>
      <c r="I186" s="770"/>
      <c r="J186" s="771"/>
      <c r="K186" s="770"/>
      <c r="L186" s="774"/>
      <c r="O186" s="153" t="s">
        <v>150</v>
      </c>
      <c r="P186" s="153" t="s">
        <v>151</v>
      </c>
    </row>
    <row r="187" spans="1:16" s="153" customFormat="1" x14ac:dyDescent="0.25">
      <c r="A187" s="198"/>
      <c r="B187" s="448"/>
      <c r="C187" s="772"/>
      <c r="D187" s="773"/>
      <c r="E187" s="772"/>
      <c r="F187" s="773"/>
      <c r="G187" s="772"/>
      <c r="H187" s="773"/>
      <c r="I187" s="772"/>
      <c r="J187" s="773"/>
      <c r="K187" s="772"/>
      <c r="L187" s="775"/>
    </row>
    <row r="188" spans="1:16" s="153" customFormat="1" x14ac:dyDescent="0.25">
      <c r="A188" s="198"/>
      <c r="B188" s="444" t="str">
        <f>IF(Intro!$G$20="English",O188,P188)</f>
        <v>Volume offert (tonnes) (LD)</v>
      </c>
      <c r="C188" s="770"/>
      <c r="D188" s="771"/>
      <c r="E188" s="770"/>
      <c r="F188" s="771"/>
      <c r="G188" s="770"/>
      <c r="H188" s="771"/>
      <c r="I188" s="770"/>
      <c r="J188" s="771"/>
      <c r="K188" s="770"/>
      <c r="L188" s="774"/>
      <c r="O188" s="153" t="str">
        <f>"Volume Offered ("&amp;Variables!B23&amp;") (LD)"</f>
        <v>Volume Offered (tonnes) (LD)</v>
      </c>
      <c r="P188" s="153" t="str">
        <f>"Volume offert ("&amp;Variables!C23&amp;") (LD)"</f>
        <v>Volume offert (tonnes) (LD)</v>
      </c>
    </row>
    <row r="189" spans="1:16" s="153" customFormat="1" x14ac:dyDescent="0.25">
      <c r="A189" s="198"/>
      <c r="B189" s="448"/>
      <c r="C189" s="772"/>
      <c r="D189" s="773"/>
      <c r="E189" s="772"/>
      <c r="F189" s="773"/>
      <c r="G189" s="772"/>
      <c r="H189" s="773"/>
      <c r="I189" s="772"/>
      <c r="J189" s="773"/>
      <c r="K189" s="772"/>
      <c r="L189" s="775"/>
    </row>
    <row r="190" spans="1:16" s="153" customFormat="1" x14ac:dyDescent="0.25">
      <c r="A190" s="198"/>
      <c r="B190" s="444" t="str">
        <f>IF(Intro!$G$20="English",O190,P190)</f>
        <v>Volume vendu (tonnes) (LD)</v>
      </c>
      <c r="C190" s="770"/>
      <c r="D190" s="771"/>
      <c r="E190" s="770"/>
      <c r="F190" s="771"/>
      <c r="G190" s="770"/>
      <c r="H190" s="771"/>
      <c r="I190" s="770"/>
      <c r="J190" s="771"/>
      <c r="K190" s="770"/>
      <c r="L190" s="774"/>
      <c r="O190" s="153" t="str">
        <f>"Volume Sold ("&amp;Variables!B23&amp;") (LD)"</f>
        <v>Volume Sold (tonnes) (LD)</v>
      </c>
      <c r="P190" s="153" t="str">
        <f>"Volume vendu ("&amp;Variables!C23&amp;") (LD)"</f>
        <v>Volume vendu (tonnes) (LD)</v>
      </c>
    </row>
    <row r="191" spans="1:16" s="153" customFormat="1" x14ac:dyDescent="0.25">
      <c r="A191" s="198"/>
      <c r="B191" s="448"/>
      <c r="C191" s="772"/>
      <c r="D191" s="773"/>
      <c r="E191" s="772"/>
      <c r="F191" s="773"/>
      <c r="G191" s="772"/>
      <c r="H191" s="773"/>
      <c r="I191" s="772"/>
      <c r="J191" s="773"/>
      <c r="K191" s="772"/>
      <c r="L191" s="775"/>
    </row>
    <row r="192" spans="1:16" s="153" customFormat="1" x14ac:dyDescent="0.25">
      <c r="A192" s="198"/>
      <c r="B192" s="444" t="str">
        <f>IF(Intro!$G$20="English",O192,P192)</f>
        <v>Prix offert ($/tonne) (LD)</v>
      </c>
      <c r="C192" s="770"/>
      <c r="D192" s="771"/>
      <c r="E192" s="770"/>
      <c r="F192" s="771"/>
      <c r="G192" s="770"/>
      <c r="H192" s="771"/>
      <c r="I192" s="770"/>
      <c r="J192" s="771"/>
      <c r="K192" s="770"/>
      <c r="L192" s="774"/>
      <c r="O192" s="153" t="str">
        <f>"Price Offered ($/"&amp;Variables!B24&amp;") (LD)"</f>
        <v>Price Offered ($/tonne) (LD)</v>
      </c>
      <c r="P192" s="153" t="str">
        <f>"Prix offert ($/"&amp;Variables!C24&amp;") (LD)"</f>
        <v>Prix offert ($/tonne) (LD)</v>
      </c>
    </row>
    <row r="193" spans="1:19" s="153" customFormat="1" x14ac:dyDescent="0.25">
      <c r="A193" s="198"/>
      <c r="B193" s="448"/>
      <c r="C193" s="772"/>
      <c r="D193" s="773"/>
      <c r="E193" s="772"/>
      <c r="F193" s="773"/>
      <c r="G193" s="772"/>
      <c r="H193" s="773"/>
      <c r="I193" s="772"/>
      <c r="J193" s="773"/>
      <c r="K193" s="772"/>
      <c r="L193" s="775"/>
    </row>
    <row r="194" spans="1:19" s="153" customFormat="1" x14ac:dyDescent="0.25">
      <c r="A194" s="198"/>
      <c r="B194" s="444" t="str">
        <f>IF(Intro!$G$20="English",O194,P194)</f>
        <v>Prix de la transaction ($/tonne) (LD)</v>
      </c>
      <c r="C194" s="770"/>
      <c r="D194" s="771"/>
      <c r="E194" s="770"/>
      <c r="F194" s="771"/>
      <c r="G194" s="770"/>
      <c r="H194" s="771"/>
      <c r="I194" s="770"/>
      <c r="J194" s="771"/>
      <c r="K194" s="770"/>
      <c r="L194" s="774"/>
      <c r="O194" s="153" t="str">
        <f>"Transaction Price ($/"&amp;Variables!B24&amp;") (LD)"</f>
        <v>Transaction Price ($/tonne) (LD)</v>
      </c>
      <c r="P194" s="153" t="str">
        <f>"Prix de la transaction ($/"&amp;Variables!C24&amp;") (LD)"</f>
        <v>Prix de la transaction ($/tonne) (LD)</v>
      </c>
    </row>
    <row r="195" spans="1:19" s="153" customFormat="1" x14ac:dyDescent="0.25">
      <c r="A195" s="198"/>
      <c r="B195" s="448"/>
      <c r="C195" s="772"/>
      <c r="D195" s="773"/>
      <c r="E195" s="772"/>
      <c r="F195" s="773"/>
      <c r="G195" s="772"/>
      <c r="H195" s="773"/>
      <c r="I195" s="772"/>
      <c r="J195" s="773"/>
      <c r="K195" s="772"/>
      <c r="L195" s="775"/>
    </row>
    <row r="196" spans="1:19" s="11" customFormat="1" x14ac:dyDescent="0.25">
      <c r="A196" s="198"/>
      <c r="B196" s="298"/>
      <c r="C196" s="299"/>
      <c r="D196" s="32"/>
      <c r="E196" s="32"/>
      <c r="F196" s="32"/>
      <c r="G196" s="32"/>
      <c r="H196" s="32"/>
      <c r="I196" s="32"/>
      <c r="J196" s="32"/>
      <c r="K196" s="32"/>
      <c r="L196" s="33"/>
      <c r="O196" s="12"/>
    </row>
    <row r="197" spans="1:19" s="11" customFormat="1" x14ac:dyDescent="0.25">
      <c r="A197" s="198"/>
      <c r="B197" s="277" t="str">
        <f>B152</f>
        <v>Allegation</v>
      </c>
      <c r="C197" s="781">
        <v>6</v>
      </c>
      <c r="D197" s="782"/>
      <c r="E197" s="778">
        <v>7</v>
      </c>
      <c r="F197" s="779"/>
      <c r="G197" s="778">
        <v>8</v>
      </c>
      <c r="H197" s="779"/>
      <c r="I197" s="778">
        <v>9</v>
      </c>
      <c r="J197" s="779"/>
      <c r="K197" s="778">
        <v>10</v>
      </c>
      <c r="L197" s="780"/>
      <c r="O197" s="12"/>
    </row>
    <row r="198" spans="1:19" s="24" customFormat="1" x14ac:dyDescent="0.25">
      <c r="A198" s="23"/>
      <c r="B198" s="767" t="str">
        <f>B153</f>
        <v>Renseignements généraux</v>
      </c>
      <c r="C198" s="662"/>
      <c r="D198" s="768"/>
      <c r="E198" s="768"/>
      <c r="F198" s="768"/>
      <c r="G198" s="768"/>
      <c r="H198" s="768"/>
      <c r="I198" s="768"/>
      <c r="J198" s="768"/>
      <c r="K198" s="768"/>
      <c r="L198" s="769"/>
      <c r="O198" s="4"/>
    </row>
    <row r="199" spans="1:19" s="153" customFormat="1" x14ac:dyDescent="0.25">
      <c r="A199" s="198"/>
      <c r="B199" s="444" t="str">
        <f>B154</f>
        <v>Nom du client (LD)</v>
      </c>
      <c r="C199" s="770"/>
      <c r="D199" s="771"/>
      <c r="E199" s="770"/>
      <c r="F199" s="771"/>
      <c r="G199" s="770"/>
      <c r="H199" s="771"/>
      <c r="I199" s="770"/>
      <c r="J199" s="771"/>
      <c r="K199" s="770"/>
      <c r="L199" s="774"/>
    </row>
    <row r="200" spans="1:19" s="153" customFormat="1" x14ac:dyDescent="0.25">
      <c r="A200" s="198"/>
      <c r="B200" s="448"/>
      <c r="C200" s="772"/>
      <c r="D200" s="773"/>
      <c r="E200" s="772"/>
      <c r="F200" s="773"/>
      <c r="G200" s="772"/>
      <c r="H200" s="773"/>
      <c r="I200" s="772"/>
      <c r="J200" s="773"/>
      <c r="K200" s="772"/>
      <c r="L200" s="775"/>
    </row>
    <row r="201" spans="1:19" s="153" customFormat="1" x14ac:dyDescent="0.25">
      <c r="A201" s="198"/>
      <c r="B201" s="444" t="str">
        <f t="shared" ref="B201" si="0">B156</f>
        <v>Adresse (LD)</v>
      </c>
      <c r="C201" s="770"/>
      <c r="D201" s="771"/>
      <c r="E201" s="770"/>
      <c r="F201" s="771"/>
      <c r="G201" s="770"/>
      <c r="H201" s="771"/>
      <c r="I201" s="770"/>
      <c r="J201" s="771"/>
      <c r="K201" s="770"/>
      <c r="L201" s="774"/>
    </row>
    <row r="202" spans="1:19" s="153" customFormat="1" x14ac:dyDescent="0.25">
      <c r="A202" s="198"/>
      <c r="B202" s="448"/>
      <c r="C202" s="772"/>
      <c r="D202" s="773"/>
      <c r="E202" s="772"/>
      <c r="F202" s="773"/>
      <c r="G202" s="772"/>
      <c r="H202" s="773"/>
      <c r="I202" s="772"/>
      <c r="J202" s="773"/>
      <c r="K202" s="772"/>
      <c r="L202" s="775"/>
    </row>
    <row r="203" spans="1:19" s="153" customFormat="1" x14ac:dyDescent="0.25">
      <c r="A203" s="198"/>
      <c r="B203" s="444" t="str">
        <f t="shared" ref="B203" si="1">B158</f>
        <v>Niveau commercial (LD)</v>
      </c>
      <c r="C203" s="770"/>
      <c r="D203" s="771"/>
      <c r="E203" s="770"/>
      <c r="F203" s="771"/>
      <c r="G203" s="770"/>
      <c r="H203" s="771"/>
      <c r="I203" s="770"/>
      <c r="J203" s="771"/>
      <c r="K203" s="770"/>
      <c r="L203" s="774"/>
    </row>
    <row r="204" spans="1:19" s="153" customFormat="1" x14ac:dyDescent="0.25">
      <c r="A204" s="198"/>
      <c r="B204" s="448"/>
      <c r="C204" s="772"/>
      <c r="D204" s="773"/>
      <c r="E204" s="772"/>
      <c r="F204" s="773"/>
      <c r="G204" s="772"/>
      <c r="H204" s="773"/>
      <c r="I204" s="772"/>
      <c r="J204" s="773"/>
      <c r="K204" s="772"/>
      <c r="L204" s="775"/>
    </row>
    <row r="205" spans="1:19" s="153" customFormat="1" x14ac:dyDescent="0.25">
      <c r="A205" s="198"/>
      <c r="B205" s="444" t="str">
        <f>B160</f>
        <v>Nature du dommage allégué (P)</v>
      </c>
      <c r="C205" s="770"/>
      <c r="D205" s="771"/>
      <c r="E205" s="770"/>
      <c r="F205" s="771"/>
      <c r="G205" s="770"/>
      <c r="H205" s="771"/>
      <c r="I205" s="770"/>
      <c r="J205" s="771"/>
      <c r="K205" s="770"/>
      <c r="L205" s="774"/>
    </row>
    <row r="206" spans="1:19" s="153" customFormat="1" x14ac:dyDescent="0.25">
      <c r="A206" s="198"/>
      <c r="B206" s="446"/>
      <c r="C206" s="776"/>
      <c r="D206" s="777"/>
      <c r="E206" s="776"/>
      <c r="F206" s="777"/>
      <c r="G206" s="776"/>
      <c r="H206" s="777"/>
      <c r="I206" s="776"/>
      <c r="J206" s="777"/>
      <c r="K206" s="776"/>
      <c r="L206" s="440"/>
    </row>
    <row r="207" spans="1:19" s="153" customFormat="1" x14ac:dyDescent="0.25">
      <c r="A207" s="198"/>
      <c r="B207" s="448"/>
      <c r="C207" s="772"/>
      <c r="D207" s="773"/>
      <c r="E207" s="772"/>
      <c r="F207" s="773"/>
      <c r="G207" s="772"/>
      <c r="H207" s="773"/>
      <c r="I207" s="772"/>
      <c r="J207" s="773"/>
      <c r="K207" s="772"/>
      <c r="L207" s="775"/>
    </row>
    <row r="208" spans="1:19" s="24" customFormat="1" x14ac:dyDescent="0.25">
      <c r="A208" s="198"/>
      <c r="B208" s="767" t="str">
        <f>B163</f>
        <v>Offre du producteur national</v>
      </c>
      <c r="C208" s="662"/>
      <c r="D208" s="768"/>
      <c r="E208" s="768"/>
      <c r="F208" s="768"/>
      <c r="G208" s="768"/>
      <c r="H208" s="768"/>
      <c r="I208" s="768"/>
      <c r="J208" s="768"/>
      <c r="K208" s="768"/>
      <c r="L208" s="769"/>
      <c r="O208" s="4"/>
      <c r="P208" s="4"/>
      <c r="Q208" s="4"/>
      <c r="R208" s="4"/>
      <c r="S208" s="4"/>
    </row>
    <row r="209" spans="1:15" s="153" customFormat="1" x14ac:dyDescent="0.25">
      <c r="A209" s="198"/>
      <c r="B209" s="444" t="str">
        <f>B164</f>
        <v>Description du produit (P)</v>
      </c>
      <c r="C209" s="770"/>
      <c r="D209" s="771"/>
      <c r="E209" s="770"/>
      <c r="F209" s="771"/>
      <c r="G209" s="770"/>
      <c r="H209" s="771"/>
      <c r="I209" s="770"/>
      <c r="J209" s="771"/>
      <c r="K209" s="770"/>
      <c r="L209" s="774"/>
    </row>
    <row r="210" spans="1:15" s="153" customFormat="1" x14ac:dyDescent="0.25">
      <c r="A210" s="198"/>
      <c r="B210" s="446"/>
      <c r="C210" s="776"/>
      <c r="D210" s="777"/>
      <c r="E210" s="776"/>
      <c r="F210" s="777"/>
      <c r="G210" s="776"/>
      <c r="H210" s="777"/>
      <c r="I210" s="776"/>
      <c r="J210" s="777"/>
      <c r="K210" s="776"/>
      <c r="L210" s="440"/>
    </row>
    <row r="211" spans="1:15" s="153" customFormat="1" x14ac:dyDescent="0.25">
      <c r="A211" s="198"/>
      <c r="B211" s="446"/>
      <c r="C211" s="776"/>
      <c r="D211" s="777"/>
      <c r="E211" s="776"/>
      <c r="F211" s="777"/>
      <c r="G211" s="776"/>
      <c r="H211" s="777"/>
      <c r="I211" s="776"/>
      <c r="J211" s="777"/>
      <c r="K211" s="776"/>
      <c r="L211" s="440"/>
    </row>
    <row r="212" spans="1:15" s="153" customFormat="1" x14ac:dyDescent="0.25">
      <c r="A212" s="198"/>
      <c r="B212" s="448"/>
      <c r="C212" s="772"/>
      <c r="D212" s="773"/>
      <c r="E212" s="772"/>
      <c r="F212" s="773"/>
      <c r="G212" s="772"/>
      <c r="H212" s="773"/>
      <c r="I212" s="772"/>
      <c r="J212" s="773"/>
      <c r="K212" s="772"/>
      <c r="L212" s="775"/>
    </row>
    <row r="213" spans="1:15" s="153" customFormat="1" x14ac:dyDescent="0.25">
      <c r="A213" s="198"/>
      <c r="B213" s="444" t="str">
        <f>B168</f>
        <v>Date de la transaction (P)</v>
      </c>
      <c r="C213" s="770"/>
      <c r="D213" s="771"/>
      <c r="E213" s="770"/>
      <c r="F213" s="771"/>
      <c r="G213" s="770"/>
      <c r="H213" s="771"/>
      <c r="I213" s="770"/>
      <c r="J213" s="771"/>
      <c r="K213" s="770"/>
      <c r="L213" s="774"/>
    </row>
    <row r="214" spans="1:15" s="153" customFormat="1" x14ac:dyDescent="0.25">
      <c r="A214" s="198"/>
      <c r="B214" s="448"/>
      <c r="C214" s="772"/>
      <c r="D214" s="773"/>
      <c r="E214" s="772"/>
      <c r="F214" s="773"/>
      <c r="G214" s="772"/>
      <c r="H214" s="773"/>
      <c r="I214" s="772"/>
      <c r="J214" s="773"/>
      <c r="K214" s="772"/>
      <c r="L214" s="775"/>
    </row>
    <row r="215" spans="1:15" s="153" customFormat="1" x14ac:dyDescent="0.25">
      <c r="A215" s="198"/>
      <c r="B215" s="444" t="str">
        <f>B170</f>
        <v>Volume offert (tonnes)</v>
      </c>
      <c r="C215" s="770"/>
      <c r="D215" s="771"/>
      <c r="E215" s="770"/>
      <c r="F215" s="771"/>
      <c r="G215" s="770"/>
      <c r="H215" s="771"/>
      <c r="I215" s="770"/>
      <c r="J215" s="771"/>
      <c r="K215" s="770"/>
      <c r="L215" s="774"/>
    </row>
    <row r="216" spans="1:15" s="153" customFormat="1" x14ac:dyDescent="0.25">
      <c r="A216" s="198"/>
      <c r="B216" s="446"/>
      <c r="C216" s="776"/>
      <c r="D216" s="777"/>
      <c r="E216" s="776"/>
      <c r="F216" s="777"/>
      <c r="G216" s="776"/>
      <c r="H216" s="777"/>
      <c r="I216" s="776"/>
      <c r="J216" s="777"/>
      <c r="K216" s="776"/>
      <c r="L216" s="440"/>
    </row>
    <row r="217" spans="1:15" s="153" customFormat="1" x14ac:dyDescent="0.25">
      <c r="A217" s="198"/>
      <c r="B217" s="448"/>
      <c r="C217" s="772"/>
      <c r="D217" s="773"/>
      <c r="E217" s="772"/>
      <c r="F217" s="773"/>
      <c r="G217" s="772"/>
      <c r="H217" s="773"/>
      <c r="I217" s="772"/>
      <c r="J217" s="773"/>
      <c r="K217" s="772"/>
      <c r="L217" s="775"/>
    </row>
    <row r="218" spans="1:15" s="153" customFormat="1" x14ac:dyDescent="0.25">
      <c r="A218" s="198"/>
      <c r="B218" s="444" t="str">
        <f>B173</f>
        <v>Volume vendu (tonnes)</v>
      </c>
      <c r="C218" s="770"/>
      <c r="D218" s="771"/>
      <c r="E218" s="770"/>
      <c r="F218" s="771"/>
      <c r="G218" s="770"/>
      <c r="H218" s="771"/>
      <c r="I218" s="770"/>
      <c r="J218" s="771"/>
      <c r="K218" s="770"/>
      <c r="L218" s="774"/>
    </row>
    <row r="219" spans="1:15" s="153" customFormat="1" x14ac:dyDescent="0.25">
      <c r="A219" s="198"/>
      <c r="B219" s="448"/>
      <c r="C219" s="772"/>
      <c r="D219" s="773"/>
      <c r="E219" s="772"/>
      <c r="F219" s="773"/>
      <c r="G219" s="772"/>
      <c r="H219" s="773"/>
      <c r="I219" s="772"/>
      <c r="J219" s="773"/>
      <c r="K219" s="772"/>
      <c r="L219" s="775"/>
    </row>
    <row r="220" spans="1:15" s="153" customFormat="1" x14ac:dyDescent="0.25">
      <c r="A220" s="198"/>
      <c r="B220" s="444" t="str">
        <f t="shared" ref="B220" si="2">B175</f>
        <v>Prix offert ($/tonne)</v>
      </c>
      <c r="C220" s="770"/>
      <c r="D220" s="771"/>
      <c r="E220" s="770"/>
      <c r="F220" s="771"/>
      <c r="G220" s="770"/>
      <c r="H220" s="771"/>
      <c r="I220" s="770"/>
      <c r="J220" s="771"/>
      <c r="K220" s="770"/>
      <c r="L220" s="774"/>
    </row>
    <row r="221" spans="1:15" s="153" customFormat="1" x14ac:dyDescent="0.25">
      <c r="A221" s="198"/>
      <c r="B221" s="448"/>
      <c r="C221" s="772"/>
      <c r="D221" s="773"/>
      <c r="E221" s="772"/>
      <c r="F221" s="773"/>
      <c r="G221" s="772"/>
      <c r="H221" s="773"/>
      <c r="I221" s="772"/>
      <c r="J221" s="773"/>
      <c r="K221" s="772"/>
      <c r="L221" s="775"/>
    </row>
    <row r="222" spans="1:15" s="153" customFormat="1" x14ac:dyDescent="0.25">
      <c r="A222" s="198"/>
      <c r="B222" s="444" t="str">
        <f>B177</f>
        <v>Prix de la transaction ($/tonne)</v>
      </c>
      <c r="C222" s="770"/>
      <c r="D222" s="771"/>
      <c r="E222" s="770"/>
      <c r="F222" s="771"/>
      <c r="G222" s="770"/>
      <c r="H222" s="771"/>
      <c r="I222" s="770"/>
      <c r="J222" s="771"/>
      <c r="K222" s="770"/>
      <c r="L222" s="774"/>
    </row>
    <row r="223" spans="1:15" s="153" customFormat="1" x14ac:dyDescent="0.25">
      <c r="A223" s="198"/>
      <c r="B223" s="448"/>
      <c r="C223" s="772"/>
      <c r="D223" s="773"/>
      <c r="E223" s="772"/>
      <c r="F223" s="773"/>
      <c r="G223" s="772"/>
      <c r="H223" s="773"/>
      <c r="I223" s="772"/>
      <c r="J223" s="773"/>
      <c r="K223" s="772"/>
      <c r="L223" s="775"/>
    </row>
    <row r="224" spans="1:15" s="24" customFormat="1" x14ac:dyDescent="0.25">
      <c r="A224" s="198"/>
      <c r="B224" s="767" t="str">
        <f>B179</f>
        <v>Offre du concurrent</v>
      </c>
      <c r="C224" s="662"/>
      <c r="D224" s="768"/>
      <c r="E224" s="768"/>
      <c r="F224" s="768"/>
      <c r="G224" s="768"/>
      <c r="H224" s="768"/>
      <c r="I224" s="768"/>
      <c r="J224" s="768"/>
      <c r="K224" s="768"/>
      <c r="L224" s="769"/>
      <c r="O224" s="4"/>
    </row>
    <row r="225" spans="1:12" s="153" customFormat="1" x14ac:dyDescent="0.25">
      <c r="A225" s="198"/>
      <c r="B225" s="444" t="str">
        <f>B180</f>
        <v>Nom du concurrent (LD)</v>
      </c>
      <c r="C225" s="770"/>
      <c r="D225" s="771"/>
      <c r="E225" s="770"/>
      <c r="F225" s="771"/>
      <c r="G225" s="770"/>
      <c r="H225" s="771"/>
      <c r="I225" s="770"/>
      <c r="J225" s="771"/>
      <c r="K225" s="770"/>
      <c r="L225" s="774"/>
    </row>
    <row r="226" spans="1:12" s="153" customFormat="1" x14ac:dyDescent="0.25">
      <c r="A226" s="198"/>
      <c r="B226" s="448"/>
      <c r="C226" s="772"/>
      <c r="D226" s="773"/>
      <c r="E226" s="772"/>
      <c r="F226" s="773"/>
      <c r="G226" s="772"/>
      <c r="H226" s="773"/>
      <c r="I226" s="772"/>
      <c r="J226" s="773"/>
      <c r="K226" s="772"/>
      <c r="L226" s="775"/>
    </row>
    <row r="227" spans="1:12" s="153" customFormat="1" x14ac:dyDescent="0.25">
      <c r="A227" s="198"/>
      <c r="B227" s="444" t="str">
        <f>B182</f>
        <v>Description du produit (P)</v>
      </c>
      <c r="C227" s="770"/>
      <c r="D227" s="771"/>
      <c r="E227" s="770"/>
      <c r="F227" s="771"/>
      <c r="G227" s="770"/>
      <c r="H227" s="771"/>
      <c r="I227" s="770"/>
      <c r="J227" s="771"/>
      <c r="K227" s="770"/>
      <c r="L227" s="774"/>
    </row>
    <row r="228" spans="1:12" s="153" customFormat="1" x14ac:dyDescent="0.25">
      <c r="A228" s="198"/>
      <c r="B228" s="446"/>
      <c r="C228" s="776"/>
      <c r="D228" s="777"/>
      <c r="E228" s="776"/>
      <c r="F228" s="777"/>
      <c r="G228" s="776"/>
      <c r="H228" s="777"/>
      <c r="I228" s="776"/>
      <c r="J228" s="777"/>
      <c r="K228" s="776"/>
      <c r="L228" s="440"/>
    </row>
    <row r="229" spans="1:12" s="153" customFormat="1" x14ac:dyDescent="0.25">
      <c r="A229" s="198"/>
      <c r="B229" s="446"/>
      <c r="C229" s="776"/>
      <c r="D229" s="777"/>
      <c r="E229" s="776"/>
      <c r="F229" s="777"/>
      <c r="G229" s="776"/>
      <c r="H229" s="777"/>
      <c r="I229" s="776"/>
      <c r="J229" s="777"/>
      <c r="K229" s="776"/>
      <c r="L229" s="440"/>
    </row>
    <row r="230" spans="1:12" s="153" customFormat="1" x14ac:dyDescent="0.25">
      <c r="A230" s="198"/>
      <c r="B230" s="448"/>
      <c r="C230" s="772"/>
      <c r="D230" s="773"/>
      <c r="E230" s="772"/>
      <c r="F230" s="773"/>
      <c r="G230" s="772"/>
      <c r="H230" s="773"/>
      <c r="I230" s="772"/>
      <c r="J230" s="773"/>
      <c r="K230" s="772"/>
      <c r="L230" s="775"/>
    </row>
    <row r="231" spans="1:12" s="153" customFormat="1" x14ac:dyDescent="0.25">
      <c r="A231" s="198"/>
      <c r="B231" s="444" t="str">
        <f>B186</f>
        <v>Pays d'origine (P)</v>
      </c>
      <c r="C231" s="770"/>
      <c r="D231" s="771"/>
      <c r="E231" s="770"/>
      <c r="F231" s="771"/>
      <c r="G231" s="770"/>
      <c r="H231" s="771"/>
      <c r="I231" s="770"/>
      <c r="J231" s="771"/>
      <c r="K231" s="770"/>
      <c r="L231" s="774"/>
    </row>
    <row r="232" spans="1:12" s="153" customFormat="1" x14ac:dyDescent="0.25">
      <c r="A232" s="198"/>
      <c r="B232" s="448"/>
      <c r="C232" s="772"/>
      <c r="D232" s="773"/>
      <c r="E232" s="772"/>
      <c r="F232" s="773"/>
      <c r="G232" s="772"/>
      <c r="H232" s="773"/>
      <c r="I232" s="772"/>
      <c r="J232" s="773"/>
      <c r="K232" s="772"/>
      <c r="L232" s="775"/>
    </row>
    <row r="233" spans="1:12" s="153" customFormat="1" x14ac:dyDescent="0.25">
      <c r="A233" s="198"/>
      <c r="B233" s="444" t="str">
        <f>B188</f>
        <v>Volume offert (tonnes) (LD)</v>
      </c>
      <c r="C233" s="770"/>
      <c r="D233" s="771"/>
      <c r="E233" s="770"/>
      <c r="F233" s="771"/>
      <c r="G233" s="770"/>
      <c r="H233" s="771"/>
      <c r="I233" s="770"/>
      <c r="J233" s="771"/>
      <c r="K233" s="770"/>
      <c r="L233" s="774"/>
    </row>
    <row r="234" spans="1:12" s="153" customFormat="1" x14ac:dyDescent="0.25">
      <c r="A234" s="198"/>
      <c r="B234" s="448"/>
      <c r="C234" s="772"/>
      <c r="D234" s="773"/>
      <c r="E234" s="772"/>
      <c r="F234" s="773"/>
      <c r="G234" s="772"/>
      <c r="H234" s="773"/>
      <c r="I234" s="772"/>
      <c r="J234" s="773"/>
      <c r="K234" s="772"/>
      <c r="L234" s="775"/>
    </row>
    <row r="235" spans="1:12" s="153" customFormat="1" x14ac:dyDescent="0.25">
      <c r="A235" s="198"/>
      <c r="B235" s="444" t="str">
        <f>B190</f>
        <v>Volume vendu (tonnes) (LD)</v>
      </c>
      <c r="C235" s="770"/>
      <c r="D235" s="771"/>
      <c r="E235" s="770"/>
      <c r="F235" s="771"/>
      <c r="G235" s="770"/>
      <c r="H235" s="771"/>
      <c r="I235" s="770"/>
      <c r="J235" s="771"/>
      <c r="K235" s="770"/>
      <c r="L235" s="774"/>
    </row>
    <row r="236" spans="1:12" s="153" customFormat="1" x14ac:dyDescent="0.25">
      <c r="A236" s="198"/>
      <c r="B236" s="448"/>
      <c r="C236" s="772"/>
      <c r="D236" s="773"/>
      <c r="E236" s="772"/>
      <c r="F236" s="773"/>
      <c r="G236" s="772"/>
      <c r="H236" s="773"/>
      <c r="I236" s="772"/>
      <c r="J236" s="773"/>
      <c r="K236" s="772"/>
      <c r="L236" s="775"/>
    </row>
    <row r="237" spans="1:12" s="153" customFormat="1" x14ac:dyDescent="0.25">
      <c r="A237" s="198"/>
      <c r="B237" s="444" t="str">
        <f>B192</f>
        <v>Prix offert ($/tonne) (LD)</v>
      </c>
      <c r="C237" s="770"/>
      <c r="D237" s="771"/>
      <c r="E237" s="770"/>
      <c r="F237" s="771"/>
      <c r="G237" s="770"/>
      <c r="H237" s="771"/>
      <c r="I237" s="770"/>
      <c r="J237" s="771"/>
      <c r="K237" s="770"/>
      <c r="L237" s="774"/>
    </row>
    <row r="238" spans="1:12" s="153" customFormat="1" x14ac:dyDescent="0.25">
      <c r="A238" s="198"/>
      <c r="B238" s="448"/>
      <c r="C238" s="772"/>
      <c r="D238" s="773"/>
      <c r="E238" s="772"/>
      <c r="F238" s="773"/>
      <c r="G238" s="772"/>
      <c r="H238" s="773"/>
      <c r="I238" s="772"/>
      <c r="J238" s="773"/>
      <c r="K238" s="772"/>
      <c r="L238" s="775"/>
    </row>
    <row r="239" spans="1:12" s="153" customFormat="1" x14ac:dyDescent="0.25">
      <c r="A239" s="198"/>
      <c r="B239" s="444" t="str">
        <f>B194</f>
        <v>Prix de la transaction ($/tonne) (LD)</v>
      </c>
      <c r="C239" s="770"/>
      <c r="D239" s="771"/>
      <c r="E239" s="770"/>
      <c r="F239" s="771"/>
      <c r="G239" s="770"/>
      <c r="H239" s="771"/>
      <c r="I239" s="770"/>
      <c r="J239" s="771"/>
      <c r="K239" s="770"/>
      <c r="L239" s="774"/>
    </row>
    <row r="240" spans="1:12" s="153" customFormat="1" x14ac:dyDescent="0.25">
      <c r="A240" s="198"/>
      <c r="B240" s="448"/>
      <c r="C240" s="772"/>
      <c r="D240" s="773"/>
      <c r="E240" s="772"/>
      <c r="F240" s="773"/>
      <c r="G240" s="772"/>
      <c r="H240" s="773"/>
      <c r="I240" s="772"/>
      <c r="J240" s="773"/>
      <c r="K240" s="772"/>
      <c r="L240" s="775"/>
    </row>
    <row r="241" spans="1:12" s="153" customFormat="1" x14ac:dyDescent="0.25">
      <c r="A241" s="198"/>
      <c r="B241" s="205"/>
      <c r="C241" s="206"/>
      <c r="D241" s="206"/>
      <c r="E241" s="206"/>
      <c r="F241" s="206"/>
      <c r="G241" s="206"/>
      <c r="H241" s="206"/>
      <c r="I241" s="206"/>
      <c r="J241" s="206"/>
      <c r="K241" s="206"/>
      <c r="L241" s="207"/>
    </row>
  </sheetData>
  <sheetProtection algorithmName="SHA-512" hashValue="uXEQC1P6vg9EJYia4l/OaTMVWD5ig6jiocBWKKBw+r+ongUowmKikbscN8RBnKuCjCXW5Xc8by97Odx8y6wOBw==" saltValue="SSM9uYFGVv5z+AHJ/h6j/A==" spinCount="100000" sheet="1" objects="1" scenarios="1" selectLockedCells="1"/>
  <mergeCells count="336">
    <mergeCell ref="B83:C83"/>
    <mergeCell ref="B67:C67"/>
    <mergeCell ref="B68:C70"/>
    <mergeCell ref="B71:C71"/>
    <mergeCell ref="B72:C72"/>
    <mergeCell ref="B77:C77"/>
    <mergeCell ref="B78:C80"/>
    <mergeCell ref="B81:C81"/>
    <mergeCell ref="B82:C82"/>
    <mergeCell ref="B43:C43"/>
    <mergeCell ref="B63:C63"/>
    <mergeCell ref="B64:C64"/>
    <mergeCell ref="B65:C65"/>
    <mergeCell ref="B66:C66"/>
    <mergeCell ref="B73:C73"/>
    <mergeCell ref="B74:C74"/>
    <mergeCell ref="B75:C75"/>
    <mergeCell ref="B76:C76"/>
    <mergeCell ref="B57:C57"/>
    <mergeCell ref="B58:C60"/>
    <mergeCell ref="B61:C61"/>
    <mergeCell ref="B62:C62"/>
    <mergeCell ref="B44:C44"/>
    <mergeCell ref="B45:C45"/>
    <mergeCell ref="B46:C46"/>
    <mergeCell ref="B53:C53"/>
    <mergeCell ref="B54:C54"/>
    <mergeCell ref="B55:C55"/>
    <mergeCell ref="B56:C56"/>
    <mergeCell ref="B231:B232"/>
    <mergeCell ref="C231:D232"/>
    <mergeCell ref="E231:F232"/>
    <mergeCell ref="G231:H232"/>
    <mergeCell ref="I231:J232"/>
    <mergeCell ref="K231:L232"/>
    <mergeCell ref="B237:B238"/>
    <mergeCell ref="C237:D238"/>
    <mergeCell ref="E237:F238"/>
    <mergeCell ref="G237:H238"/>
    <mergeCell ref="I237:J238"/>
    <mergeCell ref="K237:L238"/>
    <mergeCell ref="C235:D236"/>
    <mergeCell ref="E235:F236"/>
    <mergeCell ref="G235:H236"/>
    <mergeCell ref="I235:J236"/>
    <mergeCell ref="K235:L236"/>
    <mergeCell ref="B218:B219"/>
    <mergeCell ref="C218:D219"/>
    <mergeCell ref="E218:F219"/>
    <mergeCell ref="G218:H219"/>
    <mergeCell ref="I218:J219"/>
    <mergeCell ref="K218:L219"/>
    <mergeCell ref="B220:B221"/>
    <mergeCell ref="C220:D221"/>
    <mergeCell ref="E220:F221"/>
    <mergeCell ref="G220:H221"/>
    <mergeCell ref="I220:J221"/>
    <mergeCell ref="K220:L221"/>
    <mergeCell ref="B213:B214"/>
    <mergeCell ref="C213:D214"/>
    <mergeCell ref="E213:F214"/>
    <mergeCell ref="G213:H214"/>
    <mergeCell ref="I213:J214"/>
    <mergeCell ref="K213:L214"/>
    <mergeCell ref="B215:B217"/>
    <mergeCell ref="C215:D217"/>
    <mergeCell ref="E215:F217"/>
    <mergeCell ref="G215:H217"/>
    <mergeCell ref="I215:J217"/>
    <mergeCell ref="K215:L217"/>
    <mergeCell ref="E175:F176"/>
    <mergeCell ref="G175:H176"/>
    <mergeCell ref="I175:J176"/>
    <mergeCell ref="K175:L176"/>
    <mergeCell ref="B186:B187"/>
    <mergeCell ref="C186:D187"/>
    <mergeCell ref="E186:F187"/>
    <mergeCell ref="G186:H187"/>
    <mergeCell ref="I186:J187"/>
    <mergeCell ref="K186:L187"/>
    <mergeCell ref="I177:J178"/>
    <mergeCell ref="K177:L178"/>
    <mergeCell ref="C180:D181"/>
    <mergeCell ref="C182:D185"/>
    <mergeCell ref="C177:D178"/>
    <mergeCell ref="K180:L181"/>
    <mergeCell ref="E182:F185"/>
    <mergeCell ref="G182:H185"/>
    <mergeCell ref="G222:H223"/>
    <mergeCell ref="I222:J223"/>
    <mergeCell ref="K222:L223"/>
    <mergeCell ref="C239:D240"/>
    <mergeCell ref="E239:F240"/>
    <mergeCell ref="G239:H240"/>
    <mergeCell ref="I239:J240"/>
    <mergeCell ref="K239:L240"/>
    <mergeCell ref="B168:B169"/>
    <mergeCell ref="C168:D169"/>
    <mergeCell ref="E168:F169"/>
    <mergeCell ref="G168:H169"/>
    <mergeCell ref="I168:J169"/>
    <mergeCell ref="K168:L169"/>
    <mergeCell ref="B170:B172"/>
    <mergeCell ref="C170:D172"/>
    <mergeCell ref="E170:F172"/>
    <mergeCell ref="G170:H172"/>
    <mergeCell ref="I170:J172"/>
    <mergeCell ref="K170:L172"/>
    <mergeCell ref="B173:B174"/>
    <mergeCell ref="B175:B176"/>
    <mergeCell ref="C173:D174"/>
    <mergeCell ref="C175:D176"/>
    <mergeCell ref="C209:D212"/>
    <mergeCell ref="E209:F212"/>
    <mergeCell ref="G209:H212"/>
    <mergeCell ref="I209:J212"/>
    <mergeCell ref="K209:L212"/>
    <mergeCell ref="E194:F195"/>
    <mergeCell ref="G194:H195"/>
    <mergeCell ref="I194:J195"/>
    <mergeCell ref="K194:L195"/>
    <mergeCell ref="C197:D197"/>
    <mergeCell ref="E197:F197"/>
    <mergeCell ref="G197:H197"/>
    <mergeCell ref="I197:J197"/>
    <mergeCell ref="K197:L197"/>
    <mergeCell ref="B208:L208"/>
    <mergeCell ref="B209:B212"/>
    <mergeCell ref="B205:B207"/>
    <mergeCell ref="B203:B204"/>
    <mergeCell ref="E203:F204"/>
    <mergeCell ref="G203:H204"/>
    <mergeCell ref="I203:J204"/>
    <mergeCell ref="B201:B202"/>
    <mergeCell ref="B199:B200"/>
    <mergeCell ref="C199:D200"/>
    <mergeCell ref="E190:F191"/>
    <mergeCell ref="G190:H191"/>
    <mergeCell ref="I190:J191"/>
    <mergeCell ref="K190:L191"/>
    <mergeCell ref="E192:F193"/>
    <mergeCell ref="G192:H193"/>
    <mergeCell ref="I192:J193"/>
    <mergeCell ref="K192:L193"/>
    <mergeCell ref="G205:H207"/>
    <mergeCell ref="I205:J207"/>
    <mergeCell ref="K205:L207"/>
    <mergeCell ref="K203:L204"/>
    <mergeCell ref="E205:F207"/>
    <mergeCell ref="E199:F200"/>
    <mergeCell ref="G199:H200"/>
    <mergeCell ref="I199:J200"/>
    <mergeCell ref="K199:L200"/>
    <mergeCell ref="E201:F202"/>
    <mergeCell ref="G201:H202"/>
    <mergeCell ref="I201:J202"/>
    <mergeCell ref="K201:L202"/>
    <mergeCell ref="B130:L130"/>
    <mergeCell ref="E164:F167"/>
    <mergeCell ref="G164:H167"/>
    <mergeCell ref="I164:J167"/>
    <mergeCell ref="K164:L167"/>
    <mergeCell ref="E177:F178"/>
    <mergeCell ref="G177:H178"/>
    <mergeCell ref="C152:D152"/>
    <mergeCell ref="E152:F152"/>
    <mergeCell ref="G152:H152"/>
    <mergeCell ref="I152:J152"/>
    <mergeCell ref="K152:L152"/>
    <mergeCell ref="C154:D155"/>
    <mergeCell ref="C156:D157"/>
    <mergeCell ref="C158:D159"/>
    <mergeCell ref="E154:F155"/>
    <mergeCell ref="G154:H155"/>
    <mergeCell ref="I154:J155"/>
    <mergeCell ref="K154:L155"/>
    <mergeCell ref="E156:F157"/>
    <mergeCell ref="G156:H157"/>
    <mergeCell ref="I156:J157"/>
    <mergeCell ref="K156:L157"/>
    <mergeCell ref="E158:F159"/>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239:B240"/>
    <mergeCell ref="B235:B236"/>
    <mergeCell ref="B233:B234"/>
    <mergeCell ref="B227:B230"/>
    <mergeCell ref="B224:L224"/>
    <mergeCell ref="B225:B226"/>
    <mergeCell ref="B222:B223"/>
    <mergeCell ref="C225:D226"/>
    <mergeCell ref="E225:F226"/>
    <mergeCell ref="G225:H226"/>
    <mergeCell ref="I225:J226"/>
    <mergeCell ref="K225:L226"/>
    <mergeCell ref="C227:D230"/>
    <mergeCell ref="E227:F230"/>
    <mergeCell ref="G227:H230"/>
    <mergeCell ref="I227:J230"/>
    <mergeCell ref="K227:L230"/>
    <mergeCell ref="C233:D234"/>
    <mergeCell ref="E233:F234"/>
    <mergeCell ref="G233:H234"/>
    <mergeCell ref="I233:J234"/>
    <mergeCell ref="K233:L234"/>
    <mergeCell ref="C222:D223"/>
    <mergeCell ref="E222:F223"/>
    <mergeCell ref="C201:D202"/>
    <mergeCell ref="C203:D204"/>
    <mergeCell ref="C205:D207"/>
    <mergeCell ref="B192:B193"/>
    <mergeCell ref="B198:L198"/>
    <mergeCell ref="B164:B167"/>
    <mergeCell ref="B194:B195"/>
    <mergeCell ref="B190:B191"/>
    <mergeCell ref="B160:B162"/>
    <mergeCell ref="B163:L163"/>
    <mergeCell ref="B177:B178"/>
    <mergeCell ref="E160:F162"/>
    <mergeCell ref="G160:H162"/>
    <mergeCell ref="I160:J162"/>
    <mergeCell ref="K160:L162"/>
    <mergeCell ref="C164:D167"/>
    <mergeCell ref="C160:D162"/>
    <mergeCell ref="C192:D193"/>
    <mergeCell ref="C188:D189"/>
    <mergeCell ref="C190:D191"/>
    <mergeCell ref="C194:D195"/>
    <mergeCell ref="E180:F181"/>
    <mergeCell ref="G180:H181"/>
    <mergeCell ref="I180:J181"/>
    <mergeCell ref="B154:B155"/>
    <mergeCell ref="B153:L153"/>
    <mergeCell ref="B156:B157"/>
    <mergeCell ref="B158:B159"/>
    <mergeCell ref="B188:B189"/>
    <mergeCell ref="B180:B181"/>
    <mergeCell ref="B182:B185"/>
    <mergeCell ref="B179:L179"/>
    <mergeCell ref="B142:L142"/>
    <mergeCell ref="B147:L150"/>
    <mergeCell ref="B143:L145"/>
    <mergeCell ref="I158:J159"/>
    <mergeCell ref="K158:L159"/>
    <mergeCell ref="G158:H159"/>
    <mergeCell ref="I182:J185"/>
    <mergeCell ref="K182:L185"/>
    <mergeCell ref="E188:F189"/>
    <mergeCell ref="G188:H189"/>
    <mergeCell ref="I188:J189"/>
    <mergeCell ref="K188:L189"/>
    <mergeCell ref="E173:F174"/>
    <mergeCell ref="G173:H174"/>
    <mergeCell ref="I173:J174"/>
    <mergeCell ref="K173:L174"/>
    <mergeCell ref="D68:L77"/>
    <mergeCell ref="D78:L87"/>
    <mergeCell ref="D88:L97"/>
    <mergeCell ref="D38:L47"/>
    <mergeCell ref="D48:L57"/>
    <mergeCell ref="D58:L67"/>
    <mergeCell ref="B132:L134"/>
    <mergeCell ref="B136:L137"/>
    <mergeCell ref="B139:L140"/>
    <mergeCell ref="D98:L107"/>
    <mergeCell ref="D108:L117"/>
    <mergeCell ref="D118:L127"/>
    <mergeCell ref="B129:L129"/>
    <mergeCell ref="B38:C40"/>
    <mergeCell ref="B41:C41"/>
    <mergeCell ref="B87:C87"/>
    <mergeCell ref="B84:C84"/>
    <mergeCell ref="B85:C85"/>
    <mergeCell ref="B86:C86"/>
    <mergeCell ref="B42:C42"/>
    <mergeCell ref="B47:C47"/>
    <mergeCell ref="B48:C50"/>
    <mergeCell ref="B51:C51"/>
    <mergeCell ref="B52:C52"/>
    <mergeCell ref="B4:L4"/>
    <mergeCell ref="B5:L5"/>
    <mergeCell ref="B6:L6"/>
    <mergeCell ref="B8:L8"/>
    <mergeCell ref="B9:L9"/>
    <mergeCell ref="B10:L10"/>
    <mergeCell ref="B12:L12"/>
    <mergeCell ref="B15:L16"/>
    <mergeCell ref="D18:L27"/>
    <mergeCell ref="B23:C23"/>
    <mergeCell ref="B24:C24"/>
    <mergeCell ref="B25:C25"/>
    <mergeCell ref="B26:C26"/>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 allowBlank="1" showInputMessage="1" showErrorMessage="1" sqref="C164:L178 C180:L195 C199:L207 C209:L223 C225:L240" xr:uid="{5F5543A0-E1FD-4ABD-99D9-82E02B5E37B5}"/>
  </dataValidations>
  <printOptions horizontalCentered="1"/>
  <pageMargins left="0.25" right="0.25" top="0.75" bottom="0.75" header="0.3" footer="0.3"/>
  <pageSetup scale="63" fitToHeight="0" orientation="portrait" r:id="rId1"/>
  <headerFooter>
    <oddFooter>&amp;L&amp;A</oddFooter>
  </headerFooter>
  <rowBreaks count="4" manualBreakCount="4">
    <brk id="57" min="1" max="11" man="1"/>
    <brk id="107" min="1" max="11" man="1"/>
    <brk id="151" min="1" max="11" man="1"/>
    <brk id="196"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Variables!$D$60:$D$61</xm:f>
          </x14:formula1>
          <xm:sqref>B112 B102 B92 B82 B72 B62 B52 B42 B32 B22 B122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Variables</vt:lpstr>
      <vt:lpstr>Intro</vt:lpstr>
      <vt:lpstr>Info</vt:lpstr>
      <vt:lpstr>Public</vt:lpstr>
      <vt:lpstr>AddPub</vt:lpstr>
      <vt:lpstr>Pro 1</vt:lpstr>
      <vt:lpstr>Pro 2</vt:lpstr>
      <vt:lpstr>Pro 3</vt:lpstr>
      <vt:lpstr>Pro 4</vt:lpstr>
      <vt:lpstr>AddPro</vt:lpstr>
      <vt:lpstr>Confirm</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2026-03-30T14:50:24Z</cp:lastPrinted>
  <dcterms:created xsi:type="dcterms:W3CDTF">2023-04-17T11:18:56Z</dcterms:created>
  <dcterms:modified xsi:type="dcterms:W3CDTF">2026-05-04T10:54:22Z</dcterms:modified>
</cp:coreProperties>
</file>