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O:\CITT\Cases\SIMA\RR-2025-006\Working Files\Research\Questionnaires\For Web Publishing\"/>
    </mc:Choice>
  </mc:AlternateContent>
  <xr:revisionPtr revIDLastSave="0" documentId="13_ncr:1_{EE978EB6-EDFC-4A10-81A6-95CE6C0EA902}" xr6:coauthVersionLast="47" xr6:coauthVersionMax="47" xr10:uidLastSave="{00000000-0000-0000-0000-000000000000}"/>
  <workbookProtection workbookAlgorithmName="SHA-512" workbookHashValue="glMa556+KxnTOj0mxaI1xzut30kJ8U96gGnF+6JGQJZbIU7BGvc2h/BhLI0phvFQO20KJ8og5RtDINI9NbP+cg==" workbookSaltValue="tT+V8fIheOnpMHlGb1GHmw==" workbookSpinCount="100000" lockStructure="1"/>
  <bookViews>
    <workbookView xWindow="975" yWindow="1755" windowWidth="21600" windowHeight="11235" tabRatio="907" firstSheet="4" activeTab="14" xr2:uid="{C5891CD3-0E1B-4A35-B74B-8A6F66005F71}"/>
  </bookViews>
  <sheets>
    <sheet name="Variables" sheetId="80" state="hidden" r:id="rId1"/>
    <sheet name="Intro" sheetId="81" r:id="rId2"/>
    <sheet name="Info" sheetId="82" r:id="rId3"/>
    <sheet name="Public" sheetId="83" r:id="rId4"/>
    <sheet name="AddPub" sheetId="84" r:id="rId5"/>
    <sheet name="Pro" sheetId="120" r:id="rId6"/>
    <sheet name="Begin" sheetId="93" state="hidden" r:id="rId7"/>
    <sheet name="TWN" sheetId="132" r:id="rId8"/>
    <sheet name="IND" sheetId="105" r:id="rId9"/>
    <sheet name="IDN" sheetId="126" r:id="rId10"/>
    <sheet name="KOR" sheetId="127" r:id="rId11"/>
    <sheet name="THA" sheetId="128" r:id="rId12"/>
    <sheet name="TUR" sheetId="129" r:id="rId13"/>
    <sheet name="UKR" sheetId="130" r:id="rId14"/>
    <sheet name="VNM" sheetId="131" r:id="rId15"/>
    <sheet name="OCTG I•FTPP I" sheetId="125" r:id="rId16"/>
    <sheet name="USA" sheetId="121" r:id="rId17"/>
    <sheet name="OCTG V•FTPP V" sheetId="133" r:id="rId18"/>
    <sheet name="Other•Autre" sheetId="122" r:id="rId19"/>
    <sheet name="End" sheetId="94" state="hidden" r:id="rId20"/>
    <sheet name="Invent•Stock" sheetId="92" r:id="rId21"/>
    <sheet name="AddPro" sheetId="123" r:id="rId22"/>
    <sheet name="Confirm" sheetId="90" r:id="rId23"/>
    <sheet name="MiniDB" sheetId="134" state="hidden" r:id="rId24"/>
    <sheet name="QualDB" sheetId="135" state="hidden" r:id="rId25"/>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AddPro!$B$1:$L$64</definedName>
    <definedName name="_xlnm.Print_Area" localSheetId="4">AddPub!$B$1:$L$63</definedName>
    <definedName name="_xlnm.Print_Area" localSheetId="22">Confirm!$A$1:$L$53</definedName>
    <definedName name="_xlnm.Print_Area" localSheetId="9">IDN!$B$1:$L$62</definedName>
    <definedName name="_xlnm.Print_Area" localSheetId="8">IND!$B$1:$L$62</definedName>
    <definedName name="_xlnm.Print_Area" localSheetId="2">Info!$B$1:$L$39</definedName>
    <definedName name="_xlnm.Print_Area" localSheetId="1">Intro!$B$1:$L$122</definedName>
    <definedName name="_xlnm.Print_Area" localSheetId="20">'Invent•Stock'!$B$1:$L$98</definedName>
    <definedName name="_xlnm.Print_Area" localSheetId="10">KOR!$B$1:$L$62</definedName>
    <definedName name="_xlnm.Print_Area" localSheetId="15">'OCTG I•FTPP I'!$B$1:$L$62</definedName>
    <definedName name="_xlnm.Print_Area" localSheetId="17">'OCTG V•FTPP V'!$B$1:$L$62</definedName>
    <definedName name="_xlnm.Print_Area" localSheetId="18">'Other•Autre'!$B$1:$L$62</definedName>
    <definedName name="_xlnm.Print_Area" localSheetId="5">Pro!$B$1:$L$79</definedName>
    <definedName name="_xlnm.Print_Area" localSheetId="3">Public!$B$1:$L$398</definedName>
    <definedName name="_xlnm.Print_Area" localSheetId="11">THA!$B$1:$L$62</definedName>
    <definedName name="_xlnm.Print_Area" localSheetId="12">TUR!$B$1:$L$62</definedName>
    <definedName name="_xlnm.Print_Area" localSheetId="7">TWN!$B$1:$L$62</definedName>
    <definedName name="_xlnm.Print_Area" localSheetId="13">UKR!$B$1:$L$62</definedName>
    <definedName name="_xlnm.Print_Area" localSheetId="16">USA!$B$1:$L$62</definedName>
    <definedName name="_xlnm.Print_Area" localSheetId="14">VNM!$B$1:$L$62</definedName>
    <definedName name="_xlnm.Print_Titles" localSheetId="21">AddPro!$1:$7</definedName>
    <definedName name="_xlnm.Print_Titles" localSheetId="4">AddPub!$1:$7</definedName>
    <definedName name="_xlnm.Print_Titles" localSheetId="22">Confirm!$1:$7</definedName>
    <definedName name="_xlnm.Print_Titles" localSheetId="9">IDN!$1:$8</definedName>
    <definedName name="_xlnm.Print_Titles" localSheetId="8">IND!$1:$8</definedName>
    <definedName name="_xlnm.Print_Titles" localSheetId="2">Info!$1:$7</definedName>
    <definedName name="_xlnm.Print_Titles" localSheetId="1">Intro!$1:$7</definedName>
    <definedName name="_xlnm.Print_Titles" localSheetId="20">'Invent•Stock'!$1:$7</definedName>
    <definedName name="_xlnm.Print_Titles" localSheetId="10">KOR!$1:$8</definedName>
    <definedName name="_xlnm.Print_Titles" localSheetId="15">'OCTG I•FTPP I'!$1:$8</definedName>
    <definedName name="_xlnm.Print_Titles" localSheetId="17">'OCTG V•FTPP V'!$1:$7</definedName>
    <definedName name="_xlnm.Print_Titles" localSheetId="18">'Other•Autre'!$1:$7</definedName>
    <definedName name="_xlnm.Print_Titles" localSheetId="5">Pro!$1:$7</definedName>
    <definedName name="_xlnm.Print_Titles" localSheetId="3">Public!$1:$7</definedName>
    <definedName name="_xlnm.Print_Titles" localSheetId="11">THA!$1:$8</definedName>
    <definedName name="_xlnm.Print_Titles" localSheetId="12">TUR!$1:$8</definedName>
    <definedName name="_xlnm.Print_Titles" localSheetId="7">TWN!$1:$8</definedName>
    <definedName name="_xlnm.Print_Titles" localSheetId="13">UKR!$1:$8</definedName>
    <definedName name="_xlnm.Print_Titles" localSheetId="16">USA!$1:$7</definedName>
    <definedName name="_xlnm.Print_Titles" localSheetId="14">VNM!$1:$8</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4" i="90" l="1"/>
  <c r="I44" i="90"/>
  <c r="J44" i="90"/>
  <c r="K44" i="90"/>
  <c r="G44" i="90"/>
  <c r="G38" i="122"/>
  <c r="E53" i="135"/>
  <c r="E54" i="135"/>
  <c r="E55" i="135"/>
  <c r="E56" i="135"/>
  <c r="E57" i="135"/>
  <c r="D57" i="135"/>
  <c r="D56" i="135"/>
  <c r="D55" i="135"/>
  <c r="D54" i="135"/>
  <c r="D53" i="135"/>
  <c r="E52" i="135"/>
  <c r="E51" i="135"/>
  <c r="E50" i="135"/>
  <c r="E49" i="135"/>
  <c r="E48" i="135"/>
  <c r="E45" i="135"/>
  <c r="E47" i="135"/>
  <c r="E46" i="135"/>
  <c r="E44" i="135"/>
  <c r="E43" i="135"/>
  <c r="E42" i="135"/>
  <c r="E41" i="135"/>
  <c r="E40" i="135"/>
  <c r="E39" i="135"/>
  <c r="E38" i="135"/>
  <c r="E37" i="135"/>
  <c r="E36" i="135"/>
  <c r="E35" i="135"/>
  <c r="E34" i="135"/>
  <c r="E33" i="135"/>
  <c r="E29" i="135"/>
  <c r="E30" i="135"/>
  <c r="E31" i="135"/>
  <c r="E32" i="135"/>
  <c r="E28" i="135"/>
  <c r="D32" i="135"/>
  <c r="D31" i="135"/>
  <c r="D30" i="135"/>
  <c r="D29" i="135"/>
  <c r="D28" i="135"/>
  <c r="E27" i="135"/>
  <c r="E26" i="135"/>
  <c r="E25" i="135"/>
  <c r="E24" i="135"/>
  <c r="E23" i="135"/>
  <c r="E22" i="135"/>
  <c r="E21" i="135"/>
  <c r="E20" i="135"/>
  <c r="E19" i="135"/>
  <c r="E18" i="135"/>
  <c r="E17" i="135"/>
  <c r="E16" i="135"/>
  <c r="E15" i="135"/>
  <c r="E14" i="135"/>
  <c r="E13" i="135"/>
  <c r="E12" i="135"/>
  <c r="E11" i="135"/>
  <c r="E10" i="135"/>
  <c r="E9" i="135"/>
  <c r="E8" i="135"/>
  <c r="E7" i="135"/>
  <c r="E6" i="135"/>
  <c r="E5" i="135"/>
  <c r="E4" i="135"/>
  <c r="E3" i="135"/>
  <c r="A37" i="135"/>
  <c r="A38" i="135"/>
  <c r="A39" i="135"/>
  <c r="A40" i="135"/>
  <c r="A41" i="135"/>
  <c r="A42" i="135"/>
  <c r="A43" i="135"/>
  <c r="A44" i="135"/>
  <c r="A45" i="135"/>
  <c r="A46" i="135"/>
  <c r="A47" i="135"/>
  <c r="A48" i="135"/>
  <c r="A49" i="135"/>
  <c r="E2" i="135"/>
  <c r="A3" i="135"/>
  <c r="A4" i="135"/>
  <c r="A5" i="135"/>
  <c r="A6" i="135"/>
  <c r="A7" i="135"/>
  <c r="A8" i="135"/>
  <c r="A9" i="135"/>
  <c r="A10" i="135"/>
  <c r="A11" i="135"/>
  <c r="A12" i="135"/>
  <c r="A13" i="135"/>
  <c r="A14" i="135"/>
  <c r="A15" i="135"/>
  <c r="A16" i="135"/>
  <c r="A17" i="135"/>
  <c r="A18" i="135"/>
  <c r="A19" i="135"/>
  <c r="A20" i="135"/>
  <c r="A21" i="135"/>
  <c r="A22" i="135"/>
  <c r="A23" i="135"/>
  <c r="A24" i="135"/>
  <c r="A25" i="135"/>
  <c r="A26" i="135"/>
  <c r="A27" i="135"/>
  <c r="A28" i="135"/>
  <c r="A29" i="135"/>
  <c r="A30" i="135"/>
  <c r="A31" i="135"/>
  <c r="A32" i="135"/>
  <c r="A33" i="135"/>
  <c r="A34" i="135"/>
  <c r="A35" i="135"/>
  <c r="A36" i="135"/>
  <c r="A50" i="135"/>
  <c r="A51" i="135"/>
  <c r="A52" i="135"/>
  <c r="A53" i="135"/>
  <c r="A54" i="135"/>
  <c r="A55" i="135"/>
  <c r="A56" i="135"/>
  <c r="A57" i="135"/>
  <c r="A2" i="135"/>
  <c r="A15" i="134" l="1"/>
  <c r="A31" i="134"/>
  <c r="A25" i="134" l="1"/>
  <c r="A3" i="134"/>
  <c r="K68" i="134" l="1"/>
  <c r="L68" i="134"/>
  <c r="M68" i="134"/>
  <c r="N68" i="134"/>
  <c r="J68" i="134"/>
  <c r="F68" i="134"/>
  <c r="G68" i="134"/>
  <c r="H68" i="134"/>
  <c r="I68" i="134"/>
  <c r="E68" i="134"/>
  <c r="C62" i="134"/>
  <c r="N60" i="134"/>
  <c r="M60" i="134"/>
  <c r="L60" i="134"/>
  <c r="K60" i="134"/>
  <c r="J60" i="134"/>
  <c r="I60" i="134"/>
  <c r="H60" i="134"/>
  <c r="G60" i="134"/>
  <c r="F60" i="134"/>
  <c r="E60" i="134"/>
  <c r="N59" i="134"/>
  <c r="M59" i="134"/>
  <c r="L59" i="134"/>
  <c r="K59" i="134"/>
  <c r="J59" i="134"/>
  <c r="I59" i="134"/>
  <c r="H59" i="134"/>
  <c r="G59" i="134"/>
  <c r="F59" i="134"/>
  <c r="E59" i="134"/>
  <c r="N58" i="134"/>
  <c r="M58" i="134"/>
  <c r="L58" i="134"/>
  <c r="K58" i="134"/>
  <c r="J58" i="134"/>
  <c r="I58" i="134"/>
  <c r="H58" i="134"/>
  <c r="G58" i="134"/>
  <c r="F58" i="134"/>
  <c r="E58" i="134"/>
  <c r="N54" i="134"/>
  <c r="M54" i="134"/>
  <c r="L54" i="134"/>
  <c r="K54" i="134"/>
  <c r="J54" i="134"/>
  <c r="I54" i="134"/>
  <c r="H54" i="134"/>
  <c r="G54" i="134"/>
  <c r="F54" i="134"/>
  <c r="E54" i="134"/>
  <c r="N53" i="134"/>
  <c r="M53" i="134"/>
  <c r="L53" i="134"/>
  <c r="K53" i="134"/>
  <c r="J53" i="134"/>
  <c r="I53" i="134"/>
  <c r="H53" i="134"/>
  <c r="G53" i="134"/>
  <c r="F53" i="134"/>
  <c r="E53" i="134"/>
  <c r="N52" i="134"/>
  <c r="M52" i="134"/>
  <c r="L52" i="134"/>
  <c r="K52" i="134"/>
  <c r="J52" i="134"/>
  <c r="I52" i="134"/>
  <c r="H52" i="134"/>
  <c r="G52" i="134"/>
  <c r="F52" i="134"/>
  <c r="E52" i="134"/>
  <c r="N57" i="134"/>
  <c r="M57" i="134"/>
  <c r="L57" i="134"/>
  <c r="K57" i="134"/>
  <c r="J57" i="134"/>
  <c r="I57" i="134"/>
  <c r="H57" i="134"/>
  <c r="G57" i="134"/>
  <c r="F57" i="134"/>
  <c r="E57" i="134"/>
  <c r="N56" i="134"/>
  <c r="M56" i="134"/>
  <c r="L56" i="134"/>
  <c r="K56" i="134"/>
  <c r="J56" i="134"/>
  <c r="I56" i="134"/>
  <c r="H56" i="134"/>
  <c r="G56" i="134"/>
  <c r="F56" i="134"/>
  <c r="E56" i="134"/>
  <c r="N55" i="134"/>
  <c r="M55" i="134"/>
  <c r="L55" i="134"/>
  <c r="K55" i="134"/>
  <c r="J55" i="134"/>
  <c r="I55" i="134"/>
  <c r="H55" i="134"/>
  <c r="G55" i="134"/>
  <c r="F55" i="134"/>
  <c r="E55" i="134"/>
  <c r="N51" i="134"/>
  <c r="M51" i="134"/>
  <c r="L51" i="134"/>
  <c r="K51" i="134"/>
  <c r="J51" i="134"/>
  <c r="O51" i="134" s="1"/>
  <c r="I51" i="134"/>
  <c r="S51" i="134" s="1"/>
  <c r="H51" i="134"/>
  <c r="G51" i="134"/>
  <c r="F51" i="134"/>
  <c r="E51" i="134"/>
  <c r="N50" i="134"/>
  <c r="M50" i="134"/>
  <c r="L50" i="134"/>
  <c r="K50" i="134"/>
  <c r="J50" i="134"/>
  <c r="I50" i="134"/>
  <c r="H50" i="134"/>
  <c r="G50" i="134"/>
  <c r="F50" i="134"/>
  <c r="N49" i="134"/>
  <c r="M49" i="134"/>
  <c r="L49" i="134"/>
  <c r="K49" i="134"/>
  <c r="J49" i="134"/>
  <c r="I49" i="134"/>
  <c r="S49" i="134" s="1"/>
  <c r="H49" i="134"/>
  <c r="R49" i="134" s="1"/>
  <c r="G49" i="134"/>
  <c r="Q49" i="134" s="1"/>
  <c r="F49" i="134"/>
  <c r="E50" i="134"/>
  <c r="E49" i="134"/>
  <c r="N48" i="134"/>
  <c r="M48" i="134"/>
  <c r="L48" i="134"/>
  <c r="K48" i="134"/>
  <c r="J48" i="134"/>
  <c r="I48" i="134"/>
  <c r="S48" i="134" s="1"/>
  <c r="H48" i="134"/>
  <c r="R48" i="134" s="1"/>
  <c r="G48" i="134"/>
  <c r="Q48" i="134" s="1"/>
  <c r="F48" i="134"/>
  <c r="P48" i="134" s="1"/>
  <c r="E48" i="134"/>
  <c r="N47" i="134"/>
  <c r="M47" i="134"/>
  <c r="L47" i="134"/>
  <c r="K47" i="134"/>
  <c r="J47" i="134"/>
  <c r="I47" i="134"/>
  <c r="H47" i="134"/>
  <c r="G47" i="134"/>
  <c r="Q47" i="134" s="1"/>
  <c r="F47" i="134"/>
  <c r="P47" i="134" s="1"/>
  <c r="E47" i="134"/>
  <c r="N46" i="134"/>
  <c r="M46" i="134"/>
  <c r="L46" i="134"/>
  <c r="K46" i="134"/>
  <c r="J46" i="134"/>
  <c r="I46" i="134"/>
  <c r="H46" i="134"/>
  <c r="G46" i="134"/>
  <c r="F46" i="134"/>
  <c r="E46" i="134"/>
  <c r="N45" i="134"/>
  <c r="M45" i="134"/>
  <c r="L45" i="134"/>
  <c r="K45" i="134"/>
  <c r="J45" i="134"/>
  <c r="I45" i="134"/>
  <c r="H45" i="134"/>
  <c r="G45" i="134"/>
  <c r="F45" i="134"/>
  <c r="E45" i="134"/>
  <c r="N44" i="134"/>
  <c r="M44" i="134"/>
  <c r="L44" i="134"/>
  <c r="K44" i="134"/>
  <c r="J44" i="134"/>
  <c r="I44" i="134"/>
  <c r="S44" i="134" s="1"/>
  <c r="H44" i="134"/>
  <c r="G44" i="134"/>
  <c r="F44" i="134"/>
  <c r="E44" i="134"/>
  <c r="N43" i="134"/>
  <c r="M43" i="134"/>
  <c r="L43" i="134"/>
  <c r="K43" i="134"/>
  <c r="J43" i="134"/>
  <c r="I43" i="134"/>
  <c r="S43" i="134" s="1"/>
  <c r="H43" i="134"/>
  <c r="R43" i="134" s="1"/>
  <c r="G43" i="134"/>
  <c r="Q43" i="134" s="1"/>
  <c r="F43" i="134"/>
  <c r="E43" i="134"/>
  <c r="N42" i="134"/>
  <c r="M42" i="134"/>
  <c r="L42" i="134"/>
  <c r="K42" i="134"/>
  <c r="J42" i="134"/>
  <c r="I42" i="134"/>
  <c r="H42" i="134"/>
  <c r="R42" i="134" s="1"/>
  <c r="G42" i="134"/>
  <c r="Q42" i="134" s="1"/>
  <c r="F42" i="134"/>
  <c r="E42" i="134"/>
  <c r="N41" i="134"/>
  <c r="M41" i="134"/>
  <c r="L41" i="134"/>
  <c r="K41" i="134"/>
  <c r="J41" i="134"/>
  <c r="I41" i="134"/>
  <c r="S41" i="134" s="1"/>
  <c r="H41" i="134"/>
  <c r="R41" i="134" s="1"/>
  <c r="G41" i="134"/>
  <c r="Q41" i="134" s="1"/>
  <c r="F41" i="134"/>
  <c r="E41" i="134"/>
  <c r="N40" i="134"/>
  <c r="M40" i="134"/>
  <c r="L40" i="134"/>
  <c r="K40" i="134"/>
  <c r="J40" i="134"/>
  <c r="I40" i="134"/>
  <c r="H40" i="134"/>
  <c r="G40" i="134"/>
  <c r="F40" i="134"/>
  <c r="E40" i="134"/>
  <c r="N39" i="134"/>
  <c r="S39" i="134" s="1"/>
  <c r="M39" i="134"/>
  <c r="L39" i="134"/>
  <c r="K39" i="134"/>
  <c r="J39" i="134"/>
  <c r="I39" i="134"/>
  <c r="H39" i="134"/>
  <c r="G39" i="134"/>
  <c r="F39" i="134"/>
  <c r="P39" i="134" s="1"/>
  <c r="E39" i="134"/>
  <c r="N38" i="134"/>
  <c r="M38" i="134"/>
  <c r="L38" i="134"/>
  <c r="K38" i="134"/>
  <c r="J38" i="134"/>
  <c r="I38" i="134"/>
  <c r="H38" i="134"/>
  <c r="G38" i="134"/>
  <c r="F38" i="134"/>
  <c r="P38" i="134" s="1"/>
  <c r="E38" i="134"/>
  <c r="N37" i="134"/>
  <c r="M37" i="134"/>
  <c r="L37" i="134"/>
  <c r="K37" i="134"/>
  <c r="J37" i="134"/>
  <c r="I37" i="134"/>
  <c r="H37" i="134"/>
  <c r="G37" i="134"/>
  <c r="F37" i="134"/>
  <c r="E37" i="134"/>
  <c r="N36" i="134"/>
  <c r="M36" i="134"/>
  <c r="L36" i="134"/>
  <c r="K36" i="134"/>
  <c r="J36" i="134"/>
  <c r="I36" i="134"/>
  <c r="H36" i="134"/>
  <c r="G36" i="134"/>
  <c r="F36" i="134"/>
  <c r="E36" i="134"/>
  <c r="N35" i="134"/>
  <c r="M35" i="134"/>
  <c r="L35" i="134"/>
  <c r="K35" i="134"/>
  <c r="J35" i="134"/>
  <c r="I35" i="134"/>
  <c r="H35" i="134"/>
  <c r="G35" i="134"/>
  <c r="Q35" i="134" s="1"/>
  <c r="F35" i="134"/>
  <c r="E35" i="134"/>
  <c r="N34" i="134"/>
  <c r="M34" i="134"/>
  <c r="L34" i="134"/>
  <c r="K34" i="134"/>
  <c r="J34" i="134"/>
  <c r="I34" i="134"/>
  <c r="H34" i="134"/>
  <c r="G34" i="134"/>
  <c r="F34" i="134"/>
  <c r="E34" i="134"/>
  <c r="N33" i="134"/>
  <c r="M33" i="134"/>
  <c r="L33" i="134"/>
  <c r="K33" i="134"/>
  <c r="J33" i="134"/>
  <c r="I33" i="134"/>
  <c r="H33" i="134"/>
  <c r="G33" i="134"/>
  <c r="F33" i="134"/>
  <c r="E33" i="134"/>
  <c r="N32" i="134"/>
  <c r="M32" i="134"/>
  <c r="L32" i="134"/>
  <c r="K32" i="134"/>
  <c r="J32" i="134"/>
  <c r="I32" i="134"/>
  <c r="H32" i="134"/>
  <c r="G32" i="134"/>
  <c r="F32" i="134"/>
  <c r="E32" i="134"/>
  <c r="N31" i="134"/>
  <c r="M31" i="134"/>
  <c r="L31" i="134"/>
  <c r="K31" i="134"/>
  <c r="J31" i="134"/>
  <c r="I31" i="134"/>
  <c r="H31" i="134"/>
  <c r="G31" i="134"/>
  <c r="F31" i="134"/>
  <c r="E31" i="134"/>
  <c r="N30" i="134"/>
  <c r="M30" i="134"/>
  <c r="L30" i="134"/>
  <c r="K30" i="134"/>
  <c r="J30" i="134"/>
  <c r="I30" i="134"/>
  <c r="H30" i="134"/>
  <c r="G30" i="134"/>
  <c r="F30" i="134"/>
  <c r="E30" i="134"/>
  <c r="N29" i="134"/>
  <c r="M29" i="134"/>
  <c r="L29" i="134"/>
  <c r="K29" i="134"/>
  <c r="J29" i="134"/>
  <c r="I29" i="134"/>
  <c r="H29" i="134"/>
  <c r="G29" i="134"/>
  <c r="F29" i="134"/>
  <c r="E29" i="134"/>
  <c r="N28" i="134"/>
  <c r="M28" i="134"/>
  <c r="L28" i="134"/>
  <c r="K28" i="134"/>
  <c r="J28" i="134"/>
  <c r="I28" i="134"/>
  <c r="H28" i="134"/>
  <c r="G28" i="134"/>
  <c r="F28" i="134"/>
  <c r="E28" i="134"/>
  <c r="K25" i="134"/>
  <c r="L25" i="134"/>
  <c r="M25" i="134"/>
  <c r="N25" i="134"/>
  <c r="K26" i="134"/>
  <c r="L26" i="134"/>
  <c r="M26" i="134"/>
  <c r="N26" i="134"/>
  <c r="K27" i="134"/>
  <c r="L27" i="134"/>
  <c r="M27" i="134"/>
  <c r="N27" i="134"/>
  <c r="J27" i="134"/>
  <c r="J26" i="134"/>
  <c r="J25" i="134"/>
  <c r="F25" i="134"/>
  <c r="G25" i="134"/>
  <c r="H25" i="134"/>
  <c r="I25" i="134"/>
  <c r="F26" i="134"/>
  <c r="G26" i="134"/>
  <c r="H26" i="134"/>
  <c r="I26" i="134"/>
  <c r="F27" i="134"/>
  <c r="G27" i="134"/>
  <c r="H27" i="134"/>
  <c r="I27" i="134"/>
  <c r="E27" i="134"/>
  <c r="T27" i="134" s="1"/>
  <c r="E26" i="134"/>
  <c r="E25" i="134"/>
  <c r="J72" i="134"/>
  <c r="I72" i="134"/>
  <c r="H72" i="134"/>
  <c r="G72" i="134"/>
  <c r="F72" i="134"/>
  <c r="E72" i="134"/>
  <c r="N72" i="134"/>
  <c r="M72" i="134"/>
  <c r="L72" i="134"/>
  <c r="K72" i="134"/>
  <c r="C19" i="134"/>
  <c r="F17" i="134"/>
  <c r="G17" i="134"/>
  <c r="H17" i="134"/>
  <c r="I17" i="134"/>
  <c r="E17" i="134"/>
  <c r="F11" i="134"/>
  <c r="G11" i="134"/>
  <c r="H11" i="134"/>
  <c r="I11" i="134"/>
  <c r="E11" i="134"/>
  <c r="C37" i="134"/>
  <c r="C40" i="134" s="1"/>
  <c r="C38" i="134"/>
  <c r="C41" i="134" s="1"/>
  <c r="C39" i="134"/>
  <c r="C42" i="134" s="1"/>
  <c r="C46" i="134"/>
  <c r="C49" i="134" s="1"/>
  <c r="C47" i="134"/>
  <c r="C50" i="134" s="1"/>
  <c r="C48" i="134"/>
  <c r="C51" i="134" s="1"/>
  <c r="P46" i="134" l="1"/>
  <c r="Q40" i="134"/>
  <c r="P40" i="134"/>
  <c r="P34" i="134"/>
  <c r="O35" i="134"/>
  <c r="Q51" i="134"/>
  <c r="R51" i="134"/>
  <c r="Q50" i="134"/>
  <c r="R50" i="134"/>
  <c r="S50" i="134"/>
  <c r="P51" i="134"/>
  <c r="P50" i="134"/>
  <c r="T50" i="134"/>
  <c r="T49" i="134"/>
  <c r="R47" i="134"/>
  <c r="S47" i="134"/>
  <c r="R46" i="134"/>
  <c r="T48" i="134"/>
  <c r="O47" i="134"/>
  <c r="S46" i="134"/>
  <c r="Q46" i="134"/>
  <c r="R45" i="134"/>
  <c r="P43" i="134"/>
  <c r="S45" i="134"/>
  <c r="Q45" i="134"/>
  <c r="P45" i="134"/>
  <c r="O45" i="134"/>
  <c r="Q44" i="134"/>
  <c r="P44" i="134"/>
  <c r="T44" i="134"/>
  <c r="O44" i="134"/>
  <c r="P41" i="134"/>
  <c r="O41" i="134"/>
  <c r="S40" i="134"/>
  <c r="S42" i="134"/>
  <c r="P42" i="134"/>
  <c r="T42" i="134"/>
  <c r="R40" i="134"/>
  <c r="Q39" i="134"/>
  <c r="R39" i="134"/>
  <c r="O39" i="134"/>
  <c r="S38" i="134"/>
  <c r="R38" i="134"/>
  <c r="Q38" i="134"/>
  <c r="O38" i="134"/>
  <c r="S37" i="134"/>
  <c r="R37" i="134"/>
  <c r="Q37" i="134"/>
  <c r="T37" i="134"/>
  <c r="R35" i="134"/>
  <c r="S35" i="134"/>
  <c r="O34" i="134"/>
  <c r="S34" i="134"/>
  <c r="S36" i="134"/>
  <c r="R36" i="134"/>
  <c r="Q36" i="134"/>
  <c r="P36" i="134"/>
  <c r="T36" i="134"/>
  <c r="P35" i="134"/>
  <c r="R34" i="134"/>
  <c r="Q34" i="134"/>
  <c r="T33" i="134"/>
  <c r="T32" i="134"/>
  <c r="T30" i="134"/>
  <c r="T26" i="134"/>
  <c r="T39" i="134"/>
  <c r="T51" i="134"/>
  <c r="T31" i="134"/>
  <c r="T43" i="134"/>
  <c r="T29" i="134"/>
  <c r="T35" i="134"/>
  <c r="T41" i="134"/>
  <c r="T47" i="134"/>
  <c r="O37" i="134"/>
  <c r="O43" i="134"/>
  <c r="O50" i="134"/>
  <c r="T28" i="134"/>
  <c r="T40" i="134"/>
  <c r="O46" i="134"/>
  <c r="O49" i="134"/>
  <c r="O36" i="134"/>
  <c r="O42" i="134"/>
  <c r="O48" i="134"/>
  <c r="O40" i="134"/>
  <c r="R44" i="134"/>
  <c r="P49" i="134"/>
  <c r="P37" i="134"/>
  <c r="T38" i="134"/>
  <c r="T46" i="134"/>
  <c r="T34" i="134"/>
  <c r="T45" i="134"/>
  <c r="J11" i="134"/>
  <c r="O68" i="134"/>
  <c r="N67" i="134"/>
  <c r="M67" i="134"/>
  <c r="L67" i="134"/>
  <c r="K67" i="134"/>
  <c r="J67" i="134"/>
  <c r="I67" i="134"/>
  <c r="H67" i="134"/>
  <c r="G67" i="134"/>
  <c r="F67" i="134"/>
  <c r="E67" i="134"/>
  <c r="I66" i="134"/>
  <c r="O66" i="134" s="1"/>
  <c r="H66" i="134"/>
  <c r="G66" i="134"/>
  <c r="F66" i="134"/>
  <c r="E66" i="134"/>
  <c r="B58" i="134"/>
  <c r="B59" i="134" s="1"/>
  <c r="B60" i="134" s="1"/>
  <c r="C30" i="134"/>
  <c r="C33" i="134" s="1"/>
  <c r="C54" i="134" s="1"/>
  <c r="C57" i="134" s="1"/>
  <c r="C60" i="134" s="1"/>
  <c r="C29" i="134"/>
  <c r="C28" i="134"/>
  <c r="C31" i="134" s="1"/>
  <c r="C52" i="134" s="1"/>
  <c r="C55" i="134" s="1"/>
  <c r="C58" i="134" s="1"/>
  <c r="N23" i="134"/>
  <c r="N66" i="134" s="1"/>
  <c r="S66" i="134" s="1"/>
  <c r="M23" i="134"/>
  <c r="M66" i="134" s="1"/>
  <c r="R66" i="134" s="1"/>
  <c r="L23" i="134"/>
  <c r="L66" i="134" s="1"/>
  <c r="Q66" i="134" s="1"/>
  <c r="K23" i="134"/>
  <c r="K66" i="134" s="1"/>
  <c r="P66" i="134" s="1"/>
  <c r="J23" i="134"/>
  <c r="O23" i="134" s="1"/>
  <c r="I2" i="134"/>
  <c r="H2" i="134"/>
  <c r="G2" i="134"/>
  <c r="B24" i="125"/>
  <c r="B24" i="133"/>
  <c r="B23" i="83"/>
  <c r="Q55" i="134" l="1"/>
  <c r="O53" i="134"/>
  <c r="Q54" i="134"/>
  <c r="P27" i="134"/>
  <c r="P53" i="134"/>
  <c r="O60" i="134"/>
  <c r="P29" i="134"/>
  <c r="S68" i="134"/>
  <c r="R26" i="134"/>
  <c r="Q33" i="134"/>
  <c r="R53" i="134"/>
  <c r="P33" i="134"/>
  <c r="O26" i="134"/>
  <c r="P26" i="134"/>
  <c r="O31" i="134"/>
  <c r="S57" i="134"/>
  <c r="O30" i="134"/>
  <c r="P31" i="134"/>
  <c r="T68" i="134"/>
  <c r="J17" i="134"/>
  <c r="T25" i="134"/>
  <c r="R31" i="134"/>
  <c r="S58" i="134"/>
  <c r="O33" i="134"/>
  <c r="P68" i="134"/>
  <c r="Q59" i="134"/>
  <c r="S33" i="134"/>
  <c r="R55" i="134"/>
  <c r="O56" i="134"/>
  <c r="Q57" i="134"/>
  <c r="R58" i="134"/>
  <c r="S26" i="134"/>
  <c r="O58" i="134"/>
  <c r="O57" i="134"/>
  <c r="R29" i="134"/>
  <c r="R33" i="134"/>
  <c r="P57" i="134"/>
  <c r="S55" i="134"/>
  <c r="S60" i="134"/>
  <c r="Q58" i="134"/>
  <c r="S28" i="134"/>
  <c r="S23" i="134"/>
  <c r="Q26" i="134"/>
  <c r="O28" i="134"/>
  <c r="Q31" i="134"/>
  <c r="Q53" i="134"/>
  <c r="O55" i="134"/>
  <c r="Q56" i="134"/>
  <c r="S53" i="134"/>
  <c r="O27" i="134"/>
  <c r="Q29" i="134"/>
  <c r="O54" i="134"/>
  <c r="P55" i="134"/>
  <c r="O25" i="134"/>
  <c r="R27" i="134"/>
  <c r="P28" i="134"/>
  <c r="P30" i="134"/>
  <c r="O32" i="134"/>
  <c r="O52" i="134"/>
  <c r="R54" i="134"/>
  <c r="R56" i="134"/>
  <c r="P60" i="134"/>
  <c r="S27" i="134"/>
  <c r="P32" i="134"/>
  <c r="P52" i="134"/>
  <c r="S54" i="134"/>
  <c r="S56" i="134"/>
  <c r="Q68" i="134"/>
  <c r="P23" i="134"/>
  <c r="Q32" i="134"/>
  <c r="T58" i="134"/>
  <c r="T59" i="134" s="1"/>
  <c r="T60" i="134" s="1"/>
  <c r="Q23" i="134"/>
  <c r="S30" i="134"/>
  <c r="R32" i="134"/>
  <c r="R52" i="134"/>
  <c r="J66" i="134"/>
  <c r="R23" i="134"/>
  <c r="S31" i="134"/>
  <c r="S32" i="134"/>
  <c r="S52" i="134"/>
  <c r="R59" i="134"/>
  <c r="Q28" i="134"/>
  <c r="R30" i="134"/>
  <c r="Q52" i="134"/>
  <c r="P58" i="134"/>
  <c r="O29" i="134"/>
  <c r="P54" i="134"/>
  <c r="P56" i="134"/>
  <c r="S59" i="134"/>
  <c r="R28" i="134"/>
  <c r="T55" i="134"/>
  <c r="T56" i="134" s="1"/>
  <c r="T57" i="134" s="1"/>
  <c r="Q27" i="134"/>
  <c r="R57" i="134"/>
  <c r="O59" i="134"/>
  <c r="Q60" i="134"/>
  <c r="Q30" i="134"/>
  <c r="S29" i="134"/>
  <c r="R68" i="134"/>
  <c r="T52" i="134"/>
  <c r="T53" i="134" s="1"/>
  <c r="T54" i="134" s="1"/>
  <c r="P59" i="134"/>
  <c r="R60" i="134"/>
  <c r="P25" i="134"/>
  <c r="Q25" i="134"/>
  <c r="C32" i="134"/>
  <c r="R25" i="134"/>
  <c r="S25" i="134"/>
  <c r="D12" i="123"/>
  <c r="C12" i="123"/>
  <c r="C12" i="84"/>
  <c r="C53" i="134" l="1"/>
  <c r="B46" i="90"/>
  <c r="F45" i="90"/>
  <c r="F44" i="90"/>
  <c r="F43" i="90"/>
  <c r="F42" i="90"/>
  <c r="F39" i="90"/>
  <c r="F38" i="90"/>
  <c r="F37" i="90"/>
  <c r="F36" i="90"/>
  <c r="F47" i="90"/>
  <c r="H10" i="81"/>
  <c r="B10" i="81"/>
  <c r="C56" i="134" l="1"/>
  <c r="B6" i="82"/>
  <c r="C59" i="134" l="1"/>
  <c r="L71" i="134"/>
  <c r="L73" i="134" s="1"/>
  <c r="M71" i="134"/>
  <c r="M73" i="134" s="1"/>
  <c r="G71" i="134"/>
  <c r="G73" i="134" s="1"/>
  <c r="H71" i="134"/>
  <c r="H73" i="134" s="1"/>
  <c r="F71" i="134"/>
  <c r="F73" i="134" s="1"/>
  <c r="B15" i="82"/>
  <c r="B6" i="81"/>
  <c r="M74" i="134" l="1"/>
  <c r="E71" i="134"/>
  <c r="E73" i="134" s="1"/>
  <c r="J74" i="134"/>
  <c r="I71" i="134"/>
  <c r="I73" i="134" s="1"/>
  <c r="H74" i="134"/>
  <c r="E74" i="134"/>
  <c r="N74" i="134"/>
  <c r="K74" i="134"/>
  <c r="F74" i="134"/>
  <c r="L74" i="134"/>
  <c r="G74" i="134"/>
  <c r="J71" i="134"/>
  <c r="J73" i="134" s="1"/>
  <c r="K71" i="134"/>
  <c r="K73" i="134" s="1"/>
  <c r="I74" i="134"/>
  <c r="N71" i="134"/>
  <c r="N73" i="134" s="1"/>
  <c r="H47" i="90"/>
  <c r="F14" i="134" s="1"/>
  <c r="I47" i="90"/>
  <c r="G14" i="134" s="1"/>
  <c r="J47" i="90"/>
  <c r="H14" i="134" s="1"/>
  <c r="K47" i="90"/>
  <c r="I14" i="134" s="1"/>
  <c r="H46" i="90"/>
  <c r="F13" i="134" s="1"/>
  <c r="I46" i="90"/>
  <c r="G13" i="134" s="1"/>
  <c r="J46" i="90"/>
  <c r="H13" i="134" s="1"/>
  <c r="K46" i="90"/>
  <c r="I13" i="134" s="1"/>
  <c r="H45" i="90"/>
  <c r="F12" i="134" s="1"/>
  <c r="I45" i="90"/>
  <c r="G12" i="134" s="1"/>
  <c r="J45" i="90"/>
  <c r="H12" i="134" s="1"/>
  <c r="K45" i="90"/>
  <c r="I12" i="134" s="1"/>
  <c r="H43" i="90"/>
  <c r="F10" i="134" s="1"/>
  <c r="I43" i="90"/>
  <c r="G10" i="134" s="1"/>
  <c r="J43" i="90"/>
  <c r="H10" i="134" s="1"/>
  <c r="K43" i="90"/>
  <c r="I10" i="134" s="1"/>
  <c r="H42" i="90"/>
  <c r="F9" i="134" s="1"/>
  <c r="I42" i="90"/>
  <c r="G9" i="134" s="1"/>
  <c r="J42" i="90"/>
  <c r="H9" i="134" s="1"/>
  <c r="K42" i="90"/>
  <c r="I9" i="134" s="1"/>
  <c r="H41" i="90"/>
  <c r="F8" i="134" s="1"/>
  <c r="I41" i="90"/>
  <c r="G8" i="134" s="1"/>
  <c r="J41" i="90"/>
  <c r="H8" i="134" s="1"/>
  <c r="K41" i="90"/>
  <c r="I8" i="134" s="1"/>
  <c r="G47" i="90"/>
  <c r="E14" i="134" s="1"/>
  <c r="G46" i="90"/>
  <c r="E13" i="134" s="1"/>
  <c r="G45" i="90"/>
  <c r="E12" i="134" s="1"/>
  <c r="G43" i="90"/>
  <c r="E10" i="134" s="1"/>
  <c r="G42" i="90"/>
  <c r="E9" i="134" s="1"/>
  <c r="G41" i="90"/>
  <c r="E8" i="134" s="1"/>
  <c r="H40" i="90"/>
  <c r="F7" i="134" s="1"/>
  <c r="I40" i="90"/>
  <c r="G7" i="134" s="1"/>
  <c r="J40" i="90"/>
  <c r="H7" i="134" s="1"/>
  <c r="K40" i="90"/>
  <c r="I7" i="134" s="1"/>
  <c r="H39" i="90"/>
  <c r="F6" i="134" s="1"/>
  <c r="I39" i="90"/>
  <c r="G6" i="134" s="1"/>
  <c r="J39" i="90"/>
  <c r="H6" i="134" s="1"/>
  <c r="K39" i="90"/>
  <c r="I6" i="134" s="1"/>
  <c r="H38" i="90"/>
  <c r="F5" i="134" s="1"/>
  <c r="I38" i="90"/>
  <c r="G5" i="134" s="1"/>
  <c r="J38" i="90"/>
  <c r="H5" i="134" s="1"/>
  <c r="K38" i="90"/>
  <c r="I5" i="134" s="1"/>
  <c r="B41" i="90"/>
  <c r="G40" i="90"/>
  <c r="E7" i="134" s="1"/>
  <c r="G39" i="90"/>
  <c r="E6" i="134" s="1"/>
  <c r="G38" i="90"/>
  <c r="E5" i="134" s="1"/>
  <c r="H37" i="90"/>
  <c r="F4" i="134" s="1"/>
  <c r="I37" i="90"/>
  <c r="G4" i="134" s="1"/>
  <c r="J37" i="90"/>
  <c r="H4" i="134" s="1"/>
  <c r="K37" i="90"/>
  <c r="I4" i="134" s="1"/>
  <c r="G48" i="90"/>
  <c r="G37" i="90"/>
  <c r="E4" i="134" s="1"/>
  <c r="H36" i="90"/>
  <c r="F3" i="134" s="1"/>
  <c r="I36" i="90"/>
  <c r="G3" i="134" s="1"/>
  <c r="J36" i="90"/>
  <c r="H3" i="134" s="1"/>
  <c r="K36" i="90"/>
  <c r="I3" i="134" s="1"/>
  <c r="G36" i="90"/>
  <c r="E3" i="134" s="1"/>
  <c r="F40" i="90"/>
  <c r="B23" i="133"/>
  <c r="B23" i="121"/>
  <c r="B23" i="122" s="1"/>
  <c r="B23" i="125"/>
  <c r="P53" i="121"/>
  <c r="O53" i="121"/>
  <c r="P37" i="121"/>
  <c r="O37" i="121"/>
  <c r="P35" i="121"/>
  <c r="O35" i="121"/>
  <c r="P36" i="120"/>
  <c r="P99" i="83"/>
  <c r="P85" i="83"/>
  <c r="P15" i="83"/>
  <c r="O15" i="83"/>
  <c r="B21" i="82"/>
  <c r="P23" i="120"/>
  <c r="O23" i="120"/>
  <c r="J14" i="134" l="1"/>
  <c r="J13" i="134"/>
  <c r="J12" i="134"/>
  <c r="J10" i="134"/>
  <c r="J9" i="134"/>
  <c r="J8" i="134"/>
  <c r="J7" i="134"/>
  <c r="J6" i="134"/>
  <c r="J5" i="134"/>
  <c r="J4" i="134"/>
  <c r="J3" i="134"/>
  <c r="G23" i="133"/>
  <c r="H48" i="133"/>
  <c r="G48" i="133"/>
  <c r="D48" i="133"/>
  <c r="E48" i="133" s="1"/>
  <c r="F48" i="133" s="1"/>
  <c r="K40" i="133"/>
  <c r="J40" i="133"/>
  <c r="I40" i="133"/>
  <c r="H40" i="133"/>
  <c r="G40" i="133"/>
  <c r="K39" i="133"/>
  <c r="J39" i="133"/>
  <c r="I39" i="133"/>
  <c r="H39" i="133"/>
  <c r="G39" i="133"/>
  <c r="K38" i="133"/>
  <c r="J38" i="133"/>
  <c r="I38" i="133"/>
  <c r="H38" i="133"/>
  <c r="G38" i="133"/>
  <c r="K35" i="133"/>
  <c r="J35" i="133"/>
  <c r="I35" i="133"/>
  <c r="H35" i="133"/>
  <c r="G35" i="133"/>
  <c r="K31" i="133"/>
  <c r="J31" i="133"/>
  <c r="I31" i="133"/>
  <c r="H31" i="133"/>
  <c r="G31" i="133"/>
  <c r="K26" i="133"/>
  <c r="J26" i="133"/>
  <c r="G26" i="133"/>
  <c r="G23" i="125"/>
  <c r="G23" i="131"/>
  <c r="G23" i="130"/>
  <c r="G23" i="129"/>
  <c r="G23" i="128"/>
  <c r="G23" i="127"/>
  <c r="G23" i="126"/>
  <c r="G23" i="105"/>
  <c r="P52" i="132"/>
  <c r="O52" i="132"/>
  <c r="C50" i="132"/>
  <c r="H48" i="132"/>
  <c r="G48" i="132"/>
  <c r="D48" i="132"/>
  <c r="E48" i="132" s="1"/>
  <c r="F48" i="132" s="1"/>
  <c r="B45" i="132"/>
  <c r="K40" i="132"/>
  <c r="J40" i="132"/>
  <c r="I40" i="132"/>
  <c r="H40" i="132"/>
  <c r="G40" i="132"/>
  <c r="K39" i="132"/>
  <c r="J39" i="132"/>
  <c r="I39" i="132"/>
  <c r="H39" i="132"/>
  <c r="G39" i="132"/>
  <c r="B39" i="132"/>
  <c r="K38" i="132"/>
  <c r="J38" i="132"/>
  <c r="I38" i="132"/>
  <c r="H38" i="132"/>
  <c r="G38" i="132"/>
  <c r="P36" i="132"/>
  <c r="O36" i="132"/>
  <c r="B36" i="132" s="1"/>
  <c r="K35" i="132"/>
  <c r="J35" i="132"/>
  <c r="I35" i="132"/>
  <c r="H35" i="132"/>
  <c r="G35" i="132"/>
  <c r="P34" i="132"/>
  <c r="O34" i="132"/>
  <c r="B33" i="132" s="1"/>
  <c r="D34" i="132"/>
  <c r="D37" i="132" s="1"/>
  <c r="D40" i="132" s="1"/>
  <c r="B32" i="132"/>
  <c r="K31" i="132"/>
  <c r="J31" i="132"/>
  <c r="I31" i="132"/>
  <c r="H31" i="132"/>
  <c r="G31" i="132"/>
  <c r="D31" i="132"/>
  <c r="D41" i="132" s="1"/>
  <c r="D30" i="132"/>
  <c r="D29" i="132"/>
  <c r="D33" i="132" s="1"/>
  <c r="B29" i="132"/>
  <c r="B28" i="132"/>
  <c r="K26" i="132"/>
  <c r="J26" i="132"/>
  <c r="G26" i="132"/>
  <c r="H26" i="132" s="1"/>
  <c r="I26" i="132" s="1"/>
  <c r="G23" i="132"/>
  <c r="B23" i="132"/>
  <c r="B20" i="132"/>
  <c r="B18" i="132"/>
  <c r="P52" i="131"/>
  <c r="O52" i="131"/>
  <c r="C50" i="131"/>
  <c r="H48" i="131"/>
  <c r="G48" i="131"/>
  <c r="D48" i="131"/>
  <c r="E48" i="131" s="1"/>
  <c r="F48" i="131" s="1"/>
  <c r="B45" i="131"/>
  <c r="K40" i="131"/>
  <c r="J40" i="131"/>
  <c r="I40" i="131"/>
  <c r="H40" i="131"/>
  <c r="G40" i="131"/>
  <c r="K39" i="131"/>
  <c r="J39" i="131"/>
  <c r="I39" i="131"/>
  <c r="I41" i="131" s="1"/>
  <c r="H39" i="131"/>
  <c r="G39" i="131"/>
  <c r="B39" i="131"/>
  <c r="K38" i="131"/>
  <c r="J38" i="131"/>
  <c r="I38" i="131"/>
  <c r="H38" i="131"/>
  <c r="G38" i="131"/>
  <c r="P36" i="131"/>
  <c r="O36" i="131"/>
  <c r="B36" i="131" s="1"/>
  <c r="K35" i="131"/>
  <c r="J35" i="131"/>
  <c r="I35" i="131"/>
  <c r="H35" i="131"/>
  <c r="G35" i="131"/>
  <c r="P34" i="131"/>
  <c r="O34" i="131"/>
  <c r="B33" i="131" s="1"/>
  <c r="D34" i="131"/>
  <c r="D37" i="131" s="1"/>
  <c r="D40" i="131" s="1"/>
  <c r="B32" i="131"/>
  <c r="K31" i="131"/>
  <c r="J31" i="131"/>
  <c r="I31" i="131"/>
  <c r="H31" i="131"/>
  <c r="G31" i="131"/>
  <c r="D31" i="131"/>
  <c r="D35" i="131" s="1"/>
  <c r="D30" i="131"/>
  <c r="D29" i="131"/>
  <c r="D33" i="131" s="1"/>
  <c r="B29" i="131"/>
  <c r="B28" i="131"/>
  <c r="K26" i="131"/>
  <c r="J26" i="131"/>
  <c r="G26" i="131"/>
  <c r="H26" i="131" s="1"/>
  <c r="I26" i="131" s="1"/>
  <c r="B23" i="131"/>
  <c r="B20" i="131"/>
  <c r="B18" i="131"/>
  <c r="P52" i="130"/>
  <c r="O52" i="130"/>
  <c r="B52" i="130" s="1"/>
  <c r="C50" i="130"/>
  <c r="H48" i="130"/>
  <c r="G48" i="130"/>
  <c r="D48" i="130"/>
  <c r="E48" i="130" s="1"/>
  <c r="F48" i="130" s="1"/>
  <c r="B45" i="130"/>
  <c r="K40" i="130"/>
  <c r="J40" i="130"/>
  <c r="I40" i="130"/>
  <c r="H40" i="130"/>
  <c r="G40" i="130"/>
  <c r="K39" i="130"/>
  <c r="J39" i="130"/>
  <c r="I39" i="130"/>
  <c r="I41" i="130" s="1"/>
  <c r="H39" i="130"/>
  <c r="H41" i="130" s="1"/>
  <c r="G39" i="130"/>
  <c r="G41" i="130" s="1"/>
  <c r="B39" i="130"/>
  <c r="K38" i="130"/>
  <c r="J38" i="130"/>
  <c r="I38" i="130"/>
  <c r="H38" i="130"/>
  <c r="G38" i="130"/>
  <c r="P36" i="130"/>
  <c r="O36" i="130"/>
  <c r="B36" i="130" s="1"/>
  <c r="K35" i="130"/>
  <c r="J35" i="130"/>
  <c r="I35" i="130"/>
  <c r="H35" i="130"/>
  <c r="G35" i="130"/>
  <c r="P34" i="130"/>
  <c r="O34" i="130"/>
  <c r="D34" i="130"/>
  <c r="D37" i="130" s="1"/>
  <c r="D40" i="130" s="1"/>
  <c r="B32" i="130"/>
  <c r="K31" i="130"/>
  <c r="J31" i="130"/>
  <c r="I31" i="130"/>
  <c r="H31" i="130"/>
  <c r="G31" i="130"/>
  <c r="D31" i="130"/>
  <c r="D35" i="130" s="1"/>
  <c r="D30" i="130"/>
  <c r="D29" i="130"/>
  <c r="D36" i="130" s="1"/>
  <c r="B29" i="130"/>
  <c r="B28" i="130"/>
  <c r="K26" i="130"/>
  <c r="J26" i="130"/>
  <c r="G26" i="130"/>
  <c r="H26" i="130" s="1"/>
  <c r="I26" i="130" s="1"/>
  <c r="B23" i="130"/>
  <c r="B20" i="130"/>
  <c r="B18" i="130"/>
  <c r="P52" i="129"/>
  <c r="O52" i="129"/>
  <c r="B52" i="129" s="1"/>
  <c r="C50" i="129"/>
  <c r="H48" i="129"/>
  <c r="G48" i="129"/>
  <c r="D48" i="129"/>
  <c r="E48" i="129" s="1"/>
  <c r="F48" i="129" s="1"/>
  <c r="B45" i="129"/>
  <c r="K40" i="129"/>
  <c r="J40" i="129"/>
  <c r="I40" i="129"/>
  <c r="H40" i="129"/>
  <c r="G40" i="129"/>
  <c r="K39" i="129"/>
  <c r="J39" i="129"/>
  <c r="J41" i="129" s="1"/>
  <c r="I39" i="129"/>
  <c r="H39" i="129"/>
  <c r="H41" i="129" s="1"/>
  <c r="G39" i="129"/>
  <c r="B39" i="129"/>
  <c r="K38" i="129"/>
  <c r="J38" i="129"/>
  <c r="I38" i="129"/>
  <c r="H38" i="129"/>
  <c r="G38" i="129"/>
  <c r="P36" i="129"/>
  <c r="O36" i="129"/>
  <c r="B36" i="129" s="1"/>
  <c r="K35" i="129"/>
  <c r="J35" i="129"/>
  <c r="I35" i="129"/>
  <c r="H35" i="129"/>
  <c r="G35" i="129"/>
  <c r="P34" i="129"/>
  <c r="O34" i="129"/>
  <c r="B33" i="129" s="1"/>
  <c r="D34" i="129"/>
  <c r="D37" i="129" s="1"/>
  <c r="D40" i="129" s="1"/>
  <c r="B32" i="129"/>
  <c r="K31" i="129"/>
  <c r="J31" i="129"/>
  <c r="I31" i="129"/>
  <c r="H31" i="129"/>
  <c r="G31" i="129"/>
  <c r="D31" i="129"/>
  <c r="D35" i="129" s="1"/>
  <c r="D30" i="129"/>
  <c r="D29" i="129"/>
  <c r="D36" i="129" s="1"/>
  <c r="B29" i="129"/>
  <c r="B28" i="129"/>
  <c r="K26" i="129"/>
  <c r="J26" i="129"/>
  <c r="G26" i="129"/>
  <c r="H26" i="129" s="1"/>
  <c r="I26" i="129" s="1"/>
  <c r="B23" i="129"/>
  <c r="B20" i="129"/>
  <c r="B18" i="129"/>
  <c r="P52" i="128"/>
  <c r="O52" i="128"/>
  <c r="B52" i="128" s="1"/>
  <c r="C50" i="128"/>
  <c r="H48" i="128"/>
  <c r="G48" i="128"/>
  <c r="D48" i="128"/>
  <c r="E48" i="128" s="1"/>
  <c r="F48" i="128" s="1"/>
  <c r="B45" i="128"/>
  <c r="K40" i="128"/>
  <c r="J40" i="128"/>
  <c r="I40" i="128"/>
  <c r="H40" i="128"/>
  <c r="G40" i="128"/>
  <c r="K39" i="128"/>
  <c r="K41" i="128" s="1"/>
  <c r="J39" i="128"/>
  <c r="J41" i="128" s="1"/>
  <c r="I39" i="128"/>
  <c r="I41" i="128" s="1"/>
  <c r="H39" i="128"/>
  <c r="H41" i="128" s="1"/>
  <c r="G39" i="128"/>
  <c r="B39" i="128"/>
  <c r="K38" i="128"/>
  <c r="J38" i="128"/>
  <c r="I38" i="128"/>
  <c r="H38" i="128"/>
  <c r="G38" i="128"/>
  <c r="P36" i="128"/>
  <c r="O36" i="128"/>
  <c r="B36" i="128" s="1"/>
  <c r="K35" i="128"/>
  <c r="J35" i="128"/>
  <c r="I35" i="128"/>
  <c r="H35" i="128"/>
  <c r="G35" i="128"/>
  <c r="P34" i="128"/>
  <c r="O34" i="128"/>
  <c r="B33" i="128" s="1"/>
  <c r="D34" i="128"/>
  <c r="D37" i="128" s="1"/>
  <c r="D40" i="128" s="1"/>
  <c r="B32" i="128"/>
  <c r="K31" i="128"/>
  <c r="J31" i="128"/>
  <c r="I31" i="128"/>
  <c r="H31" i="128"/>
  <c r="G31" i="128"/>
  <c r="D31" i="128"/>
  <c r="D41" i="128" s="1"/>
  <c r="D30" i="128"/>
  <c r="D29" i="128"/>
  <c r="D33" i="128" s="1"/>
  <c r="B29" i="128"/>
  <c r="B28" i="128"/>
  <c r="K26" i="128"/>
  <c r="J26" i="128"/>
  <c r="G26" i="128"/>
  <c r="H26" i="128" s="1"/>
  <c r="I26" i="128" s="1"/>
  <c r="B23" i="128"/>
  <c r="B20" i="128"/>
  <c r="B18" i="128"/>
  <c r="P52" i="127"/>
  <c r="O52" i="127"/>
  <c r="C50" i="127"/>
  <c r="H48" i="127"/>
  <c r="G48" i="127"/>
  <c r="D48" i="127"/>
  <c r="E48" i="127" s="1"/>
  <c r="F48" i="127" s="1"/>
  <c r="B45" i="127"/>
  <c r="K40" i="127"/>
  <c r="J40" i="127"/>
  <c r="I40" i="127"/>
  <c r="H40" i="127"/>
  <c r="G40" i="127"/>
  <c r="K39" i="127"/>
  <c r="J39" i="127"/>
  <c r="I39" i="127"/>
  <c r="H39" i="127"/>
  <c r="G39" i="127"/>
  <c r="B39" i="127"/>
  <c r="K38" i="127"/>
  <c r="J38" i="127"/>
  <c r="I38" i="127"/>
  <c r="H38" i="127"/>
  <c r="G38" i="127"/>
  <c r="P36" i="127"/>
  <c r="O36" i="127"/>
  <c r="B36" i="127" s="1"/>
  <c r="K35" i="127"/>
  <c r="J35" i="127"/>
  <c r="I35" i="127"/>
  <c r="H35" i="127"/>
  <c r="G35" i="127"/>
  <c r="P34" i="127"/>
  <c r="O34" i="127"/>
  <c r="B33" i="127" s="1"/>
  <c r="D34" i="127"/>
  <c r="D37" i="127" s="1"/>
  <c r="D40" i="127" s="1"/>
  <c r="B32" i="127"/>
  <c r="K31" i="127"/>
  <c r="J31" i="127"/>
  <c r="I31" i="127"/>
  <c r="H31" i="127"/>
  <c r="G31" i="127"/>
  <c r="D31" i="127"/>
  <c r="D35" i="127" s="1"/>
  <c r="D30" i="127"/>
  <c r="D29" i="127"/>
  <c r="D33" i="127" s="1"/>
  <c r="B29" i="127"/>
  <c r="B28" i="127"/>
  <c r="K26" i="127"/>
  <c r="J26" i="127"/>
  <c r="G26" i="127"/>
  <c r="H26" i="127" s="1"/>
  <c r="I26" i="127" s="1"/>
  <c r="B23" i="127"/>
  <c r="B20" i="127"/>
  <c r="B18" i="127"/>
  <c r="P52" i="126"/>
  <c r="O52" i="126"/>
  <c r="B52" i="126" s="1"/>
  <c r="C50" i="126"/>
  <c r="H48" i="126"/>
  <c r="G48" i="126"/>
  <c r="D48" i="126"/>
  <c r="E48" i="126" s="1"/>
  <c r="F48" i="126" s="1"/>
  <c r="B45" i="126"/>
  <c r="K40" i="126"/>
  <c r="J40" i="126"/>
  <c r="I40" i="126"/>
  <c r="H40" i="126"/>
  <c r="G40" i="126"/>
  <c r="K39" i="126"/>
  <c r="J39" i="126"/>
  <c r="I39" i="126"/>
  <c r="H39" i="126"/>
  <c r="G39" i="126"/>
  <c r="B39" i="126"/>
  <c r="K38" i="126"/>
  <c r="J38" i="126"/>
  <c r="I38" i="126"/>
  <c r="H38" i="126"/>
  <c r="G38" i="126"/>
  <c r="P36" i="126"/>
  <c r="O36" i="126"/>
  <c r="K35" i="126"/>
  <c r="J35" i="126"/>
  <c r="I35" i="126"/>
  <c r="H35" i="126"/>
  <c r="G35" i="126"/>
  <c r="P34" i="126"/>
  <c r="O34" i="126"/>
  <c r="B33" i="126" s="1"/>
  <c r="D34" i="126"/>
  <c r="D37" i="126" s="1"/>
  <c r="D40" i="126" s="1"/>
  <c r="B32" i="126"/>
  <c r="K31" i="126"/>
  <c r="J31" i="126"/>
  <c r="I31" i="126"/>
  <c r="H31" i="126"/>
  <c r="G31" i="126"/>
  <c r="D31" i="126"/>
  <c r="D38" i="126" s="1"/>
  <c r="D30" i="126"/>
  <c r="D29" i="126"/>
  <c r="D33" i="126" s="1"/>
  <c r="B29" i="126"/>
  <c r="B28" i="126"/>
  <c r="K26" i="126"/>
  <c r="J26" i="126"/>
  <c r="G26" i="126"/>
  <c r="H26" i="126" s="1"/>
  <c r="I26" i="126" s="1"/>
  <c r="B23" i="126"/>
  <c r="B20" i="126"/>
  <c r="B18" i="126"/>
  <c r="P52" i="125"/>
  <c r="O52" i="125"/>
  <c r="B52" i="125" s="1"/>
  <c r="C50" i="125"/>
  <c r="H48" i="125"/>
  <c r="G48" i="125"/>
  <c r="D48" i="125"/>
  <c r="E48" i="125" s="1"/>
  <c r="F48" i="125" s="1"/>
  <c r="B45" i="125"/>
  <c r="K40" i="125"/>
  <c r="J40" i="125"/>
  <c r="I40" i="125"/>
  <c r="H40" i="125"/>
  <c r="G40" i="125"/>
  <c r="K39" i="125"/>
  <c r="J39" i="125"/>
  <c r="I39" i="125"/>
  <c r="H39" i="125"/>
  <c r="G39" i="125"/>
  <c r="G41" i="125" s="1"/>
  <c r="B39" i="125"/>
  <c r="K38" i="125"/>
  <c r="J38" i="125"/>
  <c r="I38" i="125"/>
  <c r="H38" i="125"/>
  <c r="G38" i="125"/>
  <c r="P36" i="125"/>
  <c r="O36" i="125"/>
  <c r="B36" i="125" s="1"/>
  <c r="K35" i="125"/>
  <c r="J35" i="125"/>
  <c r="I35" i="125"/>
  <c r="H35" i="125"/>
  <c r="G35" i="125"/>
  <c r="P34" i="125"/>
  <c r="O34" i="125"/>
  <c r="B33" i="125" s="1"/>
  <c r="D34" i="125"/>
  <c r="D37" i="125" s="1"/>
  <c r="D40" i="125" s="1"/>
  <c r="B32" i="125"/>
  <c r="K31" i="125"/>
  <c r="J31" i="125"/>
  <c r="I31" i="125"/>
  <c r="H31" i="125"/>
  <c r="G31" i="125"/>
  <c r="D31" i="125"/>
  <c r="D41" i="125" s="1"/>
  <c r="D30" i="125"/>
  <c r="D29" i="125"/>
  <c r="D33" i="125" s="1"/>
  <c r="B29" i="125"/>
  <c r="B28" i="125"/>
  <c r="K26" i="125"/>
  <c r="J26" i="125"/>
  <c r="G26" i="125"/>
  <c r="H26" i="125" s="1"/>
  <c r="I26" i="125" s="1"/>
  <c r="B20" i="125"/>
  <c r="B18" i="125"/>
  <c r="C8" i="80"/>
  <c r="C2" i="80"/>
  <c r="B150" i="83"/>
  <c r="J41" i="127" l="1"/>
  <c r="I41" i="127"/>
  <c r="H41" i="127"/>
  <c r="J41" i="133"/>
  <c r="K41" i="133"/>
  <c r="I41" i="133"/>
  <c r="H41" i="133"/>
  <c r="G41" i="133"/>
  <c r="H41" i="125"/>
  <c r="K41" i="125"/>
  <c r="J41" i="125"/>
  <c r="I41" i="125"/>
  <c r="J41" i="131"/>
  <c r="K41" i="131"/>
  <c r="H41" i="131"/>
  <c r="G41" i="131"/>
  <c r="K41" i="130"/>
  <c r="J41" i="130"/>
  <c r="K41" i="129"/>
  <c r="G41" i="129"/>
  <c r="I41" i="129"/>
  <c r="G41" i="128"/>
  <c r="K41" i="127"/>
  <c r="G41" i="127"/>
  <c r="K41" i="126"/>
  <c r="J41" i="126"/>
  <c r="I41" i="126"/>
  <c r="H41" i="126"/>
  <c r="G41" i="126"/>
  <c r="K41" i="132"/>
  <c r="J41" i="132"/>
  <c r="I41" i="132"/>
  <c r="H41" i="132"/>
  <c r="G41" i="132"/>
  <c r="H26" i="133"/>
  <c r="B52" i="131"/>
  <c r="B36" i="126"/>
  <c r="B52" i="127"/>
  <c r="B33" i="130"/>
  <c r="B52" i="132"/>
  <c r="D38" i="127"/>
  <c r="D38" i="130"/>
  <c r="D33" i="130"/>
  <c r="D39" i="129"/>
  <c r="D41" i="129"/>
  <c r="D41" i="130"/>
  <c r="D33" i="129"/>
  <c r="D39" i="131"/>
  <c r="D38" i="129"/>
  <c r="D39" i="130"/>
  <c r="D36" i="131"/>
  <c r="D36" i="125"/>
  <c r="D41" i="127"/>
  <c r="D38" i="131"/>
  <c r="D38" i="125"/>
  <c r="D41" i="131"/>
  <c r="D38" i="132"/>
  <c r="D35" i="132"/>
  <c r="D39" i="132"/>
  <c r="D36" i="132"/>
  <c r="D35" i="128"/>
  <c r="D38" i="128"/>
  <c r="D39" i="128"/>
  <c r="D36" i="128"/>
  <c r="D39" i="127"/>
  <c r="D36" i="127"/>
  <c r="D35" i="126"/>
  <c r="D39" i="126"/>
  <c r="D41" i="126"/>
  <c r="D36" i="126"/>
  <c r="D35" i="125"/>
  <c r="D39" i="125"/>
  <c r="B13" i="90"/>
  <c r="O46" i="81"/>
  <c r="P46" i="81"/>
  <c r="P45" i="81"/>
  <c r="O45" i="81"/>
  <c r="O254" i="83"/>
  <c r="O240" i="83"/>
  <c r="O226" i="83"/>
  <c r="B45" i="81"/>
  <c r="I26" i="133" l="1"/>
  <c r="B21" i="83"/>
  <c r="B19" i="83"/>
  <c r="B18" i="83"/>
  <c r="B17" i="83"/>
  <c r="J11" i="90"/>
  <c r="H326" i="83"/>
  <c r="I129" i="83"/>
  <c r="P254" i="83"/>
  <c r="P70" i="83"/>
  <c r="D25" i="82"/>
  <c r="B25" i="82"/>
  <c r="O344" i="83" l="1"/>
  <c r="O331" i="83"/>
  <c r="P52" i="105"/>
  <c r="O52" i="105"/>
  <c r="H52" i="90" l="1"/>
  <c r="I52" i="90"/>
  <c r="J52" i="90"/>
  <c r="K52" i="90"/>
  <c r="G52" i="90"/>
  <c r="D12" i="84"/>
  <c r="P297" i="83"/>
  <c r="P284" i="83"/>
  <c r="P240" i="83"/>
  <c r="P184" i="83"/>
  <c r="P311" i="83"/>
  <c r="D34" i="105"/>
  <c r="D37" i="105" l="1"/>
  <c r="D34" i="133"/>
  <c r="B28" i="105"/>
  <c r="B28" i="122" l="1"/>
  <c r="B28" i="133"/>
  <c r="D40" i="105"/>
  <c r="D40" i="133" s="1"/>
  <c r="D37" i="133"/>
  <c r="B28" i="121"/>
  <c r="B6" i="133" l="1"/>
  <c r="O297" i="83"/>
  <c r="O284" i="83"/>
  <c r="O43" i="81"/>
  <c r="O99" i="83"/>
  <c r="O85" i="83"/>
  <c r="B6" i="129" l="1"/>
  <c r="B6" i="132"/>
  <c r="B6" i="131"/>
  <c r="B6" i="130"/>
  <c r="B6" i="127"/>
  <c r="B6" i="126"/>
  <c r="B6" i="128"/>
  <c r="B6" i="125"/>
  <c r="D44" i="80"/>
  <c r="D45" i="80"/>
  <c r="D47" i="80"/>
  <c r="D48" i="80"/>
  <c r="D49" i="80"/>
  <c r="B54" i="123"/>
  <c r="B44" i="123"/>
  <c r="B34" i="123"/>
  <c r="B24" i="123"/>
  <c r="B14" i="123"/>
  <c r="B54" i="84"/>
  <c r="B44" i="84"/>
  <c r="B34" i="84"/>
  <c r="B24" i="84"/>
  <c r="D31" i="105"/>
  <c r="D31" i="133" s="1"/>
  <c r="D29" i="105"/>
  <c r="D29" i="133" s="1"/>
  <c r="B24" i="122" l="1"/>
  <c r="B48" i="90" s="1"/>
  <c r="G23" i="122" l="1"/>
  <c r="B18" i="90"/>
  <c r="B20" i="105"/>
  <c r="B20" i="133" s="1"/>
  <c r="B29" i="90"/>
  <c r="B9" i="90"/>
  <c r="B8" i="90"/>
  <c r="B8" i="123"/>
  <c r="D33" i="92"/>
  <c r="D30" i="92"/>
  <c r="B23" i="105"/>
  <c r="G23" i="121" l="1"/>
  <c r="D41" i="105" l="1"/>
  <c r="D29" i="122"/>
  <c r="O34" i="105"/>
  <c r="P34" i="105"/>
  <c r="O36" i="105"/>
  <c r="P36" i="105"/>
  <c r="B51" i="120"/>
  <c r="B19" i="120"/>
  <c r="B2" i="120"/>
  <c r="B2" i="133" s="1"/>
  <c r="D41" i="122" l="1"/>
  <c r="D41" i="133"/>
  <c r="B2" i="125"/>
  <c r="B2" i="128"/>
  <c r="B2" i="130"/>
  <c r="B2" i="131"/>
  <c r="B2" i="127"/>
  <c r="B2" i="129"/>
  <c r="B2" i="126"/>
  <c r="B2" i="132"/>
  <c r="B2" i="105"/>
  <c r="B2" i="123"/>
  <c r="B2" i="92"/>
  <c r="B2" i="121"/>
  <c r="B2" i="122"/>
  <c r="D31" i="121"/>
  <c r="D31" i="122"/>
  <c r="D29" i="121"/>
  <c r="D41" i="121"/>
  <c r="D38" i="105"/>
  <c r="D38" i="133" s="1"/>
  <c r="D35" i="105"/>
  <c r="D35" i="133" s="1"/>
  <c r="D35" i="122" l="1"/>
  <c r="D35" i="121"/>
  <c r="D38" i="122"/>
  <c r="D38" i="121"/>
  <c r="P226" i="83" l="1"/>
  <c r="B356" i="83"/>
  <c r="B268" i="83"/>
  <c r="O115" i="83"/>
  <c r="B146" i="83"/>
  <c r="B162" i="83"/>
  <c r="B157" i="83"/>
  <c r="B82" i="83"/>
  <c r="B12" i="83"/>
  <c r="B24" i="82" l="1"/>
  <c r="B19" i="82"/>
  <c r="B8" i="82"/>
  <c r="B4" i="82"/>
  <c r="B4" i="133" s="1"/>
  <c r="B5" i="82"/>
  <c r="B5" i="133" s="1"/>
  <c r="B107" i="81"/>
  <c r="B89" i="81"/>
  <c r="B72" i="81"/>
  <c r="B66" i="81"/>
  <c r="B60" i="81"/>
  <c r="B41" i="81"/>
  <c r="B28" i="81"/>
  <c r="B110" i="81"/>
  <c r="D62" i="81"/>
  <c r="C32" i="81"/>
  <c r="B5" i="81"/>
  <c r="B68" i="120"/>
  <c r="B54" i="120"/>
  <c r="B22" i="120"/>
  <c r="B17" i="120"/>
  <c r="B17" i="133" s="1"/>
  <c r="B16" i="120"/>
  <c r="B16" i="133" s="1"/>
  <c r="B15" i="120"/>
  <c r="B15" i="133" s="1"/>
  <c r="B13" i="120"/>
  <c r="B13" i="133" s="1"/>
  <c r="B12" i="120"/>
  <c r="B12" i="133" s="1"/>
  <c r="B10" i="120"/>
  <c r="B10" i="133" s="1"/>
  <c r="B13" i="92" l="1"/>
  <c r="B13" i="132"/>
  <c r="B13" i="131"/>
  <c r="B13" i="130"/>
  <c r="B13" i="129"/>
  <c r="B13" i="128"/>
  <c r="B13" i="127"/>
  <c r="B13" i="126"/>
  <c r="B13" i="125"/>
  <c r="B16" i="92"/>
  <c r="B17" i="130"/>
  <c r="B17" i="129"/>
  <c r="B17" i="128"/>
  <c r="B17" i="127"/>
  <c r="B17" i="126"/>
  <c r="B17" i="125"/>
  <c r="B17" i="131"/>
  <c r="B17" i="132"/>
  <c r="B15" i="92"/>
  <c r="B16" i="132"/>
  <c r="B16" i="131"/>
  <c r="B16" i="130"/>
  <c r="B16" i="129"/>
  <c r="B16" i="128"/>
  <c r="B16" i="127"/>
  <c r="B16" i="126"/>
  <c r="B16" i="125"/>
  <c r="B10" i="92"/>
  <c r="B10" i="132"/>
  <c r="B10" i="131"/>
  <c r="B10" i="130"/>
  <c r="B10" i="129"/>
  <c r="B10" i="128"/>
  <c r="B10" i="127"/>
  <c r="B10" i="126"/>
  <c r="B10" i="125"/>
  <c r="B4" i="129"/>
  <c r="B4" i="126"/>
  <c r="B4" i="125"/>
  <c r="B4" i="130"/>
  <c r="B4" i="127"/>
  <c r="B4" i="132"/>
  <c r="B4" i="131"/>
  <c r="B4" i="128"/>
  <c r="B14" i="92"/>
  <c r="B15" i="132"/>
  <c r="B15" i="131"/>
  <c r="B15" i="130"/>
  <c r="B15" i="129"/>
  <c r="B15" i="128"/>
  <c r="B15" i="127"/>
  <c r="B15" i="126"/>
  <c r="B15" i="125"/>
  <c r="B12" i="92"/>
  <c r="B12" i="132"/>
  <c r="B12" i="131"/>
  <c r="B12" i="130"/>
  <c r="B12" i="129"/>
  <c r="B12" i="128"/>
  <c r="B12" i="127"/>
  <c r="B12" i="126"/>
  <c r="B12" i="125"/>
  <c r="B5" i="126"/>
  <c r="B5" i="132"/>
  <c r="B5" i="130"/>
  <c r="B5" i="131"/>
  <c r="B5" i="129"/>
  <c r="B5" i="127"/>
  <c r="B5" i="128"/>
  <c r="B5" i="125"/>
  <c r="B5" i="123"/>
  <c r="B5" i="90"/>
  <c r="B5" i="92"/>
  <c r="B5" i="84"/>
  <c r="B4" i="84"/>
  <c r="B4" i="92"/>
  <c r="B4" i="123"/>
  <c r="B4" i="90"/>
  <c r="B6" i="84"/>
  <c r="B6" i="123"/>
  <c r="B6" i="92"/>
  <c r="B6" i="90"/>
  <c r="B5" i="122"/>
  <c r="B5" i="121"/>
  <c r="B5" i="105"/>
  <c r="B12" i="105"/>
  <c r="B12" i="122"/>
  <c r="B12" i="121"/>
  <c r="B13" i="105"/>
  <c r="B13" i="122"/>
  <c r="B13" i="121"/>
  <c r="B15" i="105"/>
  <c r="B15" i="122"/>
  <c r="B15" i="121"/>
  <c r="B4" i="122"/>
  <c r="B4" i="121"/>
  <c r="B16" i="105"/>
  <c r="B16" i="122"/>
  <c r="B16" i="121"/>
  <c r="B10" i="105"/>
  <c r="B10" i="122"/>
  <c r="B10" i="121"/>
  <c r="B17" i="105"/>
  <c r="B17" i="122"/>
  <c r="B17" i="121"/>
  <c r="B6" i="105"/>
  <c r="B6" i="122"/>
  <c r="B6" i="121"/>
  <c r="B4" i="83"/>
  <c r="B4" i="105"/>
  <c r="B5" i="83"/>
  <c r="B6" i="83"/>
  <c r="B6" i="120"/>
  <c r="K31" i="92" l="1"/>
  <c r="J31" i="92"/>
  <c r="I31" i="92"/>
  <c r="H31" i="92"/>
  <c r="G31" i="92"/>
  <c r="B32" i="105"/>
  <c r="B32" i="133" s="1"/>
  <c r="O36" i="120"/>
  <c r="B32" i="122" l="1"/>
  <c r="B32" i="121"/>
  <c r="D39" i="105"/>
  <c r="D39" i="133" s="1"/>
  <c r="D36" i="105"/>
  <c r="D36" i="133" s="1"/>
  <c r="D33" i="105"/>
  <c r="D33" i="133" s="1"/>
  <c r="B36" i="120"/>
  <c r="B36" i="105"/>
  <c r="J26" i="105"/>
  <c r="F51" i="90" l="1"/>
  <c r="B36" i="133"/>
  <c r="D33" i="122"/>
  <c r="D33" i="121"/>
  <c r="B36" i="122"/>
  <c r="B36" i="121"/>
  <c r="D36" i="122"/>
  <c r="D36" i="121"/>
  <c r="D39" i="122"/>
  <c r="D39" i="121"/>
  <c r="H48" i="122"/>
  <c r="G48" i="122"/>
  <c r="D48" i="122"/>
  <c r="E48" i="122" s="1"/>
  <c r="F48" i="122" s="1"/>
  <c r="K40" i="122"/>
  <c r="J40" i="122"/>
  <c r="I40" i="122"/>
  <c r="H40" i="122"/>
  <c r="G40" i="122"/>
  <c r="K39" i="122"/>
  <c r="J39" i="122"/>
  <c r="I39" i="122"/>
  <c r="H39" i="122"/>
  <c r="G39" i="122"/>
  <c r="K38" i="122"/>
  <c r="J38" i="122"/>
  <c r="I38" i="122"/>
  <c r="H38" i="122"/>
  <c r="K35" i="122"/>
  <c r="J35" i="122"/>
  <c r="I35" i="122"/>
  <c r="H35" i="122"/>
  <c r="G35" i="122"/>
  <c r="K31" i="122"/>
  <c r="J31" i="122"/>
  <c r="I31" i="122"/>
  <c r="H31" i="122"/>
  <c r="G31" i="122"/>
  <c r="K26" i="122"/>
  <c r="J26" i="122"/>
  <c r="G26" i="122"/>
  <c r="H26" i="122" s="1"/>
  <c r="I26" i="122" s="1"/>
  <c r="H48" i="121"/>
  <c r="G48" i="121"/>
  <c r="D48" i="121"/>
  <c r="E48" i="121" s="1"/>
  <c r="F48" i="121" s="1"/>
  <c r="K40" i="121"/>
  <c r="J40" i="121"/>
  <c r="I40" i="121"/>
  <c r="H40" i="121"/>
  <c r="G40" i="121"/>
  <c r="K39" i="121"/>
  <c r="J39" i="121"/>
  <c r="I39" i="121"/>
  <c r="H39" i="121"/>
  <c r="G39" i="121"/>
  <c r="K38" i="121"/>
  <c r="J38" i="121"/>
  <c r="I38" i="121"/>
  <c r="H38" i="121"/>
  <c r="G38" i="121"/>
  <c r="K35" i="121"/>
  <c r="J35" i="121"/>
  <c r="I35" i="121"/>
  <c r="H35" i="121"/>
  <c r="G35" i="121"/>
  <c r="K31" i="121"/>
  <c r="J31" i="121"/>
  <c r="I31" i="121"/>
  <c r="H31" i="121"/>
  <c r="G31" i="121"/>
  <c r="K26" i="121"/>
  <c r="J26" i="121"/>
  <c r="G26" i="121"/>
  <c r="H26" i="121" s="1"/>
  <c r="I26" i="121" s="1"/>
  <c r="H48" i="105"/>
  <c r="G48" i="105"/>
  <c r="D48" i="105"/>
  <c r="E48" i="105" s="1"/>
  <c r="F48" i="105" s="1"/>
  <c r="B52" i="105"/>
  <c r="B52" i="133" s="1"/>
  <c r="C50" i="105"/>
  <c r="C50" i="133" s="1"/>
  <c r="H41" i="122" l="1"/>
  <c r="G41" i="122"/>
  <c r="K41" i="121"/>
  <c r="I41" i="121"/>
  <c r="J41" i="121"/>
  <c r="I41" i="122"/>
  <c r="J41" i="122"/>
  <c r="K41" i="122"/>
  <c r="G41" i="121"/>
  <c r="H41" i="121"/>
  <c r="C50" i="121"/>
  <c r="C50" i="122"/>
  <c r="B52" i="122"/>
  <c r="B52" i="121"/>
  <c r="B387" i="83" l="1"/>
  <c r="H39" i="105"/>
  <c r="I39" i="105"/>
  <c r="J39" i="105"/>
  <c r="K39" i="105"/>
  <c r="H40" i="105"/>
  <c r="K75" i="134" s="1"/>
  <c r="K76" i="134" s="1"/>
  <c r="I40" i="105"/>
  <c r="L75" i="134" s="1"/>
  <c r="L76" i="134" s="1"/>
  <c r="J40" i="105"/>
  <c r="M75" i="134" s="1"/>
  <c r="M76" i="134" s="1"/>
  <c r="K40" i="105"/>
  <c r="N75" i="134" s="1"/>
  <c r="N76" i="134" s="1"/>
  <c r="G40" i="105"/>
  <c r="J75" i="134" s="1"/>
  <c r="J76" i="134" s="1"/>
  <c r="D30" i="105"/>
  <c r="D30" i="133" s="1"/>
  <c r="G39" i="105"/>
  <c r="K38" i="105"/>
  <c r="J38" i="105"/>
  <c r="I38" i="105"/>
  <c r="H38" i="105"/>
  <c r="G38" i="105"/>
  <c r="K35" i="105"/>
  <c r="K51" i="90" s="1"/>
  <c r="I16" i="134" s="1"/>
  <c r="J35" i="105"/>
  <c r="J51" i="90" s="1"/>
  <c r="H16" i="134" s="1"/>
  <c r="I35" i="105"/>
  <c r="I51" i="90" s="1"/>
  <c r="G16" i="134" s="1"/>
  <c r="H35" i="105"/>
  <c r="H51" i="90" s="1"/>
  <c r="F16" i="134" s="1"/>
  <c r="G35" i="105"/>
  <c r="G51" i="90" s="1"/>
  <c r="E16" i="134" s="1"/>
  <c r="J31" i="105"/>
  <c r="J50" i="90" s="1"/>
  <c r="H15" i="134" s="1"/>
  <c r="K31" i="105"/>
  <c r="K50" i="90" s="1"/>
  <c r="I15" i="134" s="1"/>
  <c r="I31" i="105"/>
  <c r="I50" i="90" s="1"/>
  <c r="G15" i="134" s="1"/>
  <c r="H31" i="105"/>
  <c r="H50" i="90" s="1"/>
  <c r="F15" i="134" s="1"/>
  <c r="G31" i="105"/>
  <c r="G50" i="90" s="1"/>
  <c r="E15" i="134" s="1"/>
  <c r="C6" i="80"/>
  <c r="B15" i="83" s="1"/>
  <c r="J16" i="134" l="1"/>
  <c r="K42" i="92"/>
  <c r="I75" i="134"/>
  <c r="I76" i="134" s="1"/>
  <c r="J42" i="92"/>
  <c r="H75" i="134"/>
  <c r="H76" i="134" s="1"/>
  <c r="J15" i="134"/>
  <c r="I42" i="92"/>
  <c r="G75" i="134"/>
  <c r="G76" i="134" s="1"/>
  <c r="H42" i="92"/>
  <c r="F75" i="134"/>
  <c r="F76" i="134" s="1"/>
  <c r="G42" i="92"/>
  <c r="E75" i="134"/>
  <c r="E76" i="134" s="1"/>
  <c r="B23" i="120"/>
  <c r="P43" i="81"/>
  <c r="K41" i="105"/>
  <c r="J41" i="105"/>
  <c r="I41" i="105"/>
  <c r="H41" i="105"/>
  <c r="D30" i="122"/>
  <c r="D30" i="121"/>
  <c r="B46" i="125" l="1"/>
  <c r="B46" i="130"/>
  <c r="B46" i="129"/>
  <c r="B46" i="128"/>
  <c r="B46" i="132"/>
  <c r="B46" i="127"/>
  <c r="B46" i="126"/>
  <c r="B46" i="131"/>
  <c r="B46" i="105"/>
  <c r="B46" i="133" s="1"/>
  <c r="B39" i="120"/>
  <c r="D40" i="122"/>
  <c r="D40" i="121"/>
  <c r="D34" i="122"/>
  <c r="D34" i="121"/>
  <c r="D37" i="122"/>
  <c r="D37" i="121"/>
  <c r="B45" i="105"/>
  <c r="B45" i="133" s="1"/>
  <c r="B46" i="122" l="1"/>
  <c r="B46" i="121"/>
  <c r="B45" i="122"/>
  <c r="B45" i="121"/>
  <c r="B39" i="105"/>
  <c r="B39" i="133" s="1"/>
  <c r="B33" i="105"/>
  <c r="G41" i="105"/>
  <c r="B29" i="105"/>
  <c r="B29" i="133" s="1"/>
  <c r="K26" i="105"/>
  <c r="G26" i="105"/>
  <c r="H26" i="105" s="1"/>
  <c r="I26" i="105" s="1"/>
  <c r="B18" i="105"/>
  <c r="B17" i="92" l="1"/>
  <c r="B18" i="133"/>
  <c r="F50" i="90"/>
  <c r="B33" i="133"/>
  <c r="B39" i="122"/>
  <c r="B39" i="121"/>
  <c r="B29" i="122"/>
  <c r="B29" i="121"/>
  <c r="B18" i="122"/>
  <c r="B18" i="121"/>
  <c r="B33" i="122"/>
  <c r="B33" i="121"/>
  <c r="B20" i="122"/>
  <c r="B20" i="121"/>
  <c r="B29" i="92"/>
  <c r="F52" i="90" s="1"/>
  <c r="B28" i="83"/>
  <c r="B48" i="81"/>
  <c r="B12" i="90" l="1"/>
  <c r="B132" i="83"/>
  <c r="B131" i="83"/>
  <c r="B130" i="83"/>
  <c r="J45" i="83"/>
  <c r="G45" i="83"/>
  <c r="E45" i="83"/>
  <c r="C45" i="83"/>
  <c r="K27" i="92" l="1"/>
  <c r="K26" i="92"/>
  <c r="J27" i="92"/>
  <c r="J26" i="92"/>
  <c r="K24" i="92"/>
  <c r="K40" i="92" s="1"/>
  <c r="J24" i="92"/>
  <c r="J40" i="92" s="1"/>
  <c r="K34" i="92"/>
  <c r="P14" i="90"/>
  <c r="O14" i="90"/>
  <c r="J34" i="92"/>
  <c r="J28" i="92" l="1"/>
  <c r="K28" i="92"/>
  <c r="K34" i="90" l="1"/>
  <c r="J34" i="90"/>
  <c r="J121" i="81" l="1"/>
  <c r="O184" i="83"/>
  <c r="K43" i="92" l="1"/>
  <c r="O74" i="92" l="1"/>
  <c r="O60" i="92"/>
  <c r="O359" i="83"/>
  <c r="O311" i="83"/>
  <c r="O271" i="83"/>
  <c r="O198" i="83"/>
  <c r="O134" i="83"/>
  <c r="O70" i="83"/>
  <c r="P74" i="92"/>
  <c r="P60" i="92"/>
  <c r="P359" i="83"/>
  <c r="P344" i="83"/>
  <c r="P331" i="83"/>
  <c r="P271" i="83"/>
  <c r="P198" i="83"/>
  <c r="P134" i="83"/>
  <c r="P115" i="83"/>
  <c r="J43" i="92" l="1"/>
  <c r="G34" i="92" l="1"/>
  <c r="G28" i="92"/>
  <c r="I27" i="92"/>
  <c r="H27" i="92"/>
  <c r="I26" i="92"/>
  <c r="H26" i="92"/>
  <c r="H28" i="92" l="1"/>
  <c r="I28" i="92"/>
  <c r="B121" i="81" l="1"/>
  <c r="E121" i="81"/>
  <c r="B170" i="83" l="1"/>
  <c r="D33" i="82" l="1"/>
  <c r="B33" i="82"/>
  <c r="D28" i="82"/>
  <c r="B28" i="82"/>
  <c r="D36" i="82"/>
  <c r="B36" i="82"/>
  <c r="E45" i="81" l="1"/>
  <c r="B152" i="83" l="1"/>
  <c r="B149" i="83"/>
  <c r="B88" i="92" l="1"/>
  <c r="B74" i="92"/>
  <c r="B60" i="92"/>
  <c r="B47" i="92"/>
  <c r="F43" i="92"/>
  <c r="B43" i="92"/>
  <c r="F42" i="92"/>
  <c r="B42" i="92"/>
  <c r="G40" i="92"/>
  <c r="B38" i="92"/>
  <c r="I34" i="92"/>
  <c r="H34" i="92"/>
  <c r="B32" i="92"/>
  <c r="D28" i="92"/>
  <c r="D26" i="92"/>
  <c r="B26" i="92"/>
  <c r="G24" i="92"/>
  <c r="H24" i="92" s="1"/>
  <c r="I24" i="92" s="1"/>
  <c r="B22" i="92"/>
  <c r="B19" i="92"/>
  <c r="D34" i="92" l="1"/>
  <c r="D31" i="92"/>
  <c r="D32" i="92"/>
  <c r="D29" i="92"/>
  <c r="G43" i="92"/>
  <c r="H43" i="92"/>
  <c r="I43" i="92"/>
  <c r="H40" i="92"/>
  <c r="I40" i="92" s="1"/>
  <c r="B134" i="83" l="1"/>
  <c r="B128" i="83"/>
  <c r="B99" i="83"/>
  <c r="G34" i="90" l="1"/>
  <c r="B31" i="90"/>
  <c r="B16" i="90"/>
  <c r="G15" i="90"/>
  <c r="F15" i="90"/>
  <c r="E15" i="90"/>
  <c r="D15" i="90"/>
  <c r="C15" i="90"/>
  <c r="B15" i="90"/>
  <c r="B14" i="84"/>
  <c r="B10" i="84"/>
  <c r="B10" i="123" s="1"/>
  <c r="B8" i="84"/>
  <c r="B373" i="83"/>
  <c r="B359" i="83"/>
  <c r="B344" i="83"/>
  <c r="B331" i="83"/>
  <c r="B329" i="83"/>
  <c r="B328" i="83"/>
  <c r="B327" i="83"/>
  <c r="B325" i="83"/>
  <c r="B311" i="83"/>
  <c r="B297" i="83"/>
  <c r="B284" i="83"/>
  <c r="B271" i="83"/>
  <c r="B254" i="83"/>
  <c r="B240" i="83"/>
  <c r="B226" i="83"/>
  <c r="B213" i="83"/>
  <c r="B211" i="83"/>
  <c r="B198" i="83"/>
  <c r="B184" i="83"/>
  <c r="B115" i="83"/>
  <c r="B85" i="83"/>
  <c r="B70" i="83"/>
  <c r="B41" i="83"/>
  <c r="B10" i="83"/>
  <c r="B9" i="83"/>
  <c r="B8" i="83"/>
  <c r="L19" i="82"/>
  <c r="K19" i="82"/>
  <c r="J19" i="82"/>
  <c r="I19" i="82"/>
  <c r="H19" i="82"/>
  <c r="G19" i="82"/>
  <c r="F19" i="82"/>
  <c r="E19" i="82"/>
  <c r="D19" i="82"/>
  <c r="B12" i="82"/>
  <c r="B10" i="82"/>
  <c r="L8" i="82"/>
  <c r="K8" i="82"/>
  <c r="J8" i="82"/>
  <c r="I8" i="82"/>
  <c r="H8" i="82"/>
  <c r="G8" i="82"/>
  <c r="F8" i="82"/>
  <c r="E8" i="82"/>
  <c r="D8" i="82"/>
  <c r="B4" i="120"/>
  <c r="J120" i="81"/>
  <c r="E120" i="81"/>
  <c r="B120" i="81"/>
  <c r="B118" i="81"/>
  <c r="B111" i="81"/>
  <c r="B113" i="81"/>
  <c r="B109" i="81"/>
  <c r="L107" i="81"/>
  <c r="K107" i="81"/>
  <c r="J107" i="81"/>
  <c r="I107" i="81"/>
  <c r="H107" i="81"/>
  <c r="F107" i="81"/>
  <c r="E107" i="81"/>
  <c r="D107" i="81"/>
  <c r="C107" i="81"/>
  <c r="B104" i="81"/>
  <c r="B99" i="81"/>
  <c r="B97" i="81"/>
  <c r="B95" i="81"/>
  <c r="B93" i="81"/>
  <c r="B91" i="81"/>
  <c r="B82" i="81"/>
  <c r="B81" i="81"/>
  <c r="B78" i="81"/>
  <c r="B76" i="81"/>
  <c r="B74" i="81"/>
  <c r="B68" i="81"/>
  <c r="L66" i="81"/>
  <c r="K66" i="81"/>
  <c r="J66" i="81"/>
  <c r="I66" i="81"/>
  <c r="H66" i="81"/>
  <c r="F66" i="81"/>
  <c r="E66" i="81"/>
  <c r="D66" i="81"/>
  <c r="C66" i="81"/>
  <c r="L60" i="81"/>
  <c r="K60" i="81"/>
  <c r="J60" i="81"/>
  <c r="I60" i="81"/>
  <c r="H60" i="81"/>
  <c r="F60" i="81"/>
  <c r="E60" i="81"/>
  <c r="D60" i="81"/>
  <c r="C60" i="81"/>
  <c r="B43" i="81"/>
  <c r="B38" i="81"/>
  <c r="B30" i="81"/>
  <c r="L28" i="81"/>
  <c r="K28" i="81"/>
  <c r="J28" i="81"/>
  <c r="I28" i="81"/>
  <c r="H28" i="81"/>
  <c r="F28" i="81"/>
  <c r="E28" i="81"/>
  <c r="D28" i="81"/>
  <c r="C28" i="81"/>
  <c r="B8" i="120" l="1"/>
  <c r="B8" i="133" s="1"/>
  <c r="B8" i="92"/>
  <c r="B9" i="120"/>
  <c r="B9" i="133" s="1"/>
  <c r="B9" i="92"/>
  <c r="B14" i="90"/>
  <c r="B5" i="120"/>
  <c r="C16" i="90"/>
  <c r="G16" i="90"/>
  <c r="F16" i="90"/>
  <c r="E16" i="90"/>
  <c r="D16" i="90"/>
  <c r="H34" i="90"/>
  <c r="B9" i="105" l="1"/>
  <c r="B9" i="132"/>
  <c r="B9" i="131"/>
  <c r="B9" i="128"/>
  <c r="B9" i="130"/>
  <c r="B9" i="129"/>
  <c r="B9" i="127"/>
  <c r="B9" i="126"/>
  <c r="B9" i="125"/>
  <c r="B8" i="125"/>
  <c r="B8" i="132"/>
  <c r="B8" i="131"/>
  <c r="B8" i="130"/>
  <c r="B8" i="129"/>
  <c r="B8" i="128"/>
  <c r="B8" i="127"/>
  <c r="B8" i="126"/>
  <c r="B8" i="122"/>
  <c r="B8" i="121"/>
  <c r="B8" i="105"/>
  <c r="B9" i="122"/>
  <c r="B9" i="121"/>
  <c r="I3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9380B934-508B-4A20-A177-3BA382AC40CD}">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tc={13F04E34-E525-428A-A93A-2764DE2E9770}</author>
  </authors>
  <commentList>
    <comment ref="O1" authorId="0" shapeId="0" xr:uid="{13F04E34-E525-428A-A93A-2764DE2E9770}">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<sst xmlns="http://schemas.openxmlformats.org/spreadsheetml/2006/main" count="1042" uniqueCount="513">
  <si>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</si>
  <si>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</si>
  <si>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</si>
  <si>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</si>
  <si>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</si>
  <si>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</si>
  <si>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</si>
  <si>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</si>
  <si>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</si>
  <si>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</si>
  <si>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</si>
  <si>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</si>
  <si>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</si>
  <si>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</si>
  <si>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</si>
  <si>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</si>
  <si>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</si>
  <si>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</si>
  <si>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</si>
  <si>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</si>
  <si>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</si>
  <si>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</si>
  <si>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</si>
  <si>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</si>
  <si>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</si>
  <si>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</si>
  <si>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</si>
  <si>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</si>
  <si>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</si>
  <si>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</si>
  <si>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</si>
  <si>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</si>
  <si>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</si>
  <si>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</si>
  <si>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 13</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</si>
  <si>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</si>
  <si>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</si>
  <si>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</si>
  <si>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</si>
  <si>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</si>
  <si>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</si>
  <si>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</si>
  <si>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</si>
  <si>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</si>
  <si>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</si>
  <si>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</si>
  <si>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</si>
  <si>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</si>
  <si>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</si>
  <si>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</si>
  <si>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</si>
  <si>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</si>
  <si>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</si>
  <si>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</si>
  <si>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</si>
  <si>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</si>
  <si>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</si>
  <si>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</si>
  <si>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</si>
  <si>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</si>
  <si>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</si>
  <si>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</si>
  <si>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</si>
  <si>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</si>
  <si>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PROTECTED COMMENTS</t>
  </si>
  <si>
    <t>Confirm that all information is reported on a calendar-year basis.</t>
  </si>
  <si>
    <t>Confirmez que tous les renseignements déclarés le sont selon l’année civile.</t>
  </si>
  <si>
    <t>Variable</t>
  </si>
  <si>
    <t>English</t>
  </si>
  <si>
    <t>French</t>
  </si>
  <si>
    <t>Data Validation comments</t>
  </si>
  <si>
    <t>Case Number</t>
  </si>
  <si>
    <t>The Goods</t>
  </si>
  <si>
    <t>Due Date</t>
  </si>
  <si>
    <t>UOM (plural)</t>
  </si>
  <si>
    <t>UOM (singular)</t>
  </si>
  <si>
    <t>Trade Level 1 (plural)</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</si>
  <si>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</si>
  <si>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</si>
  <si>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</si>
  <si>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</si>
  <si>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</si>
  <si>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</si>
  <si>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</si>
  <si>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</si>
  <si>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</si>
  <si>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</si>
  <si>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</si>
  <si>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</si>
  <si>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</si>
  <si>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</si>
  <si>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</si>
  <si>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</si>
  <si>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</si>
  <si>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</si>
  <si>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</si>
  <si>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</si>
  <si>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</si>
  <si>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</si>
  <si>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</si>
  <si>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</si>
  <si>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</si>
  <si>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</si>
  <si>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</si>
  <si>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</si>
  <si>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</si>
  <si>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</si>
  <si>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</si>
  <si>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</si>
  <si>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</si>
  <si>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</si>
  <si>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</si>
  <si>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</si>
  <si>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</si>
  <si>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</si>
  <si>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</si>
  <si>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Décrivez les plans de votre entreprise pour gérer les niveaux de stocks au cours des deux prochaines années. Fournissez les motifs et les hypothèses sous-tendant ces objectifs et ces stratégies.</t>
  </si>
  <si>
    <t>For additional details, view the Info tab.</t>
  </si>
  <si>
    <t>Pour plus de détails, consultez l'onglet Info.</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</si>
  <si>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</si>
  <si>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</si>
  <si>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</si>
  <si>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</si>
  <si>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</si>
  <si>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</si>
  <si>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</si>
  <si>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</si>
  <si>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</si>
  <si>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</si>
  <si>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</si>
  <si>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Type</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</si>
  <si>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</si>
  <si>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</si>
  <si>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</si>
  <si>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</si>
  <si>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Sélectionnez oui ou non</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</si>
  <si>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</si>
  <si>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</si>
  <si>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</si>
  <si>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</si>
  <si>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</si>
  <si>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</si>
  <si>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</si>
  <si>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</si>
  <si>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</si>
  <si>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</si>
  <si>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</si>
  <si>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Difference between ending inventory in Question 1 on the Invent-Stock tab and the calculated ending inventory</t>
  </si>
  <si>
    <t>GLOSSAIRE</t>
  </si>
  <si>
    <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</si>
  <si>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</si>
  <si>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</si>
  <si>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</si>
  <si>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</si>
  <si>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</si>
  <si>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</si>
  <si>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</si>
  <si>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</si>
  <si>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</si>
  <si>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</si>
  <si>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</si>
  <si>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</si>
  <si>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</si>
  <si>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</si>
  <si>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</si>
  <si>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</si>
  <si>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</si>
  <si>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</si>
  <si>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</si>
  <si>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</si>
  <si>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A</t>
  </si>
  <si>
    <t>Int period 1</t>
  </si>
  <si>
    <t>Int period 2</t>
  </si>
  <si>
    <t>Should your firm wish to add any comments related to its responses, submit them here. Be sure to indicate the applicable question number.</t>
  </si>
  <si>
    <t>Imports in Canada</t>
  </si>
  <si>
    <t>Sales in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</si>
  <si>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</si>
  <si>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</si>
  <si>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</si>
  <si>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</si>
  <si>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</si>
  <si>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</si>
  <si>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</si>
  <si>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</si>
  <si>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 xml:space="preserve">Imports </t>
  </si>
  <si>
    <t>Importations</t>
  </si>
  <si>
    <t xml:space="preserve">• Veuillez indiquer seulement les ventes effectuées à partir des importations de votre entreprise. Les ventes de marchandises achetées auprès de producteurs canadiens doivent être exclues. </t>
  </si>
  <si>
    <t>• Report all sales to Canadian and foreign associated firms.</t>
  </si>
  <si>
    <t>• Déclarez toutes les ventes aux entreprises associées canadiennes et étrangères.</t>
  </si>
  <si>
    <t>• Report all sales as of the date of shipment to the customer or the customer’s warehouse.</t>
  </si>
  <si>
    <t>• Déclarez toutes les ventes à compter de la date de l’expédition au client ou à son entrepôt.</t>
  </si>
  <si>
    <t>• Report all values in Canadian dollars.</t>
  </si>
  <si>
    <t>• Déclarez toutes les valeurs en dollars canadiens.</t>
  </si>
  <si>
    <t>Describe the method used to value your firm's sales to Canadian or foreign associated firms.</t>
  </si>
  <si>
    <t>Décrivez la méthode utilisée pour déterminer la valeur des ventes de votre entreprise à ses entreprises associées au Canada et/ou à l’étranger.</t>
  </si>
  <si>
    <t>Provide your firm’s strategies and objectives for the next two years with respect to the purchases of the goods made in Canada. Provide the rationale and assumptions underlying these strategies and objectives.</t>
  </si>
  <si>
    <t>Provide your firm’s strategies and objectives for the next two years with respect to imports and sales of imports of the goods. Provide the rationale and assumptions underlying these strategies and objectives.</t>
  </si>
  <si>
    <t>Importations au Canada</t>
  </si>
  <si>
    <t>Ventes au Canada</t>
  </si>
  <si>
    <t>Utilisez l'onglet AddPro si vous avez besoin de plus d'espace.</t>
  </si>
  <si>
    <t>First Year of POR</t>
  </si>
  <si>
    <t>Last Year of POR</t>
  </si>
  <si>
    <t>tonnes</t>
  </si>
  <si>
    <t>tonne</t>
  </si>
  <si>
    <t>distributors</t>
  </si>
  <si>
    <t>end users</t>
  </si>
  <si>
    <t>distributeurs</t>
  </si>
  <si>
    <t>INTRODUCTION</t>
  </si>
  <si>
    <t>LANGUAGE PREFERENCE | PRÉFÉRENCE LINGUISTIQUE</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</si>
  <si>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</si>
  <si>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</si>
  <si>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QUESTIONS</t>
  </si>
  <si>
    <t>DO YOU NEED TO COMPLETE THIS QUESTIONNAIRE?</t>
  </si>
  <si>
    <t>FAILURE TO COMPLETE QUESTIONNAIRE</t>
  </si>
  <si>
    <t>QUESTIONNAIRE NON REMPLI</t>
  </si>
  <si>
    <t>QUESTIONNAIRE À L'INTENTION DES IMPORTATEURS</t>
  </si>
  <si>
    <t>QUESTIONNAIRE OUTLINE</t>
  </si>
  <si>
    <t>APERÇU DU QUESTIONNAIRE</t>
  </si>
  <si>
    <t>Additional Product Info</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</si>
  <si>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</si>
  <si>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</si>
  <si>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GLOSSARY</t>
  </si>
  <si>
    <t>DEFINITION OF "THE GOODS"</t>
  </si>
  <si>
    <t>LA DÉFINITION "DES MARCHANDISES"</t>
  </si>
  <si>
    <t>Last Day of POR</t>
  </si>
  <si>
    <t>Important notes for formatting</t>
  </si>
  <si>
    <t>Insert and merge rows where needed to expand height of text boxes.</t>
  </si>
  <si>
    <t>La valeur de vos ventes après déduction des escomptes au comptant, des remises sur quantité et des escomptes reportés, des rabais, des taxes, des ristournes et des primes, qu’ils soient indiqués ou non sur la facture. Incluez le coût de livraison.</t>
  </si>
  <si>
    <t>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t>
  </si>
  <si>
    <t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</si>
  <si>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</si>
  <si>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</si>
  <si>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</si>
  <si>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</si>
  <si>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</si>
  <si>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</si>
  <si>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</si>
  <si>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</si>
  <si>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</si>
  <si>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</si>
  <si>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</si>
  <si>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</si>
  <si>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</si>
  <si>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PROTECTED</t>
  </si>
  <si>
    <t>PROTÉGÉ</t>
  </si>
  <si>
    <t>PURCHASES</t>
  </si>
  <si>
    <t>ACHATS</t>
  </si>
  <si>
    <t>Countries for Tabs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</si>
  <si>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</si>
  <si>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</si>
  <si>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IMPORTS AND SALES</t>
  </si>
  <si>
    <t>IMPORTATIONS ET STOCKS</t>
  </si>
  <si>
    <t>Related firms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</si>
  <si>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</si>
  <si>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</si>
  <si>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Entreprises affiliées</t>
  </si>
  <si>
    <t>Delivery Cost (%)</t>
  </si>
  <si>
    <t>Coût de livraison (%)</t>
  </si>
  <si>
    <t>net delivered purchase value (CAD)</t>
  </si>
  <si>
    <t>valeur d'achat nette rendue (CAD)</t>
  </si>
  <si>
    <t>Beginning inventory</t>
  </si>
  <si>
    <t>Stock d'ouverture</t>
  </si>
  <si>
    <t>Export sales</t>
  </si>
  <si>
    <t>GENERAL</t>
  </si>
  <si>
    <t>GÉNÉRAL</t>
  </si>
  <si>
    <t>Note: Public/non-confidential information in this table is automatically generated from the information provided in the "Imp" tabs and "Invent-Stock" tab. Any changes to this public summary must therefore be made in those tabs.</t>
  </si>
  <si>
    <t>IMPORTATIONS ET VENTES</t>
  </si>
  <si>
    <t>Other countries</t>
  </si>
  <si>
    <t>Autres pays</t>
  </si>
  <si>
    <t>Total sales of imports in Canada</t>
  </si>
  <si>
    <t>Ventes totales d'importations au Canada</t>
  </si>
  <si>
    <t>Analyst 1</t>
  </si>
  <si>
    <t>Analyst 2</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</si>
  <si>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</si>
  <si>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</si>
  <si>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</si>
  <si>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</si>
  <si>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 Report only sales from your firm’s imports. Sales of purchased goods from Canadian producers must be excluded.</t>
  </si>
  <si>
    <t>INVENTORIES AND EXPORT SALES</t>
  </si>
  <si>
    <t>STOCKS ET VENTES À L'EXPORTATION</t>
  </si>
  <si>
    <t>Distributor</t>
  </si>
  <si>
    <t>Distributeur</t>
  </si>
  <si>
    <t>Drop down lists</t>
  </si>
  <si>
    <t>Public Question 1</t>
  </si>
  <si>
    <t>Yes</t>
  </si>
  <si>
    <t>Oui</t>
  </si>
  <si>
    <t>No</t>
  </si>
  <si>
    <t>Non</t>
  </si>
  <si>
    <t>If no, explain why import data indicates that you imported during this period.</t>
  </si>
  <si>
    <t>Si non, expliquez pourquoi les données d'importation indiquent que vous avez importé au cours de cette période.</t>
  </si>
  <si>
    <t>If no, explain.</t>
  </si>
  <si>
    <t>Si non, expliquez.</t>
  </si>
  <si>
    <t>DEVEZ-VOUS REMPLIR CE QUESTIONNAIRE?</t>
  </si>
  <si>
    <t>Valeur d’achat nette rendue (coût de revient)</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</si>
  <si>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</si>
  <si>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</si>
  <si>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</si>
  <si>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L'exportateur s'occupe de la livraison mais les frais de livraison sont facturés séparément à votre entreprise.</t>
  </si>
  <si>
    <t>La livraison et ses frais sont pris en charge par votre entreprise.</t>
  </si>
  <si>
    <t>valeur de vente nette rendue (CAD)</t>
  </si>
  <si>
    <t>Type d'affiliation</t>
  </si>
  <si>
    <t>utilisateurs finals</t>
  </si>
  <si>
    <t>Stock de clôture</t>
  </si>
  <si>
    <t>Si le volume du stock de clôture à la question 1 sur l'onglet Invent-Stock diffère du stock de clôture calculé, expliquez pourquoi il y a une différence.</t>
  </si>
  <si>
    <t>Différence entre le stock de clôture à la question 1 sur l'onglet Invent-Stock et le stock de clôture calculé</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</si>
  <si>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</si>
  <si>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</si>
  <si>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</si>
  <si>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</si>
  <si>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</si>
  <si>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</si>
  <si>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i.e. columns B-L should be 160 pixels each.</t>
  </si>
  <si>
    <t>When adding or modifying columns, please ensure the total of all column widths in a tab equals 1760 pixels to allow for consistent scaling when exported to PDF.</t>
  </si>
  <si>
    <t>Using data provided in Question 1 on the country tabs with the data provided in Question 1 on the Invent-Stock tab, the questionnaire calculates ending inventory as follows:</t>
  </si>
  <si>
    <t>En utilisant les données fournies à la question 1 sur les onglets des pays avec les données fournies à la question 1 sur l'onglet Invent-Stock, le questionnaire calcule le stock de clôture comme suit :</t>
  </si>
  <si>
    <t xml:space="preserve">Your firm arranges and pays for delivery directly. </t>
  </si>
  <si>
    <t>hiddenc</t>
  </si>
  <si>
    <t>Provide the proportion of your import net delivered selling value that is represented by delivery costs.</t>
  </si>
  <si>
    <t>Subject Countries (incl. French pronouns: de la, du, des)</t>
  </si>
  <si>
    <t>Indiquez la proportion de la valeur de vente nette rendue de vos importations qui est représentée par les frais de livraison.</t>
  </si>
  <si>
    <t>dumping</t>
  </si>
  <si>
    <t>Delivery costs</t>
  </si>
  <si>
    <t>Coûts de livraison</t>
  </si>
  <si>
    <t>The value of your sales net of all discounts (cash, quantity or deferred), allowances, taxes, rebates and incentives, whether or not shown on the invoice. It includes all delivery costs.</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</si>
  <si>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</si>
  <si>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</si>
  <si>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net delivered selling value (CAD)</t>
  </si>
  <si>
    <t xml:space="preserve">Your firm handles delivery, and the cost is built into the price. </t>
  </si>
  <si>
    <t>Votre entreprise s'occupe de la livraison et les frais de livraison sont inclus dans le prix de vente.</t>
  </si>
  <si>
    <t xml:space="preserve">Your firm handles delivery, but charges the purchaser separately for it. </t>
  </si>
  <si>
    <t>Votre entreprise s'occupe de la livraison mais les frais de livraison sont facturés séparément à l’acheteur.</t>
  </si>
  <si>
    <t xml:space="preserve">The purchaser arranges and pays for delivery directly. </t>
  </si>
  <si>
    <t>La livraison et ses frais sont pris en charge par l’acheteur.</t>
  </si>
  <si>
    <t>Intro, Confirm</t>
  </si>
  <si>
    <t>Select all that apply</t>
  </si>
  <si>
    <t>Sélectionnez tout ce qui s'applique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</si>
  <si>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</si>
  <si>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</si>
  <si>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</si>
  <si>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</si>
  <si>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If your firm is an end user, indicate your primary industries.</t>
  </si>
  <si>
    <t>Si votre entreprise est un utilisateur final, indiquez vos segments de marché.</t>
  </si>
  <si>
    <t>RR-2025-006</t>
  </si>
  <si>
    <t>March 31, 2026</t>
  </si>
  <si>
    <t>31 mars 2026</t>
  </si>
  <si>
    <t>Jan-Mar 2025</t>
  </si>
  <si>
    <t>janv-mars 2025</t>
  </si>
  <si>
    <t>Jan-Mar 2026</t>
  </si>
  <si>
    <t>janv-mars 2026</t>
  </si>
  <si>
    <t>May 22, 2026</t>
  </si>
  <si>
    <t>22 mai 2026</t>
  </si>
  <si>
    <t>Paula Place</t>
  </si>
  <si>
    <t>paula.place@tribunal.gc.ca</t>
  </si>
  <si>
    <t>343-574-3196</t>
  </si>
  <si>
    <t>François Thivierge</t>
  </si>
  <si>
    <t>343-550-4453</t>
  </si>
  <si>
    <t>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t>
  </si>
  <si>
    <t>Republic of India</t>
  </si>
  <si>
    <t>Republic of Indonesia</t>
  </si>
  <si>
    <t>Kingdom of Thailand</t>
  </si>
  <si>
    <t>Ukraine</t>
  </si>
  <si>
    <t>Socialist Republic of Vietnam</t>
  </si>
  <si>
    <t>Chinese Taipei</t>
  </si>
  <si>
    <t>République de l’Inde</t>
  </si>
  <si>
    <t>Royaume de Thaïlande</t>
  </si>
  <si>
    <t>République socialiste du Vietnam</t>
  </si>
  <si>
    <t>République de l’Indonésie</t>
  </si>
  <si>
    <t>Taipei chinois</t>
  </si>
  <si>
    <t>Measures</t>
  </si>
  <si>
    <t>Subject Country/Pays sujet 1</t>
  </si>
  <si>
    <t>Subject Country/Pays sujet 2</t>
  </si>
  <si>
    <t>Subject Country/Pays sujet 3</t>
  </si>
  <si>
    <t>Subject Country/Pays sujet 4</t>
  </si>
  <si>
    <t>Subject Country/Pays sujet 5</t>
  </si>
  <si>
    <t>Subject Country/Pays sujet 6</t>
  </si>
  <si>
    <t>Subject Country/Pays sujet 7</t>
  </si>
  <si>
    <t>Subject Country/Pays sujet 8</t>
  </si>
  <si>
    <t>OCTG V</t>
  </si>
  <si>
    <t>République populaire de Chine</t>
  </si>
  <si>
    <t>Fournissez les stratégies et les objectifs de votre entreprise pour les deux prochaines années en ce qui concerne les achats de marchandises fabriquées au Canada. Fournissez la justification et les hypothèses qui sous-tendent ces stratégies et objectifs.</t>
  </si>
  <si>
    <t>Fournissez les stratégies et les objectifs de votre entreprise pour les deux prochaines années en ce qui concerne les importations et les ventes de marchandises importées. Fournissez la justification et les hypothèses qui sous-tendent ces stratégies et objectifs.</t>
  </si>
  <si>
    <t xml:space="preserve">Indiquez les importations et les ventes de marchandises de votre entreprise du : </t>
  </si>
  <si>
    <t xml:space="preserve">Provide your firm's imports and sales of imports of the goods from the: </t>
  </si>
  <si>
    <t xml:space="preserve">Indiquez les importations et les ventes de marchandises de votre entreprise de la : </t>
  </si>
  <si>
    <t xml:space="preserve">Provide your firm's imports and sales of imports of the goods from the : </t>
  </si>
  <si>
    <t xml:space="preserve">Indiquez les importations et les ventes de marchandises de votre entreprise de la: </t>
  </si>
  <si>
    <t xml:space="preserve">Provide your firm's imports and sales of imports of the goods from : </t>
  </si>
  <si>
    <t xml:space="preserve">Indiquez les importations et les ventes de marchandises de votre entreprise du: </t>
  </si>
  <si>
    <t>oil country tubular goods</t>
  </si>
  <si>
    <t>le dumping</t>
  </si>
  <si>
    <t>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t>
  </si>
  <si>
    <t>IMPORTER QUESTIONNAIRE | QUESTIONNAIRE À L'INTENTION DES IMPORTATEURS</t>
  </si>
  <si>
    <t>IMPORTER QUESTIONNAIRE</t>
  </si>
  <si>
    <t>fournitures tubulaires pour puits de pétrole</t>
  </si>
  <si>
    <t>https://www.cbsa-asfc.gc.ca/sima-lmsi/mif-mev/octg2-eng.html</t>
  </si>
  <si>
    <t>https://www.cbsa-asfc.gc.ca/sima-lmsi/mif-mev/octg2-fra.html</t>
  </si>
  <si>
    <t>ADDITIONAL PRODUCT INFORMATION AND TARIFF CLASSIFICATION NUMBERS</t>
  </si>
  <si>
    <t>RENSEIGNEMENTS ADDITIONNELS SUR LE PRODUIT ET NUMÉROS DE CLASSEMENT TARIFAIRE</t>
  </si>
  <si>
    <t>francois.thivierge@tribunal.gc.ca</t>
  </si>
  <si>
    <t>Your firm sold the goods, without modification, to members of the public (i.e. a retailer).</t>
  </si>
  <si>
    <t>Your firm sold the goods, without modification, to other businesses (i.e. a distributor of the goods).</t>
  </si>
  <si>
    <t>Your firm used the goods in the production of a different product which you then sold (i.e. an end user of the goods).</t>
  </si>
  <si>
    <t>Your firm used the goods for its own purposes and the goods were not sold in any capacity (i.e. an end user of the goods).</t>
  </si>
  <si>
    <t>Votre entreprise a vendu les marchandises, sans modification, à des particuliers (c'est-à-dire un détaillant).</t>
  </si>
  <si>
    <t>Votre entreprise a vendu les marchandises, sans modification, à d'autres entreprises (c'est-à-dire un distributeur des marchandises).</t>
  </si>
  <si>
    <t>Votre entreprise a utilisé les marchandises dans la production d'un produit différent que vous avez ensuite vendu (c'est-à-dire un utilisateur final des marchandises).</t>
  </si>
  <si>
    <t>Votre entreprise a utilisé les marchandises à ses propres fins et les marchandises n'ont été vendues sous aucune forme (c'est-à-dire un utilisateur final des marchandises).</t>
  </si>
  <si>
    <t>Chinese Taipei, India, Indonesia, Korea, Thailand, Türkiye, Ukraine, and Vietnam, except for goods exported from Korea by Hyundai Steel Company, and goods exported from Türkiye by Borusan Mannesmann Boru Sanayi ve Ticaret A.Ş.</t>
  </si>
  <si>
    <t>People's Republic of China</t>
  </si>
  <si>
    <t>AA</t>
  </si>
  <si>
    <t>Republic of Korea (Excluding from Hyundai Steel Company)</t>
  </si>
  <si>
    <t>République de Corée (excluant de Hyundai Steel Company)</t>
  </si>
  <si>
    <t>Republic of Türkiye (excluding from Borusan Mannesmann Boru Sanayi ve Ticaret A.Ş)</t>
  </si>
  <si>
    <t>République de Türkiye (excluant de Borusan Mannesmann Boru Sanayi ve Ticaret A.Ş)</t>
  </si>
  <si>
    <t>Mexico, Philippines, Türkiye (only from Borusan Mannesmann Boru Sanayi ve Ticaret A.Ş), Korea (only from Hyundai Steel Company), United States of America (only from Tenaris S.A.)</t>
  </si>
  <si>
    <t>Mexique, Philippines, Türkiye (seulement de Borusan Mannesmann Boru Sanayi ve Ticaret A.Ş), Corée (seulement de Hyundai Steel Company), les états-unis d'Amérique (seulement de Tenaris S.A.)</t>
  </si>
  <si>
    <t xml:space="preserve">Indiquez les importations et les ventes de marchandises de votre entreprise des: </t>
  </si>
  <si>
    <t>l’Ukraine</t>
  </si>
  <si>
    <t>AAA</t>
  </si>
  <si>
    <t>USA</t>
  </si>
  <si>
    <t>United States of America (excluding ERW/welded OCTG from Tenaris S.A.)</t>
  </si>
  <si>
    <t>États-Unis d'Amérique (excluant les FTPP SRÉ/soudés de Tenaris S.A.)</t>
  </si>
  <si>
    <t>Your firm performed finishing activities on the goods which you then sold (i.e. an end user of the goods)</t>
  </si>
  <si>
    <t>Votre entreprise a effectué des activités de finition sur les marchandises, qu'elle a ensuite vendues (par exemple à un utilisateur final des marchandises)</t>
  </si>
  <si>
    <t>Report data only for the goods as defined in the Intro tab. Do not report data for goods included in the OCTG V inquiry product definition that are not included in the product definition for this expiry review.</t>
  </si>
  <si>
    <t>Report data only for the goods as defined in the Intro tab. Do not report data for goods included in the OCTG I expiry review product definition that are not included in the product definition for this expiry review.</t>
  </si>
  <si>
    <t>Indiquez uniquement les données relatives aux marchandises définies dans l'onglet « Intro ». N'indiquez pas les données concernant les marchandises incluses dans la définition de produit de l'enquête FTPP V qui ne figurent pas dans la définition de produit de ce réexamen relatif à l’expiration.</t>
  </si>
  <si>
    <t>Indiquez uniquement les données relatives aux marchandises définies dans l'onglet « Intro ». N'indiquez pas les données concernant les marchandises incluses dans la définition de produit du réexamen relatif à l’expiration FTPP I qui ne figurent pas dans la définition de produit de cette réexamen relatif à l’expiration.</t>
  </si>
  <si>
    <t>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t>
  </si>
  <si>
    <t>Copy</t>
  </si>
  <si>
    <t>Trade Level</t>
  </si>
  <si>
    <t>FirmActivities</t>
  </si>
  <si>
    <t>KOR</t>
  </si>
  <si>
    <t>TUR</t>
  </si>
  <si>
    <t xml:space="preserve">Company Name </t>
  </si>
  <si>
    <t>Sales of Imports in Canada</t>
  </si>
  <si>
    <t>Dist</t>
  </si>
  <si>
    <t>EU</t>
  </si>
  <si>
    <t>Export Sales</t>
  </si>
  <si>
    <t xml:space="preserve">Other Country Names: </t>
  </si>
  <si>
    <t>Don't</t>
  </si>
  <si>
    <t>TONNES</t>
  </si>
  <si>
    <t>000 $</t>
  </si>
  <si>
    <t>$/tonne</t>
  </si>
  <si>
    <t>IMPMKTS DB</t>
  </si>
  <si>
    <t>I-2025</t>
  </si>
  <si>
    <t>Country</t>
  </si>
  <si>
    <t>Activity</t>
  </si>
  <si>
    <t>TL</t>
  </si>
  <si>
    <t>VOL</t>
  </si>
  <si>
    <t>VAL/1000</t>
  </si>
  <si>
    <t>UV</t>
  </si>
  <si>
    <t>Imports</t>
  </si>
  <si>
    <t>-</t>
  </si>
  <si>
    <t>Sales</t>
  </si>
  <si>
    <t>DIST</t>
  </si>
  <si>
    <t>Invent Imp</t>
  </si>
  <si>
    <t>CHECK</t>
  </si>
  <si>
    <t>Import sales</t>
  </si>
  <si>
    <t>Respondant</t>
  </si>
  <si>
    <t>Sheet</t>
  </si>
  <si>
    <t>Comment</t>
  </si>
  <si>
    <t>Question</t>
  </si>
  <si>
    <t>Answer</t>
  </si>
  <si>
    <t>Public</t>
  </si>
  <si>
    <t>Q 2.</t>
  </si>
  <si>
    <t>Q 4.</t>
  </si>
  <si>
    <t>Q 5.</t>
  </si>
  <si>
    <t>Q 6.</t>
  </si>
  <si>
    <t>Q 7.</t>
  </si>
  <si>
    <t>Q 8. ExP</t>
  </si>
  <si>
    <t>Q 9. A</t>
  </si>
  <si>
    <t>Q 9. B</t>
  </si>
  <si>
    <t>Q 9. C</t>
  </si>
  <si>
    <t>Q 10.</t>
  </si>
  <si>
    <t>Q 11.</t>
  </si>
  <si>
    <t>Q 12.</t>
  </si>
  <si>
    <t>Q 13. A</t>
  </si>
  <si>
    <t>Q 13. Exp</t>
  </si>
  <si>
    <t>Q 14.</t>
  </si>
  <si>
    <t>Q 15.</t>
  </si>
  <si>
    <t>Q 16.</t>
  </si>
  <si>
    <t>Q 17.</t>
  </si>
  <si>
    <t>Q 18.</t>
  </si>
  <si>
    <t>Q 19.</t>
  </si>
  <si>
    <t>Q 20.</t>
  </si>
  <si>
    <t>Q 21. Exp</t>
  </si>
  <si>
    <t>Q 22.</t>
  </si>
  <si>
    <t>Q 23.</t>
  </si>
  <si>
    <t>Q 24.</t>
  </si>
  <si>
    <t>Q 25.</t>
  </si>
  <si>
    <t>AddPub</t>
  </si>
  <si>
    <t>Pro</t>
  </si>
  <si>
    <t>Q 1.</t>
  </si>
  <si>
    <t>Q 3.</t>
  </si>
  <si>
    <t>KOR•COR</t>
  </si>
  <si>
    <t>US•ÉU</t>
  </si>
  <si>
    <t>Other•Autre</t>
  </si>
  <si>
    <t>Invent-Stock</t>
  </si>
  <si>
    <t>Q 2. Exp</t>
  </si>
  <si>
    <t>AddPro</t>
  </si>
  <si>
    <t>TWN</t>
  </si>
  <si>
    <t>IND</t>
  </si>
  <si>
    <t>IDN</t>
  </si>
  <si>
    <t>THA</t>
  </si>
  <si>
    <t>UKR</t>
  </si>
  <si>
    <t>VNM</t>
  </si>
  <si>
    <t>OCTG1</t>
  </si>
  <si>
    <t>OCTG5</t>
  </si>
  <si>
    <t>I-2026</t>
  </si>
  <si>
    <t>Other Countries</t>
  </si>
  <si>
    <t>OCTG 1</t>
  </si>
  <si>
    <t>OCTG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</si>
</sst>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s>
  <fonts count="67"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0.5"/>
      <name val="Calibri"/>
      <family val="2"/>
    </font>
    <font>
      <b/>
      <sz val="16"/>
      <color rgb="FF000000"/>
      <name val="Calibri"/>
      <family val="2"/>
      <scheme val="minor"/>
    </font>
    <font>
      <u/>
      <sz val="11"/>
      <color theme="10"/>
      <name val="Calibri"/>
      <family val="2"/>
      <scheme val="minor"/>
    </font>
    <font>
      <u/>
      <sz val="10.5"/>
      <color theme="10"/>
      <name val="Calibri"/>
      <family val="2"/>
      <scheme val="minor"/>
    </font>
    <font>
      <sz val="10.5"/>
      <color rgb="FF000000"/>
      <name val="Calibri"/>
      <family val="2"/>
    </font>
    <font>
      <b/>
      <u/>
      <sz val="10.5"/>
      <color theme="1"/>
      <name val="Calibri"/>
      <family val="2"/>
      <scheme val="minor"/>
    </font>
    <font>
      <b/>
      <sz val="12"/>
      <name val="Calibri"/>
      <family val="2"/>
      <scheme val="minor"/>
    </font>
    <font>
      <b/>
      <sz val="12"/>
      <color theme="1"/>
      <name val="Calibri"/>
      <family val="2"/>
      <scheme val="minor"/>
    </font>
    <font>
      <u/>
      <sz val="10.5"/>
      <color theme="1"/>
      <name val="Calibri"/>
      <family val="2"/>
      <scheme val="minor"/>
    </font>
    <font>
      <sz val="10.5"/>
      <color indexed="8"/>
      <name val="Calibri"/>
      <family val="2"/>
      <scheme val="minor"/>
    </font>
    <font>
      <sz val="10.5"/>
      <color rgb="FFFF0000"/>
      <name val="Calibri"/>
      <family val="2"/>
      <scheme val="minor"/>
    </font>
    <font>
      <b/>
      <sz val="9"/>
      <color indexed="81"/>
      <name val="Tahoma"/>
      <family val="2"/>
    </font>
    <font>
      <sz val="10.5"/>
      <color theme="4" tint="-0.249977111117893"/>
      <name val="Calibri"/>
      <family val="2"/>
      <scheme val="minor"/>
    </font>
    <font>
      <b/>
      <sz val="11"/>
      <color theme="1"/>
      <name val="Calibri"/>
      <family val="2"/>
      <scheme val="minor"/>
    </font>
    <font>
      <b/>
      <sz val="10.5"/>
      <color rgb="FFFF0000"/>
      <name val="Calibri"/>
      <family val="2"/>
      <scheme val="minor"/>
    </font>
    <font>
      <sz val="9"/>
      <color theme="1"/>
      <name val="Calibri"/>
      <family val="2"/>
      <scheme val="minor"/>
    </font>
    <font>
      <b/>
      <i/>
      <u/>
      <sz val="9"/>
      <color theme="1"/>
      <name val="Calibri"/>
      <family val="2"/>
      <scheme val="minor"/>
    </font>
    <font>
      <b/>
      <sz val="9"/>
      <color theme="1"/>
      <name val="Calibri"/>
      <family val="2"/>
      <scheme val="minor"/>
    </font>
    <font>
      <sz val="9"/>
      <color rgb="FFFF0000"/>
      <name val="Calibri"/>
      <family val="2"/>
      <scheme val="minor"/>
    </font>
    <font>
      <b/>
      <u/>
      <sz val="9"/>
      <color theme="1"/>
      <name val="Calibri"/>
      <family val="2"/>
      <scheme val="minor"/>
    </font>
    <font>
      <sz val="10"/>
      <name val="Calibri"/>
      <family val="2"/>
      <scheme val="minor"/>
    </font>
    <font>
      <b/>
      <sz val="10"/>
      <name val="Calibri"/>
      <family val="2"/>
      <scheme val="minor"/>
    </font>
    <font>
      <b/>
      <u/>
      <sz val="10"/>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DCE6F1"/>
        <bgColor rgb="FF000000"/>
      </patternFill>
    </fill>
    <fill>
      <patternFill patternType="solid">
        <fgColor rgb="FF92D050"/>
        <bgColor indexed="64"/>
      </patternFill>
    </fill>
    <fill>
      <patternFill patternType="solid">
        <fgColor rgb="FFFFFF00"/>
        <bgColor indexed="64"/>
      </patternFill>
    </fill>
  </fills>
  <borders count="7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auto="1"/>
      </left>
      <right style="thin">
        <color auto="1"/>
      </right>
      <top/>
      <bottom/>
      <diagonal/>
    </border>
    <border>
      <left style="thin">
        <color auto="1"/>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auto="1"/>
      </left>
      <right/>
      <top style="thin">
        <color theme="0" tint="-0.499984740745262"/>
      </top>
      <bottom/>
      <diagonal/>
    </border>
    <border>
      <left style="thin">
        <color auto="1"/>
      </left>
      <right/>
      <top/>
      <bottom style="thin">
        <color theme="0" tint="-0.499984740745262"/>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theme="0" tint="-0.499984740745262"/>
      </left>
      <right style="thin">
        <color auto="1"/>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theme="0" tint="-0.499984740745262"/>
      </right>
      <top/>
      <bottom style="thin">
        <color auto="1"/>
      </bottom>
      <diagonal/>
    </border>
    <border>
      <left style="thin">
        <color auto="1"/>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auto="1"/>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bottom style="thin">
        <color auto="1"/>
      </bottom>
      <diagonal/>
    </border>
    <border>
      <left style="thin">
        <color rgb="FF808080"/>
      </left>
      <right style="thin">
        <color rgb="FF808080"/>
      </right>
      <top style="thin">
        <color rgb="FF808080"/>
      </top>
      <bottom style="thin">
        <color rgb="FF808080"/>
      </bottom>
      <diagonal/>
    </border>
    <border>
      <left/>
      <right style="thin">
        <color theme="0" tint="-0.499984740745262"/>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theme="0" tint="-0.499984740745262"/>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0" fontId="46" fillId="0" borderId="0" applyNumberFormat="0" applyFill="0" applyBorder="0" applyAlignment="0" applyProtection="0"/>
    <xf numFmtId="43" fontId="1" fillId="0" borderId="0" applyFont="0" applyFill="0" applyBorder="0" applyAlignment="0" applyProtection="0"/>
  </cellStyleXfs>
  <cellXfs count="555">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Alignment="1">
      <alignment vertical="top" wrapText="1"/>
    </xf>
    <xf numFmtId="0" fontId="4" fillId="34" borderId="0" xfId="0" applyFont="1" applyFill="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36" fillId="34" borderId="0" xfId="0" applyFont="1" applyFill="1" applyAlignment="1">
      <alignment horizontal="left" vertical="center"/>
    </xf>
    <xf numFmtId="0" fontId="7" fillId="34" borderId="0" xfId="0" applyFont="1" applyFill="1" applyAlignment="1">
      <alignment vertical="top" wrapText="1"/>
    </xf>
    <xf numFmtId="0" fontId="36" fillId="34" borderId="0" xfId="0" applyFont="1" applyFill="1" applyAlignment="1">
      <alignment vertical="center"/>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41" fillId="0" borderId="0" xfId="0" applyFont="1" applyAlignment="1">
      <alignment vertical="top" wrapText="1"/>
    </xf>
    <xf numFmtId="0" fontId="6" fillId="0" borderId="0" xfId="0" applyFont="1" applyAlignment="1">
      <alignment horizontal="left" vertical="top"/>
    </xf>
    <xf numFmtId="0" fontId="5" fillId="0" borderId="0" xfId="0" applyFont="1" applyAlignment="1">
      <alignment vertical="top"/>
    </xf>
    <xf numFmtId="0" fontId="6" fillId="0" borderId="0" xfId="0" applyFont="1" applyAlignment="1">
      <alignment horizontal="centerContinuous" vertical="top" wrapText="1"/>
    </xf>
    <xf numFmtId="0" fontId="4" fillId="0" borderId="0" xfId="0" applyFont="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0" fontId="38" fillId="34" borderId="7" xfId="0" applyFont="1" applyFill="1" applyBorder="1" applyAlignment="1">
      <alignment vertical="top"/>
    </xf>
    <xf numFmtId="0" fontId="4" fillId="0" borderId="7" xfId="0" applyFont="1" applyBorder="1" applyAlignment="1">
      <alignment vertical="top"/>
    </xf>
    <xf numFmtId="0" fontId="41" fillId="0" borderId="16" xfId="0" applyFont="1" applyBorder="1" applyAlignment="1">
      <alignment horizontal="left" vertical="top" wrapText="1"/>
    </xf>
    <xf numFmtId="0" fontId="36" fillId="0" borderId="16" xfId="0" applyFont="1" applyBorder="1" applyAlignment="1">
      <alignment vertical="top" wrapText="1"/>
    </xf>
    <xf numFmtId="0" fontId="3" fillId="34" borderId="0" xfId="0" applyFont="1" applyFill="1" applyAlignment="1">
      <alignment vertical="top" wrapText="1"/>
    </xf>
    <xf numFmtId="0" fontId="36" fillId="34" borderId="0" xfId="0" applyFont="1" applyFill="1" applyAlignment="1">
      <alignment vertical="top" wrapText="1"/>
    </xf>
    <xf numFmtId="49" fontId="4" fillId="34" borderId="0" xfId="0" applyNumberFormat="1" applyFont="1" applyFill="1" applyAlignment="1">
      <alignment horizontal="left" vertical="top"/>
    </xf>
    <xf numFmtId="49" fontId="4" fillId="34" borderId="8" xfId="0" applyNumberFormat="1" applyFont="1" applyFill="1" applyBorder="1" applyAlignment="1">
      <alignment vertical="top" wrapText="1"/>
    </xf>
    <xf numFmtId="49" fontId="4" fillId="34" borderId="0" xfId="0" applyNumberFormat="1" applyFont="1" applyFill="1" applyAlignment="1">
      <alignment vertical="top" wrapText="1"/>
    </xf>
    <xf numFmtId="0" fontId="6" fillId="34" borderId="7" xfId="0" applyFont="1" applyFill="1" applyBorder="1" applyAlignment="1">
      <alignment horizontal="left" vertical="center" wrapText="1"/>
    </xf>
    <xf numFmtId="0" fontId="44" fillId="34" borderId="7" xfId="0" applyFont="1" applyFill="1" applyBorder="1" applyAlignment="1">
      <alignment horizontal="center" vertical="top" wrapText="1"/>
    </xf>
    <xf numFmtId="0" fontId="44" fillId="34" borderId="0" xfId="0" applyFont="1" applyFill="1" applyAlignment="1">
      <alignment horizontal="center" vertical="top" wrapText="1"/>
    </xf>
    <xf numFmtId="0" fontId="5" fillId="34" borderId="0" xfId="0" applyFont="1" applyFill="1" applyAlignment="1">
      <alignment vertical="top"/>
    </xf>
    <xf numFmtId="49" fontId="4" fillId="0" borderId="0" xfId="0" applyNumberFormat="1" applyFont="1" applyAlignment="1">
      <alignment vertical="top" wrapText="1"/>
    </xf>
    <xf numFmtId="0" fontId="6" fillId="34" borderId="7" xfId="0" applyFont="1" applyFill="1" applyBorder="1" applyAlignment="1">
      <alignment horizontal="centerContinuous" vertical="top" wrapText="1"/>
    </xf>
    <xf numFmtId="0" fontId="6" fillId="34" borderId="0" xfId="0" applyFont="1" applyFill="1" applyAlignment="1">
      <alignment horizontal="centerContinuous" vertical="top" wrapText="1"/>
    </xf>
    <xf numFmtId="0" fontId="4" fillId="34" borderId="0" xfId="0" applyFont="1" applyFill="1" applyAlignment="1">
      <alignment horizontal="centerContinuous" vertical="top" wrapText="1"/>
    </xf>
    <xf numFmtId="0" fontId="4" fillId="34" borderId="8" xfId="0" applyFont="1" applyFill="1" applyBorder="1" applyAlignment="1">
      <alignment horizontal="centerContinuous" vertical="top" wrapText="1"/>
    </xf>
    <xf numFmtId="0" fontId="6" fillId="34" borderId="0" xfId="0" applyFont="1" applyFill="1" applyAlignment="1">
      <alignment horizontal="left" vertical="top"/>
    </xf>
    <xf numFmtId="0" fontId="4" fillId="0" borderId="0" xfId="0" applyFont="1" applyAlignment="1">
      <alignment vertical="top"/>
    </xf>
    <xf numFmtId="0" fontId="5" fillId="0" borderId="21" xfId="0" applyFont="1" applyBorder="1" applyAlignment="1">
      <alignment horizontal="center" vertical="center" wrapText="1"/>
    </xf>
    <xf numFmtId="0" fontId="47" fillId="0" borderId="0" xfId="25687" applyFont="1" applyAlignment="1">
      <alignment vertical="top"/>
    </xf>
    <xf numFmtId="0" fontId="45" fillId="35" borderId="21" xfId="183" applyNumberFormat="1" applyFont="1" applyFill="1" applyBorder="1" applyAlignment="1" applyProtection="1">
      <alignment horizontal="center" vertical="center" wrapText="1"/>
      <protection locked="0"/>
    </xf>
    <xf numFmtId="0" fontId="39" fillId="0" borderId="0" xfId="0" applyFont="1"/>
    <xf numFmtId="0" fontId="48" fillId="40" borderId="0" xfId="0" applyFont="1" applyFill="1" applyAlignment="1">
      <alignment vertical="center"/>
    </xf>
    <xf numFmtId="0" fontId="49" fillId="0" borderId="0" xfId="0" applyFont="1"/>
    <xf numFmtId="0" fontId="4" fillId="0" borderId="7" xfId="0" applyFont="1" applyBorder="1" applyAlignment="1">
      <alignment vertical="top" wrapText="1"/>
    </xf>
    <xf numFmtId="0" fontId="6" fillId="34" borderId="7" xfId="0" applyFont="1" applyFill="1" applyBorder="1" applyAlignment="1">
      <alignment vertical="top" wrapText="1"/>
    </xf>
    <xf numFmtId="0" fontId="48" fillId="0" borderId="0" xfId="0" applyFont="1" applyAlignment="1">
      <alignment vertical="center"/>
    </xf>
    <xf numFmtId="0" fontId="39" fillId="35" borderId="21" xfId="183" applyNumberFormat="1" applyFont="1" applyFill="1" applyBorder="1" applyAlignment="1" applyProtection="1">
      <alignment horizontal="center" vertical="top" wrapText="1"/>
      <protection locked="0"/>
    </xf>
    <xf numFmtId="0" fontId="37" fillId="0" borderId="0" xfId="0" applyFont="1" applyAlignment="1">
      <alignment horizontal="left" vertical="top"/>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41" fillId="33" borderId="0" xfId="0" applyFont="1" applyFill="1" applyAlignment="1">
      <alignment horizontal="center" vertical="top" wrapText="1"/>
    </xf>
    <xf numFmtId="0" fontId="5" fillId="0" borderId="7"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34" borderId="0" xfId="0" applyFont="1" applyFill="1" applyAlignment="1">
      <alignment horizontal="left" vertical="top"/>
    </xf>
    <xf numFmtId="0" fontId="4" fillId="0" borderId="8" xfId="0" applyFont="1" applyBorder="1"/>
    <xf numFmtId="0" fontId="2" fillId="34" borderId="0" xfId="0" applyFont="1" applyFill="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Alignment="1">
      <alignment horizontal="center"/>
    </xf>
    <xf numFmtId="0" fontId="2" fillId="0" borderId="0" xfId="0" applyFont="1" applyAlignment="1">
      <alignment horizontal="left" vertical="top" wrapText="1"/>
    </xf>
    <xf numFmtId="49" fontId="4" fillId="0" borderId="0" xfId="0" applyNumberFormat="1" applyFont="1" applyAlignment="1">
      <alignment vertical="top"/>
    </xf>
    <xf numFmtId="0" fontId="2" fillId="0" borderId="0" xfId="0" applyFont="1" applyAlignment="1">
      <alignment wrapText="1"/>
    </xf>
    <xf numFmtId="0" fontId="4" fillId="34" borderId="0" xfId="0" applyFont="1" applyFill="1"/>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34" borderId="7" xfId="0" applyFont="1" applyFill="1" applyBorder="1" applyAlignment="1">
      <alignment horizontal="right" vertical="top"/>
    </xf>
    <xf numFmtId="167" fontId="39" fillId="35" borderId="21" xfId="25686" applyNumberFormat="1" applyFont="1" applyFill="1" applyBorder="1" applyAlignment="1" applyProtection="1">
      <alignment horizontal="right" vertical="center" wrapText="1"/>
      <protection locked="0"/>
    </xf>
    <xf numFmtId="167" fontId="40" fillId="36" borderId="21" xfId="25686" applyNumberFormat="1" applyFont="1" applyFill="1" applyBorder="1" applyAlignment="1" applyProtection="1">
      <alignment horizontal="right" vertical="center" wrapText="1"/>
    </xf>
    <xf numFmtId="167" fontId="39" fillId="36" borderId="21" xfId="25686" applyNumberFormat="1" applyFont="1" applyFill="1" applyBorder="1" applyAlignment="1" applyProtection="1">
      <alignment horizontal="right" vertical="center" wrapText="1"/>
    </xf>
    <xf numFmtId="167" fontId="40" fillId="36" borderId="52" xfId="25686" applyNumberFormat="1" applyFont="1" applyFill="1" applyBorder="1" applyAlignment="1" applyProtection="1">
      <alignment horizontal="right" vertical="center" wrapText="1"/>
    </xf>
    <xf numFmtId="0" fontId="6" fillId="34" borderId="0" xfId="0" applyFont="1" applyFill="1" applyAlignment="1">
      <alignment horizontal="right" vertical="center" indent="1"/>
    </xf>
    <xf numFmtId="167" fontId="39" fillId="35" borderId="54" xfId="25686" applyNumberFormat="1" applyFont="1" applyFill="1" applyBorder="1" applyAlignment="1" applyProtection="1">
      <alignment horizontal="right" vertical="center" wrapText="1"/>
      <protection locked="0"/>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6" fillId="34" borderId="43" xfId="0" applyFont="1" applyFill="1" applyBorder="1" applyAlignment="1">
      <alignment horizontal="right" vertical="center" indent="1"/>
    </xf>
    <xf numFmtId="0" fontId="4" fillId="0" borderId="19" xfId="0" applyFont="1" applyBorder="1" applyAlignment="1">
      <alignment vertical="top"/>
    </xf>
    <xf numFmtId="0" fontId="4" fillId="33" borderId="0" xfId="0" applyFont="1" applyFill="1" applyAlignment="1">
      <alignment vertical="top" wrapText="1"/>
    </xf>
    <xf numFmtId="0" fontId="4" fillId="0" borderId="9"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horizontal="left" vertical="top"/>
    </xf>
    <xf numFmtId="0" fontId="4" fillId="0" borderId="8" xfId="0" applyFont="1" applyBorder="1" applyAlignment="1">
      <alignment vertical="top" wrapText="1"/>
    </xf>
    <xf numFmtId="0" fontId="7" fillId="0" borderId="8" xfId="0" applyFont="1" applyBorder="1"/>
    <xf numFmtId="0" fontId="4" fillId="0" borderId="8" xfId="0" applyFont="1" applyBorder="1" applyAlignment="1">
      <alignment vertical="top"/>
    </xf>
    <xf numFmtId="0" fontId="4" fillId="0" borderId="8" xfId="0" applyFont="1" applyBorder="1" applyAlignment="1">
      <alignment wrapText="1"/>
    </xf>
    <xf numFmtId="0" fontId="4" fillId="34" borderId="0" xfId="0" applyFont="1" applyFill="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wrapText="1"/>
    </xf>
    <xf numFmtId="0" fontId="4" fillId="0" borderId="0" xfId="0" applyFont="1" applyAlignment="1">
      <alignment wrapText="1"/>
    </xf>
    <xf numFmtId="0" fontId="7" fillId="37" borderId="0" xfId="0" applyFont="1" applyFill="1" applyAlignment="1">
      <alignment vertical="top"/>
    </xf>
    <xf numFmtId="0" fontId="4" fillId="37" borderId="0" xfId="0" applyFont="1" applyFill="1" applyAlignment="1">
      <alignment vertical="top" wrapText="1"/>
    </xf>
    <xf numFmtId="15" fontId="4" fillId="0" borderId="0" xfId="0" quotePrefix="1" applyNumberFormat="1" applyFont="1" applyAlignment="1">
      <alignment vertical="top"/>
    </xf>
    <xf numFmtId="49" fontId="4" fillId="0" borderId="0" xfId="0" quotePrefix="1" applyNumberFormat="1" applyFont="1" applyAlignment="1">
      <alignment vertical="top"/>
    </xf>
    <xf numFmtId="0" fontId="49" fillId="37" borderId="0" xfId="0" applyFont="1" applyFill="1" applyAlignment="1">
      <alignment vertical="top" wrapText="1"/>
    </xf>
    <xf numFmtId="0" fontId="49" fillId="37" borderId="0" xfId="0" applyFont="1" applyFill="1" applyAlignment="1">
      <alignment vertical="top"/>
    </xf>
    <xf numFmtId="0" fontId="52" fillId="37" borderId="0" xfId="0" applyFont="1" applyFill="1" applyAlignment="1">
      <alignment vertical="top" wrapText="1"/>
    </xf>
    <xf numFmtId="0" fontId="4" fillId="37" borderId="0" xfId="0" applyFont="1" applyFill="1"/>
    <xf numFmtId="0" fontId="4" fillId="37" borderId="0" xfId="0" applyFont="1" applyFill="1" applyAlignment="1">
      <alignment vertical="top"/>
    </xf>
    <xf numFmtId="0" fontId="39" fillId="34" borderId="9" xfId="183" applyNumberFormat="1" applyFont="1" applyFill="1" applyBorder="1" applyAlignment="1" applyProtection="1">
      <alignment horizontal="center" vertical="center" wrapText="1"/>
    </xf>
    <xf numFmtId="0" fontId="39" fillId="34" borderId="16" xfId="183" applyNumberFormat="1" applyFont="1" applyFill="1" applyBorder="1" applyAlignment="1" applyProtection="1">
      <alignment horizontal="center" vertical="center" wrapText="1"/>
    </xf>
    <xf numFmtId="0" fontId="39" fillId="34" borderId="10" xfId="183" applyNumberFormat="1" applyFont="1" applyFill="1" applyBorder="1" applyAlignment="1" applyProtection="1">
      <alignment horizontal="center" vertical="center" wrapText="1"/>
    </xf>
    <xf numFmtId="0" fontId="4" fillId="34" borderId="9" xfId="0" applyFont="1" applyFill="1" applyBorder="1" applyAlignment="1">
      <alignment vertical="top" wrapText="1"/>
    </xf>
    <xf numFmtId="0" fontId="4" fillId="34" borderId="16" xfId="0" applyFont="1" applyFill="1" applyBorder="1" applyAlignment="1">
      <alignment vertical="top" wrapText="1"/>
    </xf>
    <xf numFmtId="0" fontId="4" fillId="34" borderId="10" xfId="0" applyFont="1" applyFill="1" applyBorder="1" applyAlignment="1">
      <alignment vertical="top" wrapText="1"/>
    </xf>
    <xf numFmtId="0" fontId="4" fillId="35" borderId="21" xfId="0" applyFont="1" applyFill="1" applyBorder="1" applyAlignment="1" applyProtection="1">
      <alignment horizontal="center" vertical="center" wrapText="1"/>
      <protection locked="0"/>
    </xf>
    <xf numFmtId="0" fontId="4" fillId="0" borderId="0" xfId="0" quotePrefix="1" applyFont="1" applyAlignment="1">
      <alignment vertical="top"/>
    </xf>
    <xf numFmtId="167" fontId="53" fillId="35" borderId="21" xfId="25686" applyNumberFormat="1" applyFont="1" applyFill="1" applyBorder="1" applyAlignment="1" applyProtection="1">
      <alignment horizontal="right" vertical="center" wrapText="1"/>
      <protection locked="0"/>
    </xf>
    <xf numFmtId="167" fontId="53" fillId="35" borderId="54" xfId="25686" applyNumberFormat="1" applyFont="1" applyFill="1" applyBorder="1" applyAlignment="1" applyProtection="1">
      <alignment horizontal="right" vertical="center" wrapText="1"/>
      <protection locked="0"/>
    </xf>
    <xf numFmtId="167" fontId="39" fillId="36" borderId="28" xfId="25686" applyNumberFormat="1" applyFont="1" applyFill="1" applyBorder="1" applyAlignment="1" applyProtection="1">
      <alignment horizontal="right" vertical="center" wrapText="1"/>
    </xf>
    <xf numFmtId="167" fontId="53" fillId="36" borderId="28" xfId="25686" applyNumberFormat="1" applyFont="1" applyFill="1" applyBorder="1" applyAlignment="1" applyProtection="1">
      <alignment horizontal="right" vertical="center" wrapText="1"/>
    </xf>
    <xf numFmtId="167" fontId="53" fillId="36" borderId="21" xfId="25686" applyNumberFormat="1" applyFont="1" applyFill="1" applyBorder="1" applyAlignment="1" applyProtection="1">
      <alignment horizontal="right" vertical="center" wrapText="1"/>
    </xf>
    <xf numFmtId="0" fontId="53" fillId="35" borderId="21" xfId="0" applyFont="1" applyFill="1" applyBorder="1" applyAlignment="1" applyProtection="1">
      <alignment horizontal="center" vertical="center" wrapText="1"/>
      <protection locked="0"/>
    </xf>
    <xf numFmtId="0" fontId="53" fillId="35" borderId="21" xfId="0" applyFont="1" applyFill="1" applyBorder="1" applyAlignment="1" applyProtection="1">
      <alignment horizontal="center" vertical="center"/>
      <protection locked="0"/>
    </xf>
    <xf numFmtId="0" fontId="41" fillId="33" borderId="0" xfId="0" applyFont="1" applyFill="1" applyAlignment="1">
      <alignment horizontal="center" vertical="top"/>
    </xf>
    <xf numFmtId="0" fontId="39" fillId="35" borderId="21" xfId="183" applyNumberFormat="1" applyFont="1" applyFill="1" applyBorder="1" applyAlignment="1" applyProtection="1">
      <alignment horizontal="center" vertical="center" wrapText="1"/>
      <protection locked="0"/>
    </xf>
    <xf numFmtId="0" fontId="5" fillId="34" borderId="7" xfId="0" applyFont="1" applyFill="1" applyBorder="1" applyAlignment="1">
      <alignment horizontal="left" vertical="center" wrapText="1"/>
    </xf>
    <xf numFmtId="1" fontId="39" fillId="35" borderId="21" xfId="25686" applyNumberFormat="1" applyFont="1" applyFill="1" applyBorder="1" applyAlignment="1" applyProtection="1">
      <alignment horizontal="center" vertical="center" wrapText="1"/>
      <protection locked="0"/>
    </xf>
    <xf numFmtId="0" fontId="4" fillId="34" borderId="7" xfId="0" applyFont="1" applyFill="1" applyBorder="1" applyAlignment="1">
      <alignment vertical="top"/>
    </xf>
    <xf numFmtId="0" fontId="5" fillId="34" borderId="9" xfId="0" applyFont="1" applyFill="1" applyBorder="1" applyAlignment="1">
      <alignment horizontal="left" vertical="center" wrapText="1"/>
    </xf>
    <xf numFmtId="0" fontId="5" fillId="34" borderId="16" xfId="0" applyFont="1" applyFill="1" applyBorder="1" applyAlignment="1">
      <alignment horizontal="left" vertical="center" wrapText="1"/>
    </xf>
    <xf numFmtId="167" fontId="39" fillId="34" borderId="16" xfId="25686" applyNumberFormat="1" applyFont="1" applyFill="1" applyBorder="1" applyAlignment="1" applyProtection="1">
      <alignment horizontal="right" vertical="center" wrapText="1"/>
    </xf>
    <xf numFmtId="0" fontId="4" fillId="34" borderId="16" xfId="0" applyFont="1" applyFill="1" applyBorder="1"/>
    <xf numFmtId="0" fontId="4" fillId="34" borderId="10" xfId="0" applyFont="1" applyFill="1" applyBorder="1"/>
    <xf numFmtId="49" fontId="36" fillId="34" borderId="9" xfId="0" applyNumberFormat="1" applyFont="1" applyFill="1" applyBorder="1" applyAlignment="1">
      <alignment horizontal="left" vertical="top" wrapText="1"/>
    </xf>
    <xf numFmtId="49" fontId="36" fillId="34" borderId="16" xfId="0" applyNumberFormat="1" applyFont="1" applyFill="1" applyBorder="1" applyAlignment="1">
      <alignment horizontal="left" vertical="top" wrapText="1"/>
    </xf>
    <xf numFmtId="49" fontId="36" fillId="34" borderId="10" xfId="0" applyNumberFormat="1" applyFont="1" applyFill="1" applyBorder="1" applyAlignment="1">
      <alignment horizontal="left" vertical="top" wrapText="1"/>
    </xf>
    <xf numFmtId="0" fontId="6" fillId="34" borderId="9" xfId="0" applyFont="1" applyFill="1" applyBorder="1" applyAlignment="1">
      <alignment horizontal="left" vertical="top" wrapText="1"/>
    </xf>
    <xf numFmtId="0" fontId="6" fillId="34" borderId="16" xfId="0" applyFont="1" applyFill="1" applyBorder="1" applyAlignment="1">
      <alignment horizontal="left" vertical="top" wrapText="1"/>
    </xf>
    <xf numFmtId="0" fontId="6" fillId="34" borderId="10" xfId="0" applyFont="1" applyFill="1" applyBorder="1" applyAlignment="1">
      <alignment horizontal="left" vertical="top" wrapText="1"/>
    </xf>
    <xf numFmtId="167" fontId="39" fillId="36" borderId="21" xfId="25686" applyNumberFormat="1" applyFont="1" applyFill="1" applyBorder="1" applyAlignment="1" applyProtection="1">
      <alignment horizontal="right" vertical="center"/>
    </xf>
    <xf numFmtId="167" fontId="39" fillId="41" borderId="56" xfId="25686" applyNumberFormat="1" applyFont="1" applyFill="1" applyBorder="1" applyAlignment="1" applyProtection="1">
      <alignment horizontal="right" vertical="center"/>
      <protection locked="0"/>
    </xf>
    <xf numFmtId="167" fontId="39" fillId="35" borderId="21" xfId="25686" applyNumberFormat="1" applyFont="1" applyFill="1" applyBorder="1" applyAlignment="1" applyProtection="1">
      <alignment horizontal="right" vertical="center"/>
      <protection locked="0"/>
    </xf>
    <xf numFmtId="167" fontId="39" fillId="36" borderId="52" xfId="25686" applyNumberFormat="1" applyFont="1" applyFill="1" applyBorder="1" applyAlignment="1" applyProtection="1">
      <alignment horizontal="right" vertical="center"/>
    </xf>
    <xf numFmtId="167" fontId="39" fillId="35" borderId="54" xfId="25686" applyNumberFormat="1" applyFont="1" applyFill="1" applyBorder="1" applyAlignment="1" applyProtection="1">
      <alignment horizontal="right" vertical="center"/>
      <protection locked="0"/>
    </xf>
    <xf numFmtId="167" fontId="39" fillId="35" borderId="28" xfId="25686" applyNumberFormat="1" applyFont="1" applyFill="1" applyBorder="1" applyAlignment="1" applyProtection="1">
      <alignment horizontal="right" vertical="center"/>
      <protection locked="0"/>
    </xf>
    <xf numFmtId="1" fontId="39" fillId="36" borderId="21" xfId="183" applyNumberFormat="1" applyFont="1" applyFill="1" applyBorder="1" applyAlignment="1" applyProtection="1">
      <alignment horizontal="center" vertical="top"/>
    </xf>
    <xf numFmtId="11" fontId="39" fillId="36" borderId="21" xfId="183" applyNumberFormat="1" applyFont="1" applyFill="1" applyBorder="1" applyAlignment="1" applyProtection="1">
      <alignment horizontal="center" vertical="top"/>
    </xf>
    <xf numFmtId="0" fontId="7" fillId="0" borderId="0" xfId="0" applyFont="1" applyAlignment="1">
      <alignment horizontal="center" vertical="center"/>
    </xf>
    <xf numFmtId="0" fontId="4" fillId="0" borderId="0" xfId="0" applyFont="1" applyAlignment="1">
      <alignment vertical="center"/>
    </xf>
    <xf numFmtId="15" fontId="4" fillId="0" borderId="0" xfId="0" quotePrefix="1" applyNumberFormat="1" applyFont="1"/>
    <xf numFmtId="15" fontId="4" fillId="0" borderId="0" xfId="0" quotePrefix="1" applyNumberFormat="1" applyFont="1" applyAlignment="1">
      <alignment wrapText="1"/>
    </xf>
    <xf numFmtId="1" fontId="39" fillId="36" borderId="21" xfId="183" applyNumberFormat="1" applyFont="1" applyFill="1" applyBorder="1" applyAlignment="1" applyProtection="1">
      <alignment horizontal="center" vertical="center"/>
    </xf>
    <xf numFmtId="0" fontId="7" fillId="0" borderId="0" xfId="0" applyFont="1" applyAlignment="1">
      <alignment horizontal="center" vertical="top"/>
    </xf>
    <xf numFmtId="0" fontId="4" fillId="34" borderId="25" xfId="0" applyFont="1" applyFill="1" applyBorder="1" applyAlignment="1">
      <alignment horizontal="right" vertical="top" indent="1"/>
    </xf>
    <xf numFmtId="0" fontId="5" fillId="0" borderId="23" xfId="0" applyFont="1" applyBorder="1" applyAlignment="1">
      <alignment horizontal="right" vertical="top" indent="1"/>
    </xf>
    <xf numFmtId="0" fontId="4" fillId="34" borderId="23" xfId="0" applyFont="1" applyFill="1" applyBorder="1" applyAlignment="1">
      <alignment horizontal="right" vertical="top" indent="1"/>
    </xf>
    <xf numFmtId="0" fontId="4" fillId="0" borderId="23" xfId="0" applyFont="1" applyBorder="1"/>
    <xf numFmtId="0" fontId="5" fillId="0" borderId="24" xfId="0" applyFont="1" applyBorder="1" applyAlignment="1">
      <alignment horizontal="right" vertical="top" indent="1"/>
    </xf>
    <xf numFmtId="0" fontId="5" fillId="0" borderId="37" xfId="0" applyFont="1" applyBorder="1" applyAlignment="1">
      <alignment vertical="top" wrapText="1"/>
    </xf>
    <xf numFmtId="0" fontId="5" fillId="0" borderId="38" xfId="0" applyFont="1" applyBorder="1" applyAlignment="1">
      <alignment vertical="top" wrapText="1"/>
    </xf>
    <xf numFmtId="0" fontId="5" fillId="0" borderId="9" xfId="0" applyFont="1" applyBorder="1" applyAlignment="1">
      <alignment vertical="top" wrapText="1"/>
    </xf>
    <xf numFmtId="0" fontId="59" fillId="0" borderId="0" xfId="0" applyFont="1"/>
    <xf numFmtId="0" fontId="60" fillId="0" borderId="0" xfId="0" applyFont="1"/>
    <xf numFmtId="0" fontId="61" fillId="0" borderId="0" xfId="0" applyFont="1"/>
    <xf numFmtId="0" fontId="61" fillId="42" borderId="64" xfId="0" applyFont="1" applyFill="1" applyBorder="1"/>
    <xf numFmtId="0" fontId="60" fillId="0" borderId="62" xfId="0" applyFont="1" applyBorder="1" applyAlignment="1">
      <alignment horizontal="center"/>
    </xf>
    <xf numFmtId="0" fontId="61" fillId="42" borderId="62" xfId="0" applyFont="1" applyFill="1" applyBorder="1" applyAlignment="1">
      <alignment horizontal="right" wrapText="1"/>
    </xf>
    <xf numFmtId="0" fontId="61" fillId="42" borderId="63" xfId="0" applyFont="1" applyFill="1" applyBorder="1" applyAlignment="1">
      <alignment horizontal="right" wrapText="1"/>
    </xf>
    <xf numFmtId="0" fontId="59" fillId="0" borderId="65" xfId="0" applyFont="1" applyBorder="1" applyAlignment="1">
      <alignment horizontal="left" vertical="top"/>
    </xf>
    <xf numFmtId="0" fontId="59" fillId="0" borderId="66" xfId="0" applyFont="1" applyBorder="1"/>
    <xf numFmtId="0" fontId="60" fillId="0" borderId="0" xfId="0" applyFont="1" applyAlignment="1">
      <alignment horizontal="center"/>
    </xf>
    <xf numFmtId="1" fontId="59" fillId="0" borderId="0" xfId="0" applyNumberFormat="1" applyFont="1" applyAlignment="1">
      <alignment horizontal="center" wrapText="1"/>
    </xf>
    <xf numFmtId="0" fontId="61" fillId="0" borderId="65" xfId="0" applyFont="1" applyBorder="1"/>
    <xf numFmtId="0" fontId="61" fillId="0" borderId="69" xfId="0" applyFont="1" applyBorder="1"/>
    <xf numFmtId="0" fontId="59" fillId="0" borderId="67" xfId="0" applyFont="1" applyBorder="1" applyAlignment="1">
      <alignment horizontal="left" vertical="top" wrapText="1"/>
    </xf>
    <xf numFmtId="0" fontId="62" fillId="0" borderId="0" xfId="0" applyFont="1"/>
    <xf numFmtId="0" fontId="61" fillId="42" borderId="69" xfId="0" applyFont="1" applyFill="1" applyBorder="1"/>
    <xf numFmtId="0" fontId="59" fillId="0" borderId="71" xfId="0" applyFont="1" applyBorder="1"/>
    <xf numFmtId="0" fontId="59" fillId="0" borderId="72" xfId="0" applyFont="1" applyBorder="1"/>
    <xf numFmtId="0" fontId="59" fillId="0" borderId="73" xfId="0" applyFont="1" applyBorder="1"/>
    <xf numFmtId="0" fontId="61" fillId="0" borderId="71" xfId="0" applyFont="1" applyBorder="1"/>
    <xf numFmtId="49" fontId="59" fillId="0" borderId="0" xfId="0" applyNumberFormat="1" applyFont="1"/>
    <xf numFmtId="0" fontId="60" fillId="0" borderId="74" xfId="0" applyFont="1" applyBorder="1"/>
    <xf numFmtId="0" fontId="63" fillId="0" borderId="74" xfId="0" applyFont="1" applyBorder="1" applyAlignment="1">
      <alignment horizontal="right" wrapText="1"/>
    </xf>
    <xf numFmtId="0" fontId="63" fillId="0" borderId="68" xfId="0" applyFont="1" applyBorder="1" applyAlignment="1">
      <alignment horizontal="right" wrapText="1"/>
    </xf>
    <xf numFmtId="0" fontId="60" fillId="0" borderId="72" xfId="0" applyFont="1" applyBorder="1"/>
    <xf numFmtId="0" fontId="60" fillId="0" borderId="73" xfId="0" applyFont="1" applyBorder="1"/>
    <xf numFmtId="0" fontId="60" fillId="0" borderId="73" xfId="0" applyFont="1" applyBorder="1" applyAlignment="1">
      <alignment horizontal="center"/>
    </xf>
    <xf numFmtId="0" fontId="59" fillId="42" borderId="73" xfId="0" applyFont="1" applyFill="1" applyBorder="1"/>
    <xf numFmtId="0" fontId="59" fillId="43" borderId="73" xfId="0" applyFont="1" applyFill="1" applyBorder="1"/>
    <xf numFmtId="0" fontId="59" fillId="43" borderId="70" xfId="0" applyFont="1" applyFill="1" applyBorder="1"/>
    <xf numFmtId="0" fontId="61" fillId="0" borderId="64" xfId="0" applyFont="1" applyBorder="1"/>
    <xf numFmtId="0" fontId="61" fillId="0" borderId="74" xfId="0" applyFont="1" applyBorder="1"/>
    <xf numFmtId="0" fontId="61" fillId="0" borderId="74" xfId="0" applyFont="1" applyBorder="1" applyAlignment="1">
      <alignment horizontal="center" vertical="center"/>
    </xf>
    <xf numFmtId="168" fontId="61" fillId="0" borderId="74" xfId="601" applyNumberFormat="1" applyFont="1" applyFill="1" applyBorder="1" applyAlignment="1">
      <alignment wrapText="1"/>
    </xf>
    <xf numFmtId="168" fontId="61" fillId="0" borderId="74" xfId="25688" applyNumberFormat="1" applyFont="1" applyFill="1" applyBorder="1"/>
    <xf numFmtId="168" fontId="61" fillId="0" borderId="68" xfId="25688" applyNumberFormat="1" applyFont="1" applyFill="1" applyBorder="1"/>
    <xf numFmtId="0" fontId="57" fillId="0" borderId="65" xfId="0" applyFont="1" applyBorder="1"/>
    <xf numFmtId="0" fontId="59" fillId="0" borderId="0" xfId="0" applyFont="1" applyAlignment="1">
      <alignment horizontal="center" vertical="center"/>
    </xf>
    <xf numFmtId="168" fontId="59" fillId="0" borderId="0" xfId="601" applyNumberFormat="1" applyFont="1" applyFill="1" applyBorder="1" applyAlignment="1">
      <alignment wrapText="1"/>
    </xf>
    <xf numFmtId="168" fontId="61" fillId="0" borderId="0" xfId="601" applyNumberFormat="1" applyFont="1" applyFill="1" applyBorder="1" applyAlignment="1">
      <alignment wrapText="1"/>
    </xf>
    <xf numFmtId="168" fontId="59" fillId="0" borderId="0" xfId="25688" applyNumberFormat="1" applyFont="1" applyFill="1" applyBorder="1"/>
    <xf numFmtId="168" fontId="59" fillId="0" borderId="67" xfId="25688" applyNumberFormat="1" applyFont="1" applyFill="1" applyBorder="1"/>
    <xf numFmtId="0" fontId="57" fillId="0" borderId="69" xfId="0" applyFont="1" applyBorder="1"/>
    <xf numFmtId="0" fontId="61" fillId="0" borderId="66" xfId="0" applyFont="1" applyBorder="1"/>
    <xf numFmtId="168" fontId="61" fillId="0" borderId="0" xfId="25688" applyNumberFormat="1" applyFont="1" applyFill="1" applyBorder="1"/>
    <xf numFmtId="168" fontId="61" fillId="0" borderId="67" xfId="25688" applyNumberFormat="1" applyFont="1" applyFill="1" applyBorder="1"/>
    <xf numFmtId="0" fontId="59" fillId="0" borderId="67" xfId="0" applyFont="1" applyBorder="1"/>
    <xf numFmtId="0" fontId="61" fillId="0" borderId="67" xfId="0" applyFont="1" applyBorder="1"/>
    <xf numFmtId="168" fontId="61" fillId="0" borderId="0" xfId="25688" applyNumberFormat="1" applyFont="1" applyBorder="1"/>
    <xf numFmtId="168" fontId="61" fillId="0" borderId="67" xfId="25688" applyNumberFormat="1" applyFont="1" applyBorder="1"/>
    <xf numFmtId="168" fontId="59" fillId="0" borderId="0" xfId="25688" applyNumberFormat="1" applyFont="1" applyBorder="1"/>
    <xf numFmtId="168" fontId="59" fillId="0" borderId="67" xfId="25688" applyNumberFormat="1" applyFont="1" applyBorder="1"/>
    <xf numFmtId="168" fontId="59" fillId="0" borderId="73" xfId="25688" applyNumberFormat="1" applyFont="1" applyBorder="1"/>
    <xf numFmtId="168" fontId="59" fillId="0" borderId="70" xfId="25688" applyNumberFormat="1" applyFont="1" applyBorder="1"/>
    <xf numFmtId="0" fontId="57" fillId="0" borderId="71" xfId="0" applyFont="1" applyBorder="1"/>
    <xf numFmtId="0" fontId="61" fillId="42" borderId="65" xfId="0" applyFont="1" applyFill="1" applyBorder="1"/>
    <xf numFmtId="0" fontId="59" fillId="0" borderId="71" xfId="0" applyFont="1" applyBorder="1" applyAlignment="1">
      <alignment horizontal="left" vertical="top"/>
    </xf>
    <xf numFmtId="0" fontId="59" fillId="0" borderId="0" xfId="0" applyFont="1" applyAlignment="1">
      <alignment horizontal="left" vertical="top"/>
    </xf>
    <xf numFmtId="49" fontId="59" fillId="0" borderId="0" xfId="0" applyNumberFormat="1" applyFont="1" applyAlignment="1">
      <alignment wrapText="1"/>
    </xf>
    <xf numFmtId="0" fontId="63" fillId="0" borderId="0" xfId="0" applyFont="1" applyAlignment="1">
      <alignment horizontal="center"/>
    </xf>
    <xf numFmtId="0" fontId="59" fillId="0" borderId="74" xfId="0" applyFont="1" applyBorder="1"/>
    <xf numFmtId="0" fontId="59" fillId="42" borderId="0" xfId="0" applyFont="1" applyFill="1"/>
    <xf numFmtId="0" fontId="59" fillId="43" borderId="0" xfId="0" applyFont="1" applyFill="1"/>
    <xf numFmtId="0" fontId="59" fillId="43" borderId="67" xfId="0" applyFont="1" applyFill="1" applyBorder="1"/>
    <xf numFmtId="0" fontId="57" fillId="0" borderId="75" xfId="0" applyFont="1" applyBorder="1"/>
    <xf numFmtId="0" fontId="59" fillId="0" borderId="64" xfId="0" applyFont="1" applyBorder="1"/>
    <xf numFmtId="168" fontId="61" fillId="0" borderId="73" xfId="25688" applyNumberFormat="1" applyFont="1" applyBorder="1"/>
    <xf numFmtId="168" fontId="61" fillId="0" borderId="70" xfId="25688" applyNumberFormat="1" applyFont="1" applyBorder="1"/>
    <xf numFmtId="0" fontId="14" fillId="33" borderId="0" xfId="0" applyFont="1" applyFill="1"/>
    <xf numFmtId="0" fontId="9" fillId="0" borderId="0" xfId="0" applyFont="1"/>
    <xf numFmtId="0" fontId="64" fillId="0" borderId="0" xfId="0" applyFont="1"/>
    <xf numFmtId="0" fontId="65" fillId="0" borderId="0" xfId="0" applyFont="1"/>
    <xf numFmtId="49" fontId="9" fillId="0" borderId="0" xfId="0" applyNumberFormat="1" applyFont="1"/>
    <xf numFmtId="0" fontId="9" fillId="0" borderId="0" xfId="0" applyFont="1" applyAlignment="1">
      <alignment horizontal="left"/>
    </xf>
    <xf numFmtId="1" fontId="9" fillId="0" borderId="0" xfId="0" applyNumberFormat="1" applyFont="1" applyAlignment="1">
      <alignment horizontal="left"/>
    </xf>
    <xf numFmtId="49" fontId="9" fillId="0" borderId="0" xfId="0" applyNumberFormat="1" applyFont="1" applyAlignment="1">
      <alignment horizontal="left"/>
    </xf>
    <xf numFmtId="0" fontId="10" fillId="0" borderId="0" xfId="0" applyFont="1"/>
    <xf numFmtId="0" fontId="66" fillId="0" borderId="0" xfId="0" applyFont="1"/>
    <xf numFmtId="0" fontId="4" fillId="37" borderId="0" xfId="0" applyFont="1" applyFill="1" applyAlignment="1">
      <alignment horizontal="center" vertical="top" wrapText="1"/>
    </xf>
    <xf numFmtId="0" fontId="6" fillId="0" borderId="7" xfId="0" applyFont="1" applyBorder="1" applyAlignment="1">
      <alignment horizontal="right" vertical="center" indent="1"/>
    </xf>
    <xf numFmtId="0" fontId="6" fillId="0" borderId="0" xfId="0" applyFont="1" applyAlignment="1">
      <alignment horizontal="right" vertical="center" indent="1"/>
    </xf>
    <xf numFmtId="0" fontId="6" fillId="0" borderId="32" xfId="0" applyFont="1" applyBorder="1" applyAlignment="1">
      <alignment horizontal="right" vertical="center" indent="1"/>
    </xf>
    <xf numFmtId="14" fontId="39" fillId="35" borderId="29"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39" fillId="35" borderId="34" xfId="183" applyNumberFormat="1" applyFont="1" applyFill="1" applyBorder="1" applyAlignment="1" applyProtection="1">
      <alignment horizontal="left" vertical="center" wrapText="1"/>
      <protection locked="0"/>
    </xf>
    <xf numFmtId="0" fontId="39" fillId="35" borderId="40" xfId="183" applyNumberFormat="1" applyFont="1" applyFill="1" applyBorder="1" applyAlignment="1" applyProtection="1">
      <alignment horizontal="left" vertical="center" wrapText="1"/>
      <protection locked="0"/>
    </xf>
    <xf numFmtId="0" fontId="5" fillId="0" borderId="25"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9" fillId="35" borderId="29" xfId="183" applyNumberFormat="1" applyFont="1" applyFill="1" applyBorder="1" applyAlignment="1" applyProtection="1">
      <alignment horizontal="left" vertical="center" wrapText="1"/>
      <protection locked="0"/>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50" fillId="38" borderId="29" xfId="0" applyFont="1" applyFill="1" applyBorder="1" applyAlignment="1">
      <alignment horizontal="center" vertical="center" wrapText="1"/>
    </xf>
    <xf numFmtId="0" fontId="50" fillId="38" borderId="26" xfId="0" applyFont="1" applyFill="1" applyBorder="1" applyAlignment="1">
      <alignment horizontal="center" vertical="center" wrapText="1"/>
    </xf>
    <xf numFmtId="0" fontId="50" fillId="38" borderId="30" xfId="0" applyFont="1" applyFill="1" applyBorder="1" applyAlignment="1">
      <alignment horizontal="center" vertical="center" wrapText="1"/>
    </xf>
    <xf numFmtId="0" fontId="50" fillId="38" borderId="33" xfId="0" applyFont="1" applyFill="1" applyBorder="1" applyAlignment="1">
      <alignment horizontal="center" vertical="center" wrapText="1"/>
    </xf>
    <xf numFmtId="0" fontId="50" fillId="38" borderId="34" xfId="0" applyFont="1" applyFill="1" applyBorder="1" applyAlignment="1">
      <alignment horizontal="center" vertical="center" wrapText="1"/>
    </xf>
    <xf numFmtId="0" fontId="50" fillId="38" borderId="35"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vertical="top" wrapText="1"/>
    </xf>
    <xf numFmtId="0" fontId="4" fillId="0" borderId="0" xfId="0" applyFont="1" applyAlignment="1">
      <alignment vertical="top"/>
    </xf>
    <xf numFmtId="0" fontId="4" fillId="0" borderId="8" xfId="0" applyFont="1" applyBorder="1" applyAlignment="1">
      <alignment vertical="top"/>
    </xf>
    <xf numFmtId="0" fontId="41" fillId="33" borderId="7" xfId="0" applyFont="1" applyFill="1" applyBorder="1" applyAlignment="1">
      <alignment horizontal="center" vertical="top" wrapText="1"/>
    </xf>
    <xf numFmtId="0" fontId="39" fillId="35" borderId="27"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indent="1"/>
    </xf>
    <xf numFmtId="0" fontId="4" fillId="0" borderId="32" xfId="0" applyFont="1" applyBorder="1" applyAlignment="1">
      <alignment horizontal="right" vertical="center" indent="1"/>
    </xf>
    <xf numFmtId="0" fontId="5" fillId="38" borderId="20" xfId="0" applyFont="1" applyFill="1" applyBorder="1" applyAlignment="1">
      <alignment horizontal="center" vertical="top" wrapText="1"/>
    </xf>
    <xf numFmtId="0" fontId="5" fillId="38" borderId="21" xfId="0" applyFont="1" applyFill="1" applyBorder="1" applyAlignment="1">
      <alignment horizontal="center" vertical="top" wrapText="1"/>
    </xf>
    <xf numFmtId="0" fontId="5" fillId="38" borderId="22" xfId="0" applyFont="1" applyFill="1" applyBorder="1" applyAlignment="1">
      <alignment horizontal="center" vertical="top" wrapText="1"/>
    </xf>
    <xf numFmtId="0" fontId="41" fillId="33" borderId="0" xfId="0" applyFont="1" applyFill="1" applyAlignment="1">
      <alignment horizontal="center" vertical="top"/>
    </xf>
    <xf numFmtId="0" fontId="4" fillId="0" borderId="0" xfId="0" applyFont="1" applyAlignment="1">
      <alignment horizontal="left" vertical="top" wrapText="1"/>
    </xf>
    <xf numFmtId="0" fontId="4" fillId="0" borderId="8" xfId="0" applyFont="1" applyBorder="1" applyAlignment="1">
      <alignment horizontal="left" vertical="top" wrapText="1"/>
    </xf>
    <xf numFmtId="0" fontId="54" fillId="34" borderId="0" xfId="0" applyFont="1" applyFill="1" applyAlignment="1">
      <alignment horizontal="left" vertical="top" wrapText="1"/>
    </xf>
    <xf numFmtId="0" fontId="5" fillId="38" borderId="29"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5" fillId="38" borderId="31" xfId="0" applyFont="1" applyFill="1" applyBorder="1" applyAlignment="1">
      <alignment horizontal="left" vertical="center" wrapText="1"/>
    </xf>
    <xf numFmtId="0" fontId="5" fillId="38" borderId="0" xfId="0" applyFont="1" applyFill="1" applyAlignment="1">
      <alignment horizontal="left" vertical="center" wrapText="1"/>
    </xf>
    <xf numFmtId="0" fontId="5" fillId="38" borderId="32" xfId="0" applyFont="1" applyFill="1" applyBorder="1" applyAlignment="1">
      <alignment horizontal="left" vertical="center" wrapText="1"/>
    </xf>
    <xf numFmtId="0" fontId="5" fillId="38" borderId="33" xfId="0" applyFont="1" applyFill="1" applyBorder="1" applyAlignment="1">
      <alignment horizontal="left" vertical="center" wrapText="1"/>
    </xf>
    <xf numFmtId="0" fontId="5" fillId="38" borderId="34" xfId="0" applyFont="1" applyFill="1" applyBorder="1" applyAlignment="1">
      <alignment horizontal="left" vertical="center" wrapText="1"/>
    </xf>
    <xf numFmtId="0" fontId="5" fillId="38" borderId="35" xfId="0" applyFont="1" applyFill="1" applyBorder="1" applyAlignment="1">
      <alignment horizontal="left" vertical="center" wrapText="1"/>
    </xf>
    <xf numFmtId="0" fontId="4" fillId="38" borderId="21" xfId="0" applyFont="1" applyFill="1" applyBorder="1" applyAlignment="1">
      <alignment horizontal="left" vertical="center" indent="2"/>
    </xf>
    <xf numFmtId="0" fontId="39" fillId="35" borderId="7" xfId="183" applyNumberFormat="1" applyFont="1" applyFill="1" applyBorder="1" applyAlignment="1" applyProtection="1">
      <alignment vertical="center" wrapText="1"/>
      <protection locked="0"/>
    </xf>
    <xf numFmtId="0" fontId="39" fillId="35" borderId="0" xfId="183" applyNumberFormat="1" applyFont="1" applyFill="1" applyBorder="1" applyAlignment="1" applyProtection="1">
      <alignment vertical="center" wrapText="1"/>
      <protection locked="0"/>
    </xf>
    <xf numFmtId="0" fontId="39" fillId="35" borderId="8" xfId="183" applyNumberFormat="1" applyFont="1" applyFill="1" applyBorder="1" applyAlignment="1" applyProtection="1">
      <alignment vertical="center" wrapText="1"/>
      <protection locked="0"/>
    </xf>
    <xf numFmtId="0" fontId="5" fillId="0" borderId="7" xfId="0" applyFont="1" applyBorder="1" applyAlignment="1">
      <alignment horizontal="left" vertical="top" wrapText="1" indent="1"/>
    </xf>
    <xf numFmtId="0" fontId="5" fillId="0" borderId="0" xfId="0" applyFont="1" applyAlignment="1">
      <alignment horizontal="left" vertical="top" wrapText="1" indent="1"/>
    </xf>
    <xf numFmtId="0" fontId="5" fillId="0" borderId="8" xfId="0" applyFont="1" applyBorder="1" applyAlignment="1">
      <alignment horizontal="left" vertical="top" wrapText="1" indent="1"/>
    </xf>
    <xf numFmtId="0" fontId="5" fillId="0" borderId="7" xfId="0" applyFont="1" applyBorder="1" applyAlignment="1">
      <alignment horizontal="right" vertical="center" wrapText="1" indent="1"/>
    </xf>
    <xf numFmtId="0" fontId="5" fillId="0" borderId="0" xfId="0" applyFont="1" applyAlignment="1">
      <alignment horizontal="right" vertical="center" wrapText="1" indent="1"/>
    </xf>
    <xf numFmtId="0" fontId="4" fillId="35" borderId="27"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center" wrapText="1"/>
      <protection locked="0"/>
    </xf>
    <xf numFmtId="0" fontId="4" fillId="0" borderId="0" xfId="0" applyFont="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4" fillId="0" borderId="0" xfId="0" applyFont="1"/>
    <xf numFmtId="0" fontId="4" fillId="0" borderId="8" xfId="0" applyFont="1" applyBorder="1"/>
    <xf numFmtId="0" fontId="5" fillId="0" borderId="41" xfId="0" applyFont="1" applyBorder="1" applyAlignment="1">
      <alignment horizontal="left" vertical="center" wrapText="1"/>
    </xf>
    <xf numFmtId="0" fontId="5" fillId="0" borderId="27" xfId="0" applyFont="1" applyBorder="1" applyAlignment="1">
      <alignment horizontal="left" vertical="center" wrapText="1"/>
    </xf>
    <xf numFmtId="0" fontId="5" fillId="0" borderId="43" xfId="0" applyFont="1" applyBorder="1" applyAlignment="1">
      <alignment horizontal="left" vertical="center" wrapText="1"/>
    </xf>
    <xf numFmtId="0" fontId="5" fillId="0" borderId="36" xfId="0" applyFont="1" applyBorder="1" applyAlignment="1">
      <alignment horizontal="left" vertical="center" wrapText="1"/>
    </xf>
    <xf numFmtId="0" fontId="5" fillId="0" borderId="45" xfId="0" applyFont="1" applyBorder="1" applyAlignment="1">
      <alignment horizontal="left" vertical="center" wrapText="1"/>
    </xf>
    <xf numFmtId="0" fontId="5" fillId="0" borderId="28" xfId="0" applyFont="1" applyBorder="1" applyAlignment="1">
      <alignment horizontal="left" vertical="center" wrapText="1"/>
    </xf>
    <xf numFmtId="0" fontId="39" fillId="35" borderId="27" xfId="183" applyNumberFormat="1" applyFont="1" applyFill="1" applyBorder="1" applyAlignment="1" applyProtection="1">
      <alignment horizontal="left" vertical="center" wrapText="1"/>
      <protection locked="0"/>
    </xf>
    <xf numFmtId="0" fontId="39" fillId="35" borderId="42" xfId="183" applyNumberFormat="1" applyFont="1" applyFill="1" applyBorder="1" applyAlignment="1" applyProtection="1">
      <alignment horizontal="left" vertical="center" wrapText="1"/>
      <protection locked="0"/>
    </xf>
    <xf numFmtId="0" fontId="39" fillId="35" borderId="36" xfId="183" applyNumberFormat="1" applyFont="1" applyFill="1" applyBorder="1" applyAlignment="1" applyProtection="1">
      <alignment horizontal="left" vertical="center" wrapText="1"/>
      <protection locked="0"/>
    </xf>
    <xf numFmtId="0" fontId="39" fillId="35" borderId="44"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46" xfId="183" applyNumberFormat="1" applyFont="1" applyFill="1" applyBorder="1" applyAlignment="1" applyProtection="1">
      <alignment horizontal="left" vertical="center" wrapText="1"/>
      <protection locked="0"/>
    </xf>
    <xf numFmtId="0" fontId="5" fillId="0" borderId="8" xfId="0" applyFont="1" applyBorder="1" applyAlignment="1">
      <alignment horizontal="left" vertical="center" wrapText="1"/>
    </xf>
    <xf numFmtId="0" fontId="5" fillId="34" borderId="7" xfId="0" applyFont="1" applyFill="1" applyBorder="1" applyAlignment="1">
      <alignment horizontal="left" vertical="top" wrapText="1"/>
    </xf>
    <xf numFmtId="0" fontId="5" fillId="34" borderId="0" xfId="0" applyFont="1" applyFill="1" applyAlignment="1">
      <alignment horizontal="left" vertical="top" wrapText="1"/>
    </xf>
    <xf numFmtId="0" fontId="5" fillId="34" borderId="8" xfId="0" applyFont="1" applyFill="1" applyBorder="1" applyAlignment="1">
      <alignment horizontal="left" vertical="top"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45" xfId="0" applyFont="1" applyBorder="1" applyAlignment="1">
      <alignment horizontal="left" vertical="center" wrapText="1"/>
    </xf>
    <xf numFmtId="0" fontId="6" fillId="0" borderId="28" xfId="0" applyFont="1" applyBorder="1" applyAlignment="1">
      <alignment horizontal="left" vertical="center" wrapText="1"/>
    </xf>
    <xf numFmtId="0" fontId="6" fillId="0" borderId="47" xfId="0" applyFont="1" applyBorder="1" applyAlignment="1">
      <alignment horizontal="left" vertical="center" wrapText="1"/>
    </xf>
    <xf numFmtId="0" fontId="6" fillId="0" borderId="48"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6" xfId="0" applyFont="1" applyBorder="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6" fillId="0" borderId="41" xfId="0" applyFont="1" applyBorder="1" applyAlignment="1">
      <alignment horizontal="left" vertical="center" wrapText="1"/>
    </xf>
    <xf numFmtId="0" fontId="6" fillId="0" borderId="27" xfId="0" applyFont="1" applyBorder="1" applyAlignment="1">
      <alignment horizontal="left" vertical="center" wrapText="1"/>
    </xf>
    <xf numFmtId="0" fontId="5" fillId="34" borderId="2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2" xfId="0" applyFont="1" applyFill="1" applyBorder="1" applyAlignment="1">
      <alignment horizontal="left" vertical="center" wrapText="1"/>
    </xf>
    <xf numFmtId="0" fontId="56" fillId="0" borderId="7"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8" xfId="0" applyFont="1" applyBorder="1" applyAlignment="1" applyProtection="1">
      <alignment horizontal="left" vertical="top" wrapText="1"/>
      <protection locked="0"/>
    </xf>
    <xf numFmtId="0" fontId="4" fillId="35" borderId="41" xfId="0" applyFont="1" applyFill="1" applyBorder="1" applyAlignment="1" applyProtection="1">
      <alignment horizontal="center" vertical="center" wrapText="1"/>
      <protection locked="0"/>
    </xf>
    <xf numFmtId="0" fontId="4" fillId="35" borderId="60" xfId="0" applyFont="1" applyFill="1" applyBorder="1" applyAlignment="1" applyProtection="1">
      <alignment horizontal="center" vertical="center" wrapText="1"/>
      <protection locked="0"/>
    </xf>
    <xf numFmtId="0" fontId="4" fillId="0" borderId="59" xfId="0" applyFont="1" applyBorder="1" applyAlignment="1">
      <alignment horizontal="left" vertical="center" wrapText="1" indent="1"/>
    </xf>
    <xf numFmtId="0" fontId="39" fillId="35" borderId="30" xfId="183" applyNumberFormat="1" applyFont="1" applyFill="1" applyBorder="1" applyAlignment="1" applyProtection="1">
      <alignment horizontal="left" vertical="center" wrapText="1"/>
      <protection locked="0"/>
    </xf>
    <xf numFmtId="0" fontId="39" fillId="35" borderId="35" xfId="183" applyNumberFormat="1" applyFont="1" applyFill="1" applyBorder="1" applyAlignment="1" applyProtection="1">
      <alignment horizontal="left" vertical="center"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xf>
    <xf numFmtId="0" fontId="6" fillId="37" borderId="17" xfId="0" applyFont="1" applyFill="1" applyBorder="1" applyAlignment="1">
      <alignment horizontal="center" vertical="top"/>
    </xf>
    <xf numFmtId="0" fontId="6" fillId="37" borderId="14" xfId="0" applyFont="1" applyFill="1" applyBorder="1" applyAlignment="1">
      <alignment horizontal="center" vertical="top"/>
    </xf>
    <xf numFmtId="0" fontId="4" fillId="0" borderId="7" xfId="0" applyFont="1" applyBorder="1" applyAlignment="1">
      <alignment horizontal="left" vertical="top" wrapText="1"/>
    </xf>
    <xf numFmtId="0" fontId="4" fillId="0" borderId="37"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0" borderId="38" xfId="0" applyFont="1" applyBorder="1" applyAlignment="1">
      <alignment horizontal="left" vertical="center" wrapText="1" indent="1"/>
    </xf>
    <xf numFmtId="0" fontId="4" fillId="0" borderId="34" xfId="0" applyFont="1" applyBorder="1" applyAlignment="1">
      <alignment horizontal="left" vertical="center" wrapText="1" indent="1"/>
    </xf>
    <xf numFmtId="0" fontId="4" fillId="0" borderId="35" xfId="0" applyFont="1" applyBorder="1" applyAlignment="1">
      <alignment horizontal="left" vertical="center" wrapText="1" indent="1"/>
    </xf>
    <xf numFmtId="0" fontId="4" fillId="0" borderId="20" xfId="0" applyFont="1" applyBorder="1" applyAlignment="1">
      <alignment horizontal="left" vertical="top" wrapText="1" indent="1"/>
    </xf>
    <xf numFmtId="0" fontId="4" fillId="0" borderId="21" xfId="0" applyFont="1" applyBorder="1" applyAlignment="1">
      <alignment horizontal="left" vertical="top" wrapText="1" indent="1"/>
    </xf>
    <xf numFmtId="0" fontId="6" fillId="38" borderId="29"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39" xfId="0" applyFont="1" applyFill="1" applyBorder="1" applyAlignment="1">
      <alignment horizontal="center" vertical="center" wrapText="1"/>
    </xf>
    <xf numFmtId="0" fontId="6" fillId="38" borderId="33" xfId="0" applyFont="1" applyFill="1" applyBorder="1" applyAlignment="1">
      <alignment horizontal="center" vertical="center" wrapText="1"/>
    </xf>
    <xf numFmtId="0" fontId="6" fillId="38" borderId="34" xfId="0" applyFont="1" applyFill="1" applyBorder="1" applyAlignment="1">
      <alignment horizontal="center" vertical="center" wrapText="1"/>
    </xf>
    <xf numFmtId="0" fontId="6" fillId="38" borderId="40" xfId="0" applyFont="1" applyFill="1" applyBorder="1" applyAlignment="1">
      <alignment horizontal="center" vertical="center" wrapText="1"/>
    </xf>
    <xf numFmtId="0" fontId="5" fillId="0" borderId="7"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5" fillId="0" borderId="20" xfId="0" applyFont="1" applyBorder="1" applyAlignment="1">
      <alignment horizontal="left" vertical="center" wrapText="1"/>
    </xf>
    <xf numFmtId="0" fontId="39" fillId="35" borderId="21" xfId="183" applyNumberFormat="1" applyFont="1" applyFill="1" applyBorder="1" applyAlignment="1" applyProtection="1">
      <alignment horizontal="left" vertical="center" wrapText="1"/>
      <protection locked="0"/>
    </xf>
    <xf numFmtId="0" fontId="39" fillId="35" borderId="22" xfId="183" applyNumberFormat="1" applyFont="1" applyFill="1" applyBorder="1" applyAlignment="1" applyProtection="1">
      <alignment horizontal="left" vertical="center" wrapText="1"/>
      <protection locked="0"/>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0" xfId="0" applyFont="1" applyFill="1" applyAlignment="1">
      <alignment horizontal="center" vertical="top" wrapText="1"/>
    </xf>
    <xf numFmtId="0" fontId="7" fillId="34" borderId="41" xfId="0" applyFont="1" applyFill="1" applyBorder="1" applyAlignment="1">
      <alignment horizontal="center" vertical="center"/>
    </xf>
    <xf numFmtId="0" fontId="7" fillId="34" borderId="45" xfId="0" applyFont="1" applyFill="1" applyBorder="1" applyAlignment="1">
      <alignment horizontal="center" vertical="center"/>
    </xf>
    <xf numFmtId="0" fontId="41" fillId="33" borderId="0" xfId="0" applyFont="1" applyFill="1" applyAlignment="1">
      <alignment horizontal="left" vertical="top" wrapText="1"/>
    </xf>
    <xf numFmtId="0" fontId="6" fillId="38" borderId="30" xfId="0" applyFont="1" applyFill="1" applyBorder="1" applyAlignment="1">
      <alignment horizontal="center" vertical="center" wrapText="1"/>
    </xf>
    <xf numFmtId="0" fontId="6" fillId="38" borderId="35" xfId="0" applyFont="1" applyFill="1" applyBorder="1" applyAlignment="1">
      <alignment horizontal="center" vertical="center" wrapText="1"/>
    </xf>
    <xf numFmtId="0" fontId="6" fillId="37" borderId="7" xfId="0" applyFont="1" applyFill="1" applyBorder="1" applyAlignment="1">
      <alignment horizontal="center" vertical="top"/>
    </xf>
    <xf numFmtId="0" fontId="6" fillId="37" borderId="0" xfId="0" applyFont="1" applyFill="1" applyAlignment="1">
      <alignment horizontal="center" vertical="top"/>
    </xf>
    <xf numFmtId="0" fontId="6" fillId="37" borderId="8" xfId="0" applyFont="1" applyFill="1" applyBorder="1" applyAlignment="1">
      <alignment horizontal="center" vertical="top"/>
    </xf>
    <xf numFmtId="0" fontId="4" fillId="0" borderId="20"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0" borderId="41" xfId="0" applyFont="1" applyBorder="1" applyAlignment="1">
      <alignment horizontal="left" vertical="center" wrapText="1" indent="1"/>
    </xf>
    <xf numFmtId="0" fontId="4" fillId="0" borderId="27" xfId="0" applyFont="1" applyBorder="1" applyAlignment="1">
      <alignment horizontal="left" vertical="center" wrapText="1" indent="1"/>
    </xf>
    <xf numFmtId="0" fontId="4" fillId="35" borderId="36" xfId="0" applyFont="1" applyFill="1" applyBorder="1" applyAlignment="1" applyProtection="1">
      <alignment horizontal="center" vertical="center" wrapText="1"/>
      <protection locked="0"/>
    </xf>
    <xf numFmtId="0" fontId="5" fillId="0" borderId="20" xfId="0" applyFont="1" applyBorder="1" applyAlignment="1">
      <alignment horizontal="left" vertical="top" wrapText="1" indent="1"/>
    </xf>
    <xf numFmtId="0" fontId="5" fillId="0" borderId="21" xfId="0" applyFont="1" applyBorder="1" applyAlignment="1">
      <alignment horizontal="left" vertical="top" wrapText="1" indent="1"/>
    </xf>
    <xf numFmtId="0" fontId="5" fillId="0" borderId="19" xfId="0" applyFont="1" applyBorder="1" applyAlignment="1">
      <alignment horizontal="right" vertical="center" wrapText="1" indent="1"/>
    </xf>
    <xf numFmtId="49" fontId="36" fillId="35" borderId="7" xfId="0" applyNumberFormat="1" applyFont="1" applyFill="1" applyBorder="1" applyAlignment="1" applyProtection="1">
      <alignment vertical="top" wrapText="1"/>
      <protection locked="0"/>
    </xf>
    <xf numFmtId="49" fontId="36" fillId="35" borderId="0" xfId="0" applyNumberFormat="1" applyFont="1" applyFill="1" applyAlignment="1" applyProtection="1">
      <alignment vertical="top" wrapText="1"/>
      <protection locked="0"/>
    </xf>
    <xf numFmtId="49" fontId="36" fillId="35" borderId="8" xfId="0" applyNumberFormat="1" applyFont="1" applyFill="1" applyBorder="1" applyAlignment="1" applyProtection="1">
      <alignment vertical="top" wrapText="1"/>
      <protection locked="0"/>
    </xf>
    <xf numFmtId="0" fontId="44" fillId="39" borderId="13" xfId="0" applyFont="1" applyFill="1" applyBorder="1" applyAlignment="1">
      <alignment horizontal="center" vertical="top" wrapText="1"/>
    </xf>
    <xf numFmtId="0" fontId="44"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57" xfId="0" applyFont="1" applyBorder="1" applyAlignment="1">
      <alignment horizontal="left" vertical="top" wrapText="1"/>
    </xf>
    <xf numFmtId="0" fontId="10" fillId="38" borderId="27" xfId="0" applyFont="1" applyFill="1" applyBorder="1" applyAlignment="1">
      <alignment horizontal="center" vertical="center" wrapText="1"/>
    </xf>
    <xf numFmtId="0" fontId="10" fillId="38" borderId="28" xfId="0" applyFont="1" applyFill="1" applyBorder="1" applyAlignment="1">
      <alignment horizontal="center" vertical="center" wrapText="1"/>
    </xf>
    <xf numFmtId="0" fontId="7" fillId="38" borderId="29" xfId="0" applyFont="1" applyFill="1" applyBorder="1" applyAlignment="1">
      <alignment horizontal="center" vertical="center" wrapText="1"/>
    </xf>
    <xf numFmtId="0" fontId="7" fillId="38" borderId="26" xfId="0" applyFont="1" applyFill="1" applyBorder="1" applyAlignment="1">
      <alignment horizontal="center" vertical="center" wrapText="1"/>
    </xf>
    <xf numFmtId="0" fontId="7" fillId="38" borderId="39" xfId="0" applyFont="1" applyFill="1" applyBorder="1" applyAlignment="1">
      <alignment horizontal="center" vertical="center" wrapText="1"/>
    </xf>
    <xf numFmtId="0" fontId="7" fillId="38" borderId="33" xfId="0" applyFont="1" applyFill="1" applyBorder="1" applyAlignment="1">
      <alignment horizontal="center" vertical="center" wrapText="1"/>
    </xf>
    <xf numFmtId="0" fontId="7" fillId="38" borderId="34" xfId="0" applyFont="1" applyFill="1" applyBorder="1" applyAlignment="1">
      <alignment horizontal="center" vertical="center" wrapText="1"/>
    </xf>
    <xf numFmtId="0" fontId="7" fillId="38" borderId="40" xfId="0" applyFont="1" applyFill="1" applyBorder="1" applyAlignment="1">
      <alignment horizontal="center" vertical="center" wrapText="1"/>
    </xf>
    <xf numFmtId="0" fontId="39" fillId="35" borderId="27" xfId="183" applyNumberFormat="1" applyFont="1" applyFill="1" applyBorder="1" applyAlignment="1" applyProtection="1">
      <alignment horizontal="center" vertical="top" wrapText="1"/>
      <protection locked="0"/>
    </xf>
    <xf numFmtId="0" fontId="39" fillId="35" borderId="36" xfId="183" applyNumberFormat="1" applyFont="1" applyFill="1" applyBorder="1" applyAlignment="1" applyProtection="1">
      <alignment horizontal="center" vertical="top" wrapText="1"/>
      <protection locked="0"/>
    </xf>
    <xf numFmtId="0" fontId="39" fillId="35" borderId="28" xfId="183" applyNumberFormat="1" applyFont="1" applyFill="1" applyBorder="1" applyAlignment="1" applyProtection="1">
      <alignment horizontal="center" vertical="top" wrapText="1"/>
      <protection locked="0"/>
    </xf>
    <xf numFmtId="0" fontId="39" fillId="35" borderId="50" xfId="183" applyNumberFormat="1" applyFont="1" applyFill="1" applyBorder="1" applyAlignment="1" applyProtection="1">
      <alignment horizontal="center" vertical="top" wrapText="1"/>
      <protection locked="0"/>
    </xf>
    <xf numFmtId="0" fontId="39" fillId="35" borderId="29" xfId="183" applyNumberFormat="1" applyFont="1" applyFill="1" applyBorder="1" applyAlignment="1" applyProtection="1">
      <alignment horizontal="center" vertical="top" wrapText="1"/>
      <protection locked="0"/>
    </xf>
    <xf numFmtId="0" fontId="39" fillId="35" borderId="26" xfId="183" applyNumberFormat="1" applyFont="1" applyFill="1" applyBorder="1" applyAlignment="1" applyProtection="1">
      <alignment horizontal="center" vertical="top" wrapText="1"/>
      <protection locked="0"/>
    </xf>
    <xf numFmtId="0" fontId="39" fillId="35" borderId="39" xfId="183" applyNumberFormat="1" applyFont="1" applyFill="1" applyBorder="1" applyAlignment="1" applyProtection="1">
      <alignment horizontal="center" vertical="top" wrapText="1"/>
      <protection locked="0"/>
    </xf>
    <xf numFmtId="0" fontId="39" fillId="35" borderId="31" xfId="183" applyNumberFormat="1" applyFont="1" applyFill="1" applyBorder="1" applyAlignment="1" applyProtection="1">
      <alignment horizontal="center" vertical="top" wrapText="1"/>
      <protection locked="0"/>
    </xf>
    <xf numFmtId="0" fontId="39" fillId="35" borderId="0" xfId="183" applyNumberFormat="1" applyFont="1" applyFill="1" applyBorder="1" applyAlignment="1" applyProtection="1">
      <alignment horizontal="center" vertical="top" wrapText="1"/>
      <protection locked="0"/>
    </xf>
    <xf numFmtId="0" fontId="39" fillId="35" borderId="8" xfId="183" applyNumberFormat="1" applyFont="1" applyFill="1" applyBorder="1" applyAlignment="1" applyProtection="1">
      <alignment horizontal="center" vertical="top" wrapText="1"/>
      <protection locked="0"/>
    </xf>
    <xf numFmtId="0" fontId="39" fillId="35" borderId="55" xfId="183" applyNumberFormat="1" applyFont="1" applyFill="1" applyBorder="1" applyAlignment="1" applyProtection="1">
      <alignment horizontal="center" vertical="top" wrapText="1"/>
      <protection locked="0"/>
    </xf>
    <xf numFmtId="0" fontId="39" fillId="35" borderId="16" xfId="183" applyNumberFormat="1" applyFont="1" applyFill="1" applyBorder="1" applyAlignment="1" applyProtection="1">
      <alignment horizontal="center" vertical="top" wrapText="1"/>
      <protection locked="0"/>
    </xf>
    <xf numFmtId="0" fontId="39" fillId="35" borderId="10" xfId="183" applyNumberFormat="1" applyFont="1" applyFill="1" applyBorder="1" applyAlignment="1" applyProtection="1">
      <alignment horizontal="center" vertical="top" wrapText="1"/>
      <protection locked="0"/>
    </xf>
    <xf numFmtId="0" fontId="39" fillId="35" borderId="33" xfId="183" applyNumberFormat="1" applyFont="1" applyFill="1" applyBorder="1" applyAlignment="1" applyProtection="1">
      <alignment horizontal="center" vertical="top" wrapText="1"/>
      <protection locked="0"/>
    </xf>
    <xf numFmtId="0" fontId="39" fillId="35" borderId="34" xfId="183" applyNumberFormat="1" applyFont="1" applyFill="1" applyBorder="1" applyAlignment="1" applyProtection="1">
      <alignment horizontal="center" vertical="top" wrapText="1"/>
      <protection locked="0"/>
    </xf>
    <xf numFmtId="0" fontId="39" fillId="35" borderId="40" xfId="183" applyNumberFormat="1" applyFont="1" applyFill="1" applyBorder="1" applyAlignment="1" applyProtection="1">
      <alignment horizontal="center" vertical="top" wrapText="1"/>
      <protection locked="0"/>
    </xf>
    <xf numFmtId="0" fontId="41" fillId="33" borderId="0" xfId="0" applyFont="1" applyFill="1" applyAlignment="1">
      <alignment horizontal="left" wrapText="1"/>
    </xf>
    <xf numFmtId="0" fontId="6" fillId="38" borderId="20" xfId="0" applyFont="1" applyFill="1" applyBorder="1" applyAlignment="1">
      <alignment horizontal="left" vertical="top" wrapText="1"/>
    </xf>
    <xf numFmtId="0" fontId="6" fillId="38" borderId="21" xfId="0" applyFont="1" applyFill="1" applyBorder="1" applyAlignment="1">
      <alignment horizontal="left" vertical="top" wrapText="1"/>
    </xf>
    <xf numFmtId="0" fontId="50" fillId="38" borderId="58" xfId="0" applyFont="1" applyFill="1" applyBorder="1" applyAlignment="1">
      <alignment horizontal="center" vertical="center"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7" fillId="38" borderId="27" xfId="0" applyFont="1" applyFill="1" applyBorder="1" applyAlignment="1">
      <alignment horizontal="center" vertical="center" wrapText="1"/>
    </xf>
    <xf numFmtId="0" fontId="7" fillId="38" borderId="36" xfId="0" applyFont="1" applyFill="1" applyBorder="1" applyAlignment="1">
      <alignment horizontal="center" vertical="center" wrapText="1"/>
    </xf>
    <xf numFmtId="0" fontId="7" fillId="38" borderId="28"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54" xfId="0" applyFont="1" applyFill="1" applyBorder="1" applyAlignment="1">
      <alignment horizontal="right" vertical="center" wrapText="1" indent="1"/>
    </xf>
    <xf numFmtId="0" fontId="5" fillId="34" borderId="21" xfId="0" applyFont="1" applyFill="1" applyBorder="1" applyAlignment="1">
      <alignment horizontal="right" vertical="center" wrapText="1" inden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2" xfId="0" applyFont="1" applyBorder="1" applyAlignment="1">
      <alignment horizontal="right" vertical="center" wrapText="1" inden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6" fillId="34" borderId="28" xfId="0" applyFont="1" applyFill="1" applyBorder="1" applyAlignment="1">
      <alignment horizontal="right" vertical="center" wrapText="1" indent="1"/>
    </xf>
    <xf numFmtId="0" fontId="6" fillId="34" borderId="21" xfId="0" applyFont="1" applyFill="1" applyBorder="1" applyAlignment="1">
      <alignment horizontal="right" vertical="center" wrapText="1" indent="1"/>
    </xf>
    <xf numFmtId="0" fontId="6" fillId="0" borderId="21" xfId="0" applyFont="1" applyBorder="1" applyAlignment="1">
      <alignment horizontal="right" vertical="center" wrapText="1" indent="1"/>
    </xf>
    <xf numFmtId="0" fontId="5" fillId="34" borderId="16" xfId="0" applyFont="1" applyFill="1" applyBorder="1" applyAlignment="1">
      <alignment horizontal="right" vertical="center" wrapText="1" indent="1"/>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8" xfId="0" applyFont="1" applyFill="1" applyBorder="1" applyAlignment="1">
      <alignment horizontal="left" vertical="center" wrapText="1"/>
    </xf>
    <xf numFmtId="49" fontId="36" fillId="35" borderId="7" xfId="0" applyNumberFormat="1" applyFont="1" applyFill="1" applyBorder="1" applyAlignment="1" applyProtection="1">
      <alignment horizontal="left" vertical="top" wrapText="1"/>
      <protection locked="0"/>
    </xf>
    <xf numFmtId="49" fontId="36" fillId="35" borderId="0" xfId="0" applyNumberFormat="1" applyFont="1" applyFill="1" applyAlignment="1" applyProtection="1">
      <alignment horizontal="left" vertical="top" wrapText="1"/>
      <protection locked="0"/>
    </xf>
    <xf numFmtId="49" fontId="36" fillId="35" borderId="8" xfId="0" applyNumberFormat="1" applyFont="1" applyFill="1" applyBorder="1" applyAlignment="1" applyProtection="1">
      <alignment horizontal="left" vertical="top" wrapText="1"/>
      <protection locked="0"/>
    </xf>
    <xf numFmtId="49" fontId="36" fillId="0" borderId="7" xfId="0" applyNumberFormat="1" applyFont="1" applyBorder="1" applyAlignment="1">
      <alignment horizontal="left" vertical="top" wrapText="1"/>
    </xf>
    <xf numFmtId="49" fontId="36" fillId="0" borderId="0" xfId="0" applyNumberFormat="1" applyFont="1" applyAlignment="1">
      <alignment horizontal="left" vertical="top" wrapText="1"/>
    </xf>
    <xf numFmtId="49" fontId="36" fillId="0" borderId="8" xfId="0" applyNumberFormat="1" applyFont="1" applyBorder="1" applyAlignment="1">
      <alignment horizontal="left" vertical="top" wrapText="1"/>
    </xf>
    <xf numFmtId="0" fontId="58" fillId="0" borderId="7" xfId="0" applyFont="1" applyBorder="1" applyAlignment="1">
      <alignment horizontal="left" vertical="center" wrapText="1"/>
    </xf>
    <xf numFmtId="0" fontId="58" fillId="0" borderId="0" xfId="0" applyFont="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0" fontId="5" fillId="34" borderId="52" xfId="0" applyFont="1" applyFill="1" applyBorder="1" applyAlignment="1">
      <alignment horizontal="right" vertical="center" wrapText="1" indent="1"/>
    </xf>
    <xf numFmtId="0" fontId="5" fillId="35" borderId="7" xfId="0" applyFont="1" applyFill="1" applyBorder="1" applyAlignment="1" applyProtection="1">
      <alignment horizontal="left" vertical="top" wrapText="1"/>
      <protection locked="0"/>
    </xf>
    <xf numFmtId="0" fontId="5" fillId="35" borderId="0" xfId="0" applyFont="1" applyFill="1" applyAlignment="1" applyProtection="1">
      <alignment horizontal="left" vertical="top" wrapText="1"/>
      <protection locked="0"/>
    </xf>
    <xf numFmtId="0" fontId="5" fillId="35" borderId="8" xfId="0" applyFont="1" applyFill="1" applyBorder="1" applyAlignment="1" applyProtection="1">
      <alignment horizontal="left" vertical="top" wrapText="1"/>
      <protection locked="0"/>
    </xf>
    <xf numFmtId="0" fontId="57" fillId="38" borderId="29" xfId="0" applyFont="1" applyFill="1" applyBorder="1" applyAlignment="1">
      <alignment horizontal="center" vertical="center" wrapText="1"/>
    </xf>
    <xf numFmtId="0" fontId="57" fillId="38" borderId="26" xfId="0" applyFont="1" applyFill="1" applyBorder="1" applyAlignment="1">
      <alignment horizontal="center" vertical="center" wrapText="1"/>
    </xf>
    <xf numFmtId="0" fontId="57" fillId="38" borderId="30" xfId="0" applyFont="1" applyFill="1" applyBorder="1" applyAlignment="1">
      <alignment horizontal="center" vertical="center" wrapText="1"/>
    </xf>
    <xf numFmtId="0" fontId="57" fillId="38" borderId="33" xfId="0" applyFont="1" applyFill="1" applyBorder="1" applyAlignment="1">
      <alignment horizontal="center" vertical="center" wrapText="1"/>
    </xf>
    <xf numFmtId="0" fontId="57" fillId="38" borderId="34" xfId="0" applyFont="1" applyFill="1" applyBorder="1" applyAlignment="1">
      <alignment horizontal="center" vertical="center" wrapText="1"/>
    </xf>
    <xf numFmtId="0" fontId="57" fillId="38" borderId="35" xfId="0" applyFont="1" applyFill="1" applyBorder="1" applyAlignment="1">
      <alignment horizontal="center" vertical="center" wrapText="1"/>
    </xf>
    <xf numFmtId="0" fontId="5" fillId="0" borderId="32" xfId="0" applyFont="1" applyBorder="1" applyAlignment="1">
      <alignment horizontal="left" vertical="center" wrapText="1"/>
    </xf>
    <xf numFmtId="0" fontId="51" fillId="38" borderId="29" xfId="0" applyFont="1" applyFill="1" applyBorder="1" applyAlignment="1">
      <alignment horizontal="center" vertical="center" wrapText="1"/>
    </xf>
    <xf numFmtId="0" fontId="51" fillId="38" borderId="26" xfId="0" applyFont="1" applyFill="1" applyBorder="1" applyAlignment="1">
      <alignment horizontal="center" vertical="center" wrapText="1"/>
    </xf>
    <xf numFmtId="0" fontId="51" fillId="38" borderId="30" xfId="0" applyFont="1" applyFill="1" applyBorder="1" applyAlignment="1">
      <alignment horizontal="center" vertical="center" wrapText="1"/>
    </xf>
    <xf numFmtId="0" fontId="6" fillId="35" borderId="58" xfId="0" applyFont="1" applyFill="1" applyBorder="1" applyAlignment="1" applyProtection="1">
      <alignment horizontal="center" vertical="center" wrapText="1"/>
      <protection locked="0"/>
    </xf>
    <xf numFmtId="0" fontId="6" fillId="35" borderId="23" xfId="0" applyFont="1" applyFill="1" applyBorder="1" applyAlignment="1" applyProtection="1">
      <alignment horizontal="center" vertical="center" wrapText="1"/>
      <protection locked="0"/>
    </xf>
    <xf numFmtId="0" fontId="6" fillId="35" borderId="24" xfId="0" applyFont="1" applyFill="1" applyBorder="1" applyAlignment="1" applyProtection="1">
      <alignment horizontal="center" vertical="center" wrapText="1"/>
      <protection locked="0"/>
    </xf>
    <xf numFmtId="0" fontId="5" fillId="0" borderId="27"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28" xfId="0" applyFont="1" applyBorder="1" applyAlignment="1">
      <alignment horizontal="center" vertical="center" wrapText="1"/>
    </xf>
    <xf numFmtId="167" fontId="39" fillId="36" borderId="27" xfId="25686" applyNumberFormat="1" applyFont="1" applyFill="1" applyBorder="1" applyAlignment="1" applyProtection="1">
      <alignment horizontal="center" vertical="center"/>
    </xf>
    <xf numFmtId="167" fontId="39" fillId="36" borderId="36" xfId="25686" applyNumberFormat="1" applyFont="1" applyFill="1" applyBorder="1" applyAlignment="1" applyProtection="1">
      <alignment horizontal="center" vertical="center"/>
    </xf>
    <xf numFmtId="167" fontId="39" fillId="36" borderId="28" xfId="25686" applyNumberFormat="1" applyFont="1" applyFill="1" applyBorder="1" applyAlignment="1" applyProtection="1">
      <alignment horizontal="center" vertical="center"/>
    </xf>
    <xf numFmtId="0" fontId="5" fillId="0" borderId="25" xfId="0" applyFont="1" applyBorder="1" applyAlignment="1">
      <alignment horizontal="left" vertical="center" wrapText="1" indent="1"/>
    </xf>
    <xf numFmtId="0" fontId="5" fillId="0" borderId="23" xfId="0" applyFont="1" applyBorder="1" applyAlignment="1">
      <alignment horizontal="left" vertical="center" wrapText="1" indent="1"/>
    </xf>
    <xf numFmtId="0" fontId="5" fillId="0" borderId="24" xfId="0" applyFont="1" applyBorder="1" applyAlignment="1">
      <alignment horizontal="left" vertical="center" wrapText="1" indent="1"/>
    </xf>
    <xf numFmtId="0" fontId="5" fillId="0" borderId="21" xfId="0" applyFont="1" applyBorder="1" applyAlignment="1">
      <alignment horizontal="right" vertical="center" wrapText="1" indent="1"/>
    </xf>
    <xf numFmtId="0" fontId="5" fillId="0" borderId="54" xfId="0" applyFont="1" applyBorder="1" applyAlignment="1">
      <alignment horizontal="right" vertical="center" wrapText="1" indent="1"/>
    </xf>
    <xf numFmtId="0" fontId="5" fillId="0" borderId="28" xfId="0" applyFont="1" applyBorder="1" applyAlignment="1">
      <alignment horizontal="right" vertical="center" wrapText="1" indent="1"/>
    </xf>
    <xf numFmtId="0" fontId="39" fillId="35" borderId="7"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5" fillId="0" borderId="25" xfId="0" applyFont="1" applyBorder="1" applyAlignment="1">
      <alignment horizontal="right" vertical="top" wrapText="1" indent="1"/>
    </xf>
    <xf numFmtId="0" fontId="5" fillId="0" borderId="23" xfId="0" applyFont="1" applyBorder="1" applyAlignment="1">
      <alignment horizontal="right" vertical="top" wrapText="1" indent="1"/>
    </xf>
    <xf numFmtId="0" fontId="5" fillId="0" borderId="24" xfId="0" applyFont="1" applyBorder="1" applyAlignment="1">
      <alignment horizontal="right" vertical="top" wrapText="1" indent="1"/>
    </xf>
    <xf numFmtId="0" fontId="5" fillId="0" borderId="25" xfId="0" applyFont="1" applyBorder="1" applyAlignment="1">
      <alignment horizontal="right" vertical="center" wrapText="1" indent="1"/>
    </xf>
    <xf numFmtId="0" fontId="5" fillId="0" borderId="23" xfId="0" applyFont="1" applyBorder="1" applyAlignment="1">
      <alignment horizontal="right" vertical="center" wrapText="1" indent="1"/>
    </xf>
    <xf numFmtId="0" fontId="5" fillId="0" borderId="24" xfId="0" applyFont="1" applyBorder="1" applyAlignment="1">
      <alignment horizontal="right" vertical="center" wrapText="1" indent="1"/>
    </xf>
    <xf numFmtId="0" fontId="39" fillId="36" borderId="29" xfId="183" applyNumberFormat="1" applyFont="1" applyFill="1" applyBorder="1" applyAlignment="1" applyProtection="1">
      <alignment horizontal="left" vertical="center"/>
    </xf>
    <xf numFmtId="0" fontId="39" fillId="36" borderId="26" xfId="183" applyNumberFormat="1" applyFont="1" applyFill="1" applyBorder="1" applyAlignment="1" applyProtection="1">
      <alignment horizontal="left" vertical="center"/>
    </xf>
    <xf numFmtId="0" fontId="39" fillId="36" borderId="30" xfId="183" applyNumberFormat="1" applyFont="1" applyFill="1" applyBorder="1" applyAlignment="1" applyProtection="1">
      <alignment horizontal="left" vertical="center"/>
    </xf>
    <xf numFmtId="0" fontId="39" fillId="36" borderId="33" xfId="183" applyNumberFormat="1" applyFont="1" applyFill="1" applyBorder="1" applyAlignment="1" applyProtection="1">
      <alignment horizontal="left" vertical="center"/>
    </xf>
    <xf numFmtId="0" fontId="39" fillId="36" borderId="34" xfId="183" applyNumberFormat="1" applyFont="1" applyFill="1" applyBorder="1" applyAlignment="1" applyProtection="1">
      <alignment horizontal="left" vertical="center"/>
    </xf>
    <xf numFmtId="0" fontId="39" fillId="36" borderId="35" xfId="183" applyNumberFormat="1" applyFont="1" applyFill="1" applyBorder="1" applyAlignment="1" applyProtection="1">
      <alignment horizontal="left" vertical="center"/>
    </xf>
    <xf numFmtId="0" fontId="5" fillId="0" borderId="37" xfId="0" applyFont="1" applyBorder="1" applyAlignment="1">
      <alignment horizontal="right" vertical="center" indent="1"/>
    </xf>
    <xf numFmtId="0" fontId="5" fillId="0" borderId="26" xfId="0" applyFont="1" applyBorder="1" applyAlignment="1">
      <alignment horizontal="right" vertical="center" indent="1"/>
    </xf>
    <xf numFmtId="0" fontId="5" fillId="0" borderId="30" xfId="0" applyFont="1" applyBorder="1" applyAlignment="1">
      <alignment horizontal="right" vertical="center" indent="1"/>
    </xf>
    <xf numFmtId="0" fontId="5" fillId="0" borderId="38" xfId="0" applyFont="1" applyBorder="1" applyAlignment="1">
      <alignment horizontal="right" vertical="center" indent="1"/>
    </xf>
    <xf numFmtId="0" fontId="5" fillId="0" borderId="34" xfId="0" applyFont="1" applyBorder="1" applyAlignment="1">
      <alignment horizontal="right" vertical="center" indent="1"/>
    </xf>
    <xf numFmtId="0" fontId="5" fillId="0" borderId="35" xfId="0" applyFont="1" applyBorder="1" applyAlignment="1">
      <alignment horizontal="right" vertical="center" indent="1"/>
    </xf>
    <xf numFmtId="0" fontId="61" fillId="42" borderId="61" xfId="0" applyFont="1" applyFill="1" applyBorder="1" applyAlignment="1">
      <alignment horizontal="center"/>
    </xf>
    <xf numFmtId="0" fontId="61" fillId="42" borderId="62" xfId="0" applyFont="1" applyFill="1" applyBorder="1" applyAlignment="1">
      <alignment horizontal="center"/>
    </xf>
    <xf numFmtId="0" fontId="61" fillId="42" borderId="63" xfId="0" applyFont="1" applyFill="1" applyBorder="1" applyAlignment="1">
      <alignment horizontal="center"/>
    </xf>
    <xf numFmtId="0" fontId="60" fillId="0" borderId="61" xfId="0" applyFont="1" applyBorder="1" applyAlignment="1">
      <alignment horizontal="center"/>
    </xf>
    <xf numFmtId="0" fontId="60" fillId="0" borderId="62" xfId="0" applyFont="1" applyBorder="1" applyAlignment="1">
      <alignment horizontal="center"/>
    </xf>
    <xf numFmtId="0" fontId="59" fillId="0" borderId="68" xfId="0" applyFont="1" applyBorder="1" applyAlignment="1">
      <alignment horizontal="left" vertical="top" wrapText="1"/>
    </xf>
    <xf numFmtId="0" fontId="59" fillId="0" borderId="67" xfId="0" applyFont="1" applyBorder="1" applyAlignment="1">
      <alignment horizontal="left" vertical="top" wrapText="1"/>
    </xf>
    <xf numFmtId="0" fontId="59" fillId="0" borderId="70" xfId="0" applyFont="1" applyBorder="1" applyAlignment="1">
      <alignment horizontal="left" vertical="top" wrapText="1"/>
    </xf>
    <xf numFmtId="0" fontId="63" fillId="0" borderId="73" xfId="0" applyFont="1" applyBorder="1" applyAlignment="1">
      <alignment horizontal="center"/>
    </xf>
    <xf numFmtId="0" fontId="60" fillId="0" borderId="64" xfId="0" applyFont="1" applyBorder="1" applyAlignment="1">
      <alignment horizontal="center"/>
    </xf>
    <xf numFmtId="0" fontId="60" fillId="0" borderId="74" xfId="0" applyFont="1" applyBorder="1" applyAlignment="1">
      <alignment horizontal="center"/>
    </xf>
    <xf numFmtId="0" fontId="63" fillId="0" borderId="0" xfId="0" applyFont="1" applyAlignment="1">
      <alignment horizontal="center"/>
    </xf>
    <xf numFmtId="0" fontId="61" fillId="43" borderId="62" xfId="0" applyFont="1" applyFill="1" applyBorder="1" applyAlignment="1">
      <alignment horizontal="center"/>
    </xf>
    <xf numFmtId="0" fontId="61" fillId="43" borderId="63" xfId="0" applyFont="1" applyFill="1" applyBorder="1" applyAlignment="1">
      <alignment horizontal="center"/>
    </xf>
    <xf numFmtId="0" fontId="63" fillId="0" borderId="61" xfId="0" applyFont="1" applyBorder="1" applyAlignment="1">
      <alignment horizontal="center"/>
    </xf>
    <xf numFmtId="0" fontId="63" fillId="0" borderId="62" xfId="0" applyFont="1" applyBorder="1" applyAlignment="1">
      <alignment horizontal="center"/>
    </xf>
    <xf numFmtId="0" fontId="63" fillId="0" borderId="63" xfId="0" applyFont="1" applyBorder="1" applyAlignment="1">
      <alignment horizontal="center"/>
    </xf>
    <xf numFmtId="0" fontId="60" fillId="0" borderId="66" xfId="0" applyFont="1" applyBorder="1" applyAlignment="1">
      <alignment horizontal="center"/>
    </xf>
    <xf numFmtId="0" fontId="60" fillId="0" borderId="0" xfId="0" applyFont="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12" xfId="25688" xr:uid="{66C3BE69-5A50-4140-943F-D80E6098DF0C}"/>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7"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0">
    <dxf>
      <fill>
        <patternFill>
          <bgColor rgb="FF92D050"/>
        </patternFill>
      </fill>
    </dxf>
    <dxf>
      <fill>
        <patternFill>
          <bgColor rgb="FFFFFF00"/>
        </patternFill>
      </fill>
    </dxf>
    <dxf>
      <fill>
        <patternFill>
          <bgColor rgb="FF92D050"/>
        </patternFill>
      </fill>
    </dxf>
    <dxf>
      <fill>
        <patternFill>
          <bgColor rgb="FFFFFF00"/>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colors>
    <mruColors>
      <color rgb="FF99CCFF"/>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434975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869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CC49F87-9C50-4115-938A-71DEFB884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1BB08D-281F-4984-AE7B-72732C4AF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C87D53D-B0AB-451B-B108-7230C6E2C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6</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5</xdr:row>
      <xdr:rowOff>0</xdr:rowOff>
    </xdr:from>
    <xdr:to>
      <xdr:col>12</xdr:col>
      <xdr:colOff>0</xdr:colOff>
      <xdr:row>6</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5</xdr:row>
      <xdr:rowOff>0</xdr:rowOff>
    </xdr:from>
    <xdr:to>
      <xdr:col>13</xdr:col>
      <xdr:colOff>0</xdr:colOff>
      <xdr:row>6</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9F03504-F352-423A-9FE6-B2AF60361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7CF2499-7BE7-4F42-A56B-84FB57986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734BAF1-2740-4E48-99D4-6C7B82E5C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D1FDC5F7-C40C-4A40-817E-08EBE04255C2}"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9:41.08" personId="{D1FDC5F7-C40C-4A40-817E-08EBE04255C2}" id="{13F04E34-E525-428A-A93A-2764DE2E9770}">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2">
    <tabColor rgb="FFFFC000"/>
  </sheetPr>
  <dimension ref="A1:G49"/>
  <sheetViews>
    <sheetView showGridLines="0" topLeftCell="A15" workbookViewId="0">
      <selection activeCell="C17" sqref="C17"/>
    </sheetView>
  </sheetViews>
  <sheetFormatPr defaultColWidth="8.5703125" defaultRowHeight="14.25" x14ac:dyDescent="0.25"/>
  <cols>
    <col min="1" max="1" width="24.42578125" style="113" bestFit="1" customWidth="1"/>
    <col min="2" max="2" width="27.42578125" style="53" bestFit="1" customWidth="1"/>
    <col min="3" max="3" width="32" style="53" bestFit="1" customWidth="1"/>
    <col min="4" max="4" width="15.42578125" style="53" customWidth="1"/>
    <col min="5" max="16384" width="8.5703125" style="53"/>
  </cols>
  <sheetData>
    <row r="1" spans="1:7" s="112" customFormat="1" x14ac:dyDescent="0.25">
      <c r="A1" s="116" t="s">
        <v>67</v>
      </c>
      <c r="B1" s="117" t="s">
        <v>68</v>
      </c>
      <c r="C1" s="117" t="s">
        <v>69</v>
      </c>
      <c r="D1" s="117"/>
      <c r="E1" s="117"/>
      <c r="F1" s="117" t="s">
        <v>70</v>
      </c>
      <c r="G1" s="117"/>
    </row>
    <row r="2" spans="1:7" x14ac:dyDescent="0.25">
      <c r="A2" s="113" t="s">
        <v>71</v>
      </c>
      <c r="B2" s="28" t="s">
        <v>342</v>
      </c>
      <c r="C2" s="28" t="str">
        <f>B2</f>
        <v>RR-2025-006</v>
      </c>
      <c r="F2" s="53" t="s">
        <v>167</v>
      </c>
    </row>
    <row r="3" spans="1:7" x14ac:dyDescent="0.25">
      <c r="A3" s="113" t="s">
        <v>72</v>
      </c>
      <c r="B3" s="53" t="s">
        <v>388</v>
      </c>
      <c r="C3" s="53" t="s">
        <v>393</v>
      </c>
      <c r="F3" s="53" t="s">
        <v>166</v>
      </c>
    </row>
    <row r="4" spans="1:7" x14ac:dyDescent="0.25">
      <c r="A4" s="113" t="s">
        <v>130</v>
      </c>
      <c r="B4" s="53" t="s">
        <v>320</v>
      </c>
      <c r="C4" s="53" t="s">
        <v>389</v>
      </c>
      <c r="F4" s="53" t="s">
        <v>165</v>
      </c>
    </row>
    <row r="5" spans="1:7" ht="42.75" x14ac:dyDescent="0.25">
      <c r="A5" s="113" t="s">
        <v>318</v>
      </c>
      <c r="B5" s="53" t="s">
        <v>407</v>
      </c>
      <c r="C5" s="53" t="s">
        <v>390</v>
      </c>
      <c r="D5" s="53" t="s">
        <v>309</v>
      </c>
    </row>
    <row r="6" spans="1:7" x14ac:dyDescent="0.25">
      <c r="A6" s="113" t="s">
        <v>200</v>
      </c>
      <c r="B6" s="103">
        <v>2023</v>
      </c>
      <c r="C6" s="103">
        <f>B6</f>
        <v>2023</v>
      </c>
      <c r="F6" s="59" t="s">
        <v>225</v>
      </c>
    </row>
    <row r="7" spans="1:7" x14ac:dyDescent="0.25">
      <c r="A7" s="113" t="s">
        <v>224</v>
      </c>
      <c r="B7" s="114" t="s">
        <v>343</v>
      </c>
      <c r="C7" s="128" t="s">
        <v>344</v>
      </c>
      <c r="F7" s="28" t="s">
        <v>312</v>
      </c>
    </row>
    <row r="8" spans="1:7" x14ac:dyDescent="0.25">
      <c r="A8" s="113" t="s">
        <v>201</v>
      </c>
      <c r="B8" s="103">
        <v>2025</v>
      </c>
      <c r="C8" s="103">
        <f>B8</f>
        <v>2025</v>
      </c>
      <c r="F8" s="28" t="s">
        <v>311</v>
      </c>
    </row>
    <row r="9" spans="1:7" x14ac:dyDescent="0.25">
      <c r="A9" s="113" t="s">
        <v>171</v>
      </c>
      <c r="B9" s="53" t="s">
        <v>345</v>
      </c>
      <c r="C9" s="53" t="s">
        <v>346</v>
      </c>
      <c r="F9" s="78" t="s">
        <v>226</v>
      </c>
    </row>
    <row r="10" spans="1:7" x14ac:dyDescent="0.25">
      <c r="A10" s="113" t="s">
        <v>172</v>
      </c>
      <c r="B10" s="53" t="s">
        <v>347</v>
      </c>
      <c r="C10" s="53" t="s">
        <v>348</v>
      </c>
    </row>
    <row r="11" spans="1:7" x14ac:dyDescent="0.25">
      <c r="A11" s="113" t="s">
        <v>73</v>
      </c>
      <c r="B11" s="115" t="s">
        <v>349</v>
      </c>
      <c r="C11" s="114" t="s">
        <v>350</v>
      </c>
    </row>
    <row r="12" spans="1:7" x14ac:dyDescent="0.25">
      <c r="B12" s="114"/>
      <c r="C12" s="114"/>
    </row>
    <row r="13" spans="1:7" x14ac:dyDescent="0.25">
      <c r="A13" s="119" t="s">
        <v>271</v>
      </c>
      <c r="B13" s="28" t="s">
        <v>351</v>
      </c>
      <c r="C13" s="28" t="s">
        <v>352</v>
      </c>
      <c r="D13" s="28" t="s">
        <v>353</v>
      </c>
    </row>
    <row r="14" spans="1:7" x14ac:dyDescent="0.25">
      <c r="A14" s="119" t="s">
        <v>272</v>
      </c>
      <c r="B14" s="28" t="s">
        <v>354</v>
      </c>
      <c r="C14" s="53" t="s">
        <v>398</v>
      </c>
      <c r="D14" s="28" t="s">
        <v>355</v>
      </c>
    </row>
    <row r="16" spans="1:7" x14ac:dyDescent="0.25">
      <c r="A16" s="113" t="s">
        <v>77</v>
      </c>
      <c r="B16" s="28" t="s">
        <v>356</v>
      </c>
      <c r="C16" s="28" t="s">
        <v>428</v>
      </c>
    </row>
    <row r="17" spans="1:3" x14ac:dyDescent="0.25">
      <c r="A17" s="113" t="s">
        <v>218</v>
      </c>
      <c r="B17" s="53" t="s">
        <v>394</v>
      </c>
      <c r="C17" s="53" t="s">
        <v>395</v>
      </c>
    </row>
    <row r="18" spans="1:3" x14ac:dyDescent="0.25">
      <c r="B18" s="28"/>
      <c r="C18" s="28"/>
    </row>
    <row r="19" spans="1:3" x14ac:dyDescent="0.25">
      <c r="A19" s="113" t="s">
        <v>78</v>
      </c>
      <c r="B19" s="162"/>
      <c r="C19" s="162"/>
    </row>
    <row r="20" spans="1:3" x14ac:dyDescent="0.25">
      <c r="A20" s="113" t="s">
        <v>79</v>
      </c>
      <c r="B20" s="163"/>
      <c r="C20" s="162"/>
    </row>
    <row r="21" spans="1:3" x14ac:dyDescent="0.25">
      <c r="A21" s="113" t="s">
        <v>80</v>
      </c>
      <c r="B21" s="114"/>
      <c r="C21" s="114"/>
    </row>
    <row r="23" spans="1:3" x14ac:dyDescent="0.25">
      <c r="A23" s="113" t="s">
        <v>74</v>
      </c>
      <c r="B23" s="53" t="s">
        <v>202</v>
      </c>
      <c r="C23" s="53" t="s">
        <v>202</v>
      </c>
    </row>
    <row r="24" spans="1:3" x14ac:dyDescent="0.25">
      <c r="A24" s="113" t="s">
        <v>75</v>
      </c>
      <c r="B24" s="53" t="s">
        <v>203</v>
      </c>
      <c r="C24" s="53" t="s">
        <v>203</v>
      </c>
    </row>
    <row r="26" spans="1:3" x14ac:dyDescent="0.25">
      <c r="A26" s="113" t="s">
        <v>76</v>
      </c>
      <c r="B26" s="53" t="s">
        <v>204</v>
      </c>
      <c r="C26" s="53" t="s">
        <v>206</v>
      </c>
    </row>
    <row r="27" spans="1:3" x14ac:dyDescent="0.25">
      <c r="A27" s="113" t="s">
        <v>181</v>
      </c>
      <c r="B27" s="53" t="s">
        <v>205</v>
      </c>
      <c r="C27" s="53" t="s">
        <v>301</v>
      </c>
    </row>
    <row r="29" spans="1:3" x14ac:dyDescent="0.25">
      <c r="A29" s="118" t="s">
        <v>247</v>
      </c>
    </row>
    <row r="30" spans="1:3" x14ac:dyDescent="0.25">
      <c r="A30" s="113" t="s">
        <v>369</v>
      </c>
      <c r="B30" s="30" t="s">
        <v>362</v>
      </c>
      <c r="C30" s="30" t="s">
        <v>367</v>
      </c>
    </row>
    <row r="31" spans="1:3" x14ac:dyDescent="0.25">
      <c r="A31" s="113" t="s">
        <v>370</v>
      </c>
      <c r="B31" s="30" t="s">
        <v>357</v>
      </c>
      <c r="C31" s="30" t="s">
        <v>363</v>
      </c>
    </row>
    <row r="32" spans="1:3" x14ac:dyDescent="0.25">
      <c r="A32" s="113" t="s">
        <v>371</v>
      </c>
      <c r="B32" s="30" t="s">
        <v>358</v>
      </c>
      <c r="C32" s="53" t="s">
        <v>366</v>
      </c>
    </row>
    <row r="33" spans="1:4" ht="28.5" x14ac:dyDescent="0.25">
      <c r="A33" s="113" t="s">
        <v>372</v>
      </c>
      <c r="B33" s="30" t="s">
        <v>410</v>
      </c>
      <c r="C33" s="30" t="s">
        <v>411</v>
      </c>
    </row>
    <row r="34" spans="1:4" x14ac:dyDescent="0.25">
      <c r="A34" s="113" t="s">
        <v>373</v>
      </c>
      <c r="B34" s="30" t="s">
        <v>359</v>
      </c>
      <c r="C34" s="30" t="s">
        <v>364</v>
      </c>
    </row>
    <row r="35" spans="1:4" ht="42.75" x14ac:dyDescent="0.25">
      <c r="A35" s="113" t="s">
        <v>374</v>
      </c>
      <c r="B35" s="30" t="s">
        <v>412</v>
      </c>
      <c r="C35" s="30" t="s">
        <v>413</v>
      </c>
    </row>
    <row r="36" spans="1:4" x14ac:dyDescent="0.25">
      <c r="A36" s="113" t="s">
        <v>375</v>
      </c>
      <c r="B36" s="30" t="s">
        <v>360</v>
      </c>
      <c r="C36" s="30" t="s">
        <v>417</v>
      </c>
    </row>
    <row r="37" spans="1:4" x14ac:dyDescent="0.25">
      <c r="A37" s="113" t="s">
        <v>376</v>
      </c>
      <c r="B37" s="30" t="s">
        <v>361</v>
      </c>
      <c r="C37" s="30" t="s">
        <v>365</v>
      </c>
    </row>
    <row r="38" spans="1:4" x14ac:dyDescent="0.25">
      <c r="A38" s="113" t="s">
        <v>368</v>
      </c>
      <c r="B38" s="30" t="s">
        <v>408</v>
      </c>
      <c r="C38" s="30" t="s">
        <v>378</v>
      </c>
    </row>
    <row r="39" spans="1:4" x14ac:dyDescent="0.25">
      <c r="A39" s="113" t="s">
        <v>419</v>
      </c>
      <c r="B39" s="53" t="s">
        <v>420</v>
      </c>
      <c r="C39" s="53" t="s">
        <v>421</v>
      </c>
    </row>
    <row r="40" spans="1:4" x14ac:dyDescent="0.25">
      <c r="A40" s="113" t="s">
        <v>377</v>
      </c>
      <c r="B40" s="53" t="s">
        <v>414</v>
      </c>
      <c r="C40" s="53" t="s">
        <v>415</v>
      </c>
    </row>
    <row r="41" spans="1:4" x14ac:dyDescent="0.25">
      <c r="A41" s="113" t="s">
        <v>267</v>
      </c>
      <c r="B41" s="53" t="s">
        <v>267</v>
      </c>
      <c r="C41" s="53" t="s">
        <v>268</v>
      </c>
    </row>
    <row r="43" spans="1:4" x14ac:dyDescent="0.25">
      <c r="A43" s="252" t="s">
        <v>282</v>
      </c>
      <c r="B43" s="252"/>
      <c r="C43" s="252"/>
      <c r="D43" s="252"/>
    </row>
    <row r="44" spans="1:4" x14ac:dyDescent="0.25">
      <c r="A44" s="113" t="s">
        <v>333</v>
      </c>
      <c r="B44" s="53" t="s">
        <v>284</v>
      </c>
      <c r="C44" s="53" t="s">
        <v>285</v>
      </c>
      <c r="D44" s="120" t="str">
        <f>IF(Intro!$G$24="English",B44,C44)</f>
        <v>Yes</v>
      </c>
    </row>
    <row r="45" spans="1:4" x14ac:dyDescent="0.25">
      <c r="B45" s="53" t="s">
        <v>286</v>
      </c>
      <c r="C45" s="53" t="s">
        <v>287</v>
      </c>
      <c r="D45" s="120" t="str">
        <f>IF(Intro!$G$24="English",B45,C45)</f>
        <v>No</v>
      </c>
    </row>
    <row r="46" spans="1:4" x14ac:dyDescent="0.25">
      <c r="D46" s="120"/>
    </row>
    <row r="47" spans="1:4" x14ac:dyDescent="0.25">
      <c r="A47" s="113" t="s">
        <v>283</v>
      </c>
      <c r="B47" s="53" t="s">
        <v>280</v>
      </c>
      <c r="C47" s="53" t="s">
        <v>281</v>
      </c>
      <c r="D47" s="120" t="str">
        <f>IF(Intro!$G$24="English",B47,C47)</f>
        <v>Distributor</v>
      </c>
    </row>
    <row r="48" spans="1:4" x14ac:dyDescent="0.25">
      <c r="B48" s="53" t="s">
        <v>51</v>
      </c>
      <c r="C48" s="53" t="s">
        <v>43</v>
      </c>
      <c r="D48" s="120" t="str">
        <f>IF(Intro!$G$24="English",B48,C48)</f>
        <v>End user</v>
      </c>
    </row>
    <row r="49" spans="2:4" x14ac:dyDescent="0.25">
      <c r="B49" s="53" t="s">
        <v>168</v>
      </c>
      <c r="C49" s="53" t="s">
        <v>169</v>
      </c>
      <c r="D49" s="120" t="str">
        <f>IF(Intro!$G$24="English",B49,C49)</f>
        <v>Broker or trader</v>
      </c>
    </row>
  </sheetData>
  <sheetProtection algorithmName="SHA-512" hashValue="igDopUujWYpGsVw8myNTXfm8XEU5Av5z2/gZYM3HvkXzofvHx1o4mqiUB+SM6KdoqlK875H9P0tBPBLIEtOwPw==" saltValue="WFYUnKUCjTq4AXj/Kn7jww==" spinCount="100000" sheet="1" objects="1" scenarios="1" selectLockedCells="1"/>
  <mergeCells count="1">
    <mergeCell ref="A43:D43"/>
  </mergeCells>
  <phoneticPr fontId="42" type="noConversion"/>
  <dataValidations count="2">
    <dataValidation type="list" allowBlank="1" showInputMessage="1" showErrorMessage="1" sqref="C4" xr:uid="{C5CF16B1-5581-4906-87B3-35ADA96D7127}">
      <formula1>"le dumping, le dumping et le subventionnement"</formula1>
    </dataValidation>
    <dataValidation type="list" allowBlank="1" showInputMessage="1" showErrorMessage="1" sqref="B4" xr:uid="{3262A196-6458-4A4A-8196-C474A6B4D20B}">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9911A-05F1-45AA-B3A8-41C541E1F052}">
  <sheetPr>
    <tabColor rgb="FF92D050"/>
    <pageSetUpPr fitToPage="1"/>
  </sheetPr>
  <dimension ref="A1:V65"/>
  <sheetViews>
    <sheetView showGridLines="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 </v>
      </c>
      <c r="C23" s="322"/>
      <c r="D23" s="322"/>
      <c r="E23" s="322"/>
      <c r="F23" s="322"/>
      <c r="G23" s="450" t="str">
        <f>IF(Intro!$G$24="English",Variables!B32,Variables!C32)</f>
        <v>Republic of Indonesia</v>
      </c>
      <c r="H23" s="451"/>
      <c r="I23" s="451"/>
      <c r="J23" s="451"/>
      <c r="K23" s="452"/>
      <c r="L23" s="17"/>
      <c r="M23" s="53"/>
      <c r="O23" s="53" t="s">
        <v>384</v>
      </c>
      <c r="P23" s="53" t="s">
        <v>385</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MqqnLV+/lOD3uSabRGVhoNHSYuyf6FupyyDV4epYQXevNV30ivR37Wl8Qx7T46KXXDikOCDj3NHGDiKYQpYcnw==" saltValue="ZswCRHFgmLaCfVkgxZ+Myw=="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A9259E95-0E7D-44B9-AC0E-E12D9C4A8B10}">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CBB1C3FD-7358-41A8-B6FA-7CCEF3DCD0B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4308BA8E-0EE8-4CD2-A971-21558731D2BD}">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CC420-96DA-4720-8CFA-3068FD976130}">
  <sheetPr>
    <tabColor rgb="FF92D050"/>
    <pageSetUpPr fitToPage="1"/>
  </sheetPr>
  <dimension ref="A1:V65"/>
  <sheetViews>
    <sheetView showGridLines="0" topLeftCell="A13"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IF(Intro!$G$24="English",Variables!B33,Variables!C33)</f>
        <v>Republic of Korea (Excluding from Hyundai Steel Company)</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BzWLQBNfLphmbnnN0Z97yj97yI0ZIxfteKHNXHXoOBXpB1vmWjMHn4P7BLl6TCrsrmp6XdPaHGpTUtwHMUjbKg==" saltValue="R++OKk16OdBmQVqNFYZ+SA=="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8180116C-4017-4FAD-8332-8A1AB0BCF385}">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BC9A7976-CA54-48E0-822B-39BC1FCA6953}">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7E6CBCA2-8C64-40AB-81A6-B417B98E24F9}">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3482D-80F3-410A-977C-ABE6DBCE24FC}">
  <sheetPr>
    <tabColor rgb="FF92D050"/>
    <pageSetUpPr fitToPage="1"/>
  </sheetPr>
  <dimension ref="A1:V65"/>
  <sheetViews>
    <sheetView showGridLines="0" topLeftCell="A13"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IF(Intro!$G$24="English",Variables!B34,Variables!C34)</f>
        <v>Kingdom of Thailand</v>
      </c>
      <c r="H23" s="451"/>
      <c r="I23" s="451"/>
      <c r="J23" s="451"/>
      <c r="K23" s="452"/>
      <c r="L23" s="17"/>
      <c r="M23" s="53"/>
      <c r="O23" s="53" t="s">
        <v>382</v>
      </c>
      <c r="P23" s="53" t="s">
        <v>381</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QoG2KeSfnQK+zZAKOJyptLB4U+G63hLgBWETAO0H8nhAZFHkpItvVWIXLY4bn+azsXt72bcpvcoS5sw2UdPMJg==" saltValue="XrMTKoBaXSgdNqFGBacaQg=="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D4378111-710A-4DA6-9F8D-E88CB687A5AD}">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54742467-3A98-469A-9C95-016348ADE60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69A23A9F-C583-42B4-9263-1D008762C097}">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3B5E-7686-438A-9470-B542F8720AE1}">
  <sheetPr>
    <tabColor rgb="FF92D050"/>
    <pageSetUpPr fitToPage="1"/>
  </sheetPr>
  <dimension ref="A1:V65"/>
  <sheetViews>
    <sheetView showGridLines="0" topLeftCell="A1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28.5" x14ac:dyDescent="0.25">
      <c r="A23" s="7" t="s">
        <v>409</v>
      </c>
      <c r="B23" s="321" t="str">
        <f>IF(Intro!$G$24="English",O23,P23)</f>
        <v xml:space="preserve">Provide your firm's imports and sales of imports of the goods from the: </v>
      </c>
      <c r="C23" s="322"/>
      <c r="D23" s="322"/>
      <c r="E23" s="322"/>
      <c r="F23" s="322"/>
      <c r="G23" s="450" t="str">
        <f>IF(Intro!$G$24="English",Variables!B35,Variables!C35)</f>
        <v>Republic of Türkiye (excluding from Borusan Mannesmann Boru Sanayi ve Ticaret A.Ş)</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929KQdiu9cntl8tV8DAkqKWYIoVsBxf05Vcckg4dK3Z9ubyZuLH/7wGO0AmSUW9rAfUDK9wNPCBQW0Xo1GybvQ==" saltValue="GgM66odVXkhVF/g1e34lyA=="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E0BC9E5B-EC47-4C71-926C-18B974688F1B}">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35886978-C54B-47D5-ACA1-AB19BC7BC9C9}">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E9D43B5C-5E5D-43F5-BA9C-B4D3EE211420}">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8497-40C1-4195-B75C-DA66C2467E78}">
  <sheetPr>
    <tabColor rgb="FF92D050"/>
    <pageSetUpPr fitToPage="1"/>
  </sheetPr>
  <dimension ref="A1:V65"/>
  <sheetViews>
    <sheetView showGridLines="0" topLeftCell="A1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v>
      </c>
      <c r="C23" s="322"/>
      <c r="D23" s="322"/>
      <c r="E23" s="322"/>
      <c r="F23" s="322"/>
      <c r="G23" s="450" t="str">
        <f>IF(Intro!$G$24="English",Variables!B36,Variables!C36)</f>
        <v>Ukraine</v>
      </c>
      <c r="H23" s="451"/>
      <c r="I23" s="451"/>
      <c r="J23" s="451"/>
      <c r="K23" s="452"/>
      <c r="L23" s="17"/>
      <c r="M23" s="53"/>
      <c r="O23" s="53" t="s">
        <v>273</v>
      </c>
      <c r="P23" s="53" t="s">
        <v>274</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Ojl38dXOy2fBB4jwHpMuSDt6EV5QNEqFlfbst3jr1G9DTMhdGUsqRNBUCAFoEFrRF+3xU/4KNDoqpFzyVu2oww==" saltValue="cVzk4mUWjz3Z8HS1XAwUyA=="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87BF4E52-5D47-4994-9099-CEBEF033ED2E}">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81DA40B8-AC5A-4937-ACF8-589D184D078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14572692-5DA5-46DA-8012-A17FDB92BE22}">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2EF9A-274F-4F77-AD84-AB90293723E0}">
  <sheetPr>
    <tabColor rgb="FF92D050"/>
    <pageSetUpPr fitToPage="1"/>
  </sheetPr>
  <dimension ref="A1:V65"/>
  <sheetViews>
    <sheetView showGridLines="0" tabSelected="1"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IF(Intro!$G$24="English",Variables!B37,Variables!C37)</f>
        <v>Socialist Republic of Vietnam</v>
      </c>
      <c r="H23" s="451"/>
      <c r="I23" s="451"/>
      <c r="J23" s="451"/>
      <c r="K23" s="452"/>
      <c r="L23" s="17"/>
      <c r="M23" s="53"/>
      <c r="O23" s="53" t="s">
        <v>382</v>
      </c>
      <c r="P23" s="53" t="s">
        <v>385</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nBdbKxNj0ioK+ta3qiqVxRb86TajkbBEynjqnN6ellL6KA/zR2SM2MN4NCSpRHHIMwyJiuiBHbBLH4rEbyeWlQ==" saltValue="gj5rVmzLFDZGg0esfj7Org=="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4D0EC93E-CAC2-4EBF-8935-90698965A77E}">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5A0A487E-7674-4BA7-9A7C-C85AB7C17403}">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E0E229B4-3A54-4CF1-8512-FC20A4F73822}">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298B2-8D0A-4A27-AD70-0869FAA14AF2}">
  <sheetPr>
    <tabColor rgb="FF92D050"/>
    <pageSetUpPr fitToPage="1"/>
  </sheetPr>
  <dimension ref="A1:V65"/>
  <sheetViews>
    <sheetView showGridLines="0" topLeftCell="A24"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11.8554687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IF(Intro!$G$24="English",Variables!B38,Variables!C38)</f>
        <v>People's Republic of China</v>
      </c>
      <c r="H23" s="451"/>
      <c r="I23" s="451"/>
      <c r="J23" s="451"/>
      <c r="K23" s="452"/>
      <c r="L23" s="17"/>
      <c r="M23" s="53"/>
      <c r="O23" s="53" t="s">
        <v>382</v>
      </c>
      <c r="P23" s="53" t="s">
        <v>385</v>
      </c>
    </row>
    <row r="24" spans="1:16" ht="28.5" x14ac:dyDescent="0.25">
      <c r="A24" s="7" t="s">
        <v>409</v>
      </c>
      <c r="B24" s="477" t="str">
        <f>IF(Intro!$G$24="English",O24,P24)</f>
        <v>Report data only for the goods as defined in the Intro tab. Do not report data for goods included in the OCTG I expiry review product definition that are not included in the product definition for this expiry review.</v>
      </c>
      <c r="C24" s="478"/>
      <c r="D24" s="478"/>
      <c r="E24" s="478"/>
      <c r="F24" s="478"/>
      <c r="G24" s="27"/>
      <c r="H24" s="27"/>
      <c r="I24" s="27"/>
      <c r="J24" s="27"/>
      <c r="K24" s="27"/>
      <c r="L24" s="17"/>
      <c r="M24" s="53"/>
      <c r="O24" s="53" t="s">
        <v>425</v>
      </c>
      <c r="P24" s="53" t="s">
        <v>427</v>
      </c>
    </row>
    <row r="25" spans="1:16" x14ac:dyDescent="0.25">
      <c r="B25" s="477"/>
      <c r="C25" s="478"/>
      <c r="D25" s="478"/>
      <c r="E25" s="478"/>
      <c r="F25" s="478"/>
      <c r="G25" s="27"/>
      <c r="H25" s="27"/>
      <c r="I25" s="27"/>
      <c r="J25" s="27"/>
      <c r="K25" s="27"/>
      <c r="L25" s="17"/>
      <c r="M25" s="53"/>
      <c r="O25" s="18"/>
    </row>
    <row r="26" spans="1:16" x14ac:dyDescent="0.25">
      <c r="B26" s="477"/>
      <c r="C26" s="478"/>
      <c r="D26" s="478"/>
      <c r="E26" s="478"/>
      <c r="F26" s="478"/>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1nj6XgssOrbGYRspbx4yk/h26abwjI6ycxE8rrr7VMzVNkodtcstfx4GREfJpD6lq76u00950+o64YJgJboNLA==" saltValue="Q+BWOLLFX3HNF3nhqNaklQ==" spinCount="100000" sheet="1" objects="1" scenarios="1" selectLockedCells="1"/>
  <mergeCells count="52">
    <mergeCell ref="B18:L18"/>
    <mergeCell ref="B4:L4"/>
    <mergeCell ref="B5:L5"/>
    <mergeCell ref="B6:L6"/>
    <mergeCell ref="B8:L8"/>
    <mergeCell ref="B9:L9"/>
    <mergeCell ref="B10:L10"/>
    <mergeCell ref="B12:L12"/>
    <mergeCell ref="B13:L14"/>
    <mergeCell ref="B15:L15"/>
    <mergeCell ref="B16:L16"/>
    <mergeCell ref="B17:L17"/>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24:F26"/>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52:L52"/>
    <mergeCell ref="B54:L61"/>
    <mergeCell ref="B45:L45"/>
    <mergeCell ref="B46:L46"/>
    <mergeCell ref="B47:L47"/>
    <mergeCell ref="D48:D49"/>
    <mergeCell ref="E48:E49"/>
    <mergeCell ref="F48:F49"/>
    <mergeCell ref="G48:G49"/>
    <mergeCell ref="H48:H4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F1C84B58-8AE8-40C4-8DA8-DDC4D4C744C5}">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7D3AF7EB-9F80-4DD8-B216-5D9753EBD85C}">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62DC4F50-8A46-4B60-8D64-D64C0CDD50F0}">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ACDD-ACB2-4AEB-AF0E-BEAE77A72933}">
  <sheetPr codeName="Sheet11">
    <tabColor rgb="FF92D050"/>
    <pageSetUpPr fitToPage="1"/>
  </sheetPr>
  <dimension ref="A1:V66"/>
  <sheetViews>
    <sheetView showGridLines="0" topLeftCell="A24" zoomScaleNormal="100" zoomScaleSheetLayoutView="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42578125" style="53" hidden="1" customWidth="1"/>
    <col min="16" max="16" width="8.5703125" style="53" hidden="1" customWidth="1"/>
    <col min="17" max="17" width="9.42578125" style="53" customWidth="1"/>
    <col min="18"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396" t="str">
        <f>Info!B4</f>
        <v>IMPORTER QUESTIONNAIRE</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OIL COUNTRY TUBULAR GOODS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IND!B18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IND!B20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IF(Intro!$G$24="English",Variables!B39,Variables!C39)</f>
        <v>United States of America (excluding ERW/welded OCTG from Tenaris S.A.)</v>
      </c>
      <c r="H23" s="451"/>
      <c r="I23" s="451"/>
      <c r="J23" s="451"/>
      <c r="K23" s="452"/>
      <c r="L23" s="17"/>
      <c r="M23" s="53"/>
      <c r="O23" s="53" t="s">
        <v>382</v>
      </c>
      <c r="P23" s="53" t="s">
        <v>416</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18"/>
    </row>
    <row r="28" spans="1:16" x14ac:dyDescent="0.25">
      <c r="B28" s="448" t="str">
        <f>IND!B28</f>
        <v xml:space="preserve">Imports </v>
      </c>
      <c r="C28" s="449"/>
      <c r="D28" s="449"/>
      <c r="E28" s="449"/>
      <c r="F28" s="449"/>
      <c r="G28" s="449"/>
      <c r="H28" s="449"/>
      <c r="I28" s="449"/>
      <c r="J28" s="449"/>
      <c r="K28" s="449"/>
      <c r="L28" s="76"/>
      <c r="M28" s="53"/>
      <c r="O28" s="24" t="s">
        <v>174</v>
      </c>
      <c r="P28" s="9" t="s">
        <v>197</v>
      </c>
    </row>
    <row r="29" spans="1:16" x14ac:dyDescent="0.25">
      <c r="B29" s="456" t="str">
        <f>IND!B29</f>
        <v xml:space="preserve">Imports </v>
      </c>
      <c r="C29" s="354"/>
      <c r="D29" s="458" t="str">
        <f>IND!D29</f>
        <v>tonnes</v>
      </c>
      <c r="E29" s="458"/>
      <c r="F29" s="458"/>
      <c r="G29" s="129"/>
      <c r="H29" s="129"/>
      <c r="I29" s="129"/>
      <c r="J29" s="129"/>
      <c r="K29" s="129"/>
      <c r="L29" s="76"/>
      <c r="M29" s="53"/>
      <c r="O29" s="53" t="s">
        <v>184</v>
      </c>
      <c r="P29" s="53" t="s">
        <v>185</v>
      </c>
    </row>
    <row r="30" spans="1:16" x14ac:dyDescent="0.25">
      <c r="B30" s="456"/>
      <c r="C30" s="354"/>
      <c r="D30" s="458" t="str">
        <f>IND!D30</f>
        <v>net delivered purchase value (CAD)</v>
      </c>
      <c r="E30" s="458"/>
      <c r="F30" s="458"/>
      <c r="G30" s="129"/>
      <c r="H30" s="129"/>
      <c r="I30" s="129"/>
      <c r="J30" s="129"/>
      <c r="K30" s="12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c r="O31" s="75" t="s">
        <v>258</v>
      </c>
      <c r="P31" s="53" t="s">
        <v>259</v>
      </c>
    </row>
    <row r="32" spans="1:16" x14ac:dyDescent="0.25">
      <c r="B32" s="448" t="str">
        <f>IND!B32</f>
        <v>Sales in Canada</v>
      </c>
      <c r="C32" s="449"/>
      <c r="D32" s="449"/>
      <c r="E32" s="449"/>
      <c r="F32" s="449"/>
      <c r="G32" s="449"/>
      <c r="H32" s="449"/>
      <c r="I32" s="449"/>
      <c r="J32" s="449"/>
      <c r="K32" s="449"/>
      <c r="L32" s="76"/>
      <c r="M32" s="53"/>
    </row>
    <row r="33" spans="1:22" x14ac:dyDescent="0.25">
      <c r="B33" s="390" t="str">
        <f>IND!B33</f>
        <v>Sales to distributors in Canada</v>
      </c>
      <c r="C33" s="347"/>
      <c r="D33" s="458" t="str">
        <f>IND!D33</f>
        <v>tonnes</v>
      </c>
      <c r="E33" s="458"/>
      <c r="F33" s="458"/>
      <c r="G33" s="129"/>
      <c r="H33" s="129"/>
      <c r="I33" s="129"/>
      <c r="J33" s="129"/>
      <c r="K33" s="129"/>
      <c r="L33" s="76"/>
      <c r="M33" s="53"/>
      <c r="O33" s="75" t="s">
        <v>175</v>
      </c>
      <c r="P33" s="53" t="s">
        <v>198</v>
      </c>
    </row>
    <row r="34" spans="1:22" x14ac:dyDescent="0.25">
      <c r="B34" s="390"/>
      <c r="C34" s="347"/>
      <c r="D34" s="458" t="str">
        <f>IND!D34</f>
        <v>net delivered selling value (CAD)</v>
      </c>
      <c r="E34" s="458"/>
      <c r="F34" s="458"/>
      <c r="G34" s="129"/>
      <c r="H34" s="129"/>
      <c r="I34" s="129"/>
      <c r="J34" s="129"/>
      <c r="K34" s="129"/>
      <c r="L34" s="76"/>
      <c r="M34" s="53"/>
    </row>
    <row r="35" spans="1:22" ht="15" thickBot="1" x14ac:dyDescent="0.3">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t="str">
        <f>"Sales to "&amp;Variables!$B$26&amp;" in Canada"</f>
        <v>Sales to distributors in Canada</v>
      </c>
      <c r="P35" s="31" t="str">
        <f>"Ventes aux "&amp;Variables!$C$26&amp;" au Canada"</f>
        <v>Ventes aux distributeurs au Canada</v>
      </c>
    </row>
    <row r="36" spans="1:22" x14ac:dyDescent="0.25">
      <c r="B36" s="462" t="str">
        <f>IND!B36</f>
        <v>Sales to end users in Canada</v>
      </c>
      <c r="C36" s="463"/>
      <c r="D36" s="457" t="str">
        <f>IND!D36</f>
        <v>tonnes</v>
      </c>
      <c r="E36" s="457"/>
      <c r="F36" s="457"/>
      <c r="G36" s="130"/>
      <c r="H36" s="130"/>
      <c r="I36" s="130"/>
      <c r="J36" s="130"/>
      <c r="K36" s="130"/>
      <c r="L36" s="76"/>
      <c r="M36" s="53"/>
      <c r="O36" s="75" t="s">
        <v>326</v>
      </c>
      <c r="P36" s="53" t="s">
        <v>299</v>
      </c>
    </row>
    <row r="37" spans="1:22" x14ac:dyDescent="0.25">
      <c r="B37" s="390"/>
      <c r="C37" s="347"/>
      <c r="D37" s="458" t="str">
        <f>IND!D37</f>
        <v>net delivered selling value (CAD)</v>
      </c>
      <c r="E37" s="458"/>
      <c r="F37" s="458"/>
      <c r="G37" s="129"/>
      <c r="H37" s="129"/>
      <c r="I37" s="129"/>
      <c r="J37" s="129"/>
      <c r="K37" s="129"/>
      <c r="L37" s="76"/>
      <c r="M37" s="53"/>
      <c r="O37" s="31" t="str">
        <f>"Sales to "&amp;Variables!$B$27&amp;" in Canada"</f>
        <v>Sales to end users in Canada</v>
      </c>
      <c r="P37" s="31" t="str">
        <f>"Ventes aux "&amp;Variables!$C$27&amp;" au Canada"</f>
        <v>Ventes aux utilisateurs finals au Canada</v>
      </c>
    </row>
    <row r="38" spans="1:22" x14ac:dyDescent="0.25">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31"/>
      <c r="P38" s="31"/>
    </row>
    <row r="39" spans="1:22" x14ac:dyDescent="0.25">
      <c r="B39" s="343" t="str">
        <f>IND!B39</f>
        <v>Total sales of imports in Canada</v>
      </c>
      <c r="C39" s="344"/>
      <c r="D39" s="464" t="str">
        <f>IND!D39</f>
        <v>tonnes</v>
      </c>
      <c r="E39" s="464"/>
      <c r="F39" s="464"/>
      <c r="G39" s="132">
        <f>G33+G36</f>
        <v>0</v>
      </c>
      <c r="H39" s="132">
        <f t="shared" ref="H39:K40" si="0">H33+H36</f>
        <v>0</v>
      </c>
      <c r="I39" s="132">
        <f t="shared" si="0"/>
        <v>0</v>
      </c>
      <c r="J39" s="132">
        <f t="shared" si="0"/>
        <v>0</v>
      </c>
      <c r="K39" s="132">
        <f t="shared" si="0"/>
        <v>0</v>
      </c>
      <c r="L39" s="105"/>
      <c r="M39" s="53"/>
      <c r="O39" s="40"/>
      <c r="P39" s="31"/>
    </row>
    <row r="40" spans="1:22" x14ac:dyDescent="0.25">
      <c r="B40" s="341"/>
      <c r="C40" s="342"/>
      <c r="D40" s="465" t="str">
        <f>IND!D40</f>
        <v>net delivered selling value (CAD)</v>
      </c>
      <c r="E40" s="465"/>
      <c r="F40" s="465"/>
      <c r="G40" s="133">
        <f>G34+G37</f>
        <v>0</v>
      </c>
      <c r="H40" s="133">
        <f t="shared" si="0"/>
        <v>0</v>
      </c>
      <c r="I40" s="133">
        <f t="shared" si="0"/>
        <v>0</v>
      </c>
      <c r="J40" s="133">
        <f t="shared" si="0"/>
        <v>0</v>
      </c>
      <c r="K40" s="133">
        <f t="shared" si="0"/>
        <v>0</v>
      </c>
      <c r="L40" s="105"/>
      <c r="M40" s="53"/>
      <c r="O40" s="62" t="s">
        <v>269</v>
      </c>
      <c r="P40" s="62" t="s">
        <v>270</v>
      </c>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c r="O42" s="53"/>
      <c r="P42" s="53"/>
    </row>
    <row r="43" spans="1:22" x14ac:dyDescent="0.25">
      <c r="B43" s="369" t="s">
        <v>15</v>
      </c>
      <c r="C43" s="370"/>
      <c r="D43" s="370"/>
      <c r="E43" s="370"/>
      <c r="F43" s="370"/>
      <c r="G43" s="370"/>
      <c r="H43" s="370"/>
      <c r="I43" s="370"/>
      <c r="J43" s="370"/>
      <c r="K43" s="370"/>
      <c r="L43" s="371"/>
      <c r="M43" s="53"/>
      <c r="O43" s="8"/>
      <c r="P43" s="8"/>
    </row>
    <row r="44" spans="1:22" x14ac:dyDescent="0.25">
      <c r="B44" s="48"/>
      <c r="C44" s="49"/>
      <c r="D44" s="49"/>
      <c r="E44" s="50"/>
      <c r="F44" s="50"/>
      <c r="G44" s="50"/>
      <c r="H44" s="50"/>
      <c r="I44" s="50"/>
      <c r="J44" s="50"/>
      <c r="K44" s="50"/>
      <c r="L44" s="51"/>
      <c r="M44" s="53"/>
    </row>
    <row r="45" spans="1:22" s="9" customFormat="1" x14ac:dyDescent="0.25">
      <c r="A45" s="7"/>
      <c r="B45" s="468" t="str">
        <f>IND!B45</f>
        <v>Provide the proportion of your import net delivered selling value that is represented by delivery costs.</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Only complete this question if your firm sold the goods between January 1, 2023, and March 31, 2026.</v>
      </c>
      <c r="C46" s="479"/>
      <c r="D46" s="479"/>
      <c r="E46" s="479"/>
      <c r="F46" s="479"/>
      <c r="G46" s="479"/>
      <c r="H46" s="479"/>
      <c r="I46" s="479"/>
      <c r="J46" s="479"/>
      <c r="K46" s="479"/>
      <c r="L46" s="480"/>
      <c r="M46" s="42"/>
      <c r="N46" s="42"/>
      <c r="O46" s="53" t="s">
        <v>317</v>
      </c>
      <c r="P46" s="53" t="s">
        <v>319</v>
      </c>
      <c r="Q46" s="31"/>
      <c r="R46" s="42"/>
      <c r="S46" s="42"/>
      <c r="T46" s="42"/>
      <c r="U46" s="42"/>
      <c r="V46" s="42"/>
    </row>
    <row r="47" spans="1:22" x14ac:dyDescent="0.25">
      <c r="B47" s="474"/>
      <c r="C47" s="475"/>
      <c r="D47" s="475"/>
      <c r="E47" s="475"/>
      <c r="F47" s="475"/>
      <c r="G47" s="279"/>
      <c r="H47" s="279"/>
      <c r="I47" s="279"/>
      <c r="J47" s="279"/>
      <c r="K47" s="279"/>
      <c r="L47" s="280"/>
      <c r="M47" s="42"/>
      <c r="N47" s="42"/>
      <c r="O47" s="18"/>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Delivery Cost (%)</v>
      </c>
      <c r="D50" s="134"/>
      <c r="E50" s="134"/>
      <c r="F50" s="134"/>
      <c r="G50" s="134"/>
      <c r="H50" s="134"/>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O51" s="53" t="s">
        <v>256</v>
      </c>
      <c r="P51" s="53" t="s">
        <v>257</v>
      </c>
      <c r="Q51" s="31"/>
      <c r="R51" s="42"/>
      <c r="S51" s="42"/>
      <c r="T51" s="42"/>
      <c r="U51" s="42"/>
      <c r="V51" s="42"/>
    </row>
    <row r="52" spans="1:22" x14ac:dyDescent="0.25">
      <c r="B52" s="468" t="str">
        <f>IND!B52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O53"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3"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c r="O62" s="53"/>
      <c r="P62" s="53"/>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uhloBAqGXSF4JTIpWQjGBL63y/edQBIWmHa6aI4MOcSFEByGrfcD7bfdnF6ht5z7ZgvG1uYi3hMJAy8EByBjIQ==" saltValue="jVe/7uRiLLBVXEKMP4DyDQ==" spinCount="100000" sheet="1" objects="1" scenarios="1" selectLockedCells="1"/>
  <mergeCells count="51">
    <mergeCell ref="B54:L61"/>
    <mergeCell ref="I26:I27"/>
    <mergeCell ref="J26:J27"/>
    <mergeCell ref="D29:F29"/>
    <mergeCell ref="D42:E42"/>
    <mergeCell ref="B45:L45"/>
    <mergeCell ref="D33:F33"/>
    <mergeCell ref="D34:F34"/>
    <mergeCell ref="D35:F35"/>
    <mergeCell ref="G26:G27"/>
    <mergeCell ref="H26:H27"/>
    <mergeCell ref="B29:C31"/>
    <mergeCell ref="B52:L52"/>
    <mergeCell ref="D48:D49"/>
    <mergeCell ref="D39:F39"/>
    <mergeCell ref="D40:F40"/>
    <mergeCell ref="B4:L4"/>
    <mergeCell ref="B5:L5"/>
    <mergeCell ref="B6:L6"/>
    <mergeCell ref="B36:C38"/>
    <mergeCell ref="K26:K27"/>
    <mergeCell ref="D38:F38"/>
    <mergeCell ref="B28:K28"/>
    <mergeCell ref="B32:K32"/>
    <mergeCell ref="B33:C35"/>
    <mergeCell ref="B16:L16"/>
    <mergeCell ref="B9:L9"/>
    <mergeCell ref="B10:L10"/>
    <mergeCell ref="B12:L12"/>
    <mergeCell ref="B15:L15"/>
    <mergeCell ref="B20:L20"/>
    <mergeCell ref="B8:L8"/>
    <mergeCell ref="H48:H49"/>
    <mergeCell ref="E48:E49"/>
    <mergeCell ref="F48:F49"/>
    <mergeCell ref="G48:G49"/>
    <mergeCell ref="B46:L46"/>
    <mergeCell ref="B47:L47"/>
    <mergeCell ref="B13:L14"/>
    <mergeCell ref="B21:L21"/>
    <mergeCell ref="B43:L43"/>
    <mergeCell ref="B17:L17"/>
    <mergeCell ref="B18:L18"/>
    <mergeCell ref="B39:C41"/>
    <mergeCell ref="D36:F36"/>
    <mergeCell ref="D37:F37"/>
    <mergeCell ref="D30:F30"/>
    <mergeCell ref="D31:F31"/>
    <mergeCell ref="D41:F41"/>
    <mergeCell ref="B23:F23"/>
    <mergeCell ref="G23:K23"/>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5:K35 F42:J42 G38:K41 G31:K31" xr:uid="{E4549DBE-B1F1-49BE-926E-8D835CB37A1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32054E4F-9052-489A-9BDC-D207890178F8}">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29:K30 G33:K34 G36:K37" xr:uid="{8CB2E51A-4ED9-4EA9-9CD4-5F2FF4DD9E1E}">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A1387-B9B9-4ED5-95A3-CD4D75065797}">
  <sheetPr>
    <tabColor rgb="FF92D050"/>
    <pageSetUpPr fitToPage="1"/>
  </sheetPr>
  <dimension ref="A1:V66"/>
  <sheetViews>
    <sheetView showGridLines="0" topLeftCell="A19" zoomScaleNormal="100" zoomScaleSheetLayoutView="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54.5703125" style="53" hidden="1" customWidth="1"/>
    <col min="16" max="16" width="63.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396" t="str">
        <f>Info!B4</f>
        <v>IMPORTER QUESTIONNAIRE</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OIL COUNTRY TUBULAR GOODS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IND!B18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c r="P18" s="15"/>
    </row>
    <row r="19" spans="1:16" s="6" customFormat="1" x14ac:dyDescent="0.25">
      <c r="A19" s="4"/>
      <c r="B19" s="14"/>
      <c r="C19" s="14"/>
      <c r="D19" s="3"/>
      <c r="E19" s="3"/>
      <c r="F19" s="3"/>
      <c r="G19" s="3"/>
      <c r="H19" s="3"/>
      <c r="I19" s="3"/>
      <c r="J19" s="3"/>
      <c r="K19" s="3"/>
      <c r="L19" s="3"/>
      <c r="O19" s="15"/>
      <c r="P19" s="15"/>
    </row>
    <row r="20" spans="1:16" x14ac:dyDescent="0.25">
      <c r="B20" s="315" t="str">
        <f>IND!B20</f>
        <v>IMPORTS AND SALES</v>
      </c>
      <c r="C20" s="316"/>
      <c r="D20" s="316"/>
      <c r="E20" s="316"/>
      <c r="F20" s="316"/>
      <c r="G20" s="316"/>
      <c r="H20" s="316"/>
      <c r="I20" s="316"/>
      <c r="J20" s="316"/>
      <c r="K20" s="316"/>
      <c r="L20" s="317"/>
      <c r="M20" s="53"/>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x14ac:dyDescent="0.25">
      <c r="A23" s="7" t="s">
        <v>170</v>
      </c>
      <c r="B23" s="321" t="str">
        <f>IF(Intro!$G$24="English",O23,P23)</f>
        <v xml:space="preserve">Provide your firm's imports and sales of imports of the goods from : </v>
      </c>
      <c r="C23" s="322"/>
      <c r="D23" s="322"/>
      <c r="E23" s="322"/>
      <c r="F23" s="491"/>
      <c r="G23" s="485" t="str">
        <f>IF(Intro!$G$24="English",Variables!B40,Variables!C40)</f>
        <v>Mexico, Philippines, Türkiye (only from Borusan Mannesmann Boru Sanayi ve Ticaret A.Ş), Korea (only from Hyundai Steel Company), United States of America (only from Tenaris S.A.)</v>
      </c>
      <c r="H23" s="486"/>
      <c r="I23" s="486"/>
      <c r="J23" s="486"/>
      <c r="K23" s="487"/>
      <c r="L23" s="17"/>
      <c r="M23" s="53"/>
      <c r="O23" s="53" t="s">
        <v>386</v>
      </c>
      <c r="P23" s="53" t="s">
        <v>387</v>
      </c>
    </row>
    <row r="24" spans="1:16" ht="27.95" customHeight="1" x14ac:dyDescent="0.25">
      <c r="A24" s="7" t="s">
        <v>409</v>
      </c>
      <c r="B24" s="477" t="str">
        <f>IF(Intro!$G$24="English",O24,P24)</f>
        <v>Report data only for the goods as defined in the Intro tab. Do not report data for goods included in the OCTG V inquiry product definition that are not included in the product definition for this expiry review.</v>
      </c>
      <c r="C24" s="478"/>
      <c r="D24" s="478"/>
      <c r="E24" s="478"/>
      <c r="F24" s="478"/>
      <c r="G24" s="488"/>
      <c r="H24" s="489"/>
      <c r="I24" s="489"/>
      <c r="J24" s="489"/>
      <c r="K24" s="490"/>
      <c r="L24" s="17"/>
      <c r="M24" s="53"/>
      <c r="O24" s="53" t="s">
        <v>424</v>
      </c>
      <c r="P24" s="53" t="s">
        <v>426</v>
      </c>
    </row>
    <row r="25" spans="1:16" x14ac:dyDescent="0.25">
      <c r="B25" s="477"/>
      <c r="C25" s="478"/>
      <c r="D25" s="478"/>
      <c r="E25" s="478"/>
      <c r="F25" s="478"/>
      <c r="G25" s="27"/>
      <c r="H25" s="27"/>
      <c r="I25" s="27"/>
      <c r="J25" s="27"/>
      <c r="K25" s="27"/>
      <c r="L25" s="17"/>
      <c r="M25" s="53"/>
      <c r="O25" s="18"/>
    </row>
    <row r="26" spans="1:16" x14ac:dyDescent="0.25">
      <c r="B26" s="477"/>
      <c r="C26" s="478"/>
      <c r="D26" s="478"/>
      <c r="E26" s="478"/>
      <c r="F26" s="478"/>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18"/>
    </row>
    <row r="28" spans="1:16" x14ac:dyDescent="0.25">
      <c r="B28" s="448" t="str">
        <f>IND!B28</f>
        <v xml:space="preserve">Imports </v>
      </c>
      <c r="C28" s="449"/>
      <c r="D28" s="449"/>
      <c r="E28" s="449"/>
      <c r="F28" s="449"/>
      <c r="G28" s="449"/>
      <c r="H28" s="449"/>
      <c r="I28" s="449"/>
      <c r="J28" s="449"/>
      <c r="K28" s="449"/>
      <c r="L28" s="76"/>
      <c r="M28" s="53"/>
      <c r="O28" s="24"/>
      <c r="P28" s="9"/>
    </row>
    <row r="29" spans="1:16" x14ac:dyDescent="0.25">
      <c r="B29" s="456" t="str">
        <f>IND!B29</f>
        <v xml:space="preserve">Imports </v>
      </c>
      <c r="C29" s="354"/>
      <c r="D29" s="458" t="str">
        <f>IND!D29</f>
        <v>tonnes</v>
      </c>
      <c r="E29" s="458"/>
      <c r="F29" s="458"/>
      <c r="G29" s="89"/>
      <c r="H29" s="89"/>
      <c r="I29" s="89"/>
      <c r="J29" s="89"/>
      <c r="K29" s="89"/>
      <c r="L29" s="76"/>
      <c r="M29" s="53"/>
    </row>
    <row r="30" spans="1:16" x14ac:dyDescent="0.25">
      <c r="B30" s="456"/>
      <c r="C30" s="354"/>
      <c r="D30" s="458" t="str">
        <f>IND!D30</f>
        <v>net delivered purchase value (CAD)</v>
      </c>
      <c r="E30" s="458"/>
      <c r="F30" s="458"/>
      <c r="G30" s="89"/>
      <c r="H30" s="89"/>
      <c r="I30" s="89"/>
      <c r="J30" s="89"/>
      <c r="K30" s="8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IND!B32</f>
        <v>Sales in Canada</v>
      </c>
      <c r="C32" s="449"/>
      <c r="D32" s="449"/>
      <c r="E32" s="449"/>
      <c r="F32" s="449"/>
      <c r="G32" s="449"/>
      <c r="H32" s="449"/>
      <c r="I32" s="449"/>
      <c r="J32" s="449"/>
      <c r="K32" s="449"/>
      <c r="L32" s="76"/>
      <c r="M32" s="53"/>
      <c r="O32" s="52"/>
    </row>
    <row r="33" spans="1:22" x14ac:dyDescent="0.25">
      <c r="B33" s="390" t="str">
        <f>IND!B33</f>
        <v>Sales to distributors in Canada</v>
      </c>
      <c r="C33" s="347"/>
      <c r="D33" s="458" t="str">
        <f>IND!D33</f>
        <v>tonnes</v>
      </c>
      <c r="E33" s="458"/>
      <c r="F33" s="458"/>
      <c r="G33" s="89"/>
      <c r="H33" s="89"/>
      <c r="I33" s="89"/>
      <c r="J33" s="89"/>
      <c r="K33" s="89"/>
      <c r="L33" s="76"/>
      <c r="M33" s="53"/>
    </row>
    <row r="34" spans="1:22" x14ac:dyDescent="0.25">
      <c r="B34" s="390"/>
      <c r="C34" s="347"/>
      <c r="D34" s="458" t="str">
        <f>IND!D34</f>
        <v>net delivered selling value (CAD)</v>
      </c>
      <c r="E34" s="458"/>
      <c r="F34" s="458"/>
      <c r="G34" s="89"/>
      <c r="H34" s="89"/>
      <c r="I34" s="89"/>
      <c r="J34" s="89"/>
      <c r="K34" s="89"/>
      <c r="L34" s="76"/>
      <c r="M34" s="53"/>
    </row>
    <row r="35" spans="1:22" x14ac:dyDescent="0.25">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c r="P35" s="31"/>
    </row>
    <row r="36" spans="1:22" x14ac:dyDescent="0.25">
      <c r="B36" s="462" t="str">
        <f>IND!B36</f>
        <v>Sales to end users in Canada</v>
      </c>
      <c r="C36" s="463"/>
      <c r="D36" s="457" t="str">
        <f>IND!D36</f>
        <v>tonnes</v>
      </c>
      <c r="E36" s="457"/>
      <c r="F36" s="457"/>
      <c r="G36" s="94"/>
      <c r="H36" s="94"/>
      <c r="I36" s="94"/>
      <c r="J36" s="94"/>
      <c r="K36" s="94"/>
      <c r="L36" s="76"/>
      <c r="M36" s="53"/>
      <c r="O36" s="31"/>
      <c r="P36" s="31"/>
    </row>
    <row r="37" spans="1:22" x14ac:dyDescent="0.25">
      <c r="B37" s="390"/>
      <c r="C37" s="347"/>
      <c r="D37" s="458" t="str">
        <f>IND!D37</f>
        <v>net delivered selling value (CAD)</v>
      </c>
      <c r="E37" s="458"/>
      <c r="F37" s="458"/>
      <c r="G37" s="89"/>
      <c r="H37" s="89"/>
      <c r="I37" s="89"/>
      <c r="J37" s="89"/>
      <c r="K37" s="89"/>
      <c r="L37" s="76"/>
      <c r="M37" s="53"/>
      <c r="O37" s="31"/>
      <c r="P37" s="31"/>
    </row>
    <row r="38" spans="1:22" ht="15" thickBot="1" x14ac:dyDescent="0.3">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IND!B39</f>
        <v>Total sales of imports in Canada</v>
      </c>
      <c r="C39" s="344"/>
      <c r="D39" s="464" t="str">
        <f>IND!D39</f>
        <v>tonnes</v>
      </c>
      <c r="E39" s="464"/>
      <c r="F39" s="464"/>
      <c r="G39" s="131">
        <f>G33+G36</f>
        <v>0</v>
      </c>
      <c r="H39" s="131">
        <f t="shared" ref="H39:K40" si="0">H33+H36</f>
        <v>0</v>
      </c>
      <c r="I39" s="131">
        <f t="shared" si="0"/>
        <v>0</v>
      </c>
      <c r="J39" s="131">
        <f t="shared" si="0"/>
        <v>0</v>
      </c>
      <c r="K39" s="131">
        <f t="shared" si="0"/>
        <v>0</v>
      </c>
      <c r="L39" s="105"/>
      <c r="M39" s="53"/>
    </row>
    <row r="40" spans="1:22" x14ac:dyDescent="0.25">
      <c r="B40" s="341"/>
      <c r="C40" s="342"/>
      <c r="D40" s="465" t="str">
        <f>IND!D40</f>
        <v>net delivered selling value (CAD)</v>
      </c>
      <c r="E40" s="465"/>
      <c r="F40" s="465"/>
      <c r="G40" s="91">
        <f>G34+G37</f>
        <v>0</v>
      </c>
      <c r="H40" s="91">
        <f t="shared" si="0"/>
        <v>0</v>
      </c>
      <c r="I40" s="91">
        <f t="shared" si="0"/>
        <v>0</v>
      </c>
      <c r="J40" s="91">
        <f t="shared" si="0"/>
        <v>0</v>
      </c>
      <c r="K40" s="91">
        <f t="shared" si="0"/>
        <v>0</v>
      </c>
      <c r="L40" s="105"/>
      <c r="M40" s="53"/>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IND!B45</f>
        <v>Provide the proportion of your import net delivered selling value that is represented by delivery costs.</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Only complete this question if your firm sold the goods between January 1, 2023, and March 31, 2026.</v>
      </c>
      <c r="C46" s="479"/>
      <c r="D46" s="479"/>
      <c r="E46" s="479"/>
      <c r="F46" s="479"/>
      <c r="G46" s="479"/>
      <c r="H46" s="479"/>
      <c r="I46" s="479"/>
      <c r="J46" s="479"/>
      <c r="K46" s="479"/>
      <c r="L46" s="480"/>
      <c r="M46" s="42"/>
      <c r="N46" s="42"/>
      <c r="O46" s="18"/>
      <c r="P46" s="53"/>
      <c r="Q46" s="31"/>
      <c r="R46" s="42"/>
      <c r="S46" s="42"/>
      <c r="T46" s="42"/>
      <c r="U46" s="42"/>
      <c r="V46" s="42"/>
    </row>
    <row r="47" spans="1:22" x14ac:dyDescent="0.25">
      <c r="B47" s="474"/>
      <c r="C47" s="475"/>
      <c r="D47" s="475"/>
      <c r="E47" s="475"/>
      <c r="F47" s="475"/>
      <c r="G47" s="279"/>
      <c r="H47" s="279"/>
      <c r="I47" s="279"/>
      <c r="J47" s="279"/>
      <c r="K47" s="279"/>
      <c r="L47" s="280"/>
      <c r="M47" s="42"/>
      <c r="N47" s="42"/>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Delivery Cost (%)</v>
      </c>
      <c r="D50" s="127"/>
      <c r="E50" s="127"/>
      <c r="F50" s="127"/>
      <c r="G50" s="127"/>
      <c r="H50" s="127"/>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IND!B52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sFcW5Aq7jKVsHpTxXlLh9yEB6Vt7YwTsWzpCV2zctC4tH2YSnK+TqpHSids9tRO5A3Rv3QbkXSHRNhsng6GD/A==" saltValue="+Ct/mc6F7RwmmWazwJXNZA==" spinCount="100000" sheet="1" objects="1" scenarios="1" selectLockedCells="1"/>
  <mergeCells count="52">
    <mergeCell ref="B18:L18"/>
    <mergeCell ref="B4:L4"/>
    <mergeCell ref="B5:L5"/>
    <mergeCell ref="B6:L6"/>
    <mergeCell ref="B8:L8"/>
    <mergeCell ref="B9:L9"/>
    <mergeCell ref="B10:L10"/>
    <mergeCell ref="B12:L12"/>
    <mergeCell ref="B13:L14"/>
    <mergeCell ref="B15:L15"/>
    <mergeCell ref="B16:L16"/>
    <mergeCell ref="B17:L17"/>
    <mergeCell ref="B32:K32"/>
    <mergeCell ref="B20:L20"/>
    <mergeCell ref="B21:L21"/>
    <mergeCell ref="G23:K24"/>
    <mergeCell ref="G26:G27"/>
    <mergeCell ref="H26:H27"/>
    <mergeCell ref="I26:I27"/>
    <mergeCell ref="J26:J27"/>
    <mergeCell ref="K26:K27"/>
    <mergeCell ref="B28:K28"/>
    <mergeCell ref="B29:C31"/>
    <mergeCell ref="D29:F29"/>
    <mergeCell ref="D30:F30"/>
    <mergeCell ref="D31:F31"/>
    <mergeCell ref="B23:F23"/>
    <mergeCell ref="B24:F26"/>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52:L52"/>
    <mergeCell ref="B54:L61"/>
    <mergeCell ref="B45:L45"/>
    <mergeCell ref="B46:L46"/>
    <mergeCell ref="B47:L47"/>
    <mergeCell ref="D48:D49"/>
    <mergeCell ref="E48:E49"/>
    <mergeCell ref="F48:F49"/>
    <mergeCell ref="G48:G49"/>
    <mergeCell ref="H48:H4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36:K37 G33:K34 G29:K30" xr:uid="{D8CD02D8-0CC8-42EB-BA27-0B0C3EC578AB}">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A3B0DFD6-1BE0-4C50-8640-2B3E8FF2B6E3}">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1:K31 G35:K35 G38:K41" xr:uid="{FD039ABF-49E5-477D-8FC8-774A6BF4E871}">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3BEDD-D2C9-402D-BAC6-B348B908D4B4}">
  <sheetPr codeName="Sheet12">
    <tabColor rgb="FF92D050"/>
    <pageSetUpPr fitToPage="1"/>
  </sheetPr>
  <dimension ref="A1:V66"/>
  <sheetViews>
    <sheetView showGridLines="0" topLeftCell="A22" zoomScaleNormal="100" zoomScaleSheetLayoutView="98" workbookViewId="0">
      <selection activeCell="G29" sqref="G29"/>
    </sheetView>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396" t="str">
        <f>Info!B4</f>
        <v>IMPORTER QUESTIONNAIRE</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OIL COUNTRY TUBULAR GOODS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IND!B18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c r="P18" s="15"/>
    </row>
    <row r="19" spans="1:16" s="6" customFormat="1" x14ac:dyDescent="0.25">
      <c r="A19" s="4"/>
      <c r="B19" s="14"/>
      <c r="C19" s="14"/>
      <c r="D19" s="3"/>
      <c r="E19" s="3"/>
      <c r="F19" s="3"/>
      <c r="G19" s="3"/>
      <c r="H19" s="3"/>
      <c r="I19" s="3"/>
      <c r="J19" s="3"/>
      <c r="K19" s="3"/>
      <c r="L19" s="3"/>
      <c r="O19" s="15"/>
      <c r="P19" s="15"/>
    </row>
    <row r="20" spans="1:16" x14ac:dyDescent="0.25">
      <c r="B20" s="315" t="str">
        <f>IND!B20</f>
        <v>IMPORTS AND SALES</v>
      </c>
      <c r="C20" s="316"/>
      <c r="D20" s="316"/>
      <c r="E20" s="316"/>
      <c r="F20" s="316"/>
      <c r="G20" s="316"/>
      <c r="H20" s="316"/>
      <c r="I20" s="316"/>
      <c r="J20" s="316"/>
      <c r="K20" s="316"/>
      <c r="L20" s="317"/>
      <c r="M20" s="53"/>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USA!B23</f>
        <v xml:space="preserve">Provide your firm's imports and sales of imports of the goods from the: </v>
      </c>
      <c r="C23" s="322"/>
      <c r="D23" s="322"/>
      <c r="E23" s="322"/>
      <c r="F23" s="322"/>
      <c r="G23" s="492" t="str">
        <f>IF(Intro!$G$24="English",Variables!B41,Variables!C41)</f>
        <v>Other countries</v>
      </c>
      <c r="H23" s="493"/>
      <c r="I23" s="493"/>
      <c r="J23" s="493"/>
      <c r="K23" s="494"/>
      <c r="L23" s="17"/>
      <c r="M23" s="53"/>
    </row>
    <row r="24" spans="1:16" ht="28.5" x14ac:dyDescent="0.25">
      <c r="A24" s="7" t="s">
        <v>409</v>
      </c>
      <c r="B24" s="140" t="str">
        <f>IF(Intro!$G$24="English",O24,P24)</f>
        <v xml:space="preserve">Other countries include: </v>
      </c>
      <c r="G24" s="495"/>
      <c r="H24" s="496"/>
      <c r="I24" s="496"/>
      <c r="J24" s="496"/>
      <c r="K24" s="497"/>
      <c r="L24" s="69"/>
      <c r="M24" s="53"/>
      <c r="O24" s="53" t="s">
        <v>275</v>
      </c>
      <c r="P24" s="53" t="s">
        <v>276</v>
      </c>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18"/>
    </row>
    <row r="28" spans="1:16" x14ac:dyDescent="0.25">
      <c r="B28" s="448" t="str">
        <f>IND!B28</f>
        <v xml:space="preserve">Imports </v>
      </c>
      <c r="C28" s="449"/>
      <c r="D28" s="449"/>
      <c r="E28" s="449"/>
      <c r="F28" s="449"/>
      <c r="G28" s="449"/>
      <c r="H28" s="449"/>
      <c r="I28" s="449"/>
      <c r="J28" s="449"/>
      <c r="K28" s="449"/>
      <c r="L28" s="76"/>
      <c r="M28" s="53"/>
      <c r="O28" s="24"/>
      <c r="P28" s="9"/>
    </row>
    <row r="29" spans="1:16" x14ac:dyDescent="0.25">
      <c r="B29" s="456" t="str">
        <f>IND!B29</f>
        <v xml:space="preserve">Imports </v>
      </c>
      <c r="C29" s="354"/>
      <c r="D29" s="458" t="str">
        <f>IND!D29</f>
        <v>tonnes</v>
      </c>
      <c r="E29" s="458"/>
      <c r="F29" s="458"/>
      <c r="G29" s="89"/>
      <c r="H29" s="89"/>
      <c r="I29" s="89"/>
      <c r="J29" s="89"/>
      <c r="K29" s="89"/>
      <c r="L29" s="76"/>
      <c r="M29" s="53"/>
    </row>
    <row r="30" spans="1:16" x14ac:dyDescent="0.25">
      <c r="B30" s="456"/>
      <c r="C30" s="354"/>
      <c r="D30" s="458" t="str">
        <f>IND!D30</f>
        <v>net delivered purchase value (CAD)</v>
      </c>
      <c r="E30" s="458"/>
      <c r="F30" s="458"/>
      <c r="G30" s="89"/>
      <c r="H30" s="89"/>
      <c r="I30" s="89"/>
      <c r="J30" s="89"/>
      <c r="K30" s="8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IND!B32</f>
        <v>Sales in Canada</v>
      </c>
      <c r="C32" s="449"/>
      <c r="D32" s="449"/>
      <c r="E32" s="449"/>
      <c r="F32" s="449"/>
      <c r="G32" s="449"/>
      <c r="H32" s="449"/>
      <c r="I32" s="449"/>
      <c r="J32" s="449"/>
      <c r="K32" s="449"/>
      <c r="L32" s="76"/>
      <c r="M32" s="53"/>
      <c r="O32" s="52"/>
    </row>
    <row r="33" spans="1:22" x14ac:dyDescent="0.25">
      <c r="B33" s="390" t="str">
        <f>IND!B33</f>
        <v>Sales to distributors in Canada</v>
      </c>
      <c r="C33" s="347"/>
      <c r="D33" s="458" t="str">
        <f>IND!D33</f>
        <v>tonnes</v>
      </c>
      <c r="E33" s="458"/>
      <c r="F33" s="458"/>
      <c r="G33" s="89"/>
      <c r="H33" s="89"/>
      <c r="I33" s="89"/>
      <c r="J33" s="89"/>
      <c r="K33" s="89"/>
      <c r="L33" s="76"/>
      <c r="M33" s="53"/>
    </row>
    <row r="34" spans="1:22" x14ac:dyDescent="0.25">
      <c r="B34" s="390"/>
      <c r="C34" s="347"/>
      <c r="D34" s="458" t="str">
        <f>IND!D34</f>
        <v>net delivered selling value (CAD)</v>
      </c>
      <c r="E34" s="458"/>
      <c r="F34" s="458"/>
      <c r="G34" s="89"/>
      <c r="H34" s="89"/>
      <c r="I34" s="89"/>
      <c r="J34" s="89"/>
      <c r="K34" s="89"/>
      <c r="L34" s="76"/>
      <c r="M34" s="53"/>
    </row>
    <row r="35" spans="1:22" ht="15" thickBot="1" x14ac:dyDescent="0.3">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c r="P35" s="31"/>
    </row>
    <row r="36" spans="1:22" x14ac:dyDescent="0.25">
      <c r="B36" s="462" t="str">
        <f>IND!B36</f>
        <v>Sales to end users in Canada</v>
      </c>
      <c r="C36" s="463"/>
      <c r="D36" s="457" t="str">
        <f>IND!D36</f>
        <v>tonnes</v>
      </c>
      <c r="E36" s="457"/>
      <c r="F36" s="457"/>
      <c r="G36" s="94"/>
      <c r="H36" s="94"/>
      <c r="I36" s="94"/>
      <c r="J36" s="94"/>
      <c r="K36" s="94"/>
      <c r="L36" s="76"/>
      <c r="M36" s="53"/>
      <c r="O36" s="31"/>
      <c r="P36" s="31"/>
    </row>
    <row r="37" spans="1:22" x14ac:dyDescent="0.25">
      <c r="B37" s="390"/>
      <c r="C37" s="347"/>
      <c r="D37" s="458" t="str">
        <f>IND!D37</f>
        <v>net delivered selling value (CAD)</v>
      </c>
      <c r="E37" s="458"/>
      <c r="F37" s="458"/>
      <c r="G37" s="89"/>
      <c r="H37" s="89"/>
      <c r="I37" s="89"/>
      <c r="J37" s="89"/>
      <c r="K37" s="89"/>
      <c r="L37" s="76"/>
      <c r="M37" s="53"/>
      <c r="O37" s="31"/>
      <c r="P37" s="31"/>
    </row>
    <row r="38" spans="1:22" ht="15" thickBot="1" x14ac:dyDescent="0.3">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IND!B39</f>
        <v>Total sales of imports in Canada</v>
      </c>
      <c r="C39" s="344"/>
      <c r="D39" s="464" t="str">
        <f>IND!D39</f>
        <v>tonnes</v>
      </c>
      <c r="E39" s="464"/>
      <c r="F39" s="464"/>
      <c r="G39" s="131">
        <f>G33+G36</f>
        <v>0</v>
      </c>
      <c r="H39" s="131">
        <f t="shared" ref="H39:K40" si="0">H33+H36</f>
        <v>0</v>
      </c>
      <c r="I39" s="131">
        <f t="shared" si="0"/>
        <v>0</v>
      </c>
      <c r="J39" s="131">
        <f t="shared" si="0"/>
        <v>0</v>
      </c>
      <c r="K39" s="131">
        <f t="shared" si="0"/>
        <v>0</v>
      </c>
      <c r="L39" s="105"/>
      <c r="M39" s="53"/>
    </row>
    <row r="40" spans="1:22" x14ac:dyDescent="0.25">
      <c r="B40" s="341"/>
      <c r="C40" s="342"/>
      <c r="D40" s="465" t="str">
        <f>IND!D40</f>
        <v>net delivered selling value (CAD)</v>
      </c>
      <c r="E40" s="465"/>
      <c r="F40" s="465"/>
      <c r="G40" s="91">
        <f>G34+G37</f>
        <v>0</v>
      </c>
      <c r="H40" s="91">
        <f t="shared" si="0"/>
        <v>0</v>
      </c>
      <c r="I40" s="91">
        <f t="shared" si="0"/>
        <v>0</v>
      </c>
      <c r="J40" s="91">
        <f t="shared" si="0"/>
        <v>0</v>
      </c>
      <c r="K40" s="91">
        <f t="shared" si="0"/>
        <v>0</v>
      </c>
      <c r="L40" s="105"/>
      <c r="M40" s="53"/>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IND!B45</f>
        <v>Provide the proportion of your import net delivered selling value that is represented by delivery costs.</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Only complete this question if your firm sold the goods between January 1, 2023, and March 31, 2026.</v>
      </c>
      <c r="C46" s="479"/>
      <c r="D46" s="479"/>
      <c r="E46" s="479"/>
      <c r="F46" s="479"/>
      <c r="G46" s="479"/>
      <c r="H46" s="479"/>
      <c r="I46" s="479"/>
      <c r="J46" s="479"/>
      <c r="K46" s="479"/>
      <c r="L46" s="480"/>
      <c r="M46" s="42"/>
      <c r="N46" s="42"/>
      <c r="O46" s="18"/>
      <c r="P46" s="53"/>
      <c r="Q46" s="31"/>
      <c r="R46" s="42"/>
      <c r="S46" s="42"/>
      <c r="T46" s="42"/>
      <c r="U46" s="42"/>
      <c r="V46" s="42"/>
    </row>
    <row r="47" spans="1:22" x14ac:dyDescent="0.25">
      <c r="B47" s="474"/>
      <c r="C47" s="475"/>
      <c r="D47" s="475"/>
      <c r="E47" s="475"/>
      <c r="F47" s="475"/>
      <c r="G47" s="279"/>
      <c r="H47" s="279"/>
      <c r="I47" s="279"/>
      <c r="J47" s="279"/>
      <c r="K47" s="279"/>
      <c r="L47" s="280"/>
      <c r="M47" s="42"/>
      <c r="N47" s="42"/>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Delivery Cost (%)</v>
      </c>
      <c r="D50" s="127"/>
      <c r="E50" s="127"/>
      <c r="F50" s="127"/>
      <c r="G50" s="127"/>
      <c r="H50" s="127"/>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IND!B52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nwqNjjQZOKPlBXycmIYUGoWS0koRCNk67YpGWGrHMwJrJFSIgFoIHIF467lWsMkCAlgubffREE14L/3Uu7MlKw==" saltValue="qX0RCEPHYYI8JLkFnkSVuw==" spinCount="100000" sheet="1" objects="1" scenarios="1" selectLockedCells="1"/>
  <mergeCells count="52">
    <mergeCell ref="B52:L52"/>
    <mergeCell ref="B39:C41"/>
    <mergeCell ref="D42:E42"/>
    <mergeCell ref="B45:L45"/>
    <mergeCell ref="B46:L46"/>
    <mergeCell ref="B47:L47"/>
    <mergeCell ref="B43:L43"/>
    <mergeCell ref="D48:D49"/>
    <mergeCell ref="D39:F39"/>
    <mergeCell ref="D40:F40"/>
    <mergeCell ref="D41:F41"/>
    <mergeCell ref="H48:H49"/>
    <mergeCell ref="B54:L61"/>
    <mergeCell ref="G26:G27"/>
    <mergeCell ref="H26:H27"/>
    <mergeCell ref="I26:I27"/>
    <mergeCell ref="J26:J27"/>
    <mergeCell ref="D29:F29"/>
    <mergeCell ref="D30:F30"/>
    <mergeCell ref="D31:F31"/>
    <mergeCell ref="D33:F33"/>
    <mergeCell ref="D34:F34"/>
    <mergeCell ref="D35:F35"/>
    <mergeCell ref="D36:F36"/>
    <mergeCell ref="D37:F37"/>
    <mergeCell ref="E48:E49"/>
    <mergeCell ref="F48:F49"/>
    <mergeCell ref="G48:G49"/>
    <mergeCell ref="B4:L4"/>
    <mergeCell ref="B5:L5"/>
    <mergeCell ref="B6:L6"/>
    <mergeCell ref="B36:C38"/>
    <mergeCell ref="K26:K27"/>
    <mergeCell ref="D38:F38"/>
    <mergeCell ref="B28:K28"/>
    <mergeCell ref="B32:K32"/>
    <mergeCell ref="B20:L20"/>
    <mergeCell ref="B21:L21"/>
    <mergeCell ref="B33:C35"/>
    <mergeCell ref="B16:L16"/>
    <mergeCell ref="B9:L9"/>
    <mergeCell ref="B10:L10"/>
    <mergeCell ref="B12:L12"/>
    <mergeCell ref="B8:L8"/>
    <mergeCell ref="B13:L14"/>
    <mergeCell ref="B15:L15"/>
    <mergeCell ref="B29:C31"/>
    <mergeCell ref="B17:L17"/>
    <mergeCell ref="B18:L18"/>
    <mergeCell ref="B23:F23"/>
    <mergeCell ref="G23:K23"/>
    <mergeCell ref="G24:K24"/>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1:K31 G35:K35 G38:K41" xr:uid="{1B36E32B-E6C0-45F4-95F4-3FA6D92D2A1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FF1AB627-826C-4DB4-AC05-2F30079552DF}">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36:K37 G33:K34 G29:K30" xr:uid="{13087763-FCF8-4996-B6A5-81AA0CC3E8CE}">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3">
    <tabColor rgb="FF00B0F0"/>
    <pageSetUpPr fitToPage="1"/>
  </sheetPr>
  <dimension ref="A1:R122"/>
  <sheetViews>
    <sheetView showGridLines="0" zoomScaleNormal="100" workbookViewId="0">
      <selection activeCell="G24" sqref="G24:G25"/>
    </sheetView>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6" width="23.140625" style="53" hidden="1" customWidth="1"/>
    <col min="17" max="22" width="8.85546875" style="53" customWidth="1"/>
    <col min="23" max="23" width="9.42578125" style="53" customWidth="1"/>
    <col min="24" max="16384" width="9.42578125" style="53"/>
  </cols>
  <sheetData>
    <row r="1" spans="1:16" x14ac:dyDescent="0.25">
      <c r="O1" s="53" t="s">
        <v>316</v>
      </c>
      <c r="P1" s="53" t="s">
        <v>316</v>
      </c>
    </row>
    <row r="2" spans="1:16" x14ac:dyDescent="0.25">
      <c r="B2" s="10" t="s">
        <v>46</v>
      </c>
      <c r="C2" s="10"/>
      <c r="O2" s="9" t="s">
        <v>68</v>
      </c>
      <c r="P2" s="9" t="s">
        <v>81</v>
      </c>
    </row>
    <row r="3" spans="1:16" x14ac:dyDescent="0.25">
      <c r="B3" s="12"/>
      <c r="C3" s="12"/>
      <c r="O3" s="2"/>
      <c r="P3" s="2"/>
    </row>
    <row r="4" spans="1:16" s="2" customFormat="1" x14ac:dyDescent="0.25">
      <c r="A4" s="4"/>
      <c r="B4" s="289" t="s">
        <v>391</v>
      </c>
      <c r="C4" s="289"/>
      <c r="D4" s="289"/>
      <c r="E4" s="289"/>
      <c r="F4" s="289"/>
      <c r="G4" s="289"/>
      <c r="H4" s="289"/>
      <c r="I4" s="289"/>
      <c r="J4" s="289"/>
      <c r="K4" s="289"/>
      <c r="L4" s="289"/>
      <c r="M4" s="22"/>
      <c r="N4" s="22"/>
      <c r="O4" s="20"/>
      <c r="P4" s="20"/>
    </row>
    <row r="5" spans="1:16" s="2" customFormat="1" x14ac:dyDescent="0.25">
      <c r="A5" s="4"/>
      <c r="B5" s="289" t="str">
        <f>Variables!B2</f>
        <v>RR-2025-006</v>
      </c>
      <c r="C5" s="289"/>
      <c r="D5" s="289"/>
      <c r="E5" s="289"/>
      <c r="F5" s="289"/>
      <c r="G5" s="289"/>
      <c r="H5" s="289"/>
      <c r="I5" s="289"/>
      <c r="J5" s="289"/>
      <c r="K5" s="289"/>
      <c r="L5" s="289"/>
      <c r="M5" s="22"/>
      <c r="N5" s="22"/>
      <c r="O5" s="20"/>
      <c r="P5" s="20"/>
    </row>
    <row r="6" spans="1:16" s="6" customFormat="1" x14ac:dyDescent="0.25">
      <c r="A6" s="4"/>
      <c r="B6" s="289" t="str">
        <f>UPPER(Variables!B3&amp;" II | "&amp;Variables!C3)&amp;" II"</f>
        <v>OIL COUNTRY TUBULAR GOODS II | FOURNITURES TUBULAIRES POUR PUITS DE PÉTROLE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s="2" customFormat="1" x14ac:dyDescent="0.25">
      <c r="A8" s="4"/>
      <c r="B8" s="266" t="s">
        <v>207</v>
      </c>
      <c r="C8" s="267"/>
      <c r="D8" s="267"/>
      <c r="E8" s="267"/>
      <c r="F8" s="267"/>
      <c r="G8" s="267"/>
      <c r="H8" s="267"/>
      <c r="I8" s="267"/>
      <c r="J8" s="267"/>
      <c r="K8" s="267"/>
      <c r="L8" s="268"/>
      <c r="M8" s="22"/>
      <c r="N8" s="22"/>
      <c r="O8" s="20"/>
      <c r="P8" s="20"/>
    </row>
    <row r="9" spans="1:16" x14ac:dyDescent="0.25">
      <c r="B9" s="16"/>
      <c r="C9" s="26"/>
      <c r="D9" s="27"/>
      <c r="E9" s="27"/>
      <c r="F9" s="27"/>
      <c r="G9" s="27"/>
      <c r="H9" s="27"/>
      <c r="I9" s="27"/>
      <c r="J9" s="27"/>
      <c r="K9" s="27"/>
      <c r="L9" s="17"/>
      <c r="M9" s="53"/>
      <c r="O9" s="292" t="s">
        <v>310</v>
      </c>
      <c r="P9" s="292"/>
    </row>
    <row r="10" spans="1:16" x14ac:dyDescent="0.25">
      <c r="B10" s="275"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of oil country tubular goods (as defined below) originating in or exported from Chinese Taipei, India, Indonesia, Korea, Thailand, Türkiye, Ukraine, and Vietnam, except for goods exported from Korea by Hyundai Steel Company, and goods exported from Türkiye by Borusan Mannesmann Boru Sanayi ve Ticaret A.Ş. Your firm's knowledge and experience would aid the Tribunal in the proper conduct of its inquiry by helping it better understand the Canadian market for oil country tubular goods. The Tribunal therefore requests a response to this questionnaire from your firm.</v>
      </c>
      <c r="C10" s="276"/>
      <c r="D10" s="276"/>
      <c r="E10" s="276"/>
      <c r="F10" s="276"/>
      <c r="G10" s="72"/>
      <c r="H10" s="290"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fournitures tubulaires pour puits de pétrole (telles que définies ci-dessous) originaires ou exporté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Les connaissances et l'expérience de votre entreprise aideraient le Tribunal à mener correctement son enquête en lui permettant de mieux comprendre le marché canadien de fournitures tubulaires pour puits de pétrole. Le Tribunal demande donc à votre entreprise de répondre à ce questionnaire.</v>
      </c>
      <c r="I10" s="290"/>
      <c r="J10" s="290"/>
      <c r="K10" s="290"/>
      <c r="L10" s="291"/>
      <c r="M10" s="53"/>
      <c r="O10" s="292"/>
      <c r="P10" s="292"/>
    </row>
    <row r="11" spans="1:16" x14ac:dyDescent="0.25">
      <c r="B11" s="275"/>
      <c r="C11" s="276"/>
      <c r="D11" s="276"/>
      <c r="E11" s="276"/>
      <c r="F11" s="276"/>
      <c r="G11" s="72"/>
      <c r="H11" s="290"/>
      <c r="I11" s="290"/>
      <c r="J11" s="290"/>
      <c r="K11" s="290"/>
      <c r="L11" s="291"/>
      <c r="M11" s="53"/>
      <c r="O11" s="292"/>
      <c r="P11" s="292"/>
    </row>
    <row r="12" spans="1:16" x14ac:dyDescent="0.25">
      <c r="B12" s="275"/>
      <c r="C12" s="276"/>
      <c r="D12" s="276"/>
      <c r="E12" s="276"/>
      <c r="F12" s="276"/>
      <c r="G12" s="72"/>
      <c r="H12" s="290"/>
      <c r="I12" s="290"/>
      <c r="J12" s="290"/>
      <c r="K12" s="290"/>
      <c r="L12" s="291"/>
      <c r="M12" s="53"/>
      <c r="O12" s="292"/>
      <c r="P12" s="292"/>
    </row>
    <row r="13" spans="1:16" x14ac:dyDescent="0.25">
      <c r="B13" s="275"/>
      <c r="C13" s="276"/>
      <c r="D13" s="276"/>
      <c r="E13" s="276"/>
      <c r="F13" s="276"/>
      <c r="G13" s="72"/>
      <c r="H13" s="290"/>
      <c r="I13" s="290"/>
      <c r="J13" s="290"/>
      <c r="K13" s="290"/>
      <c r="L13" s="291"/>
      <c r="M13" s="53"/>
      <c r="O13" s="292"/>
      <c r="P13" s="292"/>
    </row>
    <row r="14" spans="1:16" x14ac:dyDescent="0.25">
      <c r="B14" s="275"/>
      <c r="C14" s="276"/>
      <c r="D14" s="276"/>
      <c r="E14" s="276"/>
      <c r="F14" s="276"/>
      <c r="G14" s="72"/>
      <c r="H14" s="290"/>
      <c r="I14" s="290"/>
      <c r="J14" s="290"/>
      <c r="K14" s="290"/>
      <c r="L14" s="291"/>
      <c r="M14" s="53"/>
      <c r="O14" s="292"/>
      <c r="P14" s="292"/>
    </row>
    <row r="15" spans="1:16" x14ac:dyDescent="0.25">
      <c r="B15" s="275"/>
      <c r="C15" s="276"/>
      <c r="D15" s="276"/>
      <c r="E15" s="276"/>
      <c r="F15" s="276"/>
      <c r="G15" s="72"/>
      <c r="H15" s="290"/>
      <c r="I15" s="290"/>
      <c r="J15" s="290"/>
      <c r="K15" s="290"/>
      <c r="L15" s="291"/>
      <c r="M15" s="53"/>
      <c r="O15" s="292"/>
      <c r="P15" s="292"/>
    </row>
    <row r="16" spans="1:16" x14ac:dyDescent="0.25">
      <c r="B16" s="275"/>
      <c r="C16" s="276"/>
      <c r="D16" s="276"/>
      <c r="E16" s="276"/>
      <c r="F16" s="276"/>
      <c r="G16" s="72"/>
      <c r="H16" s="290"/>
      <c r="I16" s="290"/>
      <c r="J16" s="290"/>
      <c r="K16" s="290"/>
      <c r="L16" s="291"/>
      <c r="M16" s="53"/>
      <c r="O16" s="292"/>
      <c r="P16" s="292"/>
    </row>
    <row r="17" spans="1:16" x14ac:dyDescent="0.25">
      <c r="B17" s="275"/>
      <c r="C17" s="276"/>
      <c r="D17" s="276"/>
      <c r="E17" s="276"/>
      <c r="F17" s="276"/>
      <c r="G17" s="72"/>
      <c r="H17" s="290"/>
      <c r="I17" s="290"/>
      <c r="J17" s="290"/>
      <c r="K17" s="290"/>
      <c r="L17" s="291"/>
      <c r="M17" s="53"/>
      <c r="O17" s="292"/>
      <c r="P17" s="292"/>
    </row>
    <row r="18" spans="1:16" x14ac:dyDescent="0.25">
      <c r="B18" s="275"/>
      <c r="C18" s="276"/>
      <c r="D18" s="276"/>
      <c r="E18" s="276"/>
      <c r="F18" s="276"/>
      <c r="G18" s="72"/>
      <c r="H18" s="290"/>
      <c r="I18" s="290"/>
      <c r="J18" s="290"/>
      <c r="K18" s="290"/>
      <c r="L18" s="291"/>
      <c r="M18" s="53"/>
      <c r="O18" s="292"/>
      <c r="P18" s="292"/>
    </row>
    <row r="19" spans="1:16" x14ac:dyDescent="0.25">
      <c r="B19" s="275"/>
      <c r="C19" s="276"/>
      <c r="D19" s="276"/>
      <c r="E19" s="276"/>
      <c r="F19" s="276"/>
      <c r="G19" s="72"/>
      <c r="H19" s="290"/>
      <c r="I19" s="290"/>
      <c r="J19" s="290"/>
      <c r="K19" s="290"/>
      <c r="L19" s="291"/>
      <c r="M19" s="53"/>
      <c r="O19" s="292"/>
      <c r="P19" s="292"/>
    </row>
    <row r="20" spans="1:16" x14ac:dyDescent="0.25">
      <c r="B20" s="100"/>
      <c r="C20" s="101"/>
      <c r="D20" s="101"/>
      <c r="E20" s="101"/>
      <c r="F20" s="101"/>
      <c r="G20" s="101"/>
      <c r="H20" s="101"/>
      <c r="I20" s="101"/>
      <c r="J20" s="101"/>
      <c r="K20" s="101"/>
      <c r="L20" s="102"/>
      <c r="M20" s="53"/>
      <c r="O20" s="292"/>
      <c r="P20" s="292"/>
    </row>
    <row r="21" spans="1:16" s="6" customFormat="1" x14ac:dyDescent="0.25">
      <c r="A21" s="4"/>
      <c r="B21" s="14"/>
      <c r="C21" s="14"/>
      <c r="D21" s="3"/>
      <c r="E21" s="3"/>
      <c r="F21" s="3"/>
      <c r="G21" s="3"/>
      <c r="H21" s="3"/>
      <c r="I21" s="3"/>
      <c r="J21" s="3"/>
      <c r="K21" s="3"/>
      <c r="L21" s="3"/>
      <c r="O21" s="15"/>
      <c r="P21" s="15"/>
    </row>
    <row r="22" spans="1:16" s="2" customFormat="1" x14ac:dyDescent="0.25">
      <c r="A22" s="4"/>
      <c r="B22" s="315" t="s">
        <v>208</v>
      </c>
      <c r="C22" s="316"/>
      <c r="D22" s="316"/>
      <c r="E22" s="316"/>
      <c r="F22" s="316"/>
      <c r="G22" s="316"/>
      <c r="H22" s="316"/>
      <c r="I22" s="316"/>
      <c r="J22" s="316"/>
      <c r="K22" s="316"/>
      <c r="L22" s="317"/>
      <c r="M22" s="22"/>
      <c r="N22" s="22"/>
      <c r="O22" s="20"/>
      <c r="P22" s="20"/>
    </row>
    <row r="23" spans="1:16" x14ac:dyDescent="0.25">
      <c r="B23" s="16"/>
      <c r="C23" s="26"/>
      <c r="D23" s="27"/>
      <c r="E23" s="27"/>
      <c r="F23" s="27"/>
      <c r="G23" s="27"/>
      <c r="H23" s="27"/>
      <c r="I23" s="27"/>
      <c r="J23" s="27"/>
      <c r="K23" s="27"/>
      <c r="L23" s="17"/>
      <c r="M23" s="53"/>
    </row>
    <row r="24" spans="1:16" x14ac:dyDescent="0.25">
      <c r="B24" s="309" t="s">
        <v>82</v>
      </c>
      <c r="C24" s="310"/>
      <c r="D24" s="310"/>
      <c r="E24" s="310"/>
      <c r="F24" s="310"/>
      <c r="G24" s="311" t="s">
        <v>68</v>
      </c>
      <c r="H24" s="313" t="s">
        <v>154</v>
      </c>
      <c r="I24" s="313"/>
      <c r="J24" s="313"/>
      <c r="K24" s="313"/>
      <c r="L24" s="314"/>
      <c r="M24" s="53"/>
      <c r="O24" s="18"/>
    </row>
    <row r="25" spans="1:16" x14ac:dyDescent="0.25">
      <c r="B25" s="309"/>
      <c r="C25" s="310"/>
      <c r="D25" s="310"/>
      <c r="E25" s="310"/>
      <c r="F25" s="310"/>
      <c r="G25" s="312"/>
      <c r="H25" s="313"/>
      <c r="I25" s="313"/>
      <c r="J25" s="313"/>
      <c r="K25" s="313"/>
      <c r="L25" s="314"/>
      <c r="M25" s="53"/>
      <c r="O25" s="18"/>
    </row>
    <row r="26" spans="1:16" x14ac:dyDescent="0.25">
      <c r="B26" s="100"/>
      <c r="C26" s="101"/>
      <c r="D26" s="101"/>
      <c r="E26" s="101"/>
      <c r="F26" s="101"/>
      <c r="G26" s="101"/>
      <c r="H26" s="101"/>
      <c r="I26" s="101"/>
      <c r="J26" s="101"/>
      <c r="K26" s="101"/>
      <c r="L26" s="102"/>
      <c r="M26" s="53"/>
    </row>
    <row r="27" spans="1:16" s="6" customFormat="1" x14ac:dyDescent="0.25">
      <c r="A27" s="4"/>
      <c r="B27" s="14"/>
      <c r="C27" s="14"/>
      <c r="D27" s="3"/>
      <c r="E27" s="3"/>
      <c r="F27" s="3"/>
      <c r="G27" s="3"/>
      <c r="H27" s="3"/>
      <c r="I27" s="3"/>
      <c r="J27" s="3"/>
      <c r="K27" s="3"/>
      <c r="L27" s="3"/>
      <c r="O27" s="15"/>
      <c r="P27" s="15"/>
    </row>
    <row r="28" spans="1:16" s="2" customFormat="1" x14ac:dyDescent="0.25">
      <c r="A28" s="4"/>
      <c r="B28" s="266" t="str">
        <f>IF(Intro!$G$24="English",O28,P28)</f>
        <v>DEFINITION OF "THE GOODS"</v>
      </c>
      <c r="C28" s="267" t="str">
        <f>UPPER(IF(Intro!$G$24="English",P28,Q28))</f>
        <v>LA DÉFINITION "DES MARCHANDISES"</v>
      </c>
      <c r="D28" s="267" t="str">
        <f>UPPER(IF(Intro!$G$24="English",Q28,R28))</f>
        <v/>
      </c>
      <c r="E28" s="267" t="str">
        <f>UPPER(IF(Intro!$G$24="English",R28,S28))</f>
        <v/>
      </c>
      <c r="F28" s="267" t="str">
        <f>UPPER(IF(Intro!$G$24="English",S28,T28))</f>
        <v/>
      </c>
      <c r="G28" s="267"/>
      <c r="H28" s="267" t="str">
        <f>UPPER(IF(Intro!$G$24="English",T28,U28))</f>
        <v/>
      </c>
      <c r="I28" s="267" t="str">
        <f>UPPER(IF(Intro!$G$24="English",U28,V28))</f>
        <v/>
      </c>
      <c r="J28" s="267" t="str">
        <f>UPPER(IF(Intro!$G$24="English",V28,W28))</f>
        <v/>
      </c>
      <c r="K28" s="267" t="str">
        <f>UPPER(IF(Intro!$G$24="English",W28,X28))</f>
        <v/>
      </c>
      <c r="L28" s="268" t="str">
        <f>UPPER(IF(Intro!$G$24="English",X28,Y28))</f>
        <v/>
      </c>
      <c r="M28" s="6"/>
      <c r="N28" s="22"/>
      <c r="O28" s="20" t="s">
        <v>222</v>
      </c>
      <c r="P28" s="20" t="s">
        <v>223</v>
      </c>
    </row>
    <row r="29" spans="1:16" x14ac:dyDescent="0.25">
      <c r="B29" s="16"/>
      <c r="C29" s="26"/>
      <c r="D29" s="27"/>
      <c r="E29" s="27"/>
      <c r="F29" s="27"/>
      <c r="G29" s="27"/>
      <c r="H29" s="27"/>
      <c r="I29" s="27"/>
      <c r="J29" s="27"/>
      <c r="K29" s="27"/>
      <c r="L29" s="17"/>
      <c r="M29" s="53"/>
    </row>
    <row r="30" spans="1:16" x14ac:dyDescent="0.25">
      <c r="B30" s="275" t="str">
        <f>IF(Intro!$G$24="English",O30,P30)</f>
        <v>References to "the goods" in this questionnaire refer to:</v>
      </c>
      <c r="C30" s="276"/>
      <c r="D30" s="276"/>
      <c r="E30" s="276"/>
      <c r="F30" s="276"/>
      <c r="G30" s="276"/>
      <c r="H30" s="276"/>
      <c r="I30" s="276"/>
      <c r="J30" s="276"/>
      <c r="K30" s="276"/>
      <c r="L30" s="277"/>
      <c r="M30" s="53"/>
      <c r="O30" s="53" t="s">
        <v>120</v>
      </c>
      <c r="P30" s="53" t="s">
        <v>121</v>
      </c>
    </row>
    <row r="31" spans="1:16" x14ac:dyDescent="0.25">
      <c r="B31" s="67"/>
      <c r="C31" s="68"/>
      <c r="D31" s="68"/>
      <c r="E31" s="68"/>
      <c r="F31" s="68"/>
      <c r="G31" s="68"/>
      <c r="H31" s="68"/>
      <c r="I31" s="68"/>
      <c r="J31" s="68"/>
      <c r="K31" s="68"/>
      <c r="L31" s="69"/>
      <c r="M31" s="53"/>
    </row>
    <row r="32" spans="1:16" x14ac:dyDescent="0.25">
      <c r="B32" s="60"/>
      <c r="C32" s="293" t="str">
        <f>IF(Intro!$G$24="English",Variables!B16,Variables!C16)</f>
        <v>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v>
      </c>
      <c r="D32" s="294"/>
      <c r="E32" s="294"/>
      <c r="F32" s="294"/>
      <c r="G32" s="294"/>
      <c r="H32" s="294"/>
      <c r="I32" s="294"/>
      <c r="J32" s="294"/>
      <c r="K32" s="295"/>
      <c r="L32" s="73"/>
      <c r="M32" s="53"/>
    </row>
    <row r="33" spans="1:18" x14ac:dyDescent="0.25">
      <c r="B33" s="60"/>
      <c r="C33" s="296"/>
      <c r="D33" s="297"/>
      <c r="E33" s="297"/>
      <c r="F33" s="297"/>
      <c r="G33" s="297"/>
      <c r="H33" s="297"/>
      <c r="I33" s="297"/>
      <c r="J33" s="297"/>
      <c r="K33" s="298"/>
      <c r="L33" s="73"/>
      <c r="M33" s="53"/>
    </row>
    <row r="34" spans="1:18" x14ac:dyDescent="0.25">
      <c r="B34" s="60"/>
      <c r="C34" s="296"/>
      <c r="D34" s="297"/>
      <c r="E34" s="297"/>
      <c r="F34" s="297"/>
      <c r="G34" s="297"/>
      <c r="H34" s="297"/>
      <c r="I34" s="297"/>
      <c r="J34" s="297"/>
      <c r="K34" s="298"/>
      <c r="L34" s="73"/>
      <c r="M34" s="53"/>
    </row>
    <row r="35" spans="1:18" x14ac:dyDescent="0.25">
      <c r="B35" s="60"/>
      <c r="C35" s="296"/>
      <c r="D35" s="297"/>
      <c r="E35" s="297"/>
      <c r="F35" s="297"/>
      <c r="G35" s="297"/>
      <c r="H35" s="297"/>
      <c r="I35" s="297"/>
      <c r="J35" s="297"/>
      <c r="K35" s="298"/>
      <c r="L35" s="73"/>
      <c r="M35" s="53"/>
    </row>
    <row r="36" spans="1:18" x14ac:dyDescent="0.25">
      <c r="B36" s="60"/>
      <c r="C36" s="299"/>
      <c r="D36" s="300"/>
      <c r="E36" s="300"/>
      <c r="F36" s="300"/>
      <c r="G36" s="300"/>
      <c r="H36" s="300"/>
      <c r="I36" s="300"/>
      <c r="J36" s="300"/>
      <c r="K36" s="301"/>
      <c r="L36" s="73"/>
      <c r="M36" s="53"/>
    </row>
    <row r="37" spans="1:18" x14ac:dyDescent="0.25">
      <c r="B37" s="67"/>
      <c r="C37" s="68"/>
      <c r="D37" s="68"/>
      <c r="E37" s="68"/>
      <c r="F37" s="68"/>
      <c r="G37" s="68"/>
      <c r="H37" s="68"/>
      <c r="I37" s="68"/>
      <c r="J37" s="68"/>
      <c r="K37" s="68"/>
      <c r="L37" s="69"/>
      <c r="M37" s="53"/>
    </row>
    <row r="38" spans="1:18" x14ac:dyDescent="0.25">
      <c r="B38" s="275" t="str">
        <f>IF(Intro!$G$24="English",O38,P38)</f>
        <v>For additional details, view the Info tab.</v>
      </c>
      <c r="C38" s="276"/>
      <c r="D38" s="276"/>
      <c r="E38" s="276"/>
      <c r="F38" s="276"/>
      <c r="G38" s="276"/>
      <c r="H38" s="276"/>
      <c r="I38" s="276"/>
      <c r="J38" s="276"/>
      <c r="K38" s="276"/>
      <c r="L38" s="277"/>
      <c r="M38" s="53"/>
      <c r="O38" s="53" t="s">
        <v>117</v>
      </c>
      <c r="P38" s="53" t="s">
        <v>118</v>
      </c>
    </row>
    <row r="39" spans="1:18" x14ac:dyDescent="0.25">
      <c r="B39" s="100"/>
      <c r="C39" s="101"/>
      <c r="D39" s="101"/>
      <c r="E39" s="101"/>
      <c r="F39" s="101"/>
      <c r="G39" s="101"/>
      <c r="H39" s="101"/>
      <c r="I39" s="101"/>
      <c r="J39" s="101"/>
      <c r="K39" s="101"/>
      <c r="L39" s="102"/>
      <c r="M39" s="53"/>
    </row>
    <row r="40" spans="1:18" s="6" customFormat="1" x14ac:dyDescent="0.25">
      <c r="A40" s="4"/>
      <c r="B40" s="14"/>
      <c r="C40" s="14"/>
      <c r="D40" s="3"/>
      <c r="E40" s="3"/>
      <c r="F40" s="3"/>
      <c r="G40" s="3"/>
      <c r="H40" s="3"/>
      <c r="I40" s="3"/>
      <c r="J40" s="3"/>
      <c r="K40" s="3"/>
      <c r="L40" s="3"/>
      <c r="O40" s="15"/>
      <c r="P40" s="15"/>
    </row>
    <row r="41" spans="1:18" s="2" customFormat="1" x14ac:dyDescent="0.25">
      <c r="A41" s="4"/>
      <c r="B41" s="266" t="str">
        <f>IF(Intro!$G$24="English",O41,P41)</f>
        <v>DO YOU NEED TO COMPLETE THIS QUESTIONNAIRE?</v>
      </c>
      <c r="C41" s="267"/>
      <c r="D41" s="267"/>
      <c r="E41" s="267"/>
      <c r="F41" s="267"/>
      <c r="G41" s="267"/>
      <c r="H41" s="267"/>
      <c r="I41" s="267"/>
      <c r="J41" s="267"/>
      <c r="K41" s="267"/>
      <c r="L41" s="268"/>
      <c r="M41" s="34"/>
      <c r="N41" s="22"/>
      <c r="O41" s="8" t="s">
        <v>212</v>
      </c>
      <c r="P41" s="8" t="s">
        <v>292</v>
      </c>
    </row>
    <row r="42" spans="1:18" x14ac:dyDescent="0.25">
      <c r="B42" s="16"/>
      <c r="C42" s="26"/>
      <c r="D42" s="27"/>
      <c r="E42" s="27"/>
      <c r="F42" s="27"/>
      <c r="G42" s="27"/>
      <c r="H42" s="27"/>
      <c r="I42" s="27"/>
      <c r="J42" s="27"/>
      <c r="K42" s="27"/>
      <c r="L42" s="27"/>
      <c r="M42" s="35"/>
    </row>
    <row r="43" spans="1:18" x14ac:dyDescent="0.25">
      <c r="B43" s="321" t="str">
        <f>IF(Intro!$G$24="English",O43,P43)</f>
        <v>Has your firm imported the goods as the importer of record from any country since January 1, 2023?</v>
      </c>
      <c r="C43" s="322"/>
      <c r="D43" s="323"/>
      <c r="E43" s="323"/>
      <c r="F43" s="323"/>
      <c r="G43" s="323"/>
      <c r="H43" s="323"/>
      <c r="I43" s="323"/>
      <c r="J43" s="323"/>
      <c r="K43" s="323"/>
      <c r="L43" s="324"/>
      <c r="M43" s="35"/>
      <c r="O43" s="18" t="str">
        <f>"Has your firm imported the goods as the importer of record from any country since January 1, "&amp;Variables!B6&amp;"?"</f>
        <v>Has your firm imported the goods as the importer of record from any country since January 1, 2023?</v>
      </c>
      <c r="P43" s="18" t="str">
        <f>"Votre entreprise a-t-elle importé des marchandises en tant qu'importateur officiel de n'importe quel pays depuis le 1er janvier "&amp;Variables!C6 &amp;"?"</f>
        <v>Votre entreprise a-t-elle importé des marchandises en tant qu'importateur officiel de n'importe quel pays depuis le 1er janvier 2023?</v>
      </c>
    </row>
    <row r="44" spans="1:18" x14ac:dyDescent="0.25">
      <c r="B44" s="65"/>
      <c r="C44" s="66"/>
      <c r="D44" s="28"/>
      <c r="E44" s="28"/>
      <c r="F44" s="28"/>
      <c r="G44" s="28"/>
      <c r="H44" s="28"/>
      <c r="I44" s="28"/>
      <c r="J44" s="28"/>
      <c r="K44" s="28"/>
      <c r="L44" s="76"/>
      <c r="M44" s="53"/>
      <c r="O44" s="53" t="s">
        <v>134</v>
      </c>
      <c r="P44" s="53" t="s">
        <v>135</v>
      </c>
    </row>
    <row r="45" spans="1:18" x14ac:dyDescent="0.25">
      <c r="B45" s="284" t="str">
        <f>IF(Intro!$G$24="English",O44,P44)</f>
        <v>Select Yes or No</v>
      </c>
      <c r="C45" s="285"/>
      <c r="D45" s="282"/>
      <c r="E45" s="302" t="str">
        <f>IF(D45="Yes",O45,IF(D45="Oui",P45,IF(D45="No",O46,IF(D45="Non",P46,""))))</f>
        <v/>
      </c>
      <c r="F45" s="302"/>
      <c r="G45" s="302"/>
      <c r="H45" s="302"/>
      <c r="I45" s="302"/>
      <c r="J45" s="302"/>
      <c r="K45" s="302"/>
      <c r="L45" s="76"/>
      <c r="M45" s="53"/>
      <c r="O45" s="53" t="str">
        <f>"Complete all tabs in this questionnaire and submit it by "&amp;Variables!B11&amp;"."</f>
        <v>Complete all tabs in this questionnaire and submit it by May 22, 2026.</v>
      </c>
      <c r="P45" s="53" t="str">
        <f>"Remplissez tous les onglets de ce questionnaire et soumettez-le avant le "&amp;Variables!C11&amp;"."</f>
        <v>Remplissez tous les onglets de ce questionnaire et soumettez-le avant le 22 mai 2026.</v>
      </c>
    </row>
    <row r="46" spans="1:18" x14ac:dyDescent="0.25">
      <c r="B46" s="284"/>
      <c r="C46" s="285"/>
      <c r="D46" s="283"/>
      <c r="E46" s="302"/>
      <c r="F46" s="302"/>
      <c r="G46" s="302"/>
      <c r="H46" s="302"/>
      <c r="I46" s="302"/>
      <c r="J46" s="302"/>
      <c r="K46" s="302"/>
      <c r="L46" s="76"/>
      <c r="M46" s="53"/>
      <c r="O46" s="53" t="str">
        <f>"Complete this tab only and submit it by "&amp;Variables!B11&amp;"."</f>
        <v>Complete this tab only and submit it by May 22, 2026.</v>
      </c>
      <c r="P46" s="53" t="str">
        <f>"Remplissez cet onglet uniquement et soumettez-le avant le "&amp;Variables!C11&amp;"."</f>
        <v>Remplissez cet onglet uniquement et soumettez-le avant le 22 mai 2026.</v>
      </c>
    </row>
    <row r="47" spans="1:18" x14ac:dyDescent="0.25">
      <c r="B47" s="60"/>
      <c r="C47" s="30"/>
      <c r="D47" s="30"/>
      <c r="E47" s="30"/>
      <c r="F47" s="30"/>
      <c r="G47" s="30"/>
      <c r="H47" s="30"/>
      <c r="I47" s="30"/>
      <c r="J47" s="30"/>
      <c r="K47" s="30"/>
      <c r="L47" s="104"/>
      <c r="M47" s="53"/>
      <c r="Q47" s="30"/>
      <c r="R47" s="30"/>
    </row>
    <row r="48" spans="1:18" x14ac:dyDescent="0.25">
      <c r="B48" s="278" t="str">
        <f>IF(Intro!$G$24="English",O48,P48)</f>
        <v>If no, explain why import data indicates that you imported during this period.</v>
      </c>
      <c r="C48" s="279"/>
      <c r="D48" s="279"/>
      <c r="E48" s="279"/>
      <c r="F48" s="279"/>
      <c r="G48" s="279"/>
      <c r="H48" s="279"/>
      <c r="I48" s="279"/>
      <c r="J48" s="279"/>
      <c r="K48" s="279"/>
      <c r="L48" s="280"/>
      <c r="M48" s="53"/>
      <c r="O48" s="53" t="s">
        <v>288</v>
      </c>
      <c r="P48" s="53" t="s">
        <v>289</v>
      </c>
    </row>
    <row r="49" spans="1:16" x14ac:dyDescent="0.25">
      <c r="B49" s="60"/>
      <c r="C49" s="53"/>
      <c r="D49" s="53"/>
      <c r="E49" s="53"/>
      <c r="F49" s="53"/>
      <c r="G49" s="53"/>
      <c r="H49" s="53"/>
      <c r="I49" s="53"/>
      <c r="J49" s="53"/>
      <c r="K49" s="53"/>
      <c r="L49" s="106"/>
      <c r="M49" s="53"/>
    </row>
    <row r="50" spans="1:16" x14ac:dyDescent="0.25">
      <c r="B50" s="303"/>
      <c r="C50" s="304"/>
      <c r="D50" s="304"/>
      <c r="E50" s="304"/>
      <c r="F50" s="304"/>
      <c r="G50" s="304"/>
      <c r="H50" s="304"/>
      <c r="I50" s="304"/>
      <c r="J50" s="304"/>
      <c r="K50" s="304"/>
      <c r="L50" s="305"/>
      <c r="M50" s="53"/>
    </row>
    <row r="51" spans="1:16" x14ac:dyDescent="0.25">
      <c r="B51" s="303"/>
      <c r="C51" s="304"/>
      <c r="D51" s="304"/>
      <c r="E51" s="304"/>
      <c r="F51" s="304"/>
      <c r="G51" s="304"/>
      <c r="H51" s="304"/>
      <c r="I51" s="304"/>
      <c r="J51" s="304"/>
      <c r="K51" s="304"/>
      <c r="L51" s="305"/>
      <c r="M51" s="53"/>
    </row>
    <row r="52" spans="1:16" x14ac:dyDescent="0.25">
      <c r="B52" s="303"/>
      <c r="C52" s="304"/>
      <c r="D52" s="304"/>
      <c r="E52" s="304"/>
      <c r="F52" s="304"/>
      <c r="G52" s="304"/>
      <c r="H52" s="304"/>
      <c r="I52" s="304"/>
      <c r="J52" s="304"/>
      <c r="K52" s="304"/>
      <c r="L52" s="305"/>
      <c r="M52" s="53"/>
    </row>
    <row r="53" spans="1:16" x14ac:dyDescent="0.25">
      <c r="B53" s="303"/>
      <c r="C53" s="304"/>
      <c r="D53" s="304"/>
      <c r="E53" s="304"/>
      <c r="F53" s="304"/>
      <c r="G53" s="304"/>
      <c r="H53" s="304"/>
      <c r="I53" s="304"/>
      <c r="J53" s="304"/>
      <c r="K53" s="304"/>
      <c r="L53" s="305"/>
      <c r="M53" s="53"/>
    </row>
    <row r="54" spans="1:16" x14ac:dyDescent="0.25">
      <c r="B54" s="303"/>
      <c r="C54" s="304"/>
      <c r="D54" s="304"/>
      <c r="E54" s="304"/>
      <c r="F54" s="304"/>
      <c r="G54" s="304"/>
      <c r="H54" s="304"/>
      <c r="I54" s="304"/>
      <c r="J54" s="304"/>
      <c r="K54" s="304"/>
      <c r="L54" s="305"/>
      <c r="M54" s="53"/>
    </row>
    <row r="55" spans="1:16" x14ac:dyDescent="0.25">
      <c r="B55" s="303"/>
      <c r="C55" s="304"/>
      <c r="D55" s="304"/>
      <c r="E55" s="304"/>
      <c r="F55" s="304"/>
      <c r="G55" s="304"/>
      <c r="H55" s="304"/>
      <c r="I55" s="304"/>
      <c r="J55" s="304"/>
      <c r="K55" s="304"/>
      <c r="L55" s="305"/>
      <c r="M55" s="53"/>
    </row>
    <row r="56" spans="1:16" x14ac:dyDescent="0.25">
      <c r="B56" s="303"/>
      <c r="C56" s="304"/>
      <c r="D56" s="304"/>
      <c r="E56" s="304"/>
      <c r="F56" s="304"/>
      <c r="G56" s="304"/>
      <c r="H56" s="304"/>
      <c r="I56" s="304"/>
      <c r="J56" s="304"/>
      <c r="K56" s="304"/>
      <c r="L56" s="305"/>
      <c r="M56" s="53"/>
    </row>
    <row r="57" spans="1:16" x14ac:dyDescent="0.25">
      <c r="B57" s="303"/>
      <c r="C57" s="304"/>
      <c r="D57" s="304"/>
      <c r="E57" s="304"/>
      <c r="F57" s="304"/>
      <c r="G57" s="304"/>
      <c r="H57" s="304"/>
      <c r="I57" s="304"/>
      <c r="J57" s="304"/>
      <c r="K57" s="304"/>
      <c r="L57" s="305"/>
      <c r="M57" s="53"/>
    </row>
    <row r="58" spans="1:16" x14ac:dyDescent="0.25">
      <c r="B58" s="121"/>
      <c r="C58" s="122"/>
      <c r="D58" s="122"/>
      <c r="E58" s="122"/>
      <c r="F58" s="122"/>
      <c r="G58" s="122"/>
      <c r="H58" s="122"/>
      <c r="I58" s="122"/>
      <c r="J58" s="122"/>
      <c r="K58" s="122"/>
      <c r="L58" s="123"/>
      <c r="M58" s="53"/>
    </row>
    <row r="59" spans="1:16" s="6" customFormat="1" x14ac:dyDescent="0.25">
      <c r="A59" s="4"/>
      <c r="B59" s="14"/>
      <c r="C59" s="36"/>
      <c r="D59" s="37"/>
      <c r="E59" s="37"/>
      <c r="F59" s="37"/>
      <c r="G59" s="37"/>
      <c r="H59" s="37"/>
      <c r="I59" s="37"/>
      <c r="J59" s="37"/>
      <c r="K59" s="37"/>
      <c r="L59" s="37"/>
      <c r="O59" s="15"/>
      <c r="P59" s="15"/>
    </row>
    <row r="60" spans="1:16" s="2" customFormat="1" x14ac:dyDescent="0.25">
      <c r="A60" s="4"/>
      <c r="B60" s="281" t="str">
        <f>IF(Intro!$G$24="English",O60,P60)</f>
        <v>QUESTIONNAIRE DUE DATE</v>
      </c>
      <c r="C60" s="267" t="str">
        <f>UPPER(IF(Intro!$G$24="English",P60,Q60))</f>
        <v>DATE D'ÉCHÉANCE DU QUESTIONNAIRE</v>
      </c>
      <c r="D60" s="267" t="str">
        <f>UPPER(IF(Intro!$G$24="English",Q60,R60))</f>
        <v/>
      </c>
      <c r="E60" s="267" t="str">
        <f>UPPER(IF(Intro!$G$24="English",R60,S60))</f>
        <v/>
      </c>
      <c r="F60" s="267" t="str">
        <f>UPPER(IF(Intro!$G$24="English",S60,T60))</f>
        <v/>
      </c>
      <c r="G60" s="267"/>
      <c r="H60" s="267" t="str">
        <f>UPPER(IF(Intro!$G$24="English",T60,U60))</f>
        <v/>
      </c>
      <c r="I60" s="267" t="str">
        <f>UPPER(IF(Intro!$G$24="English",U60,V60))</f>
        <v/>
      </c>
      <c r="J60" s="267" t="str">
        <f>UPPER(IF(Intro!$G$24="English",V60,W60))</f>
        <v/>
      </c>
      <c r="K60" s="267" t="str">
        <f>UPPER(IF(Intro!$G$24="English",W60,X60))</f>
        <v/>
      </c>
      <c r="L60" s="268" t="str">
        <f>UPPER(IF(Intro!$G$24="English",X60,Y60))</f>
        <v/>
      </c>
      <c r="M60" s="6"/>
      <c r="N60" s="22"/>
      <c r="O60" s="20" t="s">
        <v>38</v>
      </c>
      <c r="P60" s="20" t="s">
        <v>39</v>
      </c>
    </row>
    <row r="61" spans="1:16" x14ac:dyDescent="0.25">
      <c r="B61" s="16"/>
      <c r="C61" s="26"/>
      <c r="D61" s="27"/>
      <c r="E61" s="27"/>
      <c r="F61" s="27"/>
      <c r="G61" s="27"/>
      <c r="H61" s="27"/>
      <c r="I61" s="27"/>
      <c r="J61" s="27"/>
      <c r="K61" s="27"/>
      <c r="L61" s="17"/>
      <c r="M61" s="53"/>
    </row>
    <row r="62" spans="1:16" x14ac:dyDescent="0.25">
      <c r="B62" s="60"/>
      <c r="C62" s="53"/>
      <c r="D62" s="269" t="str">
        <f>IF(Intro!$G$24="English",Variables!B11,Variables!C11)</f>
        <v>May 22, 2026</v>
      </c>
      <c r="E62" s="270"/>
      <c r="F62" s="270"/>
      <c r="G62" s="270"/>
      <c r="H62" s="270"/>
      <c r="I62" s="270"/>
      <c r="J62" s="271"/>
      <c r="K62" s="53"/>
      <c r="L62" s="106"/>
      <c r="M62" s="53"/>
      <c r="O62" s="29"/>
      <c r="P62" s="29"/>
    </row>
    <row r="63" spans="1:16" x14ac:dyDescent="0.25">
      <c r="B63" s="60"/>
      <c r="C63" s="53"/>
      <c r="D63" s="272"/>
      <c r="E63" s="273"/>
      <c r="F63" s="273"/>
      <c r="G63" s="273"/>
      <c r="H63" s="273"/>
      <c r="I63" s="273"/>
      <c r="J63" s="274"/>
      <c r="K63" s="53"/>
      <c r="L63" s="106"/>
      <c r="M63" s="53"/>
      <c r="O63" s="29"/>
      <c r="P63" s="29"/>
    </row>
    <row r="64" spans="1:16" x14ac:dyDescent="0.25">
      <c r="B64" s="100"/>
      <c r="C64" s="101"/>
      <c r="D64" s="101"/>
      <c r="E64" s="101"/>
      <c r="F64" s="101"/>
      <c r="G64" s="101"/>
      <c r="H64" s="101"/>
      <c r="I64" s="101"/>
      <c r="J64" s="101"/>
      <c r="K64" s="101"/>
      <c r="L64" s="102"/>
      <c r="M64" s="53"/>
    </row>
    <row r="65" spans="1:16" s="6" customFormat="1" x14ac:dyDescent="0.25">
      <c r="A65" s="4"/>
      <c r="B65" s="14"/>
      <c r="C65" s="14"/>
      <c r="D65" s="3"/>
      <c r="E65" s="3"/>
      <c r="F65" s="3"/>
      <c r="G65" s="3"/>
      <c r="H65" s="3"/>
      <c r="I65" s="3"/>
      <c r="J65" s="3"/>
      <c r="K65" s="3"/>
      <c r="L65" s="3"/>
      <c r="O65" s="15"/>
      <c r="P65" s="15"/>
    </row>
    <row r="66" spans="1:16" s="2" customFormat="1" x14ac:dyDescent="0.25">
      <c r="A66" s="4"/>
      <c r="B66" s="266" t="str">
        <f>IF(Intro!$G$24="English",O66,P66)</f>
        <v>FAILURE TO COMPLETE QUESTIONNAIRE</v>
      </c>
      <c r="C66" s="267" t="str">
        <f>UPPER(IF(Intro!$G$24="English",P66,Q66))</f>
        <v>QUESTIONNAIRE NON REMPLI</v>
      </c>
      <c r="D66" s="267" t="str">
        <f>UPPER(IF(Intro!$G$24="English",Q66,R66))</f>
        <v/>
      </c>
      <c r="E66" s="267" t="str">
        <f>UPPER(IF(Intro!$G$24="English",R66,S66))</f>
        <v/>
      </c>
      <c r="F66" s="267" t="str">
        <f>UPPER(IF(Intro!$G$24="English",S66,T66))</f>
        <v/>
      </c>
      <c r="G66" s="267"/>
      <c r="H66" s="267" t="str">
        <f>UPPER(IF(Intro!$G$24="English",T66,U66))</f>
        <v/>
      </c>
      <c r="I66" s="267" t="str">
        <f>UPPER(IF(Intro!$G$24="English",U66,V66))</f>
        <v/>
      </c>
      <c r="J66" s="267" t="str">
        <f>UPPER(IF(Intro!$G$24="English",V66,W66))</f>
        <v/>
      </c>
      <c r="K66" s="267" t="str">
        <f>UPPER(IF(Intro!$G$24="English",W66,X66))</f>
        <v/>
      </c>
      <c r="L66" s="268" t="str">
        <f>UPPER(IF(Intro!$G$24="English",X66,Y66))</f>
        <v/>
      </c>
      <c r="M66" s="6"/>
      <c r="N66" s="22"/>
      <c r="O66" s="20" t="s">
        <v>213</v>
      </c>
      <c r="P66" s="20" t="s">
        <v>214</v>
      </c>
    </row>
    <row r="67" spans="1:16" x14ac:dyDescent="0.25">
      <c r="B67" s="16"/>
      <c r="C67" s="26"/>
      <c r="D67" s="27"/>
      <c r="E67" s="27"/>
      <c r="F67" s="27"/>
      <c r="G67" s="27"/>
      <c r="H67" s="27"/>
      <c r="I67" s="27"/>
      <c r="J67" s="27"/>
      <c r="K67" s="27"/>
      <c r="L67" s="17"/>
      <c r="M67" s="53"/>
    </row>
    <row r="68" spans="1:16" x14ac:dyDescent="0.25">
      <c r="B68" s="275" t="str">
        <f>IF(Intro!$G$24="English",O68,P68)</f>
        <v>Failure to complete the questionnaire by the due date may result in the Tribunal issuing a production order, pursuant to section 17 of the Canadian International Trade Tribunal Act, to compel the production of a questionnaire response.</v>
      </c>
      <c r="C68" s="276"/>
      <c r="D68" s="276"/>
      <c r="E68" s="276"/>
      <c r="F68" s="276"/>
      <c r="G68" s="276"/>
      <c r="H68" s="276"/>
      <c r="I68" s="276"/>
      <c r="J68" s="276"/>
      <c r="K68" s="276"/>
      <c r="L68" s="277"/>
      <c r="M68" s="53"/>
      <c r="O68" s="53" t="s">
        <v>83</v>
      </c>
      <c r="P68" s="53" t="s">
        <v>153</v>
      </c>
    </row>
    <row r="69" spans="1:16" x14ac:dyDescent="0.25">
      <c r="B69" s="275"/>
      <c r="C69" s="276"/>
      <c r="D69" s="276"/>
      <c r="E69" s="276"/>
      <c r="F69" s="276"/>
      <c r="G69" s="276"/>
      <c r="H69" s="276"/>
      <c r="I69" s="276"/>
      <c r="J69" s="276"/>
      <c r="K69" s="276"/>
      <c r="L69" s="277"/>
      <c r="M69" s="53"/>
    </row>
    <row r="70" spans="1:16" x14ac:dyDescent="0.25">
      <c r="B70" s="100"/>
      <c r="C70" s="101"/>
      <c r="D70" s="101"/>
      <c r="E70" s="101"/>
      <c r="F70" s="101"/>
      <c r="G70" s="101"/>
      <c r="H70" s="101"/>
      <c r="I70" s="101"/>
      <c r="J70" s="101"/>
      <c r="K70" s="101"/>
      <c r="L70" s="102"/>
      <c r="M70" s="53"/>
    </row>
    <row r="71" spans="1:16" s="6" customFormat="1" x14ac:dyDescent="0.25">
      <c r="A71" s="4"/>
      <c r="B71" s="14"/>
      <c r="C71" s="14"/>
      <c r="D71" s="3"/>
      <c r="E71" s="3"/>
      <c r="F71" s="3"/>
      <c r="G71" s="3"/>
      <c r="H71" s="3"/>
      <c r="I71" s="3"/>
      <c r="J71" s="3"/>
      <c r="K71" s="3"/>
      <c r="L71" s="3"/>
      <c r="O71" s="15"/>
      <c r="P71" s="15"/>
    </row>
    <row r="72" spans="1:16" x14ac:dyDescent="0.25">
      <c r="B72" s="315" t="str">
        <f>IF(Intro!$G$24="English",O72,P72)</f>
        <v>FIRM INFORMATION</v>
      </c>
      <c r="C72" s="316"/>
      <c r="D72" s="316"/>
      <c r="E72" s="316"/>
      <c r="F72" s="316"/>
      <c r="G72" s="316"/>
      <c r="H72" s="316"/>
      <c r="I72" s="316"/>
      <c r="J72" s="316"/>
      <c r="K72" s="316"/>
      <c r="L72" s="317"/>
      <c r="M72" s="53"/>
      <c r="O72" s="53" t="s">
        <v>27</v>
      </c>
      <c r="P72" s="53" t="s">
        <v>28</v>
      </c>
    </row>
    <row r="73" spans="1:16" x14ac:dyDescent="0.25">
      <c r="B73" s="16"/>
      <c r="C73" s="26"/>
      <c r="D73" s="27"/>
      <c r="E73" s="27"/>
      <c r="F73" s="27"/>
      <c r="G73" s="27"/>
      <c r="H73" s="27"/>
      <c r="I73" s="27"/>
      <c r="J73" s="27"/>
      <c r="K73" s="27"/>
      <c r="L73" s="17"/>
      <c r="M73" s="53"/>
    </row>
    <row r="74" spans="1:16" x14ac:dyDescent="0.25">
      <c r="B74" s="262" t="str">
        <f>IF(Intro!$G$24="English",O74,P74)</f>
        <v>Firm Name (In English and French, if applicable)</v>
      </c>
      <c r="C74" s="263"/>
      <c r="D74" s="264"/>
      <c r="E74" s="265"/>
      <c r="F74" s="257"/>
      <c r="G74" s="257"/>
      <c r="H74" s="257"/>
      <c r="I74" s="257"/>
      <c r="J74" s="257"/>
      <c r="K74" s="257"/>
      <c r="L74" s="258"/>
      <c r="M74" s="53"/>
      <c r="O74" s="18" t="s">
        <v>180</v>
      </c>
      <c r="P74" s="53" t="s">
        <v>152</v>
      </c>
    </row>
    <row r="75" spans="1:16" x14ac:dyDescent="0.25">
      <c r="B75" s="262"/>
      <c r="C75" s="263"/>
      <c r="D75" s="264"/>
      <c r="E75" s="259"/>
      <c r="F75" s="260"/>
      <c r="G75" s="260"/>
      <c r="H75" s="260"/>
      <c r="I75" s="260"/>
      <c r="J75" s="260"/>
      <c r="K75" s="260"/>
      <c r="L75" s="261"/>
      <c r="M75" s="53"/>
      <c r="O75" s="18"/>
    </row>
    <row r="76" spans="1:16" x14ac:dyDescent="0.25">
      <c r="B76" s="262" t="str">
        <f>IF(Intro!$G$24="English",O76,P76)</f>
        <v>Firm Address</v>
      </c>
      <c r="C76" s="263"/>
      <c r="D76" s="264"/>
      <c r="E76" s="265"/>
      <c r="F76" s="257"/>
      <c r="G76" s="257"/>
      <c r="H76" s="257"/>
      <c r="I76" s="257"/>
      <c r="J76" s="257"/>
      <c r="K76" s="257"/>
      <c r="L76" s="258"/>
      <c r="M76" s="53"/>
      <c r="O76" s="18" t="s">
        <v>2</v>
      </c>
      <c r="P76" s="53" t="s">
        <v>3</v>
      </c>
    </row>
    <row r="77" spans="1:16" x14ac:dyDescent="0.25">
      <c r="B77" s="262"/>
      <c r="C77" s="263"/>
      <c r="D77" s="264"/>
      <c r="E77" s="259"/>
      <c r="F77" s="260"/>
      <c r="G77" s="260"/>
      <c r="H77" s="260"/>
      <c r="I77" s="260"/>
      <c r="J77" s="260"/>
      <c r="K77" s="260"/>
      <c r="L77" s="261"/>
      <c r="M77" s="53"/>
      <c r="O77" s="18"/>
    </row>
    <row r="78" spans="1:16" x14ac:dyDescent="0.25">
      <c r="B78" s="262" t="str">
        <f>IF(Intro!$G$24="English",O78,P78)</f>
        <v>Website Address</v>
      </c>
      <c r="C78" s="263"/>
      <c r="D78" s="264"/>
      <c r="E78" s="265"/>
      <c r="F78" s="257"/>
      <c r="G78" s="257"/>
      <c r="H78" s="257"/>
      <c r="I78" s="257"/>
      <c r="J78" s="257"/>
      <c r="K78" s="257"/>
      <c r="L78" s="258"/>
      <c r="M78" s="53"/>
      <c r="O78" s="18" t="s">
        <v>32</v>
      </c>
      <c r="P78" s="53" t="s">
        <v>4</v>
      </c>
    </row>
    <row r="79" spans="1:16" x14ac:dyDescent="0.25">
      <c r="B79" s="262"/>
      <c r="C79" s="263"/>
      <c r="D79" s="264"/>
      <c r="E79" s="259"/>
      <c r="F79" s="260"/>
      <c r="G79" s="260"/>
      <c r="H79" s="260"/>
      <c r="I79" s="260"/>
      <c r="J79" s="260"/>
      <c r="K79" s="260"/>
      <c r="L79" s="261"/>
      <c r="M79" s="53"/>
      <c r="O79" s="18"/>
    </row>
    <row r="80" spans="1:16" x14ac:dyDescent="0.25">
      <c r="B80" s="16"/>
      <c r="C80" s="26"/>
      <c r="D80" s="27"/>
      <c r="E80" s="27"/>
      <c r="F80" s="27"/>
      <c r="G80" s="27"/>
      <c r="H80" s="27"/>
      <c r="I80" s="27"/>
      <c r="J80" s="27"/>
      <c r="K80" s="27"/>
      <c r="L80" s="17"/>
      <c r="M80" s="53"/>
    </row>
    <row r="81" spans="2:16" x14ac:dyDescent="0.25">
      <c r="B81" s="275" t="str">
        <f>IF(Intro!$G$24="English",O81,P81)</f>
        <v xml:space="preserve">If your firm has more than one location, facility or outlet, submit a consolidated response to the questionnaire.
</v>
      </c>
      <c r="C81" s="276"/>
      <c r="D81" s="276"/>
      <c r="E81" s="276"/>
      <c r="F81" s="276"/>
      <c r="G81" s="276"/>
      <c r="H81" s="276"/>
      <c r="I81" s="276"/>
      <c r="J81" s="276"/>
      <c r="K81" s="276"/>
      <c r="L81" s="277"/>
      <c r="M81" s="53"/>
      <c r="O81" s="53" t="s">
        <v>136</v>
      </c>
      <c r="P81" s="53" t="s">
        <v>137</v>
      </c>
    </row>
    <row r="82" spans="2:16" x14ac:dyDescent="0.25">
      <c r="B82" s="325" t="str">
        <f>IF(Intro!$G$24="English",O82,P82)</f>
        <v>Provide the names and addresses of other locations, facilities, and outlets in Canada on behalf of which your company is responding.</v>
      </c>
      <c r="C82" s="326"/>
      <c r="D82" s="326"/>
      <c r="E82" s="331"/>
      <c r="F82" s="331"/>
      <c r="G82" s="331"/>
      <c r="H82" s="331"/>
      <c r="I82" s="331"/>
      <c r="J82" s="331"/>
      <c r="K82" s="331"/>
      <c r="L82" s="332"/>
      <c r="M82" s="53"/>
      <c r="O82" s="18" t="s">
        <v>25</v>
      </c>
      <c r="P82" s="53" t="s">
        <v>48</v>
      </c>
    </row>
    <row r="83" spans="2:16" x14ac:dyDescent="0.25">
      <c r="B83" s="327"/>
      <c r="C83" s="328"/>
      <c r="D83" s="328"/>
      <c r="E83" s="333"/>
      <c r="F83" s="333"/>
      <c r="G83" s="333"/>
      <c r="H83" s="333"/>
      <c r="I83" s="333"/>
      <c r="J83" s="333"/>
      <c r="K83" s="333"/>
      <c r="L83" s="334"/>
      <c r="M83" s="53"/>
      <c r="O83" s="18"/>
    </row>
    <row r="84" spans="2:16" x14ac:dyDescent="0.25">
      <c r="B84" s="327"/>
      <c r="C84" s="328"/>
      <c r="D84" s="328"/>
      <c r="E84" s="333"/>
      <c r="F84" s="333"/>
      <c r="G84" s="333"/>
      <c r="H84" s="333"/>
      <c r="I84" s="333"/>
      <c r="J84" s="333"/>
      <c r="K84" s="333"/>
      <c r="L84" s="334"/>
      <c r="M84" s="53"/>
      <c r="O84" s="18"/>
    </row>
    <row r="85" spans="2:16" x14ac:dyDescent="0.25">
      <c r="B85" s="327"/>
      <c r="C85" s="328"/>
      <c r="D85" s="328"/>
      <c r="E85" s="333"/>
      <c r="F85" s="333"/>
      <c r="G85" s="333"/>
      <c r="H85" s="333"/>
      <c r="I85" s="333"/>
      <c r="J85" s="333"/>
      <c r="K85" s="333"/>
      <c r="L85" s="334"/>
      <c r="M85" s="53"/>
      <c r="O85" s="18"/>
    </row>
    <row r="86" spans="2:16" x14ac:dyDescent="0.25">
      <c r="B86" s="329"/>
      <c r="C86" s="330"/>
      <c r="D86" s="330"/>
      <c r="E86" s="335"/>
      <c r="F86" s="335"/>
      <c r="G86" s="335"/>
      <c r="H86" s="335"/>
      <c r="I86" s="335"/>
      <c r="J86" s="335"/>
      <c r="K86" s="335"/>
      <c r="L86" s="336"/>
      <c r="M86" s="53"/>
      <c r="O86" s="18"/>
    </row>
    <row r="87" spans="2:16" x14ac:dyDescent="0.25">
      <c r="B87" s="100"/>
      <c r="C87" s="101"/>
      <c r="D87" s="101"/>
      <c r="E87" s="101"/>
      <c r="F87" s="101"/>
      <c r="G87" s="101"/>
      <c r="H87" s="101"/>
      <c r="I87" s="101"/>
      <c r="J87" s="101"/>
      <c r="K87" s="101"/>
      <c r="L87" s="102"/>
      <c r="M87" s="53"/>
    </row>
    <row r="89" spans="2:16" x14ac:dyDescent="0.25">
      <c r="B89" s="315" t="str">
        <f>IF(Intro!$G$24="English",O89,P89)</f>
        <v>CERTIFICATION</v>
      </c>
      <c r="C89" s="316"/>
      <c r="D89" s="316"/>
      <c r="E89" s="316"/>
      <c r="F89" s="316"/>
      <c r="G89" s="316"/>
      <c r="H89" s="316"/>
      <c r="I89" s="316"/>
      <c r="J89" s="316"/>
      <c r="K89" s="316"/>
      <c r="L89" s="317"/>
      <c r="M89" s="53"/>
      <c r="O89" s="53" t="s">
        <v>30</v>
      </c>
      <c r="P89" s="53" t="s">
        <v>31</v>
      </c>
    </row>
    <row r="90" spans="2:16" x14ac:dyDescent="0.25">
      <c r="B90" s="16"/>
      <c r="C90" s="26"/>
      <c r="D90" s="27"/>
      <c r="E90" s="27"/>
      <c r="F90" s="27"/>
      <c r="G90" s="27"/>
      <c r="H90" s="27"/>
      <c r="I90" s="27"/>
      <c r="J90" s="27"/>
      <c r="K90" s="27"/>
      <c r="L90" s="17"/>
      <c r="M90" s="53"/>
    </row>
    <row r="91" spans="2:16" x14ac:dyDescent="0.25">
      <c r="B91" s="338" t="str">
        <f>IF(Intro!$G$24="English",O91,P91)</f>
        <v xml:space="preserve">The undersigned certifies that the information supplied herein is complete and correct to the best of their knowledge and belief.
</v>
      </c>
      <c r="C91" s="339"/>
      <c r="D91" s="339"/>
      <c r="E91" s="339"/>
      <c r="F91" s="339"/>
      <c r="G91" s="339"/>
      <c r="H91" s="339"/>
      <c r="I91" s="339"/>
      <c r="J91" s="339"/>
      <c r="K91" s="339"/>
      <c r="L91" s="340"/>
      <c r="M91" s="53"/>
      <c r="O91" s="53" t="s">
        <v>178</v>
      </c>
      <c r="P91" s="8" t="s">
        <v>179</v>
      </c>
    </row>
    <row r="92" spans="2:16" x14ac:dyDescent="0.25">
      <c r="B92" s="60"/>
      <c r="C92" s="30"/>
      <c r="D92" s="30"/>
      <c r="E92" s="30"/>
      <c r="F92" s="30"/>
      <c r="G92" s="30"/>
      <c r="H92" s="30"/>
      <c r="I92" s="30"/>
      <c r="J92" s="30"/>
      <c r="K92" s="30"/>
      <c r="L92" s="104"/>
      <c r="M92" s="53"/>
    </row>
    <row r="93" spans="2:16" x14ac:dyDescent="0.25">
      <c r="B93" s="262" t="str">
        <f>IF(Intro!$G$24="English",O93,P93)</f>
        <v>Name of Authorized Official</v>
      </c>
      <c r="C93" s="263"/>
      <c r="D93" s="264"/>
      <c r="E93" s="265"/>
      <c r="F93" s="257"/>
      <c r="G93" s="257"/>
      <c r="H93" s="257"/>
      <c r="I93" s="257"/>
      <c r="J93" s="257"/>
      <c r="K93" s="257"/>
      <c r="L93" s="258"/>
      <c r="M93" s="53"/>
      <c r="O93" s="18" t="s">
        <v>5</v>
      </c>
      <c r="P93" s="53" t="s">
        <v>6</v>
      </c>
    </row>
    <row r="94" spans="2:16" x14ac:dyDescent="0.25">
      <c r="B94" s="262"/>
      <c r="C94" s="263"/>
      <c r="D94" s="264"/>
      <c r="E94" s="259"/>
      <c r="F94" s="260"/>
      <c r="G94" s="260"/>
      <c r="H94" s="260"/>
      <c r="I94" s="260"/>
      <c r="J94" s="260"/>
      <c r="K94" s="260"/>
      <c r="L94" s="261"/>
      <c r="M94" s="53"/>
      <c r="O94" s="18"/>
    </row>
    <row r="95" spans="2:16" x14ac:dyDescent="0.25">
      <c r="B95" s="262" t="str">
        <f>IF(Intro!$G$24="English",O95,P95)</f>
        <v>Title of Authorized Official</v>
      </c>
      <c r="C95" s="263"/>
      <c r="D95" s="264"/>
      <c r="E95" s="265"/>
      <c r="F95" s="257"/>
      <c r="G95" s="257"/>
      <c r="H95" s="257"/>
      <c r="I95" s="257"/>
      <c r="J95" s="257"/>
      <c r="K95" s="257"/>
      <c r="L95" s="258"/>
      <c r="M95" s="53"/>
      <c r="O95" s="18" t="s">
        <v>7</v>
      </c>
      <c r="P95" s="53" t="s">
        <v>8</v>
      </c>
    </row>
    <row r="96" spans="2:16" x14ac:dyDescent="0.25">
      <c r="B96" s="262"/>
      <c r="C96" s="263"/>
      <c r="D96" s="264"/>
      <c r="E96" s="259"/>
      <c r="F96" s="260"/>
      <c r="G96" s="260"/>
      <c r="H96" s="260"/>
      <c r="I96" s="260"/>
      <c r="J96" s="260"/>
      <c r="K96" s="260"/>
      <c r="L96" s="261"/>
      <c r="M96" s="53"/>
      <c r="O96" s="18"/>
    </row>
    <row r="97" spans="1:16" x14ac:dyDescent="0.25">
      <c r="B97" s="262" t="str">
        <f>IF(Intro!$G$24="English",O97,P97)</f>
        <v>E-mail Address</v>
      </c>
      <c r="C97" s="263"/>
      <c r="D97" s="264"/>
      <c r="E97" s="265"/>
      <c r="F97" s="257"/>
      <c r="G97" s="257"/>
      <c r="H97" s="257"/>
      <c r="I97" s="257"/>
      <c r="J97" s="257"/>
      <c r="K97" s="257"/>
      <c r="L97" s="258"/>
      <c r="M97" s="53"/>
      <c r="O97" s="18" t="s">
        <v>9</v>
      </c>
      <c r="P97" s="53" t="s">
        <v>49</v>
      </c>
    </row>
    <row r="98" spans="1:16" x14ac:dyDescent="0.25">
      <c r="B98" s="262"/>
      <c r="C98" s="263"/>
      <c r="D98" s="264"/>
      <c r="E98" s="259"/>
      <c r="F98" s="260"/>
      <c r="G98" s="260"/>
      <c r="H98" s="260"/>
      <c r="I98" s="260"/>
      <c r="J98" s="260"/>
      <c r="K98" s="260"/>
      <c r="L98" s="261"/>
      <c r="M98" s="53"/>
      <c r="O98" s="18"/>
    </row>
    <row r="99" spans="1:16" x14ac:dyDescent="0.25">
      <c r="B99" s="262" t="str">
        <f>IF(Intro!$G$24="English",O99,P99)</f>
        <v>Telephone</v>
      </c>
      <c r="C99" s="263"/>
      <c r="D99" s="264"/>
      <c r="E99" s="265"/>
      <c r="F99" s="257"/>
      <c r="G99" s="257"/>
      <c r="H99" s="257"/>
      <c r="I99" s="257"/>
      <c r="J99" s="257"/>
      <c r="K99" s="257"/>
      <c r="L99" s="258"/>
      <c r="M99" s="53"/>
      <c r="O99" s="18" t="s">
        <v>10</v>
      </c>
      <c r="P99" s="53" t="s">
        <v>11</v>
      </c>
    </row>
    <row r="100" spans="1:16" x14ac:dyDescent="0.25">
      <c r="B100" s="262"/>
      <c r="C100" s="263"/>
      <c r="D100" s="264"/>
      <c r="E100" s="259"/>
      <c r="F100" s="260"/>
      <c r="G100" s="260"/>
      <c r="H100" s="260"/>
      <c r="I100" s="260"/>
      <c r="J100" s="260"/>
      <c r="K100" s="260"/>
      <c r="L100" s="261"/>
      <c r="M100" s="53"/>
      <c r="O100" s="18"/>
    </row>
    <row r="101" spans="1:16" x14ac:dyDescent="0.25">
      <c r="B101" s="262" t="s">
        <v>50</v>
      </c>
      <c r="C101" s="263"/>
      <c r="D101" s="264"/>
      <c r="E101" s="256"/>
      <c r="F101" s="257"/>
      <c r="G101" s="257"/>
      <c r="H101" s="257"/>
      <c r="I101" s="257"/>
      <c r="J101" s="257"/>
      <c r="K101" s="257"/>
      <c r="L101" s="258"/>
      <c r="M101" s="53"/>
      <c r="O101" s="18"/>
    </row>
    <row r="102" spans="1:16" x14ac:dyDescent="0.25">
      <c r="B102" s="262"/>
      <c r="C102" s="263"/>
      <c r="D102" s="264"/>
      <c r="E102" s="259"/>
      <c r="F102" s="260"/>
      <c r="G102" s="260"/>
      <c r="H102" s="260"/>
      <c r="I102" s="260"/>
      <c r="J102" s="260"/>
      <c r="K102" s="260"/>
      <c r="L102" s="261"/>
      <c r="M102" s="53"/>
      <c r="O102" s="18"/>
    </row>
    <row r="103" spans="1:16" x14ac:dyDescent="0.25">
      <c r="B103" s="60"/>
      <c r="C103" s="30"/>
      <c r="D103" s="30"/>
      <c r="E103" s="30"/>
      <c r="F103" s="30"/>
      <c r="G103" s="30"/>
      <c r="H103" s="30"/>
      <c r="I103" s="30"/>
      <c r="J103" s="30"/>
      <c r="K103" s="30"/>
      <c r="L103" s="104"/>
      <c r="M103" s="53"/>
    </row>
    <row r="104" spans="1:16" ht="21" x14ac:dyDescent="0.25">
      <c r="B104" s="253" t="str">
        <f>IF(Intro!$G$24="English",O104,P104)</f>
        <v>I understand that checking this box constitutes my legally binding signature.</v>
      </c>
      <c r="C104" s="254"/>
      <c r="D104" s="254"/>
      <c r="E104" s="254"/>
      <c r="F104" s="254"/>
      <c r="G104" s="254"/>
      <c r="H104" s="254"/>
      <c r="I104" s="255"/>
      <c r="J104" s="56"/>
      <c r="K104" s="32"/>
      <c r="L104" s="33"/>
      <c r="M104" s="53"/>
      <c r="O104" s="18" t="s">
        <v>41</v>
      </c>
      <c r="P104" s="53" t="s">
        <v>42</v>
      </c>
    </row>
    <row r="105" spans="1:16" x14ac:dyDescent="0.25">
      <c r="B105" s="100"/>
      <c r="C105" s="101"/>
      <c r="D105" s="101"/>
      <c r="E105" s="101"/>
      <c r="F105" s="101"/>
      <c r="G105" s="101"/>
      <c r="H105" s="101"/>
      <c r="I105" s="101"/>
      <c r="J105" s="101"/>
      <c r="K105" s="101"/>
      <c r="L105" s="102"/>
      <c r="M105" s="53"/>
    </row>
    <row r="106" spans="1:16" s="6" customFormat="1" x14ac:dyDescent="0.25">
      <c r="A106" s="4"/>
      <c r="B106" s="14"/>
      <c r="C106" s="14"/>
      <c r="D106" s="3"/>
      <c r="E106" s="3"/>
      <c r="F106" s="3"/>
      <c r="G106" s="3"/>
      <c r="H106" s="3"/>
      <c r="I106" s="3"/>
      <c r="J106" s="3"/>
      <c r="K106" s="3"/>
      <c r="L106" s="3"/>
      <c r="O106" s="15"/>
      <c r="P106" s="15"/>
    </row>
    <row r="107" spans="1:16" s="2" customFormat="1" x14ac:dyDescent="0.25">
      <c r="A107" s="4"/>
      <c r="B107" s="315" t="str">
        <f>IF(Intro!$G$24="English",O107,P107)</f>
        <v>SUBMITTING THE QUESTIONNAIRE RESPONSE</v>
      </c>
      <c r="C107" s="316" t="str">
        <f>UPPER(IF(Intro!$G$24="English",P107,Q107))</f>
        <v>TRANSMISSION DU QUESTIONNAIRE REMPLI</v>
      </c>
      <c r="D107" s="316" t="str">
        <f>UPPER(IF(Intro!$G$24="English",Q107,R107))</f>
        <v/>
      </c>
      <c r="E107" s="316" t="str">
        <f>UPPER(IF(Intro!$G$24="English",R107,S107))</f>
        <v/>
      </c>
      <c r="F107" s="316" t="str">
        <f>UPPER(IF(Intro!$G$24="English",S107,T107))</f>
        <v/>
      </c>
      <c r="G107" s="316"/>
      <c r="H107" s="316" t="str">
        <f>UPPER(IF(Intro!$G$24="English",T107,U107))</f>
        <v/>
      </c>
      <c r="I107" s="316" t="str">
        <f>UPPER(IF(Intro!$G$24="English",U107,V107))</f>
        <v/>
      </c>
      <c r="J107" s="316" t="str">
        <f>UPPER(IF(Intro!$G$24="English",V107,W107))</f>
        <v/>
      </c>
      <c r="K107" s="316" t="str">
        <f>UPPER(IF(Intro!$G$24="English",W107,X107))</f>
        <v/>
      </c>
      <c r="L107" s="317" t="str">
        <f>UPPER(IF(Intro!$G$24="English",X107,Y107))</f>
        <v/>
      </c>
      <c r="M107" s="6"/>
      <c r="N107" s="22"/>
      <c r="O107" s="20" t="s">
        <v>47</v>
      </c>
      <c r="P107" s="20" t="s">
        <v>0</v>
      </c>
    </row>
    <row r="108" spans="1:16" x14ac:dyDescent="0.25">
      <c r="B108" s="16"/>
      <c r="C108" s="26"/>
      <c r="D108" s="27"/>
      <c r="E108" s="27"/>
      <c r="F108" s="27"/>
      <c r="G108" s="27"/>
      <c r="H108" s="27"/>
      <c r="I108" s="27"/>
      <c r="J108" s="27"/>
      <c r="K108" s="27"/>
      <c r="L108" s="17"/>
      <c r="M108" s="53"/>
    </row>
    <row r="109" spans="1:16" x14ac:dyDescent="0.25">
      <c r="B109" s="275" t="str">
        <f>IF(Intro!$G$24="English",O109,P109)</f>
        <v>The completed questionnaire can be submitted using one of the following methods:</v>
      </c>
      <c r="C109" s="276"/>
      <c r="D109" s="276"/>
      <c r="E109" s="276"/>
      <c r="F109" s="276"/>
      <c r="G109" s="276"/>
      <c r="H109" s="276"/>
      <c r="I109" s="276"/>
      <c r="J109" s="276"/>
      <c r="K109" s="276"/>
      <c r="L109" s="277"/>
      <c r="M109" s="53"/>
      <c r="O109" s="53" t="s">
        <v>84</v>
      </c>
      <c r="P109" s="53" t="s">
        <v>139</v>
      </c>
    </row>
    <row r="110" spans="1:16" x14ac:dyDescent="0.25">
      <c r="B110" s="318" t="str">
        <f>IF($G$24="English",HYPERLINK("https://e-filing-depot-electronique.citt-tcce.gc.ca/submitNonRegisteredUser-eng.aspx","1. Secure E-filing service;"),IF($G$24="Français",HYPERLINK("https://e-filing-depot-electronique.citt-tcce.gc.ca/submitNonRegisteredUser-fra.aspx?","1. Service sécurisé de dépôt électronique;"),""))</f>
        <v>1. Secure E-filing service;</v>
      </c>
      <c r="C110" s="319"/>
      <c r="D110" s="319"/>
      <c r="E110" s="319"/>
      <c r="F110" s="319"/>
      <c r="G110" s="319"/>
      <c r="H110" s="319"/>
      <c r="I110" s="319"/>
      <c r="J110" s="319"/>
      <c r="K110" s="319"/>
      <c r="L110" s="320"/>
      <c r="M110" s="53"/>
      <c r="O110" s="55"/>
      <c r="P110" s="55"/>
    </row>
    <row r="111" spans="1:16" x14ac:dyDescent="0.25">
      <c r="B111" s="306" t="str">
        <f>IF(Intro!$G$24="English",O111,P111)</f>
        <v xml:space="preserve">When submitting the completed questionnaire using the secure E-filing service, designate the questionnaire as confidential. Note that the information in the public (blue) tabs in your questionnaire will be treated as public information.
</v>
      </c>
      <c r="C111" s="307"/>
      <c r="D111" s="307"/>
      <c r="E111" s="307"/>
      <c r="F111" s="307"/>
      <c r="G111" s="307"/>
      <c r="H111" s="307"/>
      <c r="I111" s="307"/>
      <c r="J111" s="307"/>
      <c r="K111" s="307"/>
      <c r="L111" s="308"/>
      <c r="M111" s="53"/>
      <c r="O111" s="53" t="s">
        <v>138</v>
      </c>
      <c r="P111" s="53" t="s">
        <v>140</v>
      </c>
    </row>
    <row r="112" spans="1:16" x14ac:dyDescent="0.25">
      <c r="B112" s="306"/>
      <c r="C112" s="307"/>
      <c r="D112" s="307"/>
      <c r="E112" s="307"/>
      <c r="F112" s="307"/>
      <c r="G112" s="307"/>
      <c r="H112" s="307"/>
      <c r="I112" s="307"/>
      <c r="J112" s="307"/>
      <c r="K112" s="307"/>
      <c r="L112" s="308"/>
      <c r="M112" s="53"/>
    </row>
    <row r="113" spans="1:16" x14ac:dyDescent="0.25">
      <c r="B113" s="321" t="str">
        <f>IF(Intro!$G$24="English",O113,P113)</f>
        <v>2. E-mail to citt-tcce@tribunal.gc.ca should you accept the associated risks and you are filing information that belongs to your firm only.</v>
      </c>
      <c r="C113" s="322"/>
      <c r="D113" s="322"/>
      <c r="E113" s="322"/>
      <c r="F113" s="322"/>
      <c r="G113" s="322"/>
      <c r="H113" s="322"/>
      <c r="I113" s="322"/>
      <c r="J113" s="322"/>
      <c r="K113" s="322"/>
      <c r="L113" s="337"/>
      <c r="M113" s="53"/>
      <c r="O113" s="53" t="s">
        <v>209</v>
      </c>
      <c r="P113" s="53" t="s">
        <v>210</v>
      </c>
    </row>
    <row r="114" spans="1:16" x14ac:dyDescent="0.25">
      <c r="B114" s="100"/>
      <c r="C114" s="101"/>
      <c r="D114" s="101"/>
      <c r="E114" s="101"/>
      <c r="F114" s="101"/>
      <c r="G114" s="101"/>
      <c r="H114" s="101"/>
      <c r="I114" s="101"/>
      <c r="J114" s="101"/>
      <c r="K114" s="101"/>
      <c r="L114" s="102"/>
      <c r="M114" s="53"/>
    </row>
    <row r="116" spans="1:16" s="2" customFormat="1" x14ac:dyDescent="0.25">
      <c r="A116" s="4"/>
      <c r="B116" s="315" t="s">
        <v>211</v>
      </c>
      <c r="C116" s="316" t="s">
        <v>149</v>
      </c>
      <c r="D116" s="316" t="s">
        <v>149</v>
      </c>
      <c r="E116" s="316" t="s">
        <v>149</v>
      </c>
      <c r="F116" s="316" t="s">
        <v>149</v>
      </c>
      <c r="G116" s="316"/>
      <c r="H116" s="316" t="s">
        <v>149</v>
      </c>
      <c r="I116" s="316" t="s">
        <v>149</v>
      </c>
      <c r="J116" s="316" t="s">
        <v>149</v>
      </c>
      <c r="K116" s="316" t="s">
        <v>149</v>
      </c>
      <c r="L116" s="317" t="s">
        <v>149</v>
      </c>
      <c r="M116" s="6"/>
      <c r="N116" s="22"/>
      <c r="O116" s="20"/>
      <c r="P116" s="20"/>
    </row>
    <row r="117" spans="1:16" x14ac:dyDescent="0.25">
      <c r="B117" s="16"/>
      <c r="C117" s="26"/>
      <c r="D117" s="27"/>
      <c r="E117" s="27"/>
      <c r="F117" s="27"/>
      <c r="G117" s="27"/>
      <c r="H117" s="27"/>
      <c r="I117" s="27"/>
      <c r="J117" s="27"/>
      <c r="K117" s="27"/>
      <c r="L117" s="17"/>
      <c r="M117" s="53"/>
    </row>
    <row r="118" spans="1:16" x14ac:dyDescent="0.25">
      <c r="B118" s="275" t="str">
        <f>IF(Intro!$G$24="English",O118,P118)</f>
        <v xml:space="preserve">Questions relating to this questionnaire should be directed to:
</v>
      </c>
      <c r="C118" s="276"/>
      <c r="D118" s="276"/>
      <c r="E118" s="276"/>
      <c r="F118" s="276"/>
      <c r="G118" s="276"/>
      <c r="H118" s="276"/>
      <c r="I118" s="276"/>
      <c r="J118" s="276"/>
      <c r="K118" s="276"/>
      <c r="L118" s="277"/>
      <c r="M118" s="53"/>
      <c r="O118" s="53" t="s">
        <v>150</v>
      </c>
      <c r="P118" s="53" t="s">
        <v>151</v>
      </c>
    </row>
    <row r="119" spans="1:16" x14ac:dyDescent="0.25">
      <c r="B119" s="67"/>
      <c r="C119" s="68"/>
      <c r="D119" s="68"/>
      <c r="E119" s="68"/>
      <c r="F119" s="68"/>
      <c r="G119" s="68"/>
      <c r="H119" s="68"/>
      <c r="I119" s="68"/>
      <c r="J119" s="68"/>
      <c r="K119" s="68"/>
      <c r="L119" s="69"/>
      <c r="M119" s="53"/>
    </row>
    <row r="120" spans="1:16" x14ac:dyDescent="0.25">
      <c r="B120" s="286" t="str">
        <f>Variables!B13</f>
        <v>Paula Place</v>
      </c>
      <c r="C120" s="287"/>
      <c r="D120" s="287"/>
      <c r="E120" s="287" t="str">
        <f>Variables!C13</f>
        <v>paula.place@tribunal.gc.ca</v>
      </c>
      <c r="F120" s="287"/>
      <c r="G120" s="287"/>
      <c r="H120" s="287"/>
      <c r="I120" s="287"/>
      <c r="J120" s="287" t="str">
        <f>Variables!D13</f>
        <v>343-574-3196</v>
      </c>
      <c r="K120" s="287"/>
      <c r="L120" s="288"/>
      <c r="M120" s="53"/>
      <c r="O120" s="18"/>
    </row>
    <row r="121" spans="1:16" x14ac:dyDescent="0.25">
      <c r="B121" s="286" t="str">
        <f>Variables!B14</f>
        <v>François Thivierge</v>
      </c>
      <c r="C121" s="287"/>
      <c r="D121" s="287"/>
      <c r="E121" s="287" t="str">
        <f>Variables!C14</f>
        <v>francois.thivierge@tribunal.gc.ca</v>
      </c>
      <c r="F121" s="287"/>
      <c r="G121" s="287"/>
      <c r="H121" s="287"/>
      <c r="I121" s="287"/>
      <c r="J121" s="287" t="str">
        <f>Variables!D14</f>
        <v>343-550-4453</v>
      </c>
      <c r="K121" s="287"/>
      <c r="L121" s="288"/>
      <c r="M121" s="53"/>
      <c r="O121" s="18"/>
    </row>
    <row r="122" spans="1:16" x14ac:dyDescent="0.25">
      <c r="B122" s="100"/>
      <c r="C122" s="101"/>
      <c r="D122" s="101"/>
      <c r="E122" s="101"/>
      <c r="F122" s="101"/>
      <c r="G122" s="101"/>
      <c r="H122" s="101"/>
      <c r="I122" s="101"/>
      <c r="J122" s="101"/>
      <c r="K122" s="101"/>
      <c r="L122" s="102"/>
      <c r="M122" s="53"/>
    </row>
  </sheetData>
  <sheetProtection algorithmName="SHA-512" hashValue="Zmjh/41DSfwzJLgjLgNoURxNX1s2aTGRJoCwtcUHtjThDiP8UMND4KSaUZKN2xBanidKHnH5AsDf1HdcxBDJuQ==" saltValue="yPJ5WXpwn73GjP80dTPE8g==" spinCount="100000" sheet="1" objects="1" scenarios="1" selectLockedCells="1"/>
  <mergeCells count="62">
    <mergeCell ref="B118:L118"/>
    <mergeCell ref="B116:L116"/>
    <mergeCell ref="B107:L107"/>
    <mergeCell ref="B110:L110"/>
    <mergeCell ref="B38:L38"/>
    <mergeCell ref="B43:L43"/>
    <mergeCell ref="B109:L109"/>
    <mergeCell ref="B78:D79"/>
    <mergeCell ref="B82:D86"/>
    <mergeCell ref="E82:L86"/>
    <mergeCell ref="B93:D94"/>
    <mergeCell ref="E93:L94"/>
    <mergeCell ref="B113:L113"/>
    <mergeCell ref="B81:L81"/>
    <mergeCell ref="B91:L91"/>
    <mergeCell ref="B74:D75"/>
    <mergeCell ref="O9:P20"/>
    <mergeCell ref="C32:K36"/>
    <mergeCell ref="E45:K46"/>
    <mergeCell ref="B50:L57"/>
    <mergeCell ref="B111:L112"/>
    <mergeCell ref="B24:F25"/>
    <mergeCell ref="G24:G25"/>
    <mergeCell ref="H24:L25"/>
    <mergeCell ref="B28:L28"/>
    <mergeCell ref="B30:L30"/>
    <mergeCell ref="B22:L22"/>
    <mergeCell ref="B72:L72"/>
    <mergeCell ref="B89:L89"/>
    <mergeCell ref="B66:L66"/>
    <mergeCell ref="E95:L96"/>
    <mergeCell ref="E97:L98"/>
    <mergeCell ref="B4:L4"/>
    <mergeCell ref="B5:L5"/>
    <mergeCell ref="B8:L8"/>
    <mergeCell ref="B10:F19"/>
    <mergeCell ref="H10:L19"/>
    <mergeCell ref="B6:L6"/>
    <mergeCell ref="B121:D121"/>
    <mergeCell ref="E120:I120"/>
    <mergeCell ref="E121:I121"/>
    <mergeCell ref="J120:L120"/>
    <mergeCell ref="J121:L121"/>
    <mergeCell ref="B120:D120"/>
    <mergeCell ref="E74:L75"/>
    <mergeCell ref="E76:L77"/>
    <mergeCell ref="E78:L79"/>
    <mergeCell ref="B41:L41"/>
    <mergeCell ref="D62:J63"/>
    <mergeCell ref="B68:L69"/>
    <mergeCell ref="B76:D77"/>
    <mergeCell ref="B48:L48"/>
    <mergeCell ref="B60:L60"/>
    <mergeCell ref="D45:D46"/>
    <mergeCell ref="B45:C46"/>
    <mergeCell ref="B104:I104"/>
    <mergeCell ref="E101:L102"/>
    <mergeCell ref="B95:D96"/>
    <mergeCell ref="B97:D98"/>
    <mergeCell ref="B99:D100"/>
    <mergeCell ref="B101:D102"/>
    <mergeCell ref="E99:L100"/>
  </mergeCells>
  <dataValidations count="2">
    <dataValidation type="list" allowBlank="1" showInputMessage="1" showErrorMessage="1" sqref="J104" xr:uid="{EA43E088-98E8-4631-9262-1DAFC17B3891}">
      <formula1>"X"</formula1>
    </dataValidation>
    <dataValidation type="list" allowBlank="1" showInputMessage="1" showErrorMessage="1" sqref="G24"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5" min="1" max="11" man="1"/>
  </rowBreaks>
  <ignoredErrors>
    <ignoredError sqref="B110"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EFA424-D8E2-41DB-8B74-0E3F250CD63B}">
          <x14:formula1>
            <xm:f>Variables!$D$44:$D$45</xm:f>
          </x14:formula1>
          <xm:sqref>D45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3">
    <tabColor rgb="FFFFC000"/>
  </sheetPr>
  <dimension ref="A1"/>
  <sheetViews>
    <sheetView showGridLines="0" workbookViewId="0"/>
  </sheetViews>
  <sheetFormatPr defaultColWidth="9.140625" defaultRowHeight="14.25" x14ac:dyDescent="0.25"/>
  <cols>
    <col min="1" max="16384" width="9.140625" style="28"/>
  </cols>
  <sheetData/>
  <sheetProtection algorithmName="SHA-512" hashValue="XLYCLbXE0GczYcSs68fspXVl83ZwJIuYQAwded/rjZq4haHZCRM7laF2pFRwh8/ICmkzfnMXlGtTuQobCR3XVg==" saltValue="G2NjsGYqGFYrG7u3HDDbBQ==" spinCount="100000" sheet="1" objects="1" scenarios="1" selectLockedCells="1"/>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4">
    <tabColor rgb="FF92D050"/>
    <pageSetUpPr fitToPage="1"/>
  </sheetPr>
  <dimension ref="A1:P103"/>
  <sheetViews>
    <sheetView showGridLines="0" topLeftCell="A19"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21"/>
    </row>
    <row r="7" spans="1:16" s="6" customFormat="1" x14ac:dyDescent="0.25">
      <c r="A7" s="4"/>
      <c r="B7" s="70"/>
      <c r="C7" s="99"/>
      <c r="D7" s="99"/>
      <c r="E7" s="99"/>
      <c r="F7" s="99"/>
      <c r="G7" s="99"/>
      <c r="H7" s="99"/>
      <c r="I7" s="99"/>
      <c r="J7" s="99"/>
      <c r="K7" s="99"/>
      <c r="L7" s="99"/>
      <c r="M7" s="20"/>
      <c r="N7" s="20"/>
      <c r="O7" s="15"/>
      <c r="P7" s="15"/>
    </row>
    <row r="8" spans="1:16" s="6" customFormat="1" x14ac:dyDescent="0.25">
      <c r="A8" s="4"/>
      <c r="B8" s="399" t="str">
        <f>Public!B8</f>
        <v>The following questions refer to the goods as defined in the product description on the Intro tab.</v>
      </c>
      <c r="C8" s="399"/>
      <c r="D8" s="399"/>
      <c r="E8" s="399"/>
      <c r="F8" s="399"/>
      <c r="G8" s="399"/>
      <c r="H8" s="399"/>
      <c r="I8" s="399"/>
      <c r="J8" s="399"/>
      <c r="K8" s="399"/>
      <c r="L8" s="399"/>
      <c r="M8" s="20"/>
      <c r="N8" s="20"/>
      <c r="O8" s="15"/>
      <c r="P8" s="15"/>
    </row>
    <row r="9" spans="1:16" s="6" customFormat="1" x14ac:dyDescent="0.25">
      <c r="A9" s="4"/>
      <c r="B9" s="399" t="str">
        <f>Public!B9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399" t="str">
        <f>Pro!B13</f>
        <v>• Report only sales from your firm’s imports. Sales of purchased goods from Canadian producers must be excluded.</v>
      </c>
      <c r="C13" s="399"/>
      <c r="D13" s="399"/>
      <c r="E13" s="399"/>
      <c r="F13" s="399"/>
      <c r="G13" s="399"/>
      <c r="H13" s="399"/>
      <c r="I13" s="399"/>
      <c r="J13" s="399"/>
      <c r="K13" s="399"/>
      <c r="L13" s="399"/>
      <c r="M13" s="20"/>
      <c r="N13" s="20"/>
      <c r="O13" s="15"/>
      <c r="P13" s="15"/>
    </row>
    <row r="14" spans="1:16" s="6" customFormat="1" x14ac:dyDescent="0.25">
      <c r="A14" s="4"/>
      <c r="B14" s="399" t="str">
        <f>Pro!B15</f>
        <v>• Report all sales to Canadian and foreign associated firms.</v>
      </c>
      <c r="C14" s="399"/>
      <c r="D14" s="399"/>
      <c r="E14" s="399"/>
      <c r="F14" s="399"/>
      <c r="G14" s="399"/>
      <c r="H14" s="399"/>
      <c r="I14" s="399"/>
      <c r="J14" s="399"/>
      <c r="K14" s="399"/>
      <c r="L14" s="399"/>
      <c r="M14" s="20"/>
      <c r="N14" s="20"/>
      <c r="O14" s="15"/>
      <c r="P14" s="15"/>
    </row>
    <row r="15" spans="1:16" s="6" customFormat="1" x14ac:dyDescent="0.25">
      <c r="A15" s="4"/>
      <c r="B15" s="399" t="str">
        <f>Pro!B16</f>
        <v>• Report all sales as of the date of shipment to the customer or the customer’s warehouse.</v>
      </c>
      <c r="C15" s="399"/>
      <c r="D15" s="399"/>
      <c r="E15" s="399"/>
      <c r="F15" s="399"/>
      <c r="G15" s="399"/>
      <c r="H15" s="399"/>
      <c r="I15" s="399"/>
      <c r="J15" s="399"/>
      <c r="K15" s="399"/>
      <c r="L15" s="399"/>
      <c r="M15" s="20"/>
      <c r="N15" s="20"/>
      <c r="O15" s="15"/>
      <c r="P15" s="15"/>
    </row>
    <row r="16" spans="1:16" s="6" customFormat="1" x14ac:dyDescent="0.25">
      <c r="A16" s="4"/>
      <c r="B16" s="399" t="str">
        <f>Pro!B17</f>
        <v>• Report all values in Canadian dollars.</v>
      </c>
      <c r="C16" s="399"/>
      <c r="D16" s="399"/>
      <c r="E16" s="399"/>
      <c r="F16" s="399"/>
      <c r="G16" s="399"/>
      <c r="H16" s="399"/>
      <c r="I16" s="399"/>
      <c r="J16" s="399"/>
      <c r="K16" s="399"/>
      <c r="L16" s="399"/>
      <c r="M16" s="20"/>
      <c r="N16" s="20"/>
      <c r="O16" s="15"/>
      <c r="P16" s="15"/>
    </row>
    <row r="17" spans="1:16" s="6" customFormat="1" x14ac:dyDescent="0.25">
      <c r="A17" s="4"/>
      <c r="B17" s="399" t="str">
        <f>IND!B18</f>
        <v>• If your firm is an end user or a retailer, your firm does not need to report sales of imports or inventories of imports.</v>
      </c>
      <c r="C17" s="399"/>
      <c r="D17" s="399"/>
      <c r="E17" s="399"/>
      <c r="F17" s="399"/>
      <c r="G17" s="399"/>
      <c r="H17" s="399"/>
      <c r="I17" s="399"/>
      <c r="J17" s="399"/>
      <c r="K17" s="399"/>
      <c r="L17" s="399"/>
      <c r="M17" s="20"/>
      <c r="N17" s="20"/>
      <c r="O17" s="15"/>
      <c r="P17" s="15"/>
    </row>
    <row r="18" spans="1:16" s="6" customFormat="1" x14ac:dyDescent="0.25">
      <c r="A18" s="4"/>
      <c r="B18" s="14"/>
      <c r="C18" s="14"/>
      <c r="D18" s="3"/>
      <c r="E18" s="3"/>
      <c r="F18" s="3"/>
      <c r="G18" s="3"/>
      <c r="H18" s="3"/>
      <c r="I18" s="3"/>
      <c r="J18" s="3"/>
      <c r="K18" s="3"/>
      <c r="L18" s="3"/>
      <c r="O18" s="15"/>
      <c r="P18" s="15"/>
    </row>
    <row r="19" spans="1:16" x14ac:dyDescent="0.25">
      <c r="B19" s="266" t="str">
        <f>UPPER(IF(Intro!$G$24="English",O19,P19))</f>
        <v>INVENTORIES AND EXPORT SALES</v>
      </c>
      <c r="C19" s="267"/>
      <c r="D19" s="267"/>
      <c r="E19" s="267"/>
      <c r="F19" s="267"/>
      <c r="G19" s="267"/>
      <c r="H19" s="267"/>
      <c r="I19" s="267"/>
      <c r="J19" s="267"/>
      <c r="K19" s="267"/>
      <c r="L19" s="268"/>
      <c r="M19" s="53"/>
      <c r="O19" s="53" t="s">
        <v>278</v>
      </c>
      <c r="P19" s="53" t="s">
        <v>279</v>
      </c>
    </row>
    <row r="20" spans="1:16" x14ac:dyDescent="0.25">
      <c r="B20" s="402" t="s">
        <v>12</v>
      </c>
      <c r="C20" s="403"/>
      <c r="D20" s="403"/>
      <c r="E20" s="403"/>
      <c r="F20" s="403"/>
      <c r="G20" s="403"/>
      <c r="H20" s="403"/>
      <c r="I20" s="403"/>
      <c r="J20" s="403"/>
      <c r="K20" s="403"/>
      <c r="L20" s="404"/>
      <c r="M20" s="53"/>
    </row>
    <row r="21" spans="1:16" x14ac:dyDescent="0.25">
      <c r="B21" s="16"/>
      <c r="C21" s="26"/>
      <c r="D21" s="27"/>
      <c r="E21" s="27"/>
      <c r="F21" s="27"/>
      <c r="G21" s="27"/>
      <c r="H21" s="27"/>
      <c r="I21" s="27"/>
      <c r="J21" s="27"/>
      <c r="K21" s="27"/>
      <c r="L21" s="17"/>
      <c r="M21" s="53"/>
    </row>
    <row r="22" spans="1:16" x14ac:dyDescent="0.25">
      <c r="B22" s="275" t="str">
        <f>IF(Intro!$G$24="English",O22,P22)</f>
        <v>Provide your firm's inventories and export sales of imports of the goods.</v>
      </c>
      <c r="C22" s="276"/>
      <c r="D22" s="276"/>
      <c r="E22" s="276"/>
      <c r="F22" s="276"/>
      <c r="G22" s="276"/>
      <c r="H22" s="276"/>
      <c r="I22" s="276"/>
      <c r="J22" s="276"/>
      <c r="K22" s="276"/>
      <c r="L22" s="277"/>
      <c r="M22" s="53"/>
      <c r="O22" s="18" t="s">
        <v>131</v>
      </c>
      <c r="P22" s="18" t="s">
        <v>63</v>
      </c>
    </row>
    <row r="23" spans="1:16" x14ac:dyDescent="0.25">
      <c r="B23" s="67"/>
      <c r="C23" s="26"/>
      <c r="D23" s="27"/>
      <c r="E23" s="27"/>
      <c r="F23" s="27"/>
      <c r="G23" s="27"/>
      <c r="H23" s="27"/>
      <c r="I23" s="27"/>
      <c r="J23" s="27"/>
      <c r="K23" s="27"/>
      <c r="L23" s="17"/>
      <c r="M23" s="53"/>
      <c r="O23" s="18"/>
    </row>
    <row r="24" spans="1:16" x14ac:dyDescent="0.25">
      <c r="B24" s="67"/>
      <c r="E24" s="26"/>
      <c r="F24" s="53"/>
      <c r="G24" s="453">
        <f>Variables!$B$6</f>
        <v>2023</v>
      </c>
      <c r="H24" s="453">
        <f>G24+1</f>
        <v>2024</v>
      </c>
      <c r="I24" s="453">
        <f>H24+1</f>
        <v>2025</v>
      </c>
      <c r="J24" s="453" t="str">
        <f>IF(Intro!$G$24="English",Variables!B9,Variables!C9)</f>
        <v>Jan-Mar 2025</v>
      </c>
      <c r="K24" s="453" t="str">
        <f>IF(Intro!$G$24="English",Variables!B10,Variables!C10)</f>
        <v>Jan-Mar 2026</v>
      </c>
      <c r="L24" s="76"/>
      <c r="M24" s="53"/>
      <c r="O24" s="18"/>
    </row>
    <row r="25" spans="1:16" x14ac:dyDescent="0.25">
      <c r="B25" s="67"/>
      <c r="E25" s="26"/>
      <c r="F25" s="53"/>
      <c r="G25" s="455"/>
      <c r="H25" s="455"/>
      <c r="I25" s="455"/>
      <c r="J25" s="455"/>
      <c r="K25" s="455"/>
      <c r="L25" s="76"/>
      <c r="M25" s="53"/>
      <c r="O25" s="18"/>
    </row>
    <row r="26" spans="1:16" x14ac:dyDescent="0.25">
      <c r="B26" s="390" t="str">
        <f>IF(Intro!$G$24="English",O26,P26)</f>
        <v>Beginning inventory</v>
      </c>
      <c r="C26" s="347"/>
      <c r="D26" s="507" t="str">
        <f>IF(Intro!$G$24="English",Variables!$B$23,Variables!$C$23)</f>
        <v>tonnes</v>
      </c>
      <c r="E26" s="507"/>
      <c r="F26" s="507"/>
      <c r="G26" s="153"/>
      <c r="H26" s="152">
        <f>G32</f>
        <v>0</v>
      </c>
      <c r="I26" s="152">
        <f>H32</f>
        <v>0</v>
      </c>
      <c r="J26" s="152">
        <f>H32</f>
        <v>0</v>
      </c>
      <c r="K26" s="152">
        <f>I32</f>
        <v>0</v>
      </c>
      <c r="L26" s="76"/>
      <c r="M26" s="53"/>
      <c r="O26" s="53" t="s">
        <v>260</v>
      </c>
      <c r="P26" s="53" t="s">
        <v>261</v>
      </c>
    </row>
    <row r="27" spans="1:16" x14ac:dyDescent="0.25">
      <c r="B27" s="390"/>
      <c r="C27" s="347"/>
      <c r="D27" s="507" t="s">
        <v>176</v>
      </c>
      <c r="E27" s="507"/>
      <c r="F27" s="507"/>
      <c r="G27" s="154"/>
      <c r="H27" s="152">
        <f>G33</f>
        <v>0</v>
      </c>
      <c r="I27" s="152">
        <f>H33</f>
        <v>0</v>
      </c>
      <c r="J27" s="152">
        <f>H33</f>
        <v>0</v>
      </c>
      <c r="K27" s="152">
        <f>I33</f>
        <v>0</v>
      </c>
      <c r="L27" s="76"/>
      <c r="M27" s="53"/>
    </row>
    <row r="28" spans="1:16" ht="15" thickBot="1" x14ac:dyDescent="0.3">
      <c r="B28" s="459"/>
      <c r="C28" s="460"/>
      <c r="D28" s="461" t="str">
        <f>"$ / "&amp;IF(Intro!$G$24="English",Variables!$B$24,Variables!$C$24)</f>
        <v>$ / tonne</v>
      </c>
      <c r="E28" s="461"/>
      <c r="F28" s="461"/>
      <c r="G28" s="155" t="str">
        <f>IF(G26=0,"-",G27/G26)</f>
        <v>-</v>
      </c>
      <c r="H28" s="155" t="str">
        <f>IF(H26=0,"-",H27/H26)</f>
        <v>-</v>
      </c>
      <c r="I28" s="155" t="str">
        <f>IF(I26=0,"-",I27/I26)</f>
        <v>-</v>
      </c>
      <c r="J28" s="155" t="str">
        <f>IF(J26=0,"-",J27/J26)</f>
        <v>-</v>
      </c>
      <c r="K28" s="155" t="str">
        <f>IF(K26=0,"-",K27/K26)</f>
        <v>-</v>
      </c>
      <c r="L28" s="76"/>
      <c r="M28" s="53"/>
    </row>
    <row r="29" spans="1:16" x14ac:dyDescent="0.25">
      <c r="B29" s="462" t="str">
        <f>IF(Intro!$G$24="English",O29,P29)</f>
        <v>Export sales</v>
      </c>
      <c r="C29" s="463"/>
      <c r="D29" s="508" t="str">
        <f>D26</f>
        <v>tonnes</v>
      </c>
      <c r="E29" s="508"/>
      <c r="F29" s="508"/>
      <c r="G29" s="156"/>
      <c r="H29" s="156"/>
      <c r="I29" s="156"/>
      <c r="J29" s="156"/>
      <c r="K29" s="156"/>
      <c r="L29" s="76"/>
      <c r="M29" s="53"/>
      <c r="O29" s="53" t="s">
        <v>262</v>
      </c>
      <c r="P29" s="53" t="s">
        <v>114</v>
      </c>
    </row>
    <row r="30" spans="1:16" x14ac:dyDescent="0.25">
      <c r="B30" s="390"/>
      <c r="C30" s="347"/>
      <c r="D30" s="507" t="str">
        <f>IF(Intro!G$24="English","net delivered selling value (CAD)","valeur de vente nette rendue (CAD)")</f>
        <v>net delivered selling value (CAD)</v>
      </c>
      <c r="E30" s="507"/>
      <c r="F30" s="507"/>
      <c r="G30" s="154"/>
      <c r="H30" s="154"/>
      <c r="I30" s="154"/>
      <c r="J30" s="154"/>
      <c r="K30" s="154"/>
      <c r="L30" s="76"/>
      <c r="M30" s="53"/>
    </row>
    <row r="31" spans="1:16" ht="15" thickBot="1" x14ac:dyDescent="0.3">
      <c r="B31" s="459"/>
      <c r="C31" s="460"/>
      <c r="D31" s="461" t="str">
        <f>D28</f>
        <v>$ / tonne</v>
      </c>
      <c r="E31" s="461"/>
      <c r="F31" s="461"/>
      <c r="G31" s="155" t="str">
        <f>IF(G29=0,"-",G30/G29)</f>
        <v>-</v>
      </c>
      <c r="H31" s="155" t="str">
        <f>IF(H29=0,"-",H30/H29)</f>
        <v>-</v>
      </c>
      <c r="I31" s="155" t="str">
        <f>IF(I29=0,"-",I30/I29)</f>
        <v>-</v>
      </c>
      <c r="J31" s="155" t="str">
        <f>IF(J29=0,"-",J30/J29)</f>
        <v>-</v>
      </c>
      <c r="K31" s="155" t="str">
        <f>IF(K29=0,"-",K30/K29)</f>
        <v>-</v>
      </c>
      <c r="L31" s="76"/>
      <c r="M31" s="53"/>
    </row>
    <row r="32" spans="1:16" x14ac:dyDescent="0.25">
      <c r="B32" s="329" t="str">
        <f>IF(Intro!$G$24="English",O32,P32)</f>
        <v>Ending inventory</v>
      </c>
      <c r="C32" s="330"/>
      <c r="D32" s="509" t="str">
        <f>D26</f>
        <v>tonnes</v>
      </c>
      <c r="E32" s="509"/>
      <c r="F32" s="509"/>
      <c r="G32" s="157"/>
      <c r="H32" s="157"/>
      <c r="I32" s="157"/>
      <c r="J32" s="157"/>
      <c r="K32" s="157"/>
      <c r="L32" s="76"/>
      <c r="M32" s="53"/>
      <c r="O32" s="53" t="s">
        <v>115</v>
      </c>
      <c r="P32" s="53" t="s">
        <v>302</v>
      </c>
    </row>
    <row r="33" spans="1:16" x14ac:dyDescent="0.25">
      <c r="B33" s="390"/>
      <c r="C33" s="347"/>
      <c r="D33" s="507" t="str">
        <f>D27</f>
        <v>CAD</v>
      </c>
      <c r="E33" s="507"/>
      <c r="F33" s="507"/>
      <c r="G33" s="154"/>
      <c r="H33" s="154"/>
      <c r="I33" s="154"/>
      <c r="J33" s="154"/>
      <c r="K33" s="154"/>
      <c r="L33" s="76"/>
      <c r="M33" s="53"/>
    </row>
    <row r="34" spans="1:16" x14ac:dyDescent="0.25">
      <c r="B34" s="390"/>
      <c r="C34" s="347"/>
      <c r="D34" s="507" t="str">
        <f>D28</f>
        <v>$ / tonne</v>
      </c>
      <c r="E34" s="507"/>
      <c r="F34" s="507"/>
      <c r="G34" s="152" t="str">
        <f>IF(G32=0,"-",G33/G32)</f>
        <v>-</v>
      </c>
      <c r="H34" s="152" t="str">
        <f t="shared" ref="H34:I34" si="0">IF(H32=0,"-",H33/H32)</f>
        <v>-</v>
      </c>
      <c r="I34" s="152" t="str">
        <f t="shared" si="0"/>
        <v>-</v>
      </c>
      <c r="J34" s="152" t="str">
        <f t="shared" ref="J34:K34" si="1">IF(J32=0,"-",J33/J32)</f>
        <v>-</v>
      </c>
      <c r="K34" s="152" t="str">
        <f t="shared" si="1"/>
        <v>-</v>
      </c>
      <c r="L34" s="76"/>
      <c r="M34" s="53"/>
    </row>
    <row r="35" spans="1:16" x14ac:dyDescent="0.25">
      <c r="B35" s="100"/>
      <c r="C35" s="101"/>
      <c r="D35" s="101"/>
      <c r="E35" s="101"/>
      <c r="F35" s="101"/>
      <c r="G35" s="101"/>
      <c r="H35" s="101"/>
      <c r="I35" s="101"/>
      <c r="J35" s="101"/>
      <c r="K35" s="101"/>
      <c r="L35" s="102"/>
      <c r="M35" s="53"/>
    </row>
    <row r="36" spans="1:16" s="9" customFormat="1" x14ac:dyDescent="0.25">
      <c r="A36" s="7"/>
      <c r="B36" s="369" t="s">
        <v>15</v>
      </c>
      <c r="C36" s="370"/>
      <c r="D36" s="370"/>
      <c r="E36" s="370"/>
      <c r="F36" s="370"/>
      <c r="G36" s="370"/>
      <c r="H36" s="370"/>
      <c r="I36" s="370"/>
      <c r="J36" s="370"/>
      <c r="K36" s="370"/>
      <c r="L36" s="371"/>
      <c r="M36" s="103"/>
      <c r="O36" s="53"/>
    </row>
    <row r="37" spans="1:16" x14ac:dyDescent="0.25">
      <c r="B37" s="60"/>
      <c r="C37" s="30"/>
      <c r="D37" s="30"/>
      <c r="E37" s="30"/>
      <c r="F37" s="30"/>
      <c r="G37" s="30"/>
      <c r="H37" s="30"/>
      <c r="I37" s="30"/>
      <c r="J37" s="30"/>
      <c r="K37" s="30"/>
      <c r="L37" s="104"/>
      <c r="M37" s="53"/>
    </row>
    <row r="38" spans="1:16" x14ac:dyDescent="0.25">
      <c r="B38" s="321" t="str">
        <f>IF(Intro!$G$24="English",O38,P38)</f>
        <v>Using data provided in Question 1 on the country tabs with the data provided in Question 1 on the Invent-Stock tab, the questionnaire calculates ending inventory as follows:</v>
      </c>
      <c r="C38" s="322"/>
      <c r="D38" s="322"/>
      <c r="E38" s="322"/>
      <c r="F38" s="322"/>
      <c r="G38" s="322"/>
      <c r="H38" s="322"/>
      <c r="I38" s="322"/>
      <c r="J38" s="322"/>
      <c r="K38" s="322"/>
      <c r="L38" s="337"/>
      <c r="M38" s="53"/>
      <c r="O38" s="53" t="s">
        <v>313</v>
      </c>
      <c r="P38" s="53" t="s">
        <v>314</v>
      </c>
    </row>
    <row r="39" spans="1:16" x14ac:dyDescent="0.25">
      <c r="B39" s="60"/>
      <c r="C39" s="30"/>
      <c r="D39" s="30"/>
      <c r="E39" s="30"/>
      <c r="F39" s="30"/>
      <c r="G39" s="30"/>
      <c r="H39" s="30"/>
      <c r="I39" s="30"/>
      <c r="J39" s="30"/>
      <c r="K39" s="30"/>
      <c r="L39" s="104"/>
      <c r="M39" s="53"/>
    </row>
    <row r="40" spans="1:16" x14ac:dyDescent="0.25">
      <c r="B40" s="67"/>
      <c r="F40" s="26"/>
      <c r="G40" s="453">
        <f>Variables!$B$6</f>
        <v>2023</v>
      </c>
      <c r="H40" s="453">
        <f>G40+1</f>
        <v>2024</v>
      </c>
      <c r="I40" s="453">
        <f>H40+1</f>
        <v>2025</v>
      </c>
      <c r="J40" s="453" t="str">
        <f>J24</f>
        <v>Jan-Mar 2025</v>
      </c>
      <c r="K40" s="453" t="str">
        <f>K24</f>
        <v>Jan-Mar 2026</v>
      </c>
      <c r="L40" s="76"/>
      <c r="M40" s="53"/>
      <c r="O40" s="18"/>
    </row>
    <row r="41" spans="1:16" x14ac:dyDescent="0.25">
      <c r="B41" s="67"/>
      <c r="F41" s="26"/>
      <c r="G41" s="455"/>
      <c r="H41" s="455"/>
      <c r="I41" s="455"/>
      <c r="J41" s="455"/>
      <c r="K41" s="455"/>
      <c r="L41" s="76"/>
      <c r="M41" s="53"/>
      <c r="O41" s="18"/>
    </row>
    <row r="42" spans="1:16" x14ac:dyDescent="0.25">
      <c r="B42" s="504" t="str">
        <f>IF(Intro!$G$24="English",O42,P42)</f>
        <v>Ending inventory</v>
      </c>
      <c r="C42" s="505"/>
      <c r="D42" s="505"/>
      <c r="E42" s="506"/>
      <c r="F42" s="54" t="str">
        <f>IF(Intro!$G$24="English",Variables!$B$23,Variables!$C$23)</f>
        <v>tonnes</v>
      </c>
      <c r="G42" s="152">
        <f>G26+SUM(Begin:End!G29)-SUM(Begin:End!G39)-G29</f>
        <v>0</v>
      </c>
      <c r="H42" s="152">
        <f>H26+SUM(Begin:End!H29)-SUM(Begin:End!H39)-H29</f>
        <v>0</v>
      </c>
      <c r="I42" s="152">
        <f>I26+SUM(Begin:End!I29)-SUM(Begin:End!I39)-I29</f>
        <v>0</v>
      </c>
      <c r="J42" s="152">
        <f>J26+SUM(Begin:End!J29)-SUM(Begin:End!J39)-J29</f>
        <v>0</v>
      </c>
      <c r="K42" s="152">
        <f>K26+SUM(Begin:End!K29)-SUM(Begin:End!K39)-K29</f>
        <v>0</v>
      </c>
      <c r="L42" s="76"/>
      <c r="M42" s="53"/>
      <c r="O42" s="53" t="s">
        <v>115</v>
      </c>
      <c r="P42" s="53" t="s">
        <v>302</v>
      </c>
    </row>
    <row r="43" spans="1:16" ht="14.1" customHeight="1" x14ac:dyDescent="0.25">
      <c r="B43" s="504" t="str">
        <f>IF(Intro!$G$24="English",O43,P43)</f>
        <v>Difference between ending inventory in Question 1 on the Invent-Stock tab and the calculated ending inventory</v>
      </c>
      <c r="C43" s="505"/>
      <c r="D43" s="505"/>
      <c r="E43" s="506"/>
      <c r="F43" s="498" t="str">
        <f>IF(Intro!$G$24="English",Variables!$B$23,Variables!$C$23)</f>
        <v>tonnes</v>
      </c>
      <c r="G43" s="501">
        <f>G32-G42</f>
        <v>0</v>
      </c>
      <c r="H43" s="501">
        <f>H32-H42</f>
        <v>0</v>
      </c>
      <c r="I43" s="501">
        <f>I32-I42</f>
        <v>0</v>
      </c>
      <c r="J43" s="501">
        <f>J32-J42</f>
        <v>0</v>
      </c>
      <c r="K43" s="501">
        <f>K32-K42</f>
        <v>0</v>
      </c>
      <c r="L43" s="76"/>
      <c r="M43" s="53"/>
      <c r="O43" s="53" t="s">
        <v>147</v>
      </c>
      <c r="P43" s="53" t="s">
        <v>304</v>
      </c>
    </row>
    <row r="44" spans="1:16" x14ac:dyDescent="0.25">
      <c r="B44" s="504"/>
      <c r="C44" s="505"/>
      <c r="D44" s="505"/>
      <c r="E44" s="506"/>
      <c r="F44" s="499"/>
      <c r="G44" s="502"/>
      <c r="H44" s="502"/>
      <c r="I44" s="502"/>
      <c r="J44" s="502"/>
      <c r="K44" s="502"/>
      <c r="L44" s="76"/>
      <c r="M44" s="53"/>
    </row>
    <row r="45" spans="1:16" x14ac:dyDescent="0.25">
      <c r="B45" s="504"/>
      <c r="C45" s="505"/>
      <c r="D45" s="505"/>
      <c r="E45" s="506"/>
      <c r="F45" s="500"/>
      <c r="G45" s="503"/>
      <c r="H45" s="503"/>
      <c r="I45" s="503"/>
      <c r="J45" s="503"/>
      <c r="K45" s="503"/>
      <c r="L45" s="76"/>
      <c r="M45" s="53"/>
    </row>
    <row r="46" spans="1:16" x14ac:dyDescent="0.25">
      <c r="B46" s="60"/>
      <c r="C46" s="30"/>
      <c r="D46" s="30"/>
      <c r="E46" s="30"/>
      <c r="F46" s="30"/>
      <c r="G46" s="30"/>
      <c r="H46" s="30"/>
      <c r="I46" s="30"/>
      <c r="J46" s="30"/>
      <c r="K46" s="30"/>
      <c r="L46" s="104"/>
      <c r="M46" s="53"/>
    </row>
    <row r="47" spans="1:16" x14ac:dyDescent="0.25">
      <c r="B47" s="387" t="str">
        <f>IF(Intro!$G$24="English",O47,P47)</f>
        <v>If the volume of ending inventory in Question 1 on the Invent-Stock tab differs from the calculated ending inventory, explain why there is a difference.</v>
      </c>
      <c r="C47" s="388"/>
      <c r="D47" s="388"/>
      <c r="E47" s="388"/>
      <c r="F47" s="388"/>
      <c r="G47" s="388"/>
      <c r="H47" s="388"/>
      <c r="I47" s="388"/>
      <c r="J47" s="388"/>
      <c r="K47" s="388"/>
      <c r="L47" s="389"/>
      <c r="M47" s="53"/>
      <c r="O47" s="25" t="s">
        <v>132</v>
      </c>
      <c r="P47" s="53" t="s">
        <v>303</v>
      </c>
    </row>
    <row r="48" spans="1:16" x14ac:dyDescent="0.25">
      <c r="B48" s="60"/>
      <c r="C48" s="30"/>
      <c r="D48" s="30"/>
      <c r="E48" s="30"/>
      <c r="F48" s="30"/>
      <c r="G48" s="30"/>
      <c r="H48" s="30"/>
      <c r="I48" s="30"/>
      <c r="J48" s="30"/>
      <c r="K48" s="30"/>
      <c r="L48" s="104"/>
      <c r="M48" s="53"/>
    </row>
    <row r="49" spans="1:16" s="9" customFormat="1" x14ac:dyDescent="0.25">
      <c r="A49" s="7"/>
      <c r="B49" s="366"/>
      <c r="C49" s="367"/>
      <c r="D49" s="367"/>
      <c r="E49" s="367"/>
      <c r="F49" s="367"/>
      <c r="G49" s="367"/>
      <c r="H49" s="367"/>
      <c r="I49" s="367"/>
      <c r="J49" s="367"/>
      <c r="K49" s="367"/>
      <c r="L49" s="368"/>
      <c r="M49" s="28"/>
    </row>
    <row r="50" spans="1:16" s="9" customFormat="1" x14ac:dyDescent="0.25">
      <c r="A50" s="7"/>
      <c r="B50" s="366"/>
      <c r="C50" s="367"/>
      <c r="D50" s="367"/>
      <c r="E50" s="367"/>
      <c r="F50" s="367"/>
      <c r="G50" s="367"/>
      <c r="H50" s="367"/>
      <c r="I50" s="367"/>
      <c r="J50" s="367"/>
      <c r="K50" s="367"/>
      <c r="L50" s="368"/>
      <c r="M50" s="28"/>
    </row>
    <row r="51" spans="1:16" s="9" customFormat="1" x14ac:dyDescent="0.25">
      <c r="A51" s="7"/>
      <c r="B51" s="366"/>
      <c r="C51" s="367"/>
      <c r="D51" s="367"/>
      <c r="E51" s="367"/>
      <c r="F51" s="367"/>
      <c r="G51" s="367"/>
      <c r="H51" s="367"/>
      <c r="I51" s="367"/>
      <c r="J51" s="367"/>
      <c r="K51" s="367"/>
      <c r="L51" s="368"/>
      <c r="M51" s="28"/>
    </row>
    <row r="52" spans="1:16" s="9" customFormat="1" x14ac:dyDescent="0.25">
      <c r="A52" s="7"/>
      <c r="B52" s="366"/>
      <c r="C52" s="367"/>
      <c r="D52" s="367"/>
      <c r="E52" s="367"/>
      <c r="F52" s="367"/>
      <c r="G52" s="367"/>
      <c r="H52" s="367"/>
      <c r="I52" s="367"/>
      <c r="J52" s="367"/>
      <c r="K52" s="367"/>
      <c r="L52" s="368"/>
      <c r="M52" s="28"/>
    </row>
    <row r="53" spans="1:16" s="9" customFormat="1" x14ac:dyDescent="0.25">
      <c r="A53" s="7"/>
      <c r="B53" s="366"/>
      <c r="C53" s="367"/>
      <c r="D53" s="367"/>
      <c r="E53" s="367"/>
      <c r="F53" s="367"/>
      <c r="G53" s="367"/>
      <c r="H53" s="367"/>
      <c r="I53" s="367"/>
      <c r="J53" s="367"/>
      <c r="K53" s="367"/>
      <c r="L53" s="368"/>
      <c r="M53" s="28"/>
    </row>
    <row r="54" spans="1:16" s="9" customFormat="1" x14ac:dyDescent="0.25">
      <c r="A54" s="7"/>
      <c r="B54" s="366"/>
      <c r="C54" s="367"/>
      <c r="D54" s="367"/>
      <c r="E54" s="367"/>
      <c r="F54" s="367"/>
      <c r="G54" s="367"/>
      <c r="H54" s="367"/>
      <c r="I54" s="367"/>
      <c r="J54" s="367"/>
      <c r="K54" s="367"/>
      <c r="L54" s="368"/>
      <c r="M54" s="28"/>
    </row>
    <row r="55" spans="1:16" s="9" customFormat="1" x14ac:dyDescent="0.25">
      <c r="A55" s="7"/>
      <c r="B55" s="366"/>
      <c r="C55" s="367"/>
      <c r="D55" s="367"/>
      <c r="E55" s="367"/>
      <c r="F55" s="367"/>
      <c r="G55" s="367"/>
      <c r="H55" s="367"/>
      <c r="I55" s="367"/>
      <c r="J55" s="367"/>
      <c r="K55" s="367"/>
      <c r="L55" s="368"/>
      <c r="M55" s="28"/>
    </row>
    <row r="56" spans="1:16" s="9" customFormat="1" x14ac:dyDescent="0.25">
      <c r="A56" s="7"/>
      <c r="B56" s="366"/>
      <c r="C56" s="367"/>
      <c r="D56" s="367"/>
      <c r="E56" s="367"/>
      <c r="F56" s="367"/>
      <c r="G56" s="367"/>
      <c r="H56" s="367"/>
      <c r="I56" s="367"/>
      <c r="J56" s="367"/>
      <c r="K56" s="367"/>
      <c r="L56" s="368"/>
      <c r="M56" s="28"/>
    </row>
    <row r="57" spans="1:16" x14ac:dyDescent="0.25">
      <c r="B57" s="100"/>
      <c r="C57" s="101"/>
      <c r="D57" s="101"/>
      <c r="E57" s="101"/>
      <c r="F57" s="101"/>
      <c r="G57" s="101"/>
      <c r="H57" s="101"/>
      <c r="I57" s="101"/>
      <c r="J57" s="101"/>
      <c r="K57" s="101"/>
      <c r="L57" s="102"/>
      <c r="M57" s="53"/>
    </row>
    <row r="58" spans="1:16" s="9" customFormat="1" x14ac:dyDescent="0.25">
      <c r="A58" s="7"/>
      <c r="B58" s="369" t="s">
        <v>16</v>
      </c>
      <c r="C58" s="370"/>
      <c r="D58" s="370"/>
      <c r="E58" s="370"/>
      <c r="F58" s="370"/>
      <c r="G58" s="370"/>
      <c r="H58" s="370"/>
      <c r="I58" s="370"/>
      <c r="J58" s="370"/>
      <c r="K58" s="370"/>
      <c r="L58" s="371"/>
      <c r="M58" s="103"/>
    </row>
    <row r="59" spans="1:16" x14ac:dyDescent="0.25">
      <c r="B59" s="60"/>
      <c r="C59" s="30"/>
      <c r="D59" s="30"/>
      <c r="E59" s="30"/>
      <c r="F59" s="30"/>
      <c r="G59" s="30"/>
      <c r="H59" s="30"/>
      <c r="I59" s="30"/>
      <c r="J59" s="30"/>
      <c r="K59" s="30"/>
      <c r="L59" s="104"/>
      <c r="M59" s="53"/>
    </row>
    <row r="60" spans="1:16" ht="14.85" customHeight="1" x14ac:dyDescent="0.25">
      <c r="B60" s="275" t="str">
        <f>IF(Intro!$G$24="English",O60,P60)</f>
        <v>Describe how your firm determines the value of inventory. Provide any changes in the method of valuation or major write-downs of inventory that have occurred since January 1, 2023.</v>
      </c>
      <c r="C60" s="276"/>
      <c r="D60" s="276"/>
      <c r="E60" s="276"/>
      <c r="F60" s="276"/>
      <c r="G60" s="276"/>
      <c r="H60" s="276"/>
      <c r="I60" s="276"/>
      <c r="J60" s="276"/>
      <c r="K60" s="276"/>
      <c r="L60" s="277"/>
      <c r="M60" s="53"/>
      <c r="O60" s="53"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0" s="53"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1" spans="1:16" x14ac:dyDescent="0.25">
      <c r="B61" s="275"/>
      <c r="C61" s="276"/>
      <c r="D61" s="276"/>
      <c r="E61" s="276"/>
      <c r="F61" s="276"/>
      <c r="G61" s="276"/>
      <c r="H61" s="276"/>
      <c r="I61" s="276"/>
      <c r="J61" s="276"/>
      <c r="K61" s="276"/>
      <c r="L61" s="277"/>
      <c r="M61" s="53"/>
    </row>
    <row r="62" spans="1:16" x14ac:dyDescent="0.25">
      <c r="B62" s="60"/>
      <c r="C62" s="30"/>
      <c r="D62" s="30"/>
      <c r="E62" s="30"/>
      <c r="F62" s="30"/>
      <c r="G62" s="30"/>
      <c r="H62" s="30"/>
      <c r="I62" s="30"/>
      <c r="J62" s="30"/>
      <c r="K62" s="30"/>
      <c r="L62" s="104"/>
      <c r="M62" s="53"/>
    </row>
    <row r="63" spans="1:16" s="9" customFormat="1" x14ac:dyDescent="0.25">
      <c r="A63" s="7"/>
      <c r="B63" s="366"/>
      <c r="C63" s="367"/>
      <c r="D63" s="367"/>
      <c r="E63" s="367"/>
      <c r="F63" s="367"/>
      <c r="G63" s="367"/>
      <c r="H63" s="367"/>
      <c r="I63" s="367"/>
      <c r="J63" s="367"/>
      <c r="K63" s="367"/>
      <c r="L63" s="368"/>
      <c r="M63" s="28"/>
    </row>
    <row r="64" spans="1:16" s="9" customFormat="1" x14ac:dyDescent="0.25">
      <c r="A64" s="7"/>
      <c r="B64" s="366"/>
      <c r="C64" s="367"/>
      <c r="D64" s="367"/>
      <c r="E64" s="367"/>
      <c r="F64" s="367"/>
      <c r="G64" s="367"/>
      <c r="H64" s="367"/>
      <c r="I64" s="367"/>
      <c r="J64" s="367"/>
      <c r="K64" s="367"/>
      <c r="L64" s="368"/>
      <c r="M64" s="28"/>
    </row>
    <row r="65" spans="1:16" s="9" customFormat="1" x14ac:dyDescent="0.25">
      <c r="A65" s="7"/>
      <c r="B65" s="366"/>
      <c r="C65" s="367"/>
      <c r="D65" s="367"/>
      <c r="E65" s="367"/>
      <c r="F65" s="367"/>
      <c r="G65" s="367"/>
      <c r="H65" s="367"/>
      <c r="I65" s="367"/>
      <c r="J65" s="367"/>
      <c r="K65" s="367"/>
      <c r="L65" s="368"/>
      <c r="M65" s="28"/>
    </row>
    <row r="66" spans="1:16" s="9" customFormat="1" x14ac:dyDescent="0.25">
      <c r="A66" s="7"/>
      <c r="B66" s="366"/>
      <c r="C66" s="367"/>
      <c r="D66" s="367"/>
      <c r="E66" s="367"/>
      <c r="F66" s="367"/>
      <c r="G66" s="367"/>
      <c r="H66" s="367"/>
      <c r="I66" s="367"/>
      <c r="J66" s="367"/>
      <c r="K66" s="367"/>
      <c r="L66" s="368"/>
      <c r="M66" s="28"/>
    </row>
    <row r="67" spans="1:16" s="9" customFormat="1" x14ac:dyDescent="0.25">
      <c r="A67" s="7"/>
      <c r="B67" s="366"/>
      <c r="C67" s="367"/>
      <c r="D67" s="367"/>
      <c r="E67" s="367"/>
      <c r="F67" s="367"/>
      <c r="G67" s="367"/>
      <c r="H67" s="367"/>
      <c r="I67" s="367"/>
      <c r="J67" s="367"/>
      <c r="K67" s="367"/>
      <c r="L67" s="368"/>
      <c r="M67" s="28"/>
    </row>
    <row r="68" spans="1:16" s="9" customFormat="1" x14ac:dyDescent="0.25">
      <c r="A68" s="7"/>
      <c r="B68" s="366"/>
      <c r="C68" s="367"/>
      <c r="D68" s="367"/>
      <c r="E68" s="367"/>
      <c r="F68" s="367"/>
      <c r="G68" s="367"/>
      <c r="H68" s="367"/>
      <c r="I68" s="367"/>
      <c r="J68" s="367"/>
      <c r="K68" s="367"/>
      <c r="L68" s="368"/>
      <c r="M68" s="28"/>
    </row>
    <row r="69" spans="1:16" s="9" customFormat="1" x14ac:dyDescent="0.25">
      <c r="A69" s="7"/>
      <c r="B69" s="366"/>
      <c r="C69" s="367"/>
      <c r="D69" s="367"/>
      <c r="E69" s="367"/>
      <c r="F69" s="367"/>
      <c r="G69" s="367"/>
      <c r="H69" s="367"/>
      <c r="I69" s="367"/>
      <c r="J69" s="367"/>
      <c r="K69" s="367"/>
      <c r="L69" s="368"/>
      <c r="M69" s="28"/>
    </row>
    <row r="70" spans="1:16" s="9" customFormat="1" x14ac:dyDescent="0.25">
      <c r="A70" s="7"/>
      <c r="B70" s="366"/>
      <c r="C70" s="367"/>
      <c r="D70" s="367"/>
      <c r="E70" s="367"/>
      <c r="F70" s="367"/>
      <c r="G70" s="367"/>
      <c r="H70" s="367"/>
      <c r="I70" s="367"/>
      <c r="J70" s="367"/>
      <c r="K70" s="367"/>
      <c r="L70" s="368"/>
      <c r="M70" s="28"/>
    </row>
    <row r="71" spans="1:16" x14ac:dyDescent="0.25">
      <c r="B71" s="100"/>
      <c r="C71" s="101"/>
      <c r="D71" s="101"/>
      <c r="E71" s="101"/>
      <c r="F71" s="101"/>
      <c r="G71" s="101"/>
      <c r="H71" s="101"/>
      <c r="I71" s="101"/>
      <c r="J71" s="101"/>
      <c r="K71" s="101"/>
      <c r="L71" s="102"/>
      <c r="M71" s="53"/>
    </row>
    <row r="72" spans="1:16" s="9" customFormat="1" x14ac:dyDescent="0.25">
      <c r="A72" s="7"/>
      <c r="B72" s="369" t="s">
        <v>17</v>
      </c>
      <c r="C72" s="370"/>
      <c r="D72" s="370"/>
      <c r="E72" s="370"/>
      <c r="F72" s="370"/>
      <c r="G72" s="370"/>
      <c r="H72" s="370"/>
      <c r="I72" s="370"/>
      <c r="J72" s="370"/>
      <c r="K72" s="370"/>
      <c r="L72" s="371"/>
      <c r="M72" s="103"/>
    </row>
    <row r="73" spans="1:16" x14ac:dyDescent="0.25">
      <c r="B73" s="60"/>
      <c r="C73" s="30"/>
      <c r="D73" s="30"/>
      <c r="E73" s="30"/>
      <c r="F73" s="30"/>
      <c r="G73" s="30"/>
      <c r="H73" s="30"/>
      <c r="I73" s="30"/>
      <c r="J73" s="30"/>
      <c r="K73" s="30"/>
      <c r="L73" s="104"/>
      <c r="M73" s="53"/>
    </row>
    <row r="74" spans="1:16" ht="14.85" customHeight="1" x14ac:dyDescent="0.25">
      <c r="B74" s="321" t="str">
        <f>IF(Intro!$G$24="English",O74,P74)</f>
        <v>Describe any changes in your firm’s inventory levels of the goods since January 1, 2023 and whether these changes impacted your firm’s ability to supply customers.</v>
      </c>
      <c r="C74" s="322"/>
      <c r="D74" s="322"/>
      <c r="E74" s="322"/>
      <c r="F74" s="322"/>
      <c r="G74" s="322"/>
      <c r="H74" s="322"/>
      <c r="I74" s="322"/>
      <c r="J74" s="322"/>
      <c r="K74" s="322"/>
      <c r="L74" s="337"/>
      <c r="M74" s="53"/>
      <c r="O74" s="53"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4" s="53"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5" spans="1:16" x14ac:dyDescent="0.25">
      <c r="B75" s="321"/>
      <c r="C75" s="322"/>
      <c r="D75" s="322"/>
      <c r="E75" s="322"/>
      <c r="F75" s="322"/>
      <c r="G75" s="322"/>
      <c r="H75" s="322"/>
      <c r="I75" s="322"/>
      <c r="J75" s="322"/>
      <c r="K75" s="322"/>
      <c r="L75" s="337"/>
      <c r="M75" s="53"/>
    </row>
    <row r="76" spans="1:16" x14ac:dyDescent="0.25">
      <c r="B76" s="60"/>
      <c r="C76" s="30"/>
      <c r="D76" s="30"/>
      <c r="E76" s="30"/>
      <c r="F76" s="30"/>
      <c r="G76" s="30"/>
      <c r="H76" s="30"/>
      <c r="I76" s="30"/>
      <c r="J76" s="30"/>
      <c r="K76" s="30"/>
      <c r="L76" s="104"/>
      <c r="M76" s="53"/>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s="9" customFormat="1" x14ac:dyDescent="0.25">
      <c r="A79" s="7"/>
      <c r="B79" s="366"/>
      <c r="C79" s="367"/>
      <c r="D79" s="367"/>
      <c r="E79" s="367"/>
      <c r="F79" s="367"/>
      <c r="G79" s="367"/>
      <c r="H79" s="367"/>
      <c r="I79" s="367"/>
      <c r="J79" s="367"/>
      <c r="K79" s="367"/>
      <c r="L79" s="368"/>
      <c r="M79" s="28"/>
    </row>
    <row r="80" spans="1:16" s="9" customFormat="1" x14ac:dyDescent="0.25">
      <c r="A80" s="7"/>
      <c r="B80" s="366"/>
      <c r="C80" s="367"/>
      <c r="D80" s="367"/>
      <c r="E80" s="367"/>
      <c r="F80" s="367"/>
      <c r="G80" s="367"/>
      <c r="H80" s="367"/>
      <c r="I80" s="367"/>
      <c r="J80" s="367"/>
      <c r="K80" s="367"/>
      <c r="L80" s="368"/>
      <c r="M80" s="28"/>
    </row>
    <row r="81" spans="1:16" s="9" customFormat="1" x14ac:dyDescent="0.25">
      <c r="A81" s="7"/>
      <c r="B81" s="366"/>
      <c r="C81" s="367"/>
      <c r="D81" s="367"/>
      <c r="E81" s="367"/>
      <c r="F81" s="367"/>
      <c r="G81" s="367"/>
      <c r="H81" s="367"/>
      <c r="I81" s="367"/>
      <c r="J81" s="367"/>
      <c r="K81" s="367"/>
      <c r="L81" s="368"/>
      <c r="M81" s="28"/>
    </row>
    <row r="82" spans="1:16" s="9" customFormat="1" x14ac:dyDescent="0.25">
      <c r="A82" s="7"/>
      <c r="B82" s="366"/>
      <c r="C82" s="367"/>
      <c r="D82" s="367"/>
      <c r="E82" s="367"/>
      <c r="F82" s="367"/>
      <c r="G82" s="367"/>
      <c r="H82" s="367"/>
      <c r="I82" s="367"/>
      <c r="J82" s="367"/>
      <c r="K82" s="367"/>
      <c r="L82" s="368"/>
      <c r="M82" s="28"/>
    </row>
    <row r="83" spans="1:16" s="9" customFormat="1" x14ac:dyDescent="0.25">
      <c r="A83" s="7"/>
      <c r="B83" s="366"/>
      <c r="C83" s="367"/>
      <c r="D83" s="367"/>
      <c r="E83" s="367"/>
      <c r="F83" s="367"/>
      <c r="G83" s="367"/>
      <c r="H83" s="367"/>
      <c r="I83" s="367"/>
      <c r="J83" s="367"/>
      <c r="K83" s="367"/>
      <c r="L83" s="368"/>
      <c r="M83" s="28"/>
    </row>
    <row r="84" spans="1:16" s="9" customFormat="1" x14ac:dyDescent="0.25">
      <c r="A84" s="7"/>
      <c r="B84" s="366"/>
      <c r="C84" s="367"/>
      <c r="D84" s="367"/>
      <c r="E84" s="367"/>
      <c r="F84" s="367"/>
      <c r="G84" s="367"/>
      <c r="H84" s="367"/>
      <c r="I84" s="367"/>
      <c r="J84" s="367"/>
      <c r="K84" s="367"/>
      <c r="L84" s="368"/>
      <c r="M84" s="28"/>
    </row>
    <row r="85" spans="1:16" x14ac:dyDescent="0.25">
      <c r="B85" s="100"/>
      <c r="C85" s="101"/>
      <c r="D85" s="101"/>
      <c r="E85" s="101"/>
      <c r="F85" s="101"/>
      <c r="G85" s="101"/>
      <c r="H85" s="101"/>
      <c r="I85" s="101"/>
      <c r="J85" s="101"/>
      <c r="K85" s="101"/>
      <c r="L85" s="102"/>
      <c r="M85" s="53"/>
    </row>
    <row r="86" spans="1:16" s="9" customFormat="1" x14ac:dyDescent="0.25">
      <c r="A86" s="7"/>
      <c r="B86" s="369" t="s">
        <v>18</v>
      </c>
      <c r="C86" s="370"/>
      <c r="D86" s="370"/>
      <c r="E86" s="370"/>
      <c r="F86" s="370"/>
      <c r="G86" s="370"/>
      <c r="H86" s="370"/>
      <c r="I86" s="370"/>
      <c r="J86" s="370"/>
      <c r="K86" s="370"/>
      <c r="L86" s="371"/>
      <c r="M86" s="103"/>
    </row>
    <row r="87" spans="1:16" x14ac:dyDescent="0.25">
      <c r="B87" s="60"/>
      <c r="C87" s="30"/>
      <c r="D87" s="30"/>
      <c r="E87" s="30"/>
      <c r="F87" s="30"/>
      <c r="G87" s="30"/>
      <c r="H87" s="30"/>
      <c r="I87" s="30"/>
      <c r="J87" s="30"/>
      <c r="K87" s="30"/>
      <c r="L87" s="104"/>
      <c r="M87" s="53"/>
    </row>
    <row r="88" spans="1:16" ht="14.85" customHeight="1" x14ac:dyDescent="0.25">
      <c r="B88" s="321" t="str">
        <f>IF(Intro!$G$24="English",O88,P88)</f>
        <v>Describe your firm’s plans to manage inventory levels, in the next two years. Provide the rationale and assumptions underlying these strategies and objectives.</v>
      </c>
      <c r="C88" s="322"/>
      <c r="D88" s="322"/>
      <c r="E88" s="322"/>
      <c r="F88" s="322"/>
      <c r="G88" s="322"/>
      <c r="H88" s="322"/>
      <c r="I88" s="322"/>
      <c r="J88" s="322"/>
      <c r="K88" s="322"/>
      <c r="L88" s="337"/>
      <c r="M88" s="53"/>
      <c r="O88" s="53" t="s">
        <v>161</v>
      </c>
      <c r="P88" s="53" t="s">
        <v>116</v>
      </c>
    </row>
    <row r="89" spans="1:16" x14ac:dyDescent="0.25">
      <c r="B89" s="60"/>
      <c r="C89" s="30"/>
      <c r="D89" s="30"/>
      <c r="E89" s="30"/>
      <c r="F89" s="30"/>
      <c r="G89" s="30"/>
      <c r="H89" s="30"/>
      <c r="I89" s="30"/>
      <c r="J89" s="30"/>
      <c r="K89" s="30"/>
      <c r="L89" s="104"/>
      <c r="M89" s="53"/>
    </row>
    <row r="90" spans="1:16" s="9" customFormat="1" x14ac:dyDescent="0.25">
      <c r="A90" s="7"/>
      <c r="B90" s="366"/>
      <c r="C90" s="367"/>
      <c r="D90" s="367"/>
      <c r="E90" s="367"/>
      <c r="F90" s="367"/>
      <c r="G90" s="367"/>
      <c r="H90" s="367"/>
      <c r="I90" s="367"/>
      <c r="J90" s="367"/>
      <c r="K90" s="367"/>
      <c r="L90" s="368"/>
      <c r="M90" s="28"/>
    </row>
    <row r="91" spans="1:16" s="9" customFormat="1" x14ac:dyDescent="0.25">
      <c r="A91" s="7"/>
      <c r="B91" s="366"/>
      <c r="C91" s="367"/>
      <c r="D91" s="367"/>
      <c r="E91" s="367"/>
      <c r="F91" s="367"/>
      <c r="G91" s="367"/>
      <c r="H91" s="367"/>
      <c r="I91" s="367"/>
      <c r="J91" s="367"/>
      <c r="K91" s="367"/>
      <c r="L91" s="368"/>
      <c r="M91" s="28"/>
    </row>
    <row r="92" spans="1:16" s="9" customFormat="1" x14ac:dyDescent="0.25">
      <c r="A92" s="7"/>
      <c r="B92" s="366"/>
      <c r="C92" s="367"/>
      <c r="D92" s="367"/>
      <c r="E92" s="367"/>
      <c r="F92" s="367"/>
      <c r="G92" s="367"/>
      <c r="H92" s="367"/>
      <c r="I92" s="367"/>
      <c r="J92" s="367"/>
      <c r="K92" s="367"/>
      <c r="L92" s="368"/>
      <c r="M92" s="28"/>
    </row>
    <row r="93" spans="1:16" s="9" customFormat="1" x14ac:dyDescent="0.25">
      <c r="A93" s="7"/>
      <c r="B93" s="366"/>
      <c r="C93" s="367"/>
      <c r="D93" s="367"/>
      <c r="E93" s="367"/>
      <c r="F93" s="367"/>
      <c r="G93" s="367"/>
      <c r="H93" s="367"/>
      <c r="I93" s="367"/>
      <c r="J93" s="367"/>
      <c r="K93" s="367"/>
      <c r="L93" s="368"/>
      <c r="M93" s="28"/>
    </row>
    <row r="94" spans="1:16" s="9" customFormat="1" x14ac:dyDescent="0.25">
      <c r="A94" s="7"/>
      <c r="B94" s="366"/>
      <c r="C94" s="367"/>
      <c r="D94" s="367"/>
      <c r="E94" s="367"/>
      <c r="F94" s="367"/>
      <c r="G94" s="367"/>
      <c r="H94" s="367"/>
      <c r="I94" s="367"/>
      <c r="J94" s="367"/>
      <c r="K94" s="367"/>
      <c r="L94" s="368"/>
      <c r="M94" s="28"/>
    </row>
    <row r="95" spans="1:16" s="9" customFormat="1" x14ac:dyDescent="0.25">
      <c r="A95" s="7"/>
      <c r="B95" s="366"/>
      <c r="C95" s="367"/>
      <c r="D95" s="367"/>
      <c r="E95" s="367"/>
      <c r="F95" s="367"/>
      <c r="G95" s="367"/>
      <c r="H95" s="367"/>
      <c r="I95" s="367"/>
      <c r="J95" s="367"/>
      <c r="K95" s="367"/>
      <c r="L95" s="368"/>
      <c r="M95" s="28"/>
    </row>
    <row r="96" spans="1:16" s="9" customFormat="1" x14ac:dyDescent="0.25">
      <c r="A96" s="7"/>
      <c r="B96" s="366"/>
      <c r="C96" s="367"/>
      <c r="D96" s="367"/>
      <c r="E96" s="367"/>
      <c r="F96" s="367"/>
      <c r="G96" s="367"/>
      <c r="H96" s="367"/>
      <c r="I96" s="367"/>
      <c r="J96" s="367"/>
      <c r="K96" s="367"/>
      <c r="L96" s="368"/>
      <c r="M96" s="28"/>
    </row>
    <row r="97" spans="1:14" s="9" customFormat="1" x14ac:dyDescent="0.25">
      <c r="A97" s="7"/>
      <c r="B97" s="366"/>
      <c r="C97" s="367"/>
      <c r="D97" s="367"/>
      <c r="E97" s="367"/>
      <c r="F97" s="367"/>
      <c r="G97" s="367"/>
      <c r="H97" s="367"/>
      <c r="I97" s="367"/>
      <c r="J97" s="367"/>
      <c r="K97" s="367"/>
      <c r="L97" s="368"/>
      <c r="M97" s="28"/>
    </row>
    <row r="98" spans="1:14" x14ac:dyDescent="0.25">
      <c r="B98" s="100"/>
      <c r="C98" s="101"/>
      <c r="D98" s="101"/>
      <c r="E98" s="101"/>
      <c r="F98" s="101"/>
      <c r="G98" s="101"/>
      <c r="H98" s="101"/>
      <c r="I98" s="101"/>
      <c r="J98" s="101"/>
      <c r="K98" s="101"/>
      <c r="L98" s="102"/>
      <c r="M98" s="53"/>
    </row>
    <row r="99" spans="1:14" s="47" customFormat="1" x14ac:dyDescent="0.25">
      <c r="A99" s="81"/>
      <c r="B99" s="4"/>
      <c r="C99" s="42"/>
      <c r="D99" s="42"/>
      <c r="E99" s="42"/>
      <c r="F99" s="42"/>
      <c r="G99" s="42"/>
      <c r="H99" s="42"/>
      <c r="I99" s="42"/>
      <c r="J99" s="42"/>
      <c r="K99" s="42"/>
      <c r="L99" s="42"/>
      <c r="N99" s="82"/>
    </row>
    <row r="100" spans="1:14" s="47" customFormat="1" x14ac:dyDescent="0.25">
      <c r="A100" s="81"/>
      <c r="B100" s="4"/>
      <c r="C100" s="42"/>
      <c r="D100" s="42"/>
      <c r="E100" s="42"/>
      <c r="F100" s="42"/>
      <c r="G100" s="42"/>
      <c r="H100" s="42"/>
      <c r="I100" s="42"/>
      <c r="J100" s="42"/>
      <c r="K100" s="42"/>
      <c r="L100" s="42"/>
      <c r="N100" s="82"/>
    </row>
    <row r="101" spans="1:14" s="47" customFormat="1" x14ac:dyDescent="0.25">
      <c r="A101" s="81"/>
      <c r="B101" s="4"/>
      <c r="C101" s="42"/>
      <c r="D101" s="42"/>
      <c r="E101" s="42"/>
      <c r="F101" s="42"/>
      <c r="G101" s="42"/>
      <c r="H101" s="42"/>
      <c r="I101" s="42"/>
      <c r="J101" s="42"/>
      <c r="K101" s="42"/>
      <c r="L101" s="42"/>
      <c r="N101" s="82"/>
    </row>
    <row r="102" spans="1:14" s="47" customFormat="1" x14ac:dyDescent="0.25">
      <c r="A102" s="81"/>
      <c r="B102" s="4"/>
      <c r="C102" s="42"/>
      <c r="D102" s="42"/>
      <c r="E102" s="42"/>
      <c r="F102" s="42"/>
      <c r="G102" s="42"/>
      <c r="H102" s="42"/>
      <c r="I102" s="42"/>
      <c r="J102" s="42"/>
      <c r="K102" s="42"/>
      <c r="L102" s="42"/>
      <c r="N102" s="82"/>
    </row>
    <row r="103" spans="1:14" s="47" customFormat="1" x14ac:dyDescent="0.25">
      <c r="A103" s="81"/>
      <c r="B103" s="4"/>
      <c r="C103" s="42"/>
      <c r="D103" s="42"/>
      <c r="E103" s="42"/>
      <c r="F103" s="42"/>
      <c r="G103" s="42"/>
      <c r="H103" s="42"/>
      <c r="I103" s="42"/>
      <c r="J103" s="42"/>
      <c r="K103" s="42"/>
      <c r="L103" s="42"/>
      <c r="N103" s="82"/>
    </row>
  </sheetData>
  <sheetProtection algorithmName="SHA-512" hashValue="2myBN4bde/mRm7Xyxo3LPxr/0k+e9IQDXQmwi3rZrg2VotL55Goyhl2jlJxMIVR+E0tIv5YHD6GTFPhw8uS8cA==" saltValue="oU41uPmjHBGJuH+KnH+uSg==" spinCount="100000" sheet="1" objects="1" scenarios="1" selectLockedCells="1"/>
  <mergeCells count="58">
    <mergeCell ref="I40:I41"/>
    <mergeCell ref="J40:J41"/>
    <mergeCell ref="K40:K41"/>
    <mergeCell ref="B88:L88"/>
    <mergeCell ref="B90:L97"/>
    <mergeCell ref="B49:L56"/>
    <mergeCell ref="B63:L70"/>
    <mergeCell ref="B60:L61"/>
    <mergeCell ref="B74:L75"/>
    <mergeCell ref="B77:L84"/>
    <mergeCell ref="D29:F29"/>
    <mergeCell ref="D30:F30"/>
    <mergeCell ref="D31:F31"/>
    <mergeCell ref="D32:F32"/>
    <mergeCell ref="D33:F33"/>
    <mergeCell ref="B32:C34"/>
    <mergeCell ref="B29:C31"/>
    <mergeCell ref="D34:F34"/>
    <mergeCell ref="B4:L4"/>
    <mergeCell ref="B5:L5"/>
    <mergeCell ref="D26:F26"/>
    <mergeCell ref="D27:F27"/>
    <mergeCell ref="D28:F28"/>
    <mergeCell ref="K24:K25"/>
    <mergeCell ref="B6:L6"/>
    <mergeCell ref="G24:G25"/>
    <mergeCell ref="H24:H25"/>
    <mergeCell ref="I24:I25"/>
    <mergeCell ref="J24:J25"/>
    <mergeCell ref="B19:L19"/>
    <mergeCell ref="B20:L20"/>
    <mergeCell ref="B26:C28"/>
    <mergeCell ref="B14:L14"/>
    <mergeCell ref="B8:L8"/>
    <mergeCell ref="B9:L9"/>
    <mergeCell ref="B10:L10"/>
    <mergeCell ref="B12:L12"/>
    <mergeCell ref="B13:L13"/>
    <mergeCell ref="B15:L15"/>
    <mergeCell ref="B16:L16"/>
    <mergeCell ref="B17:L17"/>
    <mergeCell ref="B22:L22"/>
    <mergeCell ref="B36:L36"/>
    <mergeCell ref="B58:L58"/>
    <mergeCell ref="B72:L72"/>
    <mergeCell ref="B86:L86"/>
    <mergeCell ref="B47:L47"/>
    <mergeCell ref="B38:L38"/>
    <mergeCell ref="F43:F45"/>
    <mergeCell ref="G43:G45"/>
    <mergeCell ref="H43:H45"/>
    <mergeCell ref="I43:I45"/>
    <mergeCell ref="J43:J45"/>
    <mergeCell ref="B42:E42"/>
    <mergeCell ref="B43:E45"/>
    <mergeCell ref="K43:K45"/>
    <mergeCell ref="G40:G41"/>
    <mergeCell ref="H40:H4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63 B77 B49:B52 B90 B65:B67 B79:B81 B92:B94"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 G34:K34 G31:K31 H26:K28 G42:K43"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xr:uid="{52FF75CF-728F-46B7-833D-64BEB3C47C2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6" min="1" max="1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84EE-8712-4D5C-8F64-F3FEB49D6751}">
  <sheetPr>
    <tabColor rgb="FF92D050"/>
    <pageSetUpPr fitToPage="1"/>
  </sheetPr>
  <dimension ref="A1:P64"/>
  <sheetViews>
    <sheetView showGridLines="0" topLeftCell="A19"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27.42578125" style="53" hidden="1" customWidth="1"/>
    <col min="16" max="16" width="29.42578125" style="53" hidden="1" customWidth="1"/>
    <col min="17" max="17" width="9.42578125" style="53" customWidth="1"/>
    <col min="18"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x14ac:dyDescent="0.25">
      <c r="B8" s="315" t="str">
        <f>UPPER(IF(Intro!$G$24="English",O8,P8))</f>
        <v>PROTECTED COMMENTS</v>
      </c>
      <c r="C8" s="316"/>
      <c r="D8" s="316"/>
      <c r="E8" s="316"/>
      <c r="F8" s="316"/>
      <c r="G8" s="316"/>
      <c r="H8" s="316"/>
      <c r="I8" s="316"/>
      <c r="J8" s="316"/>
      <c r="K8" s="316"/>
      <c r="L8" s="317"/>
      <c r="M8" s="53"/>
      <c r="O8" s="53" t="s">
        <v>64</v>
      </c>
      <c r="P8" s="53" t="s">
        <v>162</v>
      </c>
    </row>
    <row r="9" spans="1:16" x14ac:dyDescent="0.25">
      <c r="B9" s="16"/>
      <c r="C9" s="26"/>
      <c r="D9" s="27"/>
      <c r="E9" s="27"/>
      <c r="F9" s="27"/>
      <c r="G9" s="27"/>
      <c r="H9" s="27"/>
      <c r="I9" s="27"/>
      <c r="J9" s="27"/>
      <c r="K9" s="27"/>
      <c r="L9" s="17"/>
      <c r="M9" s="53"/>
    </row>
    <row r="10" spans="1:16" x14ac:dyDescent="0.25">
      <c r="B10" s="275" t="str">
        <f>AddPub!B10</f>
        <v>Should your firm wish to add any comments related to its responses, submit them here. Be sure to indicate the applicable question number.</v>
      </c>
      <c r="C10" s="276"/>
      <c r="D10" s="276"/>
      <c r="E10" s="276"/>
      <c r="F10" s="276"/>
      <c r="G10" s="276"/>
      <c r="H10" s="276"/>
      <c r="I10" s="276"/>
      <c r="J10" s="276"/>
      <c r="K10" s="276"/>
      <c r="L10" s="277"/>
      <c r="M10" s="53"/>
      <c r="O10" s="18"/>
    </row>
    <row r="11" spans="1:16" x14ac:dyDescent="0.25">
      <c r="B11" s="67"/>
      <c r="C11" s="26"/>
      <c r="D11" s="27"/>
      <c r="E11" s="27"/>
      <c r="F11" s="27"/>
      <c r="G11" s="27"/>
      <c r="H11" s="27"/>
      <c r="I11" s="27"/>
      <c r="J11" s="27"/>
      <c r="K11" s="27"/>
      <c r="L11" s="17"/>
      <c r="M11" s="53"/>
      <c r="O11" s="75" t="s">
        <v>307</v>
      </c>
      <c r="P11" s="75" t="s">
        <v>308</v>
      </c>
    </row>
    <row r="12" spans="1:16" x14ac:dyDescent="0.25">
      <c r="B12" s="67"/>
      <c r="C12" s="453" t="str">
        <f>IF(Intro!$G$24="English",O11,P11)</f>
        <v>Tab and Question</v>
      </c>
      <c r="D12" s="425" t="str">
        <f>IF(Intro!$G$24="English",O12,P12)</f>
        <v>Comments</v>
      </c>
      <c r="E12" s="426"/>
      <c r="F12" s="426"/>
      <c r="G12" s="426"/>
      <c r="H12" s="426"/>
      <c r="I12" s="426"/>
      <c r="J12" s="426"/>
      <c r="K12" s="426"/>
      <c r="L12" s="427"/>
      <c r="M12" s="53"/>
      <c r="O12" s="18" t="s">
        <v>99</v>
      </c>
      <c r="P12" s="53" t="s">
        <v>100</v>
      </c>
    </row>
    <row r="13" spans="1:16" x14ac:dyDescent="0.25">
      <c r="B13" s="67"/>
      <c r="C13" s="455"/>
      <c r="D13" s="428"/>
      <c r="E13" s="429"/>
      <c r="F13" s="429"/>
      <c r="G13" s="429"/>
      <c r="H13" s="429"/>
      <c r="I13" s="429"/>
      <c r="J13" s="429"/>
      <c r="K13" s="429"/>
      <c r="L13" s="430"/>
      <c r="M13" s="53"/>
      <c r="O13" s="18"/>
    </row>
    <row r="14" spans="1:16" x14ac:dyDescent="0.25">
      <c r="B14" s="171" t="str">
        <f>IF(Intro!$G$24="English",O14,P14)</f>
        <v>Comment 1</v>
      </c>
      <c r="C14" s="431"/>
      <c r="D14" s="435"/>
      <c r="E14" s="436"/>
      <c r="F14" s="436"/>
      <c r="G14" s="436"/>
      <c r="H14" s="436"/>
      <c r="I14" s="436"/>
      <c r="J14" s="436"/>
      <c r="K14" s="436"/>
      <c r="L14" s="437"/>
      <c r="M14" s="53"/>
      <c r="O14" s="18" t="s">
        <v>101</v>
      </c>
      <c r="P14" s="53" t="s">
        <v>102</v>
      </c>
    </row>
    <row r="15" spans="1:16" x14ac:dyDescent="0.25">
      <c r="B15" s="71"/>
      <c r="C15" s="432"/>
      <c r="D15" s="438"/>
      <c r="E15" s="439"/>
      <c r="F15" s="439"/>
      <c r="G15" s="439"/>
      <c r="H15" s="439"/>
      <c r="I15" s="439"/>
      <c r="J15" s="439"/>
      <c r="K15" s="439"/>
      <c r="L15" s="440"/>
      <c r="M15" s="53"/>
      <c r="O15" s="18"/>
    </row>
    <row r="16" spans="1:16" x14ac:dyDescent="0.25">
      <c r="B16" s="71"/>
      <c r="C16" s="432"/>
      <c r="D16" s="438"/>
      <c r="E16" s="439"/>
      <c r="F16" s="439"/>
      <c r="G16" s="439"/>
      <c r="H16" s="439"/>
      <c r="I16" s="439"/>
      <c r="J16" s="439"/>
      <c r="K16" s="439"/>
      <c r="L16" s="440"/>
      <c r="M16" s="53"/>
      <c r="O16" s="18"/>
    </row>
    <row r="17" spans="2:16" x14ac:dyDescent="0.25">
      <c r="B17" s="71"/>
      <c r="C17" s="432"/>
      <c r="D17" s="438"/>
      <c r="E17" s="439"/>
      <c r="F17" s="439"/>
      <c r="G17" s="439"/>
      <c r="H17" s="439"/>
      <c r="I17" s="439"/>
      <c r="J17" s="439"/>
      <c r="K17" s="439"/>
      <c r="L17" s="440"/>
      <c r="M17" s="53"/>
      <c r="O17" s="18"/>
    </row>
    <row r="18" spans="2:16" x14ac:dyDescent="0.25">
      <c r="B18" s="71"/>
      <c r="C18" s="432"/>
      <c r="D18" s="438"/>
      <c r="E18" s="439"/>
      <c r="F18" s="439"/>
      <c r="G18" s="439"/>
      <c r="H18" s="439"/>
      <c r="I18" s="439"/>
      <c r="J18" s="439"/>
      <c r="K18" s="439"/>
      <c r="L18" s="440"/>
      <c r="M18" s="53"/>
      <c r="O18" s="18"/>
    </row>
    <row r="19" spans="2:16" x14ac:dyDescent="0.25">
      <c r="B19" s="71"/>
      <c r="C19" s="432"/>
      <c r="D19" s="438"/>
      <c r="E19" s="439"/>
      <c r="F19" s="439"/>
      <c r="G19" s="439"/>
      <c r="H19" s="439"/>
      <c r="I19" s="439"/>
      <c r="J19" s="439"/>
      <c r="K19" s="439"/>
      <c r="L19" s="440"/>
      <c r="M19" s="53"/>
      <c r="O19" s="18"/>
    </row>
    <row r="20" spans="2:16" x14ac:dyDescent="0.25">
      <c r="B20" s="71"/>
      <c r="C20" s="432"/>
      <c r="D20" s="438"/>
      <c r="E20" s="439"/>
      <c r="F20" s="439"/>
      <c r="G20" s="439"/>
      <c r="H20" s="439"/>
      <c r="I20" s="439"/>
      <c r="J20" s="439"/>
      <c r="K20" s="439"/>
      <c r="L20" s="440"/>
      <c r="M20" s="53"/>
      <c r="O20" s="18"/>
    </row>
    <row r="21" spans="2:16" x14ac:dyDescent="0.25">
      <c r="B21" s="71"/>
      <c r="C21" s="432"/>
      <c r="D21" s="438"/>
      <c r="E21" s="439"/>
      <c r="F21" s="439"/>
      <c r="G21" s="439"/>
      <c r="H21" s="439"/>
      <c r="I21" s="439"/>
      <c r="J21" s="439"/>
      <c r="K21" s="439"/>
      <c r="L21" s="440"/>
      <c r="M21" s="53"/>
      <c r="O21" s="18"/>
    </row>
    <row r="22" spans="2:16" x14ac:dyDescent="0.25">
      <c r="B22" s="71"/>
      <c r="C22" s="432"/>
      <c r="D22" s="438"/>
      <c r="E22" s="439"/>
      <c r="F22" s="439"/>
      <c r="G22" s="439"/>
      <c r="H22" s="439"/>
      <c r="I22" s="439"/>
      <c r="J22" s="439"/>
      <c r="K22" s="439"/>
      <c r="L22" s="440"/>
      <c r="M22" s="53"/>
      <c r="O22" s="18"/>
    </row>
    <row r="23" spans="2:16" x14ac:dyDescent="0.25">
      <c r="B23" s="172"/>
      <c r="C23" s="433"/>
      <c r="D23" s="444"/>
      <c r="E23" s="445"/>
      <c r="F23" s="445"/>
      <c r="G23" s="445"/>
      <c r="H23" s="445"/>
      <c r="I23" s="445"/>
      <c r="J23" s="445"/>
      <c r="K23" s="445"/>
      <c r="L23" s="446"/>
      <c r="M23" s="53"/>
      <c r="O23" s="18"/>
    </row>
    <row r="24" spans="2:16" x14ac:dyDescent="0.25">
      <c r="B24" s="171" t="str">
        <f>IF(Intro!$G$24="English",O24,P24)</f>
        <v>Comment 2</v>
      </c>
      <c r="C24" s="431"/>
      <c r="D24" s="435"/>
      <c r="E24" s="436"/>
      <c r="F24" s="436"/>
      <c r="G24" s="436"/>
      <c r="H24" s="436"/>
      <c r="I24" s="436"/>
      <c r="J24" s="436"/>
      <c r="K24" s="436"/>
      <c r="L24" s="437"/>
      <c r="M24" s="53"/>
      <c r="O24" s="18" t="s">
        <v>103</v>
      </c>
      <c r="P24" s="53" t="s">
        <v>104</v>
      </c>
    </row>
    <row r="25" spans="2:16" x14ac:dyDescent="0.25">
      <c r="B25" s="71"/>
      <c r="C25" s="432"/>
      <c r="D25" s="438"/>
      <c r="E25" s="439"/>
      <c r="F25" s="439"/>
      <c r="G25" s="439"/>
      <c r="H25" s="439"/>
      <c r="I25" s="439"/>
      <c r="J25" s="439"/>
      <c r="K25" s="439"/>
      <c r="L25" s="440"/>
      <c r="M25" s="53"/>
      <c r="O25" s="18"/>
    </row>
    <row r="26" spans="2:16" x14ac:dyDescent="0.25">
      <c r="B26" s="71"/>
      <c r="C26" s="432"/>
      <c r="D26" s="438"/>
      <c r="E26" s="439"/>
      <c r="F26" s="439"/>
      <c r="G26" s="439"/>
      <c r="H26" s="439"/>
      <c r="I26" s="439"/>
      <c r="J26" s="439"/>
      <c r="K26" s="439"/>
      <c r="L26" s="440"/>
      <c r="M26" s="53"/>
      <c r="O26" s="18"/>
    </row>
    <row r="27" spans="2:16" x14ac:dyDescent="0.25">
      <c r="B27" s="71"/>
      <c r="C27" s="432"/>
      <c r="D27" s="438"/>
      <c r="E27" s="439"/>
      <c r="F27" s="439"/>
      <c r="G27" s="439"/>
      <c r="H27" s="439"/>
      <c r="I27" s="439"/>
      <c r="J27" s="439"/>
      <c r="K27" s="439"/>
      <c r="L27" s="440"/>
      <c r="M27" s="53"/>
      <c r="O27" s="18"/>
    </row>
    <row r="28" spans="2:16" x14ac:dyDescent="0.25">
      <c r="B28" s="71"/>
      <c r="C28" s="432"/>
      <c r="D28" s="438"/>
      <c r="E28" s="439"/>
      <c r="F28" s="439"/>
      <c r="G28" s="439"/>
      <c r="H28" s="439"/>
      <c r="I28" s="439"/>
      <c r="J28" s="439"/>
      <c r="K28" s="439"/>
      <c r="L28" s="440"/>
      <c r="M28" s="53"/>
      <c r="O28" s="18"/>
    </row>
    <row r="29" spans="2:16" x14ac:dyDescent="0.25">
      <c r="B29" s="71"/>
      <c r="C29" s="432"/>
      <c r="D29" s="438"/>
      <c r="E29" s="439"/>
      <c r="F29" s="439"/>
      <c r="G29" s="439"/>
      <c r="H29" s="439"/>
      <c r="I29" s="439"/>
      <c r="J29" s="439"/>
      <c r="K29" s="439"/>
      <c r="L29" s="440"/>
      <c r="M29" s="53"/>
      <c r="O29" s="18"/>
    </row>
    <row r="30" spans="2:16" x14ac:dyDescent="0.25">
      <c r="B30" s="71"/>
      <c r="C30" s="432"/>
      <c r="D30" s="438"/>
      <c r="E30" s="439"/>
      <c r="F30" s="439"/>
      <c r="G30" s="439"/>
      <c r="H30" s="439"/>
      <c r="I30" s="439"/>
      <c r="J30" s="439"/>
      <c r="K30" s="439"/>
      <c r="L30" s="440"/>
      <c r="M30" s="53"/>
      <c r="O30" s="18"/>
    </row>
    <row r="31" spans="2:16" x14ac:dyDescent="0.25">
      <c r="B31" s="71"/>
      <c r="C31" s="432"/>
      <c r="D31" s="438"/>
      <c r="E31" s="439"/>
      <c r="F31" s="439"/>
      <c r="G31" s="439"/>
      <c r="H31" s="439"/>
      <c r="I31" s="439"/>
      <c r="J31" s="439"/>
      <c r="K31" s="439"/>
      <c r="L31" s="440"/>
      <c r="M31" s="53"/>
      <c r="O31" s="18"/>
    </row>
    <row r="32" spans="2:16" x14ac:dyDescent="0.25">
      <c r="B32" s="71"/>
      <c r="C32" s="432"/>
      <c r="D32" s="438"/>
      <c r="E32" s="439"/>
      <c r="F32" s="439"/>
      <c r="G32" s="439"/>
      <c r="H32" s="439"/>
      <c r="I32" s="439"/>
      <c r="J32" s="439"/>
      <c r="K32" s="439"/>
      <c r="L32" s="440"/>
      <c r="M32" s="53"/>
      <c r="O32" s="18"/>
    </row>
    <row r="33" spans="2:16" x14ac:dyDescent="0.25">
      <c r="B33" s="172"/>
      <c r="C33" s="433"/>
      <c r="D33" s="444"/>
      <c r="E33" s="445"/>
      <c r="F33" s="445"/>
      <c r="G33" s="445"/>
      <c r="H33" s="445"/>
      <c r="I33" s="445"/>
      <c r="J33" s="445"/>
      <c r="K33" s="445"/>
      <c r="L33" s="446"/>
      <c r="M33" s="53"/>
      <c r="O33" s="18"/>
    </row>
    <row r="34" spans="2:16" x14ac:dyDescent="0.25">
      <c r="B34" s="171" t="str">
        <f>IF(Intro!$G$24="English",O34,P34)</f>
        <v>Comment 3</v>
      </c>
      <c r="C34" s="431"/>
      <c r="D34" s="435"/>
      <c r="E34" s="436"/>
      <c r="F34" s="436"/>
      <c r="G34" s="436"/>
      <c r="H34" s="436"/>
      <c r="I34" s="436"/>
      <c r="J34" s="436"/>
      <c r="K34" s="436"/>
      <c r="L34" s="437"/>
      <c r="M34" s="53"/>
      <c r="O34" s="18" t="s">
        <v>105</v>
      </c>
      <c r="P34" s="53" t="s">
        <v>106</v>
      </c>
    </row>
    <row r="35" spans="2:16" x14ac:dyDescent="0.25">
      <c r="B35" s="71"/>
      <c r="C35" s="432"/>
      <c r="D35" s="438"/>
      <c r="E35" s="439"/>
      <c r="F35" s="439"/>
      <c r="G35" s="439"/>
      <c r="H35" s="439"/>
      <c r="I35" s="439"/>
      <c r="J35" s="439"/>
      <c r="K35" s="439"/>
      <c r="L35" s="440"/>
      <c r="M35" s="53"/>
      <c r="O35" s="18"/>
    </row>
    <row r="36" spans="2:16" x14ac:dyDescent="0.25">
      <c r="B36" s="71"/>
      <c r="C36" s="432"/>
      <c r="D36" s="438"/>
      <c r="E36" s="439"/>
      <c r="F36" s="439"/>
      <c r="G36" s="439"/>
      <c r="H36" s="439"/>
      <c r="I36" s="439"/>
      <c r="J36" s="439"/>
      <c r="K36" s="439"/>
      <c r="L36" s="440"/>
      <c r="M36" s="53"/>
      <c r="O36" s="18"/>
    </row>
    <row r="37" spans="2:16" x14ac:dyDescent="0.25">
      <c r="B37" s="71"/>
      <c r="C37" s="432"/>
      <c r="D37" s="438"/>
      <c r="E37" s="439"/>
      <c r="F37" s="439"/>
      <c r="G37" s="439"/>
      <c r="H37" s="439"/>
      <c r="I37" s="439"/>
      <c r="J37" s="439"/>
      <c r="K37" s="439"/>
      <c r="L37" s="440"/>
      <c r="M37" s="53"/>
      <c r="O37" s="18"/>
    </row>
    <row r="38" spans="2:16" x14ac:dyDescent="0.25">
      <c r="B38" s="71"/>
      <c r="C38" s="432"/>
      <c r="D38" s="438"/>
      <c r="E38" s="439"/>
      <c r="F38" s="439"/>
      <c r="G38" s="439"/>
      <c r="H38" s="439"/>
      <c r="I38" s="439"/>
      <c r="J38" s="439"/>
      <c r="K38" s="439"/>
      <c r="L38" s="440"/>
      <c r="M38" s="53"/>
      <c r="O38" s="18"/>
    </row>
    <row r="39" spans="2:16" x14ac:dyDescent="0.25">
      <c r="B39" s="71"/>
      <c r="C39" s="432"/>
      <c r="D39" s="438"/>
      <c r="E39" s="439"/>
      <c r="F39" s="439"/>
      <c r="G39" s="439"/>
      <c r="H39" s="439"/>
      <c r="I39" s="439"/>
      <c r="J39" s="439"/>
      <c r="K39" s="439"/>
      <c r="L39" s="440"/>
      <c r="M39" s="53"/>
      <c r="O39" s="18"/>
    </row>
    <row r="40" spans="2:16" x14ac:dyDescent="0.25">
      <c r="B40" s="71"/>
      <c r="C40" s="432"/>
      <c r="D40" s="438"/>
      <c r="E40" s="439"/>
      <c r="F40" s="439"/>
      <c r="G40" s="439"/>
      <c r="H40" s="439"/>
      <c r="I40" s="439"/>
      <c r="J40" s="439"/>
      <c r="K40" s="439"/>
      <c r="L40" s="440"/>
      <c r="M40" s="53"/>
      <c r="O40" s="18"/>
    </row>
    <row r="41" spans="2:16" x14ac:dyDescent="0.25">
      <c r="B41" s="71"/>
      <c r="C41" s="432"/>
      <c r="D41" s="438"/>
      <c r="E41" s="439"/>
      <c r="F41" s="439"/>
      <c r="G41" s="439"/>
      <c r="H41" s="439"/>
      <c r="I41" s="439"/>
      <c r="J41" s="439"/>
      <c r="K41" s="439"/>
      <c r="L41" s="440"/>
      <c r="M41" s="53"/>
      <c r="O41" s="18"/>
    </row>
    <row r="42" spans="2:16" x14ac:dyDescent="0.25">
      <c r="B42" s="71"/>
      <c r="C42" s="432"/>
      <c r="D42" s="438"/>
      <c r="E42" s="439"/>
      <c r="F42" s="439"/>
      <c r="G42" s="439"/>
      <c r="H42" s="439"/>
      <c r="I42" s="439"/>
      <c r="J42" s="439"/>
      <c r="K42" s="439"/>
      <c r="L42" s="440"/>
      <c r="M42" s="53"/>
      <c r="O42" s="18"/>
    </row>
    <row r="43" spans="2:16" x14ac:dyDescent="0.25">
      <c r="B43" s="172"/>
      <c r="C43" s="433"/>
      <c r="D43" s="444"/>
      <c r="E43" s="445"/>
      <c r="F43" s="445"/>
      <c r="G43" s="445"/>
      <c r="H43" s="445"/>
      <c r="I43" s="445"/>
      <c r="J43" s="445"/>
      <c r="K43" s="445"/>
      <c r="L43" s="446"/>
      <c r="M43" s="53"/>
      <c r="O43" s="18"/>
    </row>
    <row r="44" spans="2:16" x14ac:dyDescent="0.25">
      <c r="B44" s="171" t="str">
        <f>IF(Intro!$G$24="English",O44,P44)</f>
        <v>Comment 4</v>
      </c>
      <c r="C44" s="431"/>
      <c r="D44" s="435"/>
      <c r="E44" s="436"/>
      <c r="F44" s="436"/>
      <c r="G44" s="436"/>
      <c r="H44" s="436"/>
      <c r="I44" s="436"/>
      <c r="J44" s="436"/>
      <c r="K44" s="436"/>
      <c r="L44" s="437"/>
      <c r="M44" s="53"/>
      <c r="O44" s="18" t="s">
        <v>107</v>
      </c>
      <c r="P44" s="53" t="s">
        <v>108</v>
      </c>
    </row>
    <row r="45" spans="2:16" x14ac:dyDescent="0.25">
      <c r="B45" s="71"/>
      <c r="C45" s="432"/>
      <c r="D45" s="438"/>
      <c r="E45" s="439"/>
      <c r="F45" s="439"/>
      <c r="G45" s="439"/>
      <c r="H45" s="439"/>
      <c r="I45" s="439"/>
      <c r="J45" s="439"/>
      <c r="K45" s="439"/>
      <c r="L45" s="440"/>
      <c r="M45" s="53"/>
      <c r="O45" s="18"/>
    </row>
    <row r="46" spans="2:16" x14ac:dyDescent="0.25">
      <c r="B46" s="71"/>
      <c r="C46" s="432"/>
      <c r="D46" s="438"/>
      <c r="E46" s="439"/>
      <c r="F46" s="439"/>
      <c r="G46" s="439"/>
      <c r="H46" s="439"/>
      <c r="I46" s="439"/>
      <c r="J46" s="439"/>
      <c r="K46" s="439"/>
      <c r="L46" s="440"/>
      <c r="M46" s="53"/>
      <c r="O46" s="18"/>
    </row>
    <row r="47" spans="2:16" x14ac:dyDescent="0.25">
      <c r="B47" s="71"/>
      <c r="C47" s="432"/>
      <c r="D47" s="438"/>
      <c r="E47" s="439"/>
      <c r="F47" s="439"/>
      <c r="G47" s="439"/>
      <c r="H47" s="439"/>
      <c r="I47" s="439"/>
      <c r="J47" s="439"/>
      <c r="K47" s="439"/>
      <c r="L47" s="440"/>
      <c r="M47" s="53"/>
      <c r="O47" s="18"/>
    </row>
    <row r="48" spans="2:16" x14ac:dyDescent="0.25">
      <c r="B48" s="71"/>
      <c r="C48" s="432"/>
      <c r="D48" s="438"/>
      <c r="E48" s="439"/>
      <c r="F48" s="439"/>
      <c r="G48" s="439"/>
      <c r="H48" s="439"/>
      <c r="I48" s="439"/>
      <c r="J48" s="439"/>
      <c r="K48" s="439"/>
      <c r="L48" s="440"/>
      <c r="M48" s="53"/>
      <c r="O48" s="18"/>
    </row>
    <row r="49" spans="1:16" x14ac:dyDescent="0.25">
      <c r="B49" s="71"/>
      <c r="C49" s="432"/>
      <c r="D49" s="438"/>
      <c r="E49" s="439"/>
      <c r="F49" s="439"/>
      <c r="G49" s="439"/>
      <c r="H49" s="439"/>
      <c r="I49" s="439"/>
      <c r="J49" s="439"/>
      <c r="K49" s="439"/>
      <c r="L49" s="440"/>
      <c r="M49" s="53"/>
      <c r="O49" s="18"/>
    </row>
    <row r="50" spans="1:16" x14ac:dyDescent="0.25">
      <c r="B50" s="71"/>
      <c r="C50" s="432"/>
      <c r="D50" s="438"/>
      <c r="E50" s="439"/>
      <c r="F50" s="439"/>
      <c r="G50" s="439"/>
      <c r="H50" s="439"/>
      <c r="I50" s="439"/>
      <c r="J50" s="439"/>
      <c r="K50" s="439"/>
      <c r="L50" s="440"/>
      <c r="M50" s="53"/>
      <c r="O50" s="18"/>
    </row>
    <row r="51" spans="1:16" x14ac:dyDescent="0.25">
      <c r="B51" s="71"/>
      <c r="C51" s="432"/>
      <c r="D51" s="438"/>
      <c r="E51" s="439"/>
      <c r="F51" s="439"/>
      <c r="G51" s="439"/>
      <c r="H51" s="439"/>
      <c r="I51" s="439"/>
      <c r="J51" s="439"/>
      <c r="K51" s="439"/>
      <c r="L51" s="440"/>
      <c r="M51" s="53"/>
      <c r="O51" s="18"/>
    </row>
    <row r="52" spans="1:16" x14ac:dyDescent="0.25">
      <c r="B52" s="71"/>
      <c r="C52" s="432"/>
      <c r="D52" s="438"/>
      <c r="E52" s="439"/>
      <c r="F52" s="439"/>
      <c r="G52" s="439"/>
      <c r="H52" s="439"/>
      <c r="I52" s="439"/>
      <c r="J52" s="439"/>
      <c r="K52" s="439"/>
      <c r="L52" s="440"/>
      <c r="M52" s="53"/>
      <c r="O52" s="18"/>
    </row>
    <row r="53" spans="1:16" x14ac:dyDescent="0.25">
      <c r="B53" s="172"/>
      <c r="C53" s="433"/>
      <c r="D53" s="444"/>
      <c r="E53" s="445"/>
      <c r="F53" s="445"/>
      <c r="G53" s="445"/>
      <c r="H53" s="445"/>
      <c r="I53" s="445"/>
      <c r="J53" s="445"/>
      <c r="K53" s="445"/>
      <c r="L53" s="446"/>
      <c r="M53" s="53"/>
      <c r="O53" s="18"/>
    </row>
    <row r="54" spans="1:16" x14ac:dyDescent="0.25">
      <c r="B54" s="171" t="str">
        <f>IF(Intro!$G$24="English",O54,P54)</f>
        <v>Comment 5</v>
      </c>
      <c r="C54" s="431"/>
      <c r="D54" s="435"/>
      <c r="E54" s="436"/>
      <c r="F54" s="436"/>
      <c r="G54" s="436"/>
      <c r="H54" s="436"/>
      <c r="I54" s="436"/>
      <c r="J54" s="436"/>
      <c r="K54" s="436"/>
      <c r="L54" s="437"/>
      <c r="M54" s="53"/>
      <c r="O54" s="18" t="s">
        <v>109</v>
      </c>
      <c r="P54" s="53" t="s">
        <v>110</v>
      </c>
    </row>
    <row r="55" spans="1:16" x14ac:dyDescent="0.25">
      <c r="B55" s="71"/>
      <c r="C55" s="432"/>
      <c r="D55" s="438"/>
      <c r="E55" s="439"/>
      <c r="F55" s="439"/>
      <c r="G55" s="439"/>
      <c r="H55" s="439"/>
      <c r="I55" s="439"/>
      <c r="J55" s="439"/>
      <c r="K55" s="439"/>
      <c r="L55" s="440"/>
      <c r="M55" s="53"/>
      <c r="O55" s="18"/>
    </row>
    <row r="56" spans="1:16" x14ac:dyDescent="0.25">
      <c r="B56" s="71"/>
      <c r="C56" s="432"/>
      <c r="D56" s="438"/>
      <c r="E56" s="439"/>
      <c r="F56" s="439"/>
      <c r="G56" s="439"/>
      <c r="H56" s="439"/>
      <c r="I56" s="439"/>
      <c r="J56" s="439"/>
      <c r="K56" s="439"/>
      <c r="L56" s="440"/>
      <c r="M56" s="53"/>
      <c r="O56" s="18"/>
    </row>
    <row r="57" spans="1:16" x14ac:dyDescent="0.25">
      <c r="B57" s="71"/>
      <c r="C57" s="432"/>
      <c r="D57" s="438"/>
      <c r="E57" s="439"/>
      <c r="F57" s="439"/>
      <c r="G57" s="439"/>
      <c r="H57" s="439"/>
      <c r="I57" s="439"/>
      <c r="J57" s="439"/>
      <c r="K57" s="439"/>
      <c r="L57" s="440"/>
      <c r="M57" s="53"/>
      <c r="O57" s="18"/>
    </row>
    <row r="58" spans="1:16" x14ac:dyDescent="0.25">
      <c r="B58" s="71"/>
      <c r="C58" s="432"/>
      <c r="D58" s="438"/>
      <c r="E58" s="439"/>
      <c r="F58" s="439"/>
      <c r="G58" s="439"/>
      <c r="H58" s="439"/>
      <c r="I58" s="439"/>
      <c r="J58" s="439"/>
      <c r="K58" s="439"/>
      <c r="L58" s="440"/>
      <c r="M58" s="53"/>
      <c r="O58" s="18"/>
    </row>
    <row r="59" spans="1:16" x14ac:dyDescent="0.25">
      <c r="B59" s="71"/>
      <c r="C59" s="432"/>
      <c r="D59" s="438"/>
      <c r="E59" s="439"/>
      <c r="F59" s="439"/>
      <c r="G59" s="439"/>
      <c r="H59" s="439"/>
      <c r="I59" s="439"/>
      <c r="J59" s="439"/>
      <c r="K59" s="439"/>
      <c r="L59" s="440"/>
      <c r="M59" s="53"/>
      <c r="O59" s="18"/>
    </row>
    <row r="60" spans="1:16" x14ac:dyDescent="0.25">
      <c r="B60" s="71"/>
      <c r="C60" s="432"/>
      <c r="D60" s="438"/>
      <c r="E60" s="439"/>
      <c r="F60" s="439"/>
      <c r="G60" s="439"/>
      <c r="H60" s="439"/>
      <c r="I60" s="439"/>
      <c r="J60" s="439"/>
      <c r="K60" s="439"/>
      <c r="L60" s="440"/>
      <c r="M60" s="53"/>
      <c r="O60" s="18"/>
    </row>
    <row r="61" spans="1:16" x14ac:dyDescent="0.25">
      <c r="B61" s="71"/>
      <c r="C61" s="432"/>
      <c r="D61" s="438"/>
      <c r="E61" s="439"/>
      <c r="F61" s="439"/>
      <c r="G61" s="439"/>
      <c r="H61" s="439"/>
      <c r="I61" s="439"/>
      <c r="J61" s="439"/>
      <c r="K61" s="439"/>
      <c r="L61" s="440"/>
      <c r="M61" s="53"/>
      <c r="O61" s="18"/>
    </row>
    <row r="62" spans="1:16" x14ac:dyDescent="0.25">
      <c r="B62" s="71"/>
      <c r="C62" s="432"/>
      <c r="D62" s="438"/>
      <c r="E62" s="439"/>
      <c r="F62" s="439"/>
      <c r="G62" s="439"/>
      <c r="H62" s="439"/>
      <c r="I62" s="439"/>
      <c r="J62" s="439"/>
      <c r="K62" s="439"/>
      <c r="L62" s="440"/>
      <c r="M62" s="53"/>
      <c r="O62" s="18"/>
    </row>
    <row r="63" spans="1:16" x14ac:dyDescent="0.25">
      <c r="B63" s="173"/>
      <c r="C63" s="434"/>
      <c r="D63" s="441"/>
      <c r="E63" s="442"/>
      <c r="F63" s="442"/>
      <c r="G63" s="442"/>
      <c r="H63" s="442"/>
      <c r="I63" s="442"/>
      <c r="J63" s="442"/>
      <c r="K63" s="442"/>
      <c r="L63" s="443"/>
      <c r="M63" s="53"/>
      <c r="O63" s="18"/>
    </row>
    <row r="64" spans="1:16" s="47" customFormat="1" x14ac:dyDescent="0.25">
      <c r="A64" s="81"/>
      <c r="B64" s="4"/>
      <c r="C64" s="42"/>
      <c r="D64" s="42"/>
      <c r="E64" s="42"/>
      <c r="F64" s="42"/>
      <c r="G64" s="42"/>
      <c r="H64" s="42"/>
      <c r="I64" s="42"/>
      <c r="J64" s="42"/>
      <c r="K64" s="42"/>
      <c r="L64" s="42"/>
      <c r="N64" s="82"/>
    </row>
  </sheetData>
  <sheetProtection algorithmName="SHA-512" hashValue="WAaNmvg5Lshng6Bwv+wvsglkqoKGlFk7CzxlK6qQsD7BOD71AMJw/bhSirEEqosVyIfcPl/mKuJkfUD5vpvTXw==" saltValue="6AUtyudsvJdcT7CNwQjTSw==" spinCount="100000" sheet="1" objects="1" scenarios="1" selectLockedCells="1"/>
  <mergeCells count="17">
    <mergeCell ref="C34:C43"/>
    <mergeCell ref="C44:C53"/>
    <mergeCell ref="C54:C63"/>
    <mergeCell ref="D34:L43"/>
    <mergeCell ref="D44:L53"/>
    <mergeCell ref="D54:L63"/>
    <mergeCell ref="B4:L4"/>
    <mergeCell ref="B5:L5"/>
    <mergeCell ref="B6:L6"/>
    <mergeCell ref="B10:L10"/>
    <mergeCell ref="B8:L8"/>
    <mergeCell ref="C14:C23"/>
    <mergeCell ref="C24:C33"/>
    <mergeCell ref="D12:L13"/>
    <mergeCell ref="D14:L23"/>
    <mergeCell ref="D24:L33"/>
    <mergeCell ref="C12:C1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590C6982-93A3-4691-99E4-9AA97E9A9948}">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6">
    <tabColor rgb="FF00B0F0"/>
    <pageSetUpPr fitToPage="1"/>
  </sheetPr>
  <dimension ref="A1:P53"/>
  <sheetViews>
    <sheetView showGridLines="0" topLeftCell="A25"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9" width="9.42578125" style="53" customWidth="1"/>
    <col min="20" max="16384" width="9.42578125" style="53"/>
  </cols>
  <sheetData>
    <row r="1" spans="1:16" x14ac:dyDescent="0.25">
      <c r="O1" s="53" t="s">
        <v>316</v>
      </c>
      <c r="P1" s="53" t="s">
        <v>316</v>
      </c>
    </row>
    <row r="2" spans="1:16" x14ac:dyDescent="0.25">
      <c r="B2" s="10" t="s">
        <v>46</v>
      </c>
      <c r="O2" s="9" t="s">
        <v>68</v>
      </c>
      <c r="P2" s="9" t="s">
        <v>81</v>
      </c>
    </row>
    <row r="3" spans="1:16" x14ac:dyDescent="0.25">
      <c r="B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20" customFormat="1" x14ac:dyDescent="0.25">
      <c r="A7" s="38"/>
      <c r="B7" s="39"/>
      <c r="C7" s="39"/>
      <c r="D7" s="39"/>
      <c r="E7" s="39"/>
      <c r="F7" s="39"/>
      <c r="G7" s="39"/>
      <c r="H7" s="39"/>
      <c r="I7" s="39"/>
      <c r="J7" s="39"/>
      <c r="K7" s="39"/>
      <c r="L7" s="39"/>
      <c r="O7" s="15"/>
      <c r="P7" s="15"/>
    </row>
    <row r="8" spans="1:16" x14ac:dyDescent="0.25">
      <c r="B8" s="513" t="str">
        <f>IF(Intro!$G$24="English",O8,P8)</f>
        <v>CONFIRMATION OF REPORTED DATA</v>
      </c>
      <c r="C8" s="514"/>
      <c r="D8" s="514"/>
      <c r="E8" s="514"/>
      <c r="F8" s="514"/>
      <c r="G8" s="514"/>
      <c r="H8" s="514"/>
      <c r="I8" s="514"/>
      <c r="J8" s="514"/>
      <c r="K8" s="514"/>
      <c r="L8" s="515"/>
      <c r="M8" s="53"/>
      <c r="O8" s="53" t="s">
        <v>40</v>
      </c>
      <c r="P8" s="53" t="s">
        <v>29</v>
      </c>
    </row>
    <row r="9" spans="1:16" x14ac:dyDescent="0.25">
      <c r="B9" s="315" t="str">
        <f>IF(Intro!$G$24="English",O9,P9)</f>
        <v>GENERAL</v>
      </c>
      <c r="C9" s="316"/>
      <c r="D9" s="316"/>
      <c r="E9" s="316"/>
      <c r="F9" s="316"/>
      <c r="G9" s="316"/>
      <c r="H9" s="316"/>
      <c r="I9" s="316"/>
      <c r="J9" s="316"/>
      <c r="K9" s="316"/>
      <c r="L9" s="317"/>
      <c r="M9" s="53"/>
      <c r="O9" s="62" t="s">
        <v>263</v>
      </c>
      <c r="P9" s="62" t="s">
        <v>264</v>
      </c>
    </row>
    <row r="10" spans="1:16" x14ac:dyDescent="0.25">
      <c r="B10" s="60"/>
      <c r="C10" s="30"/>
      <c r="D10" s="30"/>
      <c r="E10" s="30"/>
      <c r="F10" s="30"/>
      <c r="G10" s="30"/>
      <c r="H10" s="30"/>
      <c r="I10" s="30"/>
      <c r="J10" s="30"/>
      <c r="K10" s="30"/>
      <c r="L10" s="104"/>
      <c r="M10" s="53"/>
    </row>
    <row r="11" spans="1:16" x14ac:dyDescent="0.25">
      <c r="B11" s="60"/>
      <c r="C11" s="30"/>
      <c r="D11" s="30"/>
      <c r="E11" s="30"/>
      <c r="F11" s="30"/>
      <c r="G11" s="30"/>
      <c r="H11" s="30"/>
      <c r="I11" s="30"/>
      <c r="J11" s="165" t="str">
        <f>IF(Intro!$G$24="English",O11,P11)</f>
        <v>Select Yes or No</v>
      </c>
      <c r="K11" s="30"/>
      <c r="L11" s="104"/>
      <c r="M11" s="53"/>
      <c r="O11" s="53" t="s">
        <v>134</v>
      </c>
      <c r="P11" s="53" t="s">
        <v>135</v>
      </c>
    </row>
    <row r="12" spans="1:16" s="28" customFormat="1" x14ac:dyDescent="0.25">
      <c r="A12" s="83"/>
      <c r="B12" s="390" t="str">
        <f>IF(Intro!$G$24="English",O12,P12)</f>
        <v>Confirm that all data reported in this questionnaire pertain to the goods as defined in the "Intro" tab.</v>
      </c>
      <c r="C12" s="347"/>
      <c r="D12" s="347"/>
      <c r="E12" s="347"/>
      <c r="F12" s="347"/>
      <c r="G12" s="347"/>
      <c r="H12" s="347"/>
      <c r="I12" s="347"/>
      <c r="J12" s="137"/>
      <c r="K12" s="1"/>
      <c r="L12" s="107"/>
      <c r="O12" s="28" t="s">
        <v>305</v>
      </c>
      <c r="P12" s="28" t="s">
        <v>306</v>
      </c>
    </row>
    <row r="13" spans="1:16" s="28" customFormat="1" x14ac:dyDescent="0.25">
      <c r="A13" s="83"/>
      <c r="B13" s="390" t="str">
        <f>IF(Intro!$G$24="English",O13,P13)</f>
        <v>Confirm that all the sources of imports (countries) of the goods have been reported in this questionnaire.</v>
      </c>
      <c r="C13" s="347"/>
      <c r="D13" s="347"/>
      <c r="E13" s="347"/>
      <c r="F13" s="347"/>
      <c r="G13" s="347"/>
      <c r="H13" s="347"/>
      <c r="I13" s="347"/>
      <c r="J13" s="137"/>
      <c r="K13" s="1"/>
      <c r="L13" s="107"/>
      <c r="O13" s="28" t="s">
        <v>336</v>
      </c>
      <c r="P13" s="28" t="s">
        <v>337</v>
      </c>
    </row>
    <row r="14" spans="1:16" s="28" customFormat="1" x14ac:dyDescent="0.25">
      <c r="A14" s="83"/>
      <c r="B14" s="516" t="str">
        <f>IF(Intro!$G$24="English",O14,P14)</f>
        <v>Confirm that all volumes reported in this questionnaire are in tonnes.</v>
      </c>
      <c r="C14" s="517"/>
      <c r="D14" s="517"/>
      <c r="E14" s="517"/>
      <c r="F14" s="517"/>
      <c r="G14" s="517"/>
      <c r="H14" s="517"/>
      <c r="I14" s="517"/>
      <c r="J14" s="63"/>
      <c r="K14" s="1"/>
      <c r="L14" s="76"/>
      <c r="O14" s="28" t="str">
        <f>"Confirm that all volumes reported in this questionnaire are in "&amp;(Variables!B23)&amp;"."</f>
        <v>Confirm that all volumes reported in this questionnaire are in tonnes.</v>
      </c>
      <c r="P14" s="28" t="str">
        <f>"Confirmez que tous les volumes déclarés dans ce questionnaire sont en "&amp;(Variables!C23)&amp;"."</f>
        <v>Confirmez que tous les volumes déclarés dans ce questionnaire sont en tonnes.</v>
      </c>
    </row>
    <row r="15" spans="1:16" s="28" customFormat="1" x14ac:dyDescent="0.25">
      <c r="A15" s="83"/>
      <c r="B15" s="516" t="str">
        <f>IF(Intro!$G$24="English",O15,P15)</f>
        <v>Confirm that all values reported in this questionnaire are in Canadian dollars.</v>
      </c>
      <c r="C15" s="517" t="e">
        <f>IF(SUM(#REF!)&lt;&gt;0,"X","-")</f>
        <v>#REF!</v>
      </c>
      <c r="D15" s="517" t="e">
        <f>IF(SUM(#REF!)&lt;&gt;0,"X","-")</f>
        <v>#REF!</v>
      </c>
      <c r="E15" s="517" t="e">
        <f>IF(SUM(#REF!)&lt;&gt;0,"X","-")</f>
        <v>#REF!</v>
      </c>
      <c r="F15" s="517" t="e">
        <f>IF(SUM(#REF!)&lt;&gt;0,"X","-")</f>
        <v>#REF!</v>
      </c>
      <c r="G15" s="517" t="e">
        <f>IF(SUM(#REF!)&lt;&gt;0,"X","-")</f>
        <v>#REF!</v>
      </c>
      <c r="H15" s="517"/>
      <c r="I15" s="517"/>
      <c r="J15" s="63"/>
      <c r="K15" s="1"/>
      <c r="L15" s="76"/>
      <c r="O15" s="28" t="s">
        <v>164</v>
      </c>
      <c r="P15" s="28" t="s">
        <v>163</v>
      </c>
    </row>
    <row r="16" spans="1:16" s="28" customFormat="1" x14ac:dyDescent="0.25">
      <c r="A16" s="83"/>
      <c r="B16" s="516" t="str">
        <f>IF(Intro!$G$24="English",O16,P16)</f>
        <v>Confirm that all information is reported on a calendar-year basis.</v>
      </c>
      <c r="C16" s="517" t="e">
        <f>IF(SUM(#REF!)&lt;&gt;0,"X","-")</f>
        <v>#REF!</v>
      </c>
      <c r="D16" s="517" t="e">
        <f>IF(SUM(#REF!)&lt;&gt;0,"X","-")</f>
        <v>#REF!</v>
      </c>
      <c r="E16" s="517" t="e">
        <f>IF(SUM(#REF!)&lt;&gt;0,"X","-")</f>
        <v>#REF!</v>
      </c>
      <c r="F16" s="517" t="e">
        <f>IF(SUM(#REF!)&lt;&gt;0,"X","-")</f>
        <v>#REF!</v>
      </c>
      <c r="G16" s="517" t="e">
        <f>IF(SUM(#REF!)&lt;&gt;0,"X","-")</f>
        <v>#REF!</v>
      </c>
      <c r="H16" s="517"/>
      <c r="I16" s="517"/>
      <c r="J16" s="63"/>
      <c r="K16" s="1"/>
      <c r="L16" s="107"/>
      <c r="O16" s="28" t="s">
        <v>65</v>
      </c>
      <c r="P16" s="28" t="s">
        <v>66</v>
      </c>
    </row>
    <row r="17" spans="1:16" x14ac:dyDescent="0.25">
      <c r="B17" s="60"/>
      <c r="C17" s="30"/>
      <c r="D17" s="30"/>
      <c r="E17" s="30"/>
      <c r="F17" s="30"/>
      <c r="G17" s="30"/>
      <c r="H17" s="30"/>
      <c r="I17" s="30"/>
      <c r="J17" s="30"/>
      <c r="K17" s="30"/>
      <c r="L17" s="104"/>
      <c r="M17" s="53"/>
    </row>
    <row r="18" spans="1:16" s="28" customFormat="1" x14ac:dyDescent="0.25">
      <c r="A18" s="83"/>
      <c r="B18" s="275" t="str">
        <f>IF(Intro!$G$24="English",O18,P18)</f>
        <v>If no, explain.</v>
      </c>
      <c r="C18" s="276"/>
      <c r="D18" s="276"/>
      <c r="E18" s="276"/>
      <c r="F18" s="276"/>
      <c r="G18" s="276"/>
      <c r="H18" s="276"/>
      <c r="I18" s="276"/>
      <c r="J18" s="276"/>
      <c r="K18" s="72"/>
      <c r="L18" s="107"/>
      <c r="O18" s="64" t="s">
        <v>290</v>
      </c>
      <c r="P18" s="6" t="s">
        <v>291</v>
      </c>
    </row>
    <row r="19" spans="1:16" s="28" customFormat="1" x14ac:dyDescent="0.25">
      <c r="A19" s="83"/>
      <c r="B19" s="67"/>
      <c r="C19" s="68"/>
      <c r="D19" s="68"/>
      <c r="E19" s="68"/>
      <c r="F19" s="68"/>
      <c r="G19" s="68"/>
      <c r="H19" s="68"/>
      <c r="I19" s="68"/>
      <c r="J19" s="68"/>
      <c r="K19" s="72"/>
      <c r="L19" s="107"/>
      <c r="O19" s="64"/>
      <c r="P19" s="6"/>
    </row>
    <row r="20" spans="1:16" s="28" customFormat="1" x14ac:dyDescent="0.25">
      <c r="A20" s="83"/>
      <c r="B20" s="510"/>
      <c r="C20" s="511"/>
      <c r="D20" s="511"/>
      <c r="E20" s="511"/>
      <c r="F20" s="511"/>
      <c r="G20" s="511"/>
      <c r="H20" s="511"/>
      <c r="I20" s="511"/>
      <c r="J20" s="511"/>
      <c r="K20" s="511"/>
      <c r="L20" s="512"/>
    </row>
    <row r="21" spans="1:16" s="28" customFormat="1" x14ac:dyDescent="0.25">
      <c r="A21" s="83"/>
      <c r="B21" s="510"/>
      <c r="C21" s="511"/>
      <c r="D21" s="511"/>
      <c r="E21" s="511"/>
      <c r="F21" s="511"/>
      <c r="G21" s="511"/>
      <c r="H21" s="511"/>
      <c r="I21" s="511"/>
      <c r="J21" s="511"/>
      <c r="K21" s="511"/>
      <c r="L21" s="512"/>
    </row>
    <row r="22" spans="1:16" s="28" customFormat="1" x14ac:dyDescent="0.25">
      <c r="A22" s="83"/>
      <c r="B22" s="510"/>
      <c r="C22" s="511"/>
      <c r="D22" s="511"/>
      <c r="E22" s="511"/>
      <c r="F22" s="511"/>
      <c r="G22" s="511"/>
      <c r="H22" s="511"/>
      <c r="I22" s="511"/>
      <c r="J22" s="511"/>
      <c r="K22" s="511"/>
      <c r="L22" s="512"/>
    </row>
    <row r="23" spans="1:16" s="28" customFormat="1" x14ac:dyDescent="0.25">
      <c r="A23" s="83"/>
      <c r="B23" s="510"/>
      <c r="C23" s="511"/>
      <c r="D23" s="511"/>
      <c r="E23" s="511"/>
      <c r="F23" s="511"/>
      <c r="G23" s="511"/>
      <c r="H23" s="511"/>
      <c r="I23" s="511"/>
      <c r="J23" s="511"/>
      <c r="K23" s="511"/>
      <c r="L23" s="512"/>
    </row>
    <row r="24" spans="1:16" s="28" customFormat="1" x14ac:dyDescent="0.25">
      <c r="A24" s="83"/>
      <c r="B24" s="510"/>
      <c r="C24" s="511"/>
      <c r="D24" s="511"/>
      <c r="E24" s="511"/>
      <c r="F24" s="511"/>
      <c r="G24" s="511"/>
      <c r="H24" s="511"/>
      <c r="I24" s="511"/>
      <c r="J24" s="511"/>
      <c r="K24" s="511"/>
      <c r="L24" s="512"/>
    </row>
    <row r="25" spans="1:16" s="28" customFormat="1" x14ac:dyDescent="0.25">
      <c r="A25" s="83"/>
      <c r="B25" s="510"/>
      <c r="C25" s="511"/>
      <c r="D25" s="511"/>
      <c r="E25" s="511"/>
      <c r="F25" s="511"/>
      <c r="G25" s="511"/>
      <c r="H25" s="511"/>
      <c r="I25" s="511"/>
      <c r="J25" s="511"/>
      <c r="K25" s="511"/>
      <c r="L25" s="512"/>
    </row>
    <row r="26" spans="1:16" s="28" customFormat="1" x14ac:dyDescent="0.25">
      <c r="A26" s="83"/>
      <c r="B26" s="510"/>
      <c r="C26" s="511"/>
      <c r="D26" s="511"/>
      <c r="E26" s="511"/>
      <c r="F26" s="511"/>
      <c r="G26" s="511"/>
      <c r="H26" s="511"/>
      <c r="I26" s="511"/>
      <c r="J26" s="511"/>
      <c r="K26" s="511"/>
      <c r="L26" s="512"/>
    </row>
    <row r="27" spans="1:16" s="28" customFormat="1" x14ac:dyDescent="0.25">
      <c r="A27" s="83"/>
      <c r="B27" s="510"/>
      <c r="C27" s="511"/>
      <c r="D27" s="511"/>
      <c r="E27" s="511"/>
      <c r="F27" s="511"/>
      <c r="G27" s="511"/>
      <c r="H27" s="511"/>
      <c r="I27" s="511"/>
      <c r="J27" s="511"/>
      <c r="K27" s="511"/>
      <c r="L27" s="512"/>
    </row>
    <row r="28" spans="1:16" x14ac:dyDescent="0.25">
      <c r="B28" s="100"/>
      <c r="C28" s="101"/>
      <c r="D28" s="101"/>
      <c r="E28" s="101"/>
      <c r="F28" s="101"/>
      <c r="G28" s="101"/>
      <c r="H28" s="101"/>
      <c r="I28" s="101"/>
      <c r="J28" s="101"/>
      <c r="K28" s="101"/>
      <c r="L28" s="102"/>
      <c r="M28" s="53"/>
    </row>
    <row r="29" spans="1:16" x14ac:dyDescent="0.25">
      <c r="B29" s="315" t="str">
        <f>IF(Intro!$G$24="English",O29,P29)</f>
        <v>IMPORTS AND SALES</v>
      </c>
      <c r="C29" s="316"/>
      <c r="D29" s="316"/>
      <c r="E29" s="316"/>
      <c r="F29" s="316"/>
      <c r="G29" s="316"/>
      <c r="H29" s="316"/>
      <c r="I29" s="316"/>
      <c r="J29" s="316"/>
      <c r="K29" s="316"/>
      <c r="L29" s="317"/>
      <c r="M29" s="53"/>
      <c r="O29" s="62" t="s">
        <v>250</v>
      </c>
      <c r="P29" s="62" t="s">
        <v>266</v>
      </c>
    </row>
    <row r="30" spans="1:16" x14ac:dyDescent="0.25">
      <c r="B30" s="60"/>
      <c r="C30" s="30"/>
      <c r="D30" s="30"/>
      <c r="E30" s="30"/>
      <c r="F30" s="30"/>
      <c r="G30" s="30"/>
      <c r="H30" s="30"/>
      <c r="I30" s="30"/>
      <c r="J30" s="30"/>
      <c r="K30" s="30"/>
      <c r="L30" s="104"/>
      <c r="M30" s="53"/>
    </row>
    <row r="31" spans="1:16" x14ac:dyDescent="0.25">
      <c r="B31" s="321" t="str">
        <f>IF(Intro!$G$24="English",O31,P31)</f>
        <v>Note: Public/non-confidential information in this table is automatically generated from the information provided in the "Imp" tabs and "Invent-Stock" tab. Any changes to this public summary must therefore be made in those tabs.</v>
      </c>
      <c r="C31" s="322"/>
      <c r="D31" s="322"/>
      <c r="E31" s="322"/>
      <c r="F31" s="322"/>
      <c r="G31" s="322"/>
      <c r="H31" s="322"/>
      <c r="I31" s="322"/>
      <c r="J31" s="322"/>
      <c r="K31" s="322"/>
      <c r="L31" s="337"/>
      <c r="M31" s="53"/>
      <c r="O31" s="53" t="s">
        <v>265</v>
      </c>
      <c r="P31" s="53" t="s">
        <v>133</v>
      </c>
    </row>
    <row r="32" spans="1:16" x14ac:dyDescent="0.25">
      <c r="B32" s="321"/>
      <c r="C32" s="322"/>
      <c r="D32" s="322"/>
      <c r="E32" s="322"/>
      <c r="F32" s="322"/>
      <c r="G32" s="322"/>
      <c r="H32" s="322"/>
      <c r="I32" s="322"/>
      <c r="J32" s="322"/>
      <c r="K32" s="322"/>
      <c r="L32" s="337"/>
      <c r="M32" s="53"/>
    </row>
    <row r="33" spans="1:15" x14ac:dyDescent="0.25">
      <c r="B33" s="67"/>
      <c r="E33" s="53"/>
      <c r="F33" s="53"/>
      <c r="G33" s="53"/>
      <c r="H33" s="53"/>
      <c r="I33" s="53"/>
      <c r="J33" s="28"/>
      <c r="K33" s="28"/>
      <c r="L33" s="76"/>
      <c r="M33" s="53"/>
      <c r="O33" s="18"/>
    </row>
    <row r="34" spans="1:15" ht="14.85" customHeight="1" x14ac:dyDescent="0.25">
      <c r="B34" s="71"/>
      <c r="D34" s="53"/>
      <c r="G34" s="453">
        <f>Variables!B6</f>
        <v>2023</v>
      </c>
      <c r="H34" s="453">
        <f>G34+1</f>
        <v>2024</v>
      </c>
      <c r="I34" s="453">
        <f>H34+1</f>
        <v>2025</v>
      </c>
      <c r="J34" s="453" t="str">
        <f>IF(Intro!$G$24="English",Variables!B9,Variables!C9)</f>
        <v>Jan-Mar 2025</v>
      </c>
      <c r="K34" s="453" t="str">
        <f>IF(Intro!$G$24="English",Variables!B10,Variables!C10)</f>
        <v>Jan-Mar 2026</v>
      </c>
      <c r="L34" s="76"/>
      <c r="M34" s="53"/>
      <c r="O34" s="18"/>
    </row>
    <row r="35" spans="1:15" s="9" customFormat="1" x14ac:dyDescent="0.25">
      <c r="A35" s="23"/>
      <c r="B35" s="71"/>
      <c r="C35" s="1"/>
      <c r="F35" s="1"/>
      <c r="G35" s="455"/>
      <c r="H35" s="455"/>
      <c r="I35" s="455"/>
      <c r="J35" s="455"/>
      <c r="K35" s="455"/>
      <c r="L35" s="76"/>
      <c r="O35" s="24"/>
    </row>
    <row r="36" spans="1:15" s="28" customFormat="1" ht="14.85" customHeight="1" x14ac:dyDescent="0.25">
      <c r="A36" s="83"/>
      <c r="B36" s="166"/>
      <c r="C36" s="167"/>
      <c r="D36" s="168"/>
      <c r="E36" s="169"/>
      <c r="F36" s="170" t="str">
        <f>IF(Intro!$G$24="English","Imports from "&amp;Variables!B30,"Importations du "&amp;Variables!C30)</f>
        <v>Imports from Chinese Taipei</v>
      </c>
      <c r="G36" s="158" t="str">
        <f>IF(SUM(TWN!G29:G30)&lt;&gt;0,"X","-")</f>
        <v>-</v>
      </c>
      <c r="H36" s="158" t="str">
        <f>IF(SUM(TWN!H29:H30)&lt;&gt;0,"X","-")</f>
        <v>-</v>
      </c>
      <c r="I36" s="158" t="str">
        <f>IF(SUM(TWN!I29:I30)&lt;&gt;0,"X","-")</f>
        <v>-</v>
      </c>
      <c r="J36" s="158" t="str">
        <f>IF(SUM(TWN!J29:J30)&lt;&gt;0,"X","-")</f>
        <v>-</v>
      </c>
      <c r="K36" s="158" t="str">
        <f>IF(SUM(TWN!K29:K30)&lt;&gt;0,"X","-")</f>
        <v>-</v>
      </c>
      <c r="L36" s="76"/>
    </row>
    <row r="37" spans="1:15" s="28" customFormat="1" ht="14.85" customHeight="1" x14ac:dyDescent="0.25">
      <c r="A37" s="83"/>
      <c r="B37" s="166"/>
      <c r="C37" s="167"/>
      <c r="D37" s="168"/>
      <c r="E37" s="169"/>
      <c r="F37" s="170" t="str">
        <f>IF(Intro!$G$24="English","Imports from "&amp;Variables!B31,"Importations de la "&amp;Variables!C31)</f>
        <v>Imports from Republic of India</v>
      </c>
      <c r="G37" s="158" t="str">
        <f>IF(SUM(IND!G29:G30)&lt;&gt;0,"X","-")</f>
        <v>-</v>
      </c>
      <c r="H37" s="158" t="str">
        <f>IF(SUM(IND!H29:H30)&lt;&gt;0,"X","-")</f>
        <v>-</v>
      </c>
      <c r="I37" s="158" t="str">
        <f>IF(SUM(IND!I29:I30)&lt;&gt;0,"X","-")</f>
        <v>-</v>
      </c>
      <c r="J37" s="158" t="str">
        <f>IF(SUM(IND!J29:J30)&lt;&gt;0,"X","-")</f>
        <v>-</v>
      </c>
      <c r="K37" s="158" t="str">
        <f>IF(SUM(IND!K29:K30)&lt;&gt;0,"X","-")</f>
        <v>-</v>
      </c>
      <c r="L37" s="76"/>
    </row>
    <row r="38" spans="1:15" s="28" customFormat="1" ht="14.85" customHeight="1" x14ac:dyDescent="0.25">
      <c r="A38" s="83"/>
      <c r="B38" s="166"/>
      <c r="C38" s="167"/>
      <c r="D38" s="168"/>
      <c r="E38" s="169"/>
      <c r="F38" s="170" t="str">
        <f>IF(Intro!$G$24="English","Imports from "&amp;Variables!B32,"Importations de la "&amp;Variables!C32)</f>
        <v>Imports from Republic of Indonesia</v>
      </c>
      <c r="G38" s="158" t="str">
        <f>IF(SUM(IDN!G29:G30)&lt;&gt;0,"X","-")</f>
        <v>-</v>
      </c>
      <c r="H38" s="158" t="str">
        <f>IF(SUM(IDN!H29:H30)&lt;&gt;0,"X","-")</f>
        <v>-</v>
      </c>
      <c r="I38" s="158" t="str">
        <f>IF(SUM(IDN!I29:I30)&lt;&gt;0,"X","-")</f>
        <v>-</v>
      </c>
      <c r="J38" s="158" t="str">
        <f>IF(SUM(IDN!J29:J30)&lt;&gt;0,"X","-")</f>
        <v>-</v>
      </c>
      <c r="K38" s="158" t="str">
        <f>IF(SUM(IDN!K29:K30)&lt;&gt;0,"X","-")</f>
        <v>-</v>
      </c>
      <c r="L38" s="76"/>
    </row>
    <row r="39" spans="1:15" s="28" customFormat="1" ht="14.85" customHeight="1" x14ac:dyDescent="0.25">
      <c r="A39" s="83"/>
      <c r="B39" s="166"/>
      <c r="C39" s="167"/>
      <c r="D39" s="168"/>
      <c r="E39" s="169"/>
      <c r="F39" s="170" t="str">
        <f>IF(Intro!$G$24="English","Imports from "&amp;Variables!B33,"Importations de la "&amp;Variables!C33)</f>
        <v>Imports from Republic of Korea (Excluding from Hyundai Steel Company)</v>
      </c>
      <c r="G39" s="158" t="str">
        <f>IF(SUM(KOR!G29:G30)&lt;&gt;0,"X","-")</f>
        <v>-</v>
      </c>
      <c r="H39" s="158" t="str">
        <f>IF(SUM(KOR!H29:H30)&lt;&gt;0,"X","-")</f>
        <v>-</v>
      </c>
      <c r="I39" s="158" t="str">
        <f>IF(SUM(KOR!I29:I30)&lt;&gt;0,"X","-")</f>
        <v>-</v>
      </c>
      <c r="J39" s="158" t="str">
        <f>IF(SUM(KOR!J29:J30)&lt;&gt;0,"X","-")</f>
        <v>-</v>
      </c>
      <c r="K39" s="158" t="str">
        <f>IF(SUM(KOR!K29:K30)&lt;&gt;0,"X","-")</f>
        <v>-</v>
      </c>
      <c r="L39" s="76"/>
    </row>
    <row r="40" spans="1:15" s="28" customFormat="1" ht="14.85" customHeight="1" x14ac:dyDescent="0.25">
      <c r="A40" s="83"/>
      <c r="B40" s="166"/>
      <c r="C40" s="167"/>
      <c r="D40" s="168"/>
      <c r="E40" s="169"/>
      <c r="F40" s="170" t="str">
        <f>IF(Intro!$G$24="English","Imports from "&amp;Variables!B34,"Importations du "&amp;Variables!C34)</f>
        <v>Imports from Kingdom of Thailand</v>
      </c>
      <c r="G40" s="158" t="str">
        <f>IF(SUM(THA!G29:G30)&lt;&gt;0,"X","-")</f>
        <v>-</v>
      </c>
      <c r="H40" s="158" t="str">
        <f>IF(SUM(THA!H29:H30)&lt;&gt;0,"X","-")</f>
        <v>-</v>
      </c>
      <c r="I40" s="158" t="str">
        <f>IF(SUM(THA!I29:I30)&lt;&gt;0,"X","-")</f>
        <v>-</v>
      </c>
      <c r="J40" s="158" t="str">
        <f>IF(SUM(THA!J29:J30)&lt;&gt;0,"X","-")</f>
        <v>-</v>
      </c>
      <c r="K40" s="158" t="str">
        <f>IF(SUM(THA!K29:K30)&lt;&gt;0,"X","-")</f>
        <v>-</v>
      </c>
      <c r="L40" s="76"/>
    </row>
    <row r="41" spans="1:15" s="28" customFormat="1" ht="28.5" x14ac:dyDescent="0.25">
      <c r="A41" s="83" t="s">
        <v>409</v>
      </c>
      <c r="B41" s="518" t="str">
        <f>IF(Intro!$G$24="English","Imports from "&amp;Variables!B35,"Importations du "&amp;Variables!C35)</f>
        <v>Imports from Republic of Türkiye (excluding from Borusan Mannesmann Boru Sanayi ve Ticaret A.Ş)</v>
      </c>
      <c r="C41" s="519"/>
      <c r="D41" s="519"/>
      <c r="E41" s="519"/>
      <c r="F41" s="520"/>
      <c r="G41" s="158" t="str">
        <f>IF(SUM(TUR!G29:G30)&lt;&gt;0,"X","-")</f>
        <v>-</v>
      </c>
      <c r="H41" s="158" t="str">
        <f>IF(SUM(TUR!H29:H30)&lt;&gt;0,"X","-")</f>
        <v>-</v>
      </c>
      <c r="I41" s="158" t="str">
        <f>IF(SUM(TUR!I29:I30)&lt;&gt;0,"X","-")</f>
        <v>-</v>
      </c>
      <c r="J41" s="158" t="str">
        <f>IF(SUM(TUR!J29:J30)&lt;&gt;0,"X","-")</f>
        <v>-</v>
      </c>
      <c r="K41" s="158" t="str">
        <f>IF(SUM(TUR!K29:K30)&lt;&gt;0,"X","-")</f>
        <v>-</v>
      </c>
      <c r="L41" s="76"/>
    </row>
    <row r="42" spans="1:15" s="28" customFormat="1" ht="14.85" customHeight="1" x14ac:dyDescent="0.25">
      <c r="A42" s="83"/>
      <c r="B42" s="166"/>
      <c r="C42" s="167"/>
      <c r="D42" s="168"/>
      <c r="E42" s="169"/>
      <c r="F42" s="170" t="str">
        <f>IF(Intro!$G$24="English","Imports from "&amp;Variables!B36,"Importations de "&amp;Variables!C36)</f>
        <v>Imports from Ukraine</v>
      </c>
      <c r="G42" s="158" t="str">
        <f>IF(SUM(UKR!G29:G30)&lt;&gt;0,"X","-")</f>
        <v>-</v>
      </c>
      <c r="H42" s="158" t="str">
        <f>IF(SUM(UKR!H29:H30)&lt;&gt;0,"X","-")</f>
        <v>-</v>
      </c>
      <c r="I42" s="158" t="str">
        <f>IF(SUM(UKR!I29:I30)&lt;&gt;0,"X","-")</f>
        <v>-</v>
      </c>
      <c r="J42" s="158" t="str">
        <f>IF(SUM(UKR!J29:J30)&lt;&gt;0,"X","-")</f>
        <v>-</v>
      </c>
      <c r="K42" s="158" t="str">
        <f>IF(SUM(UKR!K29:K30)&lt;&gt;0,"X","-")</f>
        <v>-</v>
      </c>
      <c r="L42" s="76"/>
    </row>
    <row r="43" spans="1:15" s="28" customFormat="1" ht="14.85" customHeight="1" x14ac:dyDescent="0.25">
      <c r="A43" s="83"/>
      <c r="B43" s="166"/>
      <c r="C43" s="167"/>
      <c r="D43" s="168"/>
      <c r="E43" s="169"/>
      <c r="F43" s="170" t="str">
        <f>IF(Intro!$G$24="English","Imports from "&amp;Variables!B37,"Importations de la "&amp;Variables!C37)</f>
        <v>Imports from Socialist Republic of Vietnam</v>
      </c>
      <c r="G43" s="158" t="str">
        <f>IF(SUM(VNM!G29:G30)&lt;&gt;0,"X","-")</f>
        <v>-</v>
      </c>
      <c r="H43" s="158" t="str">
        <f>IF(SUM(VNM!H29:H30)&lt;&gt;0,"X","-")</f>
        <v>-</v>
      </c>
      <c r="I43" s="158" t="str">
        <f>IF(SUM(VNM!I29:I30)&lt;&gt;0,"X","-")</f>
        <v>-</v>
      </c>
      <c r="J43" s="158" t="str">
        <f>IF(SUM(VNM!J29:J30)&lt;&gt;0,"X","-")</f>
        <v>-</v>
      </c>
      <c r="K43" s="158" t="str">
        <f>IF(SUM(VNM!K29:K30)&lt;&gt;0,"X","-")</f>
        <v>-</v>
      </c>
      <c r="L43" s="76"/>
    </row>
    <row r="44" spans="1:15" s="28" customFormat="1" ht="14.85" customHeight="1" x14ac:dyDescent="0.25">
      <c r="A44" s="83"/>
      <c r="B44" s="166"/>
      <c r="C44" s="167"/>
      <c r="D44" s="168"/>
      <c r="E44" s="169"/>
      <c r="F44" s="170" t="str">
        <f>IF(Intro!$G$24="English","Imports from "&amp;Variables!B38,"Importations de la "&amp;Variables!C38)</f>
        <v>Imports from People's Republic of China</v>
      </c>
      <c r="G44" s="158" t="str">
        <f>IF(SUM('OCTG I•FTPP I'!G29:G30)&lt;&gt;0,"X","-")</f>
        <v>-</v>
      </c>
      <c r="H44" s="158" t="str">
        <f>IF(SUM('OCTG I•FTPP I'!H29:H30)&lt;&gt;0,"X","-")</f>
        <v>-</v>
      </c>
      <c r="I44" s="158" t="str">
        <f>IF(SUM('OCTG I•FTPP I'!I29:I30)&lt;&gt;0,"X","-")</f>
        <v>-</v>
      </c>
      <c r="J44" s="158" t="str">
        <f>IF(SUM('OCTG I•FTPP I'!J29:J30)&lt;&gt;0,"X","-")</f>
        <v>-</v>
      </c>
      <c r="K44" s="158" t="str">
        <f>IF(SUM('OCTG I•FTPP I'!K29:K30)&lt;&gt;0,"X","-")</f>
        <v>-</v>
      </c>
      <c r="L44" s="76"/>
    </row>
    <row r="45" spans="1:15" s="28" customFormat="1" ht="14.85" customHeight="1" x14ac:dyDescent="0.25">
      <c r="A45" s="83"/>
      <c r="B45" s="166"/>
      <c r="C45" s="167"/>
      <c r="D45" s="168"/>
      <c r="E45" s="169"/>
      <c r="F45" s="170" t="str">
        <f>IF(Intro!$G$24="English","Imports from "&amp;Variables!B39,"Importations des "&amp;Variables!C39)</f>
        <v>Imports from United States of America (excluding ERW/welded OCTG from Tenaris S.A.)</v>
      </c>
      <c r="G45" s="158" t="str">
        <f>IF(SUM(USA!G28:G29)&lt;&gt;0,"X","-")</f>
        <v>-</v>
      </c>
      <c r="H45" s="158" t="str">
        <f>IF(SUM(USA!H28:H29)&lt;&gt;0,"X","-")</f>
        <v>-</v>
      </c>
      <c r="I45" s="158" t="str">
        <f>IF(SUM(USA!I28:I29)&lt;&gt;0,"X","-")</f>
        <v>-</v>
      </c>
      <c r="J45" s="158" t="str">
        <f>IF(SUM(USA!J28:J29)&lt;&gt;0,"X","-")</f>
        <v>-</v>
      </c>
      <c r="K45" s="158" t="str">
        <f>IF(SUM(USA!K28:K29)&lt;&gt;0,"X","-")</f>
        <v>-</v>
      </c>
      <c r="L45" s="76"/>
    </row>
    <row r="46" spans="1:15" s="28" customFormat="1" ht="42.75" x14ac:dyDescent="0.25">
      <c r="A46" s="83" t="s">
        <v>418</v>
      </c>
      <c r="B46" s="521" t="str">
        <f>IF(Intro!$G$24="English","Imports from "&amp;Variables!B40,"Importations du "&amp;Variables!C40)</f>
        <v>Imports from Mexico, Philippines, Türkiye (only from Borusan Mannesmann Boru Sanayi ve Ticaret A.Ş), Korea (only from Hyundai Steel Company), United States of America (only from Tenaris S.A.)</v>
      </c>
      <c r="C46" s="522"/>
      <c r="D46" s="522"/>
      <c r="E46" s="522"/>
      <c r="F46" s="523"/>
      <c r="G46" s="164" t="str">
        <f>IF(SUM('OCTG V•FTPP V'!G28:G29)&lt;&gt;0,"X","-")</f>
        <v>-</v>
      </c>
      <c r="H46" s="164" t="str">
        <f>IF(SUM('OCTG V•FTPP V'!H28:H29)&lt;&gt;0,"X","-")</f>
        <v>-</v>
      </c>
      <c r="I46" s="164" t="str">
        <f>IF(SUM('OCTG V•FTPP V'!I28:I29)&lt;&gt;0,"X","-")</f>
        <v>-</v>
      </c>
      <c r="J46" s="164" t="str">
        <f>IF(SUM('OCTG V•FTPP V'!J28:J29)&lt;&gt;0,"X","-")</f>
        <v>-</v>
      </c>
      <c r="K46" s="164" t="str">
        <f>IF(SUM('OCTG V•FTPP V'!K28:K29)&lt;&gt;0,"X","-")</f>
        <v>-</v>
      </c>
      <c r="L46" s="76"/>
    </row>
    <row r="47" spans="1:15" s="28" customFormat="1" ht="14.85" customHeight="1" x14ac:dyDescent="0.25">
      <c r="A47" s="83"/>
      <c r="B47" s="166"/>
      <c r="C47" s="167"/>
      <c r="D47" s="168"/>
      <c r="E47" s="169"/>
      <c r="F47" s="170" t="str">
        <f>IF(Intro!$G$24="English","Imports from "&amp;Variables!B41,"Importations des "&amp;Variables!C41)</f>
        <v>Imports from Other countries</v>
      </c>
      <c r="G47" s="158" t="str">
        <f>IF(SUM('Other•Autre'!G28:G29)&lt;&gt;0,"X","-")</f>
        <v>-</v>
      </c>
      <c r="H47" s="158" t="str">
        <f>IF(SUM('Other•Autre'!H28:H29)&lt;&gt;0,"X","-")</f>
        <v>-</v>
      </c>
      <c r="I47" s="158" t="str">
        <f>IF(SUM('Other•Autre'!I28:I29)&lt;&gt;0,"X","-")</f>
        <v>-</v>
      </c>
      <c r="J47" s="158" t="str">
        <f>IF(SUM('Other•Autre'!J28:J29)&lt;&gt;0,"X","-")</f>
        <v>-</v>
      </c>
      <c r="K47" s="158" t="str">
        <f>IF(SUM('Other•Autre'!K28:K29)&lt;&gt;0,"X","-")</f>
        <v>-</v>
      </c>
      <c r="L47" s="76"/>
    </row>
    <row r="48" spans="1:15" s="28" customFormat="1" ht="14.85" customHeight="1" x14ac:dyDescent="0.25">
      <c r="A48" s="83"/>
      <c r="B48" s="530" t="str">
        <f>'Other•Autre'!B24</f>
        <v xml:space="preserve">Other countries include: </v>
      </c>
      <c r="C48" s="531"/>
      <c r="D48" s="531"/>
      <c r="E48" s="531"/>
      <c r="F48" s="532"/>
      <c r="G48" s="524" t="str">
        <f>IF('Other•Autre'!D24="","-",'Other•Autre'!D24)</f>
        <v>-</v>
      </c>
      <c r="H48" s="525"/>
      <c r="I48" s="525"/>
      <c r="J48" s="525"/>
      <c r="K48" s="526"/>
      <c r="L48" s="76"/>
    </row>
    <row r="49" spans="1:13" s="28" customFormat="1" x14ac:dyDescent="0.25">
      <c r="A49" s="83"/>
      <c r="B49" s="533"/>
      <c r="C49" s="534"/>
      <c r="D49" s="534"/>
      <c r="E49" s="534"/>
      <c r="F49" s="535"/>
      <c r="G49" s="527"/>
      <c r="H49" s="528"/>
      <c r="I49" s="528"/>
      <c r="J49" s="528"/>
      <c r="K49" s="529"/>
      <c r="L49" s="76"/>
    </row>
    <row r="50" spans="1:13" s="28" customFormat="1" ht="14.85" customHeight="1" x14ac:dyDescent="0.25">
      <c r="A50" s="83"/>
      <c r="B50" s="166"/>
      <c r="C50" s="167"/>
      <c r="D50" s="168"/>
      <c r="E50" s="169"/>
      <c r="F50" s="170" t="str">
        <f>IND!B33</f>
        <v>Sales to distributors in Canada</v>
      </c>
      <c r="G50" s="159" t="str">
        <f>IF(SUM(Begin:End!G33:G34)&lt;&gt;0,"X","-")</f>
        <v>-</v>
      </c>
      <c r="H50" s="159" t="str">
        <f>IF(SUM(Begin:End!H33:H34)&lt;&gt;0,"X","-")</f>
        <v>-</v>
      </c>
      <c r="I50" s="159" t="str">
        <f>IF(SUM(Begin:End!I33:I34)&lt;&gt;0,"X","-")</f>
        <v>-</v>
      </c>
      <c r="J50" s="159" t="str">
        <f>IF(SUM(Begin:End!J33:J34)&lt;&gt;0,"X","-")</f>
        <v>-</v>
      </c>
      <c r="K50" s="159" t="str">
        <f>IF(SUM(Begin:End!K33:K34)&lt;&gt;0,"X","-")</f>
        <v>-</v>
      </c>
      <c r="L50" s="76"/>
    </row>
    <row r="51" spans="1:13" s="28" customFormat="1" ht="14.85" customHeight="1" x14ac:dyDescent="0.25">
      <c r="A51" s="83"/>
      <c r="B51" s="166"/>
      <c r="C51" s="167"/>
      <c r="D51" s="168"/>
      <c r="E51" s="169"/>
      <c r="F51" s="170" t="str">
        <f>IND!B36</f>
        <v>Sales to end users in Canada</v>
      </c>
      <c r="G51" s="158" t="str">
        <f>IF(SUM(Begin:End!G36:G37)&lt;&gt;0,"X","-")</f>
        <v>-</v>
      </c>
      <c r="H51" s="158" t="str">
        <f>IF(SUM(Begin:End!H36:H37)&lt;&gt;0,"X","-")</f>
        <v>-</v>
      </c>
      <c r="I51" s="158" t="str">
        <f>IF(SUM(Begin:End!I36:I37)&lt;&gt;0,"X","-")</f>
        <v>-</v>
      </c>
      <c r="J51" s="158" t="str">
        <f>IF(SUM(Begin:End!J36:J37)&lt;&gt;0,"X","-")</f>
        <v>-</v>
      </c>
      <c r="K51" s="158" t="str">
        <f>IF(SUM(Begin:End!K36:K37)&lt;&gt;0,"X","-")</f>
        <v>-</v>
      </c>
      <c r="L51" s="76"/>
    </row>
    <row r="52" spans="1:13" s="28" customFormat="1" x14ac:dyDescent="0.25">
      <c r="A52" s="83"/>
      <c r="B52" s="166"/>
      <c r="C52" s="167"/>
      <c r="D52" s="168"/>
      <c r="E52" s="169"/>
      <c r="F52" s="170" t="str">
        <f>'Invent•Stock'!B29</f>
        <v>Export sales</v>
      </c>
      <c r="G52" s="158" t="str">
        <f>IF(SUM('Invent•Stock'!G29:G30)&lt;&gt;0,"X","-")</f>
        <v>-</v>
      </c>
      <c r="H52" s="158" t="str">
        <f>IF(SUM('Invent•Stock'!H29:H30)&lt;&gt;0,"X","-")</f>
        <v>-</v>
      </c>
      <c r="I52" s="158" t="str">
        <f>IF(SUM('Invent•Stock'!I29:I30)&lt;&gt;0,"X","-")</f>
        <v>-</v>
      </c>
      <c r="J52" s="158" t="str">
        <f>IF(SUM('Invent•Stock'!J29:J30)&lt;&gt;0,"X","-")</f>
        <v>-</v>
      </c>
      <c r="K52" s="158" t="str">
        <f>IF(SUM('Invent•Stock'!K29:K30)&lt;&gt;0,"X","-")</f>
        <v>-</v>
      </c>
      <c r="L52" s="76"/>
    </row>
    <row r="53" spans="1:13" x14ac:dyDescent="0.25">
      <c r="B53" s="100"/>
      <c r="C53" s="101"/>
      <c r="D53" s="101"/>
      <c r="E53" s="101"/>
      <c r="F53" s="101"/>
      <c r="G53" s="101"/>
      <c r="H53" s="101"/>
      <c r="I53" s="101"/>
      <c r="J53" s="101"/>
      <c r="K53" s="101"/>
      <c r="L53" s="102"/>
      <c r="M53" s="53"/>
    </row>
  </sheetData>
  <sheetProtection algorithmName="SHA-512" hashValue="r96urgdf6ZJop8ooRZnSsNIYRWhAqtSZjf9HP4vqfFL4V1yhZqtiQb8rJsJmI9oNYvO9CG9Og/1Te8j4CEA3vw==" saltValue="j1BS3sxgfi691YobuH/ycA==" spinCount="100000" sheet="1" objects="1" scenarios="1" selectLockedCells="1"/>
  <mergeCells count="23">
    <mergeCell ref="B41:F41"/>
    <mergeCell ref="B46:F46"/>
    <mergeCell ref="G48:K49"/>
    <mergeCell ref="B48:F49"/>
    <mergeCell ref="G34:G35"/>
    <mergeCell ref="H34:H35"/>
    <mergeCell ref="I34:I35"/>
    <mergeCell ref="J34:J35"/>
    <mergeCell ref="K34:K35"/>
    <mergeCell ref="B31:L32"/>
    <mergeCell ref="B14:I14"/>
    <mergeCell ref="B15:I15"/>
    <mergeCell ref="B16:I16"/>
    <mergeCell ref="B29:L29"/>
    <mergeCell ref="B12:I12"/>
    <mergeCell ref="B18:J18"/>
    <mergeCell ref="B20:L27"/>
    <mergeCell ref="B13:I13"/>
    <mergeCell ref="B4:L4"/>
    <mergeCell ref="B5:L5"/>
    <mergeCell ref="B6:L6"/>
    <mergeCell ref="B9:L9"/>
    <mergeCell ref="B8:L8"/>
  </mergeCells>
  <dataValidations disablePrompts="1"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0:B25" xr:uid="{5581C513-4446-475E-B4BD-D7F497FC6281}">
      <formula1>1000</formula1>
    </dataValidation>
  </dataValidations>
  <printOptions horizontalCentered="1"/>
  <pageMargins left="0.25" right="0.25" top="0.75" bottom="0.75" header="0.3" footer="0.3"/>
  <pageSetup scale="52"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A730927-405D-4011-AA80-2EE71C4FE207}">
          <x14:formula1>
            <xm:f>Variables!$D$44:$D$45</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A8E7A-6E4C-4595-8274-964B63020EE0}">
  <sheetPr>
    <tabColor rgb="FFFFC000"/>
  </sheetPr>
  <dimension ref="A1:T86"/>
  <sheetViews>
    <sheetView workbookViewId="0">
      <selection activeCell="E71" sqref="E71"/>
    </sheetView>
  </sheetViews>
  <sheetFormatPr defaultColWidth="9.140625" defaultRowHeight="12" x14ac:dyDescent="0.2"/>
  <cols>
    <col min="1" max="1" width="31.28515625" style="174" customWidth="1"/>
    <col min="2" max="2" width="29.42578125" style="174" bestFit="1" customWidth="1"/>
    <col min="3" max="3" width="18.140625" style="174" customWidth="1"/>
    <col min="4" max="4" width="9.7109375" style="174" bestFit="1" customWidth="1"/>
    <col min="5" max="6" width="9.28515625" style="174" bestFit="1" customWidth="1"/>
    <col min="7" max="7" width="10" style="174" bestFit="1" customWidth="1"/>
    <col min="8" max="9" width="10" style="174" customWidth="1"/>
    <col min="10" max="10" width="9.42578125" style="174" bestFit="1" customWidth="1"/>
    <col min="11" max="11" width="10.140625" style="174" bestFit="1" customWidth="1"/>
    <col min="12" max="13" width="10.140625" style="174" customWidth="1"/>
    <col min="14" max="16384" width="9.140625" style="174"/>
  </cols>
  <sheetData>
    <row r="1" spans="1:18" ht="12.75" thickBot="1" x14ac:dyDescent="0.25">
      <c r="C1" s="175"/>
      <c r="D1" s="175"/>
      <c r="E1" s="536" t="s">
        <v>429</v>
      </c>
      <c r="F1" s="537"/>
      <c r="G1" s="537"/>
      <c r="H1" s="537"/>
      <c r="I1" s="538"/>
      <c r="J1" s="176"/>
      <c r="K1" s="176"/>
      <c r="L1" s="176"/>
      <c r="M1" s="176"/>
      <c r="N1" s="176"/>
    </row>
    <row r="2" spans="1:18" ht="12.75" thickBot="1" x14ac:dyDescent="0.25">
      <c r="A2" s="177" t="s">
        <v>430</v>
      </c>
      <c r="B2" s="539" t="s">
        <v>431</v>
      </c>
      <c r="C2" s="540"/>
      <c r="D2" s="178"/>
      <c r="E2" s="179">
        <v>2023</v>
      </c>
      <c r="F2" s="179">
        <v>2024</v>
      </c>
      <c r="G2" s="179">
        <f>G23</f>
        <v>2025</v>
      </c>
      <c r="H2" s="179" t="str">
        <f>H23</f>
        <v>I-2025</v>
      </c>
      <c r="I2" s="180" t="str">
        <f>I23</f>
        <v>I-2026</v>
      </c>
    </row>
    <row r="3" spans="1:18" ht="12.75" thickBot="1" x14ac:dyDescent="0.25">
      <c r="A3" s="181" t="str">
        <f>IF(Public!K17="X","Retailer",
   IF(Public!K18="X","Distributor",
      IF(OR(Public!K19="X",Public!K21="X",Public!K23="X"),"End User","")))</f>
        <v/>
      </c>
      <c r="B3" s="182" t="s">
        <v>501</v>
      </c>
      <c r="C3" s="183"/>
      <c r="D3" s="183"/>
      <c r="E3" s="184" t="str">
        <f>IF(Confirm!G36="-","","X")</f>
        <v/>
      </c>
      <c r="F3" s="184" t="str">
        <f>IF(Confirm!H36="-","","X")</f>
        <v/>
      </c>
      <c r="G3" s="184" t="str">
        <f>IF(Confirm!I36="-","","X")</f>
        <v/>
      </c>
      <c r="H3" s="184" t="str">
        <f>IF(Confirm!J36="-","","X")</f>
        <v/>
      </c>
      <c r="I3" s="184" t="str">
        <f>IF(Confirm!K36="-","","X")</f>
        <v/>
      </c>
      <c r="J3" s="185" t="str">
        <f>IF((COUNTIF(E3:I3,"X")&gt;=1),"Copy","Don't")</f>
        <v>Don't</v>
      </c>
    </row>
    <row r="4" spans="1:18" x14ac:dyDescent="0.2">
      <c r="A4" s="541"/>
      <c r="B4" s="182" t="s">
        <v>502</v>
      </c>
      <c r="C4" s="183"/>
      <c r="D4" s="183"/>
      <c r="E4" s="184" t="str">
        <f>IF(Confirm!G37="-","","X")</f>
        <v/>
      </c>
      <c r="F4" s="184" t="str">
        <f>IF(Confirm!H37="-","","X")</f>
        <v/>
      </c>
      <c r="G4" s="184" t="str">
        <f>IF(Confirm!I37="-","","X")</f>
        <v/>
      </c>
      <c r="H4" s="184" t="str">
        <f>IF(Confirm!J37="-","","X")</f>
        <v/>
      </c>
      <c r="I4" s="184" t="str">
        <f>IF(Confirm!K37="-","","X")</f>
        <v/>
      </c>
      <c r="J4" s="186" t="str">
        <f t="shared" ref="J4:J17" si="0">IF((COUNTIF(E4:I4,"X")&gt;=1),"Copy","Don't")</f>
        <v>Don't</v>
      </c>
    </row>
    <row r="5" spans="1:18" x14ac:dyDescent="0.2">
      <c r="A5" s="542"/>
      <c r="B5" s="182" t="s">
        <v>503</v>
      </c>
      <c r="C5" s="183"/>
      <c r="D5" s="183"/>
      <c r="E5" s="184" t="str">
        <f>IF(Confirm!G38="-","","X")</f>
        <v/>
      </c>
      <c r="F5" s="184" t="str">
        <f>IF(Confirm!H38="-","","X")</f>
        <v/>
      </c>
      <c r="G5" s="184" t="str">
        <f>IF(Confirm!I38="-","","X")</f>
        <v/>
      </c>
      <c r="H5" s="184" t="str">
        <f>IF(Confirm!J38="-","","X")</f>
        <v/>
      </c>
      <c r="I5" s="184" t="str">
        <f>IF(Confirm!K38="-","","X")</f>
        <v/>
      </c>
      <c r="J5" s="186" t="str">
        <f t="shared" si="0"/>
        <v>Don't</v>
      </c>
    </row>
    <row r="6" spans="1:18" x14ac:dyDescent="0.2">
      <c r="A6" s="542"/>
      <c r="B6" s="182" t="s">
        <v>432</v>
      </c>
      <c r="C6" s="183"/>
      <c r="D6" s="183"/>
      <c r="E6" s="184" t="str">
        <f>IF(Confirm!G39="-","","X")</f>
        <v/>
      </c>
      <c r="F6" s="184" t="str">
        <f>IF(Confirm!H39="-","","X")</f>
        <v/>
      </c>
      <c r="G6" s="184" t="str">
        <f>IF(Confirm!I39="-","","X")</f>
        <v/>
      </c>
      <c r="H6" s="184" t="str">
        <f>IF(Confirm!J39="-","","X")</f>
        <v/>
      </c>
      <c r="I6" s="184" t="str">
        <f>IF(Confirm!K39="-","","X")</f>
        <v/>
      </c>
      <c r="J6" s="186" t="str">
        <f t="shared" si="0"/>
        <v>Don't</v>
      </c>
    </row>
    <row r="7" spans="1:18" ht="12.75" thickBot="1" x14ac:dyDescent="0.25">
      <c r="A7" s="543"/>
      <c r="B7" s="182" t="s">
        <v>504</v>
      </c>
      <c r="E7" s="184" t="str">
        <f>IF(Confirm!G40="-","","X")</f>
        <v/>
      </c>
      <c r="F7" s="184" t="str">
        <f>IF(Confirm!H40="-","","X")</f>
        <v/>
      </c>
      <c r="G7" s="184" t="str">
        <f>IF(Confirm!I40="-","","X")</f>
        <v/>
      </c>
      <c r="H7" s="184" t="str">
        <f>IF(Confirm!J40="-","","X")</f>
        <v/>
      </c>
      <c r="I7" s="184" t="str">
        <f>IF(Confirm!K40="-","","X")</f>
        <v/>
      </c>
      <c r="J7" s="186" t="str">
        <f t="shared" si="0"/>
        <v>Don't</v>
      </c>
      <c r="R7" s="188"/>
    </row>
    <row r="8" spans="1:18" x14ac:dyDescent="0.2">
      <c r="A8" s="187"/>
      <c r="B8" s="182" t="s">
        <v>433</v>
      </c>
      <c r="E8" s="184" t="str">
        <f>IF(Confirm!G41="-","","X")</f>
        <v/>
      </c>
      <c r="F8" s="184" t="str">
        <f>IF(Confirm!H41="-","","X")</f>
        <v/>
      </c>
      <c r="G8" s="184" t="str">
        <f>IF(Confirm!I41="-","","X")</f>
        <v/>
      </c>
      <c r="H8" s="184" t="str">
        <f>IF(Confirm!J41="-","","X")</f>
        <v/>
      </c>
      <c r="I8" s="184" t="str">
        <f>IF(Confirm!K41="-","","X")</f>
        <v/>
      </c>
      <c r="J8" s="186" t="str">
        <f t="shared" si="0"/>
        <v>Don't</v>
      </c>
      <c r="R8" s="188"/>
    </row>
    <row r="9" spans="1:18" x14ac:dyDescent="0.2">
      <c r="A9" s="187"/>
      <c r="B9" s="182" t="s">
        <v>505</v>
      </c>
      <c r="E9" s="184" t="str">
        <f>IF(Confirm!G42="-","","X")</f>
        <v/>
      </c>
      <c r="F9" s="184" t="str">
        <f>IF(Confirm!H42="-","","X")</f>
        <v/>
      </c>
      <c r="G9" s="184" t="str">
        <f>IF(Confirm!I42="-","","X")</f>
        <v/>
      </c>
      <c r="H9" s="184" t="str">
        <f>IF(Confirm!J42="-","","X")</f>
        <v/>
      </c>
      <c r="I9" s="184" t="str">
        <f>IF(Confirm!K42="-","","X")</f>
        <v/>
      </c>
      <c r="J9" s="186" t="str">
        <f t="shared" si="0"/>
        <v>Don't</v>
      </c>
      <c r="R9" s="188"/>
    </row>
    <row r="10" spans="1:18" x14ac:dyDescent="0.2">
      <c r="A10" s="187"/>
      <c r="B10" s="182" t="s">
        <v>506</v>
      </c>
      <c r="E10" s="184" t="str">
        <f>IF(Confirm!G43="-","","X")</f>
        <v/>
      </c>
      <c r="F10" s="184" t="str">
        <f>IF(Confirm!H43="-","","X")</f>
        <v/>
      </c>
      <c r="G10" s="184" t="str">
        <f>IF(Confirm!I43="-","","X")</f>
        <v/>
      </c>
      <c r="H10" s="184" t="str">
        <f>IF(Confirm!J43="-","","X")</f>
        <v/>
      </c>
      <c r="I10" s="184" t="str">
        <f>IF(Confirm!K43="-","","X")</f>
        <v/>
      </c>
      <c r="J10" s="186" t="str">
        <f t="shared" si="0"/>
        <v>Don't</v>
      </c>
      <c r="R10" s="188"/>
    </row>
    <row r="11" spans="1:18" x14ac:dyDescent="0.2">
      <c r="A11" s="187"/>
      <c r="B11" s="182" t="s">
        <v>507</v>
      </c>
      <c r="E11" s="184" t="str">
        <f>IF(Confirm!G44="-","","X")</f>
        <v/>
      </c>
      <c r="F11" s="184" t="str">
        <f>IF(Confirm!H44="-","","X")</f>
        <v/>
      </c>
      <c r="G11" s="184" t="str">
        <f>IF(Confirm!I44="-","","X")</f>
        <v/>
      </c>
      <c r="H11" s="184" t="str">
        <f>IF(Confirm!J44="-","","X")</f>
        <v/>
      </c>
      <c r="I11" s="184" t="str">
        <f>IF(Confirm!K44="-","","X")</f>
        <v/>
      </c>
      <c r="J11" s="186" t="str">
        <f t="shared" si="0"/>
        <v>Don't</v>
      </c>
      <c r="R11" s="188"/>
    </row>
    <row r="12" spans="1:18" x14ac:dyDescent="0.2">
      <c r="A12" s="187"/>
      <c r="B12" s="182" t="s">
        <v>419</v>
      </c>
      <c r="E12" s="184" t="str">
        <f>IF(Confirm!G45="-","","X")</f>
        <v/>
      </c>
      <c r="F12" s="184" t="str">
        <f>IF(Confirm!H45="-","","X")</f>
        <v/>
      </c>
      <c r="G12" s="184" t="str">
        <f>IF(Confirm!I45="-","","X")</f>
        <v/>
      </c>
      <c r="H12" s="184" t="str">
        <f>IF(Confirm!J45="-","","X")</f>
        <v/>
      </c>
      <c r="I12" s="184" t="str">
        <f>IF(Confirm!K45="-","","X")</f>
        <v/>
      </c>
      <c r="J12" s="186" t="str">
        <f t="shared" si="0"/>
        <v>Don't</v>
      </c>
      <c r="R12" s="188"/>
    </row>
    <row r="13" spans="1:18" x14ac:dyDescent="0.2">
      <c r="A13" s="187"/>
      <c r="B13" s="182" t="s">
        <v>508</v>
      </c>
      <c r="E13" s="184" t="str">
        <f>IF(Confirm!G46="-","","X")</f>
        <v/>
      </c>
      <c r="F13" s="184" t="str">
        <f>IF(Confirm!H46="-","","X")</f>
        <v/>
      </c>
      <c r="G13" s="184" t="str">
        <f>IF(Confirm!I46="-","","X")</f>
        <v/>
      </c>
      <c r="H13" s="184" t="str">
        <f>IF(Confirm!J46="-","","X")</f>
        <v/>
      </c>
      <c r="I13" s="184" t="str">
        <f>IF(Confirm!K46="-","","X")</f>
        <v/>
      </c>
      <c r="J13" s="186" t="str">
        <f t="shared" si="0"/>
        <v>Don't</v>
      </c>
      <c r="R13" s="188"/>
    </row>
    <row r="14" spans="1:18" x14ac:dyDescent="0.2">
      <c r="A14" s="189" t="s">
        <v>434</v>
      </c>
      <c r="B14" s="182" t="s">
        <v>510</v>
      </c>
      <c r="E14" s="184" t="str">
        <f>IF(Confirm!G47="-","","X")</f>
        <v/>
      </c>
      <c r="F14" s="184" t="str">
        <f>IF(Confirm!H47="-","","X")</f>
        <v/>
      </c>
      <c r="G14" s="184" t="str">
        <f>IF(Confirm!I47="-","","X")</f>
        <v/>
      </c>
      <c r="H14" s="184" t="str">
        <f>IF(Confirm!J47="-","","X")</f>
        <v/>
      </c>
      <c r="I14" s="184" t="str">
        <f>IF(Confirm!K47="-","","X")</f>
        <v/>
      </c>
      <c r="J14" s="186" t="str">
        <f t="shared" si="0"/>
        <v>Don't</v>
      </c>
    </row>
    <row r="15" spans="1:18" ht="12.75" thickBot="1" x14ac:dyDescent="0.25">
      <c r="A15" s="190">
        <f>Intro!E74</f>
        <v>0</v>
      </c>
      <c r="B15" s="182" t="s">
        <v>435</v>
      </c>
      <c r="C15" s="174" t="s">
        <v>436</v>
      </c>
      <c r="E15" s="184" t="str">
        <f>IF(Confirm!G50="-","","X")</f>
        <v/>
      </c>
      <c r="F15" s="184" t="str">
        <f>IF(Confirm!H50="-","","X")</f>
        <v/>
      </c>
      <c r="G15" s="184" t="str">
        <f>IF(Confirm!I50="-","","X")</f>
        <v/>
      </c>
      <c r="H15" s="184" t="str">
        <f>IF(Confirm!J50="-","","X")</f>
        <v/>
      </c>
      <c r="I15" s="184" t="str">
        <f>IF(Confirm!K50="-","","X")</f>
        <v/>
      </c>
      <c r="J15" s="186" t="str">
        <f t="shared" si="0"/>
        <v>Don't</v>
      </c>
    </row>
    <row r="16" spans="1:18" x14ac:dyDescent="0.2">
      <c r="B16" s="182"/>
      <c r="C16" s="174" t="s">
        <v>437</v>
      </c>
      <c r="E16" s="184" t="str">
        <f>IF(Confirm!G51="-","","X")</f>
        <v/>
      </c>
      <c r="F16" s="184" t="str">
        <f>IF(Confirm!H51="-","","X")</f>
        <v/>
      </c>
      <c r="G16" s="184" t="str">
        <f>IF(Confirm!I51="-","","X")</f>
        <v/>
      </c>
      <c r="H16" s="184" t="str">
        <f>IF(Confirm!J51="-","","X")</f>
        <v/>
      </c>
      <c r="I16" s="184" t="str">
        <f>IF(Confirm!K51="-","","X")</f>
        <v/>
      </c>
      <c r="J16" s="186" t="str">
        <f t="shared" si="0"/>
        <v>Don't</v>
      </c>
    </row>
    <row r="17" spans="1:20" ht="12.75" thickBot="1" x14ac:dyDescent="0.25">
      <c r="B17" s="191" t="s">
        <v>438</v>
      </c>
      <c r="C17" s="192"/>
      <c r="D17" s="192"/>
      <c r="E17" s="192" t="str">
        <f>IF(Confirm!G52="-","","X")</f>
        <v/>
      </c>
      <c r="F17" s="192" t="str">
        <f>IF(Confirm!H52="-","","X")</f>
        <v/>
      </c>
      <c r="G17" s="192" t="str">
        <f>IF(Confirm!I52="-","","X")</f>
        <v/>
      </c>
      <c r="H17" s="192" t="str">
        <f>IF(Confirm!J52="-","","X")</f>
        <v/>
      </c>
      <c r="I17" s="192" t="str">
        <f>IF(Confirm!K52="-","","X")</f>
        <v/>
      </c>
      <c r="J17" s="193" t="str">
        <f t="shared" si="0"/>
        <v>Don't</v>
      </c>
    </row>
    <row r="18" spans="1:20" x14ac:dyDescent="0.2">
      <c r="C18" s="189" t="s">
        <v>439</v>
      </c>
    </row>
    <row r="19" spans="1:20" ht="12.75" thickBot="1" x14ac:dyDescent="0.25">
      <c r="C19" s="190" t="str">
        <f>Confirm!G48</f>
        <v>-</v>
      </c>
    </row>
    <row r="20" spans="1:20" ht="12.75" thickBot="1" x14ac:dyDescent="0.25">
      <c r="E20" s="194"/>
    </row>
    <row r="21" spans="1:20" ht="12.75" thickBot="1" x14ac:dyDescent="0.25">
      <c r="E21" s="536" t="s">
        <v>429</v>
      </c>
      <c r="F21" s="537"/>
      <c r="G21" s="537"/>
      <c r="H21" s="537"/>
      <c r="I21" s="537"/>
      <c r="J21" s="537"/>
      <c r="K21" s="537"/>
      <c r="L21" s="537"/>
      <c r="M21" s="537"/>
      <c r="N21" s="537"/>
      <c r="O21" s="548" t="s">
        <v>440</v>
      </c>
      <c r="P21" s="548"/>
      <c r="Q21" s="548"/>
      <c r="R21" s="548"/>
      <c r="S21" s="549"/>
    </row>
    <row r="22" spans="1:20" ht="12.75" thickBot="1" x14ac:dyDescent="0.25">
      <c r="E22" s="550" t="s">
        <v>441</v>
      </c>
      <c r="F22" s="551"/>
      <c r="G22" s="551"/>
      <c r="H22" s="551"/>
      <c r="I22" s="551"/>
      <c r="J22" s="551" t="s">
        <v>442</v>
      </c>
      <c r="K22" s="551"/>
      <c r="L22" s="551"/>
      <c r="M22" s="551"/>
      <c r="N22" s="551"/>
      <c r="O22" s="551" t="s">
        <v>443</v>
      </c>
      <c r="P22" s="551"/>
      <c r="Q22" s="551"/>
      <c r="R22" s="551"/>
      <c r="S22" s="552"/>
    </row>
    <row r="23" spans="1:20" ht="12.75" thickBot="1" x14ac:dyDescent="0.25">
      <c r="B23" s="545" t="s">
        <v>444</v>
      </c>
      <c r="C23" s="546"/>
      <c r="D23" s="195"/>
      <c r="E23" s="196">
        <v>2023</v>
      </c>
      <c r="F23" s="196">
        <v>2024</v>
      </c>
      <c r="G23" s="196">
        <v>2025</v>
      </c>
      <c r="H23" s="196" t="s">
        <v>445</v>
      </c>
      <c r="I23" s="196" t="s">
        <v>509</v>
      </c>
      <c r="J23" s="196">
        <f t="shared" ref="J23:S23" si="1">E23</f>
        <v>2023</v>
      </c>
      <c r="K23" s="196">
        <f>F23</f>
        <v>2024</v>
      </c>
      <c r="L23" s="196">
        <f>G23</f>
        <v>2025</v>
      </c>
      <c r="M23" s="196" t="str">
        <f>H23</f>
        <v>I-2025</v>
      </c>
      <c r="N23" s="196" t="str">
        <f>I23</f>
        <v>I-2026</v>
      </c>
      <c r="O23" s="196">
        <f>J23</f>
        <v>2023</v>
      </c>
      <c r="P23" s="196">
        <f t="shared" si="1"/>
        <v>2024</v>
      </c>
      <c r="Q23" s="196">
        <f t="shared" si="1"/>
        <v>2025</v>
      </c>
      <c r="R23" s="196" t="str">
        <f t="shared" si="1"/>
        <v>I-2025</v>
      </c>
      <c r="S23" s="197" t="str">
        <f t="shared" si="1"/>
        <v>I-2026</v>
      </c>
    </row>
    <row r="24" spans="1:20" ht="12.75" thickBot="1" x14ac:dyDescent="0.25">
      <c r="A24" s="177" t="s">
        <v>430</v>
      </c>
      <c r="B24" s="198" t="s">
        <v>446</v>
      </c>
      <c r="C24" s="199" t="s">
        <v>447</v>
      </c>
      <c r="D24" s="200" t="s">
        <v>448</v>
      </c>
      <c r="E24" s="201" t="s">
        <v>449</v>
      </c>
      <c r="F24" s="201" t="s">
        <v>449</v>
      </c>
      <c r="G24" s="201" t="s">
        <v>449</v>
      </c>
      <c r="H24" s="201" t="s">
        <v>449</v>
      </c>
      <c r="I24" s="201" t="s">
        <v>449</v>
      </c>
      <c r="J24" s="201" t="s">
        <v>450</v>
      </c>
      <c r="K24" s="201" t="s">
        <v>450</v>
      </c>
      <c r="L24" s="201" t="s">
        <v>450</v>
      </c>
      <c r="M24" s="201" t="s">
        <v>450</v>
      </c>
      <c r="N24" s="201" t="s">
        <v>450</v>
      </c>
      <c r="O24" s="202" t="s">
        <v>451</v>
      </c>
      <c r="P24" s="202" t="s">
        <v>451</v>
      </c>
      <c r="Q24" s="202" t="s">
        <v>451</v>
      </c>
      <c r="R24" s="202" t="s">
        <v>451</v>
      </c>
      <c r="S24" s="203" t="s">
        <v>451</v>
      </c>
    </row>
    <row r="25" spans="1:20" ht="15.75" thickBot="1" x14ac:dyDescent="0.3">
      <c r="A25" s="181" t="str">
        <f>IF(Public!K17="X","Retailer",
   IF(Public!K18="X","Distributor",
      IF(OR(Public!K19="X",Public!K21="X",Public!K23="X"),"End User","")))</f>
        <v/>
      </c>
      <c r="B25" s="204" t="s">
        <v>501</v>
      </c>
      <c r="C25" s="205" t="s">
        <v>452</v>
      </c>
      <c r="D25" s="206" t="s">
        <v>453</v>
      </c>
      <c r="E25" s="207">
        <f>TWN!G$29</f>
        <v>0</v>
      </c>
      <c r="F25" s="207">
        <f>TWN!H$29</f>
        <v>0</v>
      </c>
      <c r="G25" s="207">
        <f>TWN!I$29</f>
        <v>0</v>
      </c>
      <c r="H25" s="207">
        <f>TWN!J$29</f>
        <v>0</v>
      </c>
      <c r="I25" s="207">
        <f>TWN!K$29</f>
        <v>0</v>
      </c>
      <c r="J25" s="207">
        <f>TWN!G$30/1000</f>
        <v>0</v>
      </c>
      <c r="K25" s="207">
        <f>TWN!H$30/1000</f>
        <v>0</v>
      </c>
      <c r="L25" s="207">
        <f>TWN!I$30/1000</f>
        <v>0</v>
      </c>
      <c r="M25" s="207">
        <f>TWN!J$30/1000</f>
        <v>0</v>
      </c>
      <c r="N25" s="207">
        <f>TWN!K$30/1000</f>
        <v>0</v>
      </c>
      <c r="O25" s="208">
        <f t="shared" ref="O25:O33" si="2">(IF(ISERROR(J25/E25),0,J25/E25))*1000</f>
        <v>0</v>
      </c>
      <c r="P25" s="208">
        <f t="shared" ref="P25:P33" si="3">(IF(ISERROR(K25/F25),0,K25/F25))*1000</f>
        <v>0</v>
      </c>
      <c r="Q25" s="208">
        <f t="shared" ref="Q25:Q33" si="4">(IF(ISERROR(L25/G25),0,L25/G25))*1000</f>
        <v>0</v>
      </c>
      <c r="R25" s="208">
        <f t="shared" ref="R25:R33" si="5">(IF(ISERROR(M25/H25),0,M25/H25))*1000</f>
        <v>0</v>
      </c>
      <c r="S25" s="209">
        <f t="shared" ref="S25:S33" si="6">(IF(ISERROR(N25/I25),0,N25/I25))*1000</f>
        <v>0</v>
      </c>
      <c r="T25" s="210" t="str">
        <f>IF(SUM(E25:N25)&gt;=0.01,"Copy","Don't")</f>
        <v>Don't</v>
      </c>
    </row>
    <row r="26" spans="1:20" ht="15.75" thickBot="1" x14ac:dyDescent="0.3">
      <c r="A26" s="541"/>
      <c r="B26" s="182" t="s">
        <v>501</v>
      </c>
      <c r="C26" s="174" t="s">
        <v>454</v>
      </c>
      <c r="D26" s="211" t="s">
        <v>455</v>
      </c>
      <c r="E26" s="212">
        <f>TWN!G$33</f>
        <v>0</v>
      </c>
      <c r="F26" s="212">
        <f>TWN!H$33</f>
        <v>0</v>
      </c>
      <c r="G26" s="212">
        <f>TWN!I$33</f>
        <v>0</v>
      </c>
      <c r="H26" s="212">
        <f>TWN!J$33</f>
        <v>0</v>
      </c>
      <c r="I26" s="212">
        <f>TWN!K$33</f>
        <v>0</v>
      </c>
      <c r="J26" s="213">
        <f>TWN!G$34/1000</f>
        <v>0</v>
      </c>
      <c r="K26" s="213">
        <f>TWN!H$34/1000</f>
        <v>0</v>
      </c>
      <c r="L26" s="213">
        <f>TWN!I$34/1000</f>
        <v>0</v>
      </c>
      <c r="M26" s="213">
        <f>TWN!J$34/1000</f>
        <v>0</v>
      </c>
      <c r="N26" s="213">
        <f>TWN!K$34/1000</f>
        <v>0</v>
      </c>
      <c r="O26" s="214">
        <f t="shared" si="2"/>
        <v>0</v>
      </c>
      <c r="P26" s="214">
        <f t="shared" si="3"/>
        <v>0</v>
      </c>
      <c r="Q26" s="214">
        <f t="shared" si="4"/>
        <v>0</v>
      </c>
      <c r="R26" s="214">
        <f t="shared" si="5"/>
        <v>0</v>
      </c>
      <c r="S26" s="215">
        <f t="shared" si="6"/>
        <v>0</v>
      </c>
      <c r="T26" s="210" t="str">
        <f t="shared" ref="T26:T51" si="7">IF(SUM(E26:N26)&gt;=0.01,"Copy","Don't")</f>
        <v>Don't</v>
      </c>
    </row>
    <row r="27" spans="1:20" ht="15.75" thickBot="1" x14ac:dyDescent="0.3">
      <c r="A27" s="542"/>
      <c r="B27" s="182" t="s">
        <v>501</v>
      </c>
      <c r="C27" s="174" t="s">
        <v>454</v>
      </c>
      <c r="D27" s="211" t="s">
        <v>437</v>
      </c>
      <c r="E27" s="212">
        <f>TWN!G$36</f>
        <v>0</v>
      </c>
      <c r="F27" s="212">
        <f>TWN!H$36</f>
        <v>0</v>
      </c>
      <c r="G27" s="212">
        <f>TWN!I$36</f>
        <v>0</v>
      </c>
      <c r="H27" s="212">
        <f>TWN!J$36</f>
        <v>0</v>
      </c>
      <c r="I27" s="212">
        <f>TWN!K$36</f>
        <v>0</v>
      </c>
      <c r="J27" s="213">
        <f>TWN!G$37/1000</f>
        <v>0</v>
      </c>
      <c r="K27" s="213">
        <f>TWN!H$37/1000</f>
        <v>0</v>
      </c>
      <c r="L27" s="213">
        <f>TWN!I$37/1000</f>
        <v>0</v>
      </c>
      <c r="M27" s="213">
        <f>TWN!J$37/1000</f>
        <v>0</v>
      </c>
      <c r="N27" s="213">
        <f>TWN!K$37/1000</f>
        <v>0</v>
      </c>
      <c r="O27" s="214">
        <f t="shared" si="2"/>
        <v>0</v>
      </c>
      <c r="P27" s="214">
        <f t="shared" si="3"/>
        <v>0</v>
      </c>
      <c r="Q27" s="214">
        <f t="shared" si="4"/>
        <v>0</v>
      </c>
      <c r="R27" s="214">
        <f t="shared" si="5"/>
        <v>0</v>
      </c>
      <c r="S27" s="215">
        <f t="shared" si="6"/>
        <v>0</v>
      </c>
      <c r="T27" s="210" t="str">
        <f t="shared" si="7"/>
        <v>Don't</v>
      </c>
    </row>
    <row r="28" spans="1:20" s="176" customFormat="1" ht="15.75" thickBot="1" x14ac:dyDescent="0.3">
      <c r="A28" s="542"/>
      <c r="B28" s="217" t="s">
        <v>502</v>
      </c>
      <c r="C28" s="176" t="str">
        <f>C25</f>
        <v>Imports</v>
      </c>
      <c r="D28" s="211" t="s">
        <v>453</v>
      </c>
      <c r="E28" s="212">
        <f>IND!G$29</f>
        <v>0</v>
      </c>
      <c r="F28" s="212">
        <f>IND!H$29</f>
        <v>0</v>
      </c>
      <c r="G28" s="212">
        <f>IND!I$29</f>
        <v>0</v>
      </c>
      <c r="H28" s="212">
        <f>IND!J$29</f>
        <v>0</v>
      </c>
      <c r="I28" s="212">
        <f>IND!K$29</f>
        <v>0</v>
      </c>
      <c r="J28" s="213">
        <f>IND!G$30/1000</f>
        <v>0</v>
      </c>
      <c r="K28" s="213">
        <f>IND!H$30/1000</f>
        <v>0</v>
      </c>
      <c r="L28" s="213">
        <f>IND!I$30/1000</f>
        <v>0</v>
      </c>
      <c r="M28" s="213">
        <f>IND!J$30/1000</f>
        <v>0</v>
      </c>
      <c r="N28" s="213">
        <f>IND!K$30/1000</f>
        <v>0</v>
      </c>
      <c r="O28" s="218">
        <f t="shared" si="2"/>
        <v>0</v>
      </c>
      <c r="P28" s="218">
        <f t="shared" si="3"/>
        <v>0</v>
      </c>
      <c r="Q28" s="218">
        <f t="shared" si="4"/>
        <v>0</v>
      </c>
      <c r="R28" s="218">
        <f t="shared" si="5"/>
        <v>0</v>
      </c>
      <c r="S28" s="219">
        <f t="shared" si="6"/>
        <v>0</v>
      </c>
      <c r="T28" s="210" t="str">
        <f t="shared" si="7"/>
        <v>Don't</v>
      </c>
    </row>
    <row r="29" spans="1:20" ht="15.75" thickBot="1" x14ac:dyDescent="0.3">
      <c r="A29" s="543"/>
      <c r="B29" s="182" t="s">
        <v>502</v>
      </c>
      <c r="C29" s="174" t="str">
        <f t="shared" ref="C29:C60" si="8">C26</f>
        <v>Sales</v>
      </c>
      <c r="D29" s="211" t="s">
        <v>455</v>
      </c>
      <c r="E29" s="212">
        <f>IND!G$33</f>
        <v>0</v>
      </c>
      <c r="F29" s="212">
        <f>IND!H$33</f>
        <v>0</v>
      </c>
      <c r="G29" s="212">
        <f>IND!I$33</f>
        <v>0</v>
      </c>
      <c r="H29" s="212">
        <f>IND!J$33</f>
        <v>0</v>
      </c>
      <c r="I29" s="212">
        <f>IND!K$33</f>
        <v>0</v>
      </c>
      <c r="J29" s="213">
        <f>IND!G$34/1000</f>
        <v>0</v>
      </c>
      <c r="K29" s="213">
        <f>IND!H$34/1000</f>
        <v>0</v>
      </c>
      <c r="L29" s="213">
        <f>IND!I$34/1000</f>
        <v>0</v>
      </c>
      <c r="M29" s="213">
        <f>IND!J$34/1000</f>
        <v>0</v>
      </c>
      <c r="N29" s="213">
        <f>IND!K$34/1000</f>
        <v>0</v>
      </c>
      <c r="O29" s="214">
        <f t="shared" si="2"/>
        <v>0</v>
      </c>
      <c r="P29" s="214">
        <f t="shared" si="3"/>
        <v>0</v>
      </c>
      <c r="Q29" s="214">
        <f t="shared" si="4"/>
        <v>0</v>
      </c>
      <c r="R29" s="214">
        <f t="shared" si="5"/>
        <v>0</v>
      </c>
      <c r="S29" s="215">
        <f t="shared" si="6"/>
        <v>0</v>
      </c>
      <c r="T29" s="210" t="str">
        <f t="shared" si="7"/>
        <v>Don't</v>
      </c>
    </row>
    <row r="30" spans="1:20" ht="15.75" thickBot="1" x14ac:dyDescent="0.3">
      <c r="A30" s="189" t="s">
        <v>434</v>
      </c>
      <c r="B30" s="182" t="s">
        <v>502</v>
      </c>
      <c r="C30" s="174" t="str">
        <f t="shared" si="8"/>
        <v>Sales</v>
      </c>
      <c r="D30" s="211" t="s">
        <v>437</v>
      </c>
      <c r="E30" s="212">
        <f>IND!G$36</f>
        <v>0</v>
      </c>
      <c r="F30" s="212">
        <f>IND!H$36</f>
        <v>0</v>
      </c>
      <c r="G30" s="212">
        <f>IND!I$36</f>
        <v>0</v>
      </c>
      <c r="H30" s="212">
        <f>IND!J$36</f>
        <v>0</v>
      </c>
      <c r="I30" s="212">
        <f>IND!K$36</f>
        <v>0</v>
      </c>
      <c r="J30" s="213">
        <f>IND!G$37/1000</f>
        <v>0</v>
      </c>
      <c r="K30" s="213">
        <f>IND!H$37/1000</f>
        <v>0</v>
      </c>
      <c r="L30" s="213">
        <f>IND!I$37/1000</f>
        <v>0</v>
      </c>
      <c r="M30" s="213">
        <f>IND!J$37/1000</f>
        <v>0</v>
      </c>
      <c r="N30" s="213">
        <f>IND!K$37/1000</f>
        <v>0</v>
      </c>
      <c r="O30" s="214">
        <f t="shared" si="2"/>
        <v>0</v>
      </c>
      <c r="P30" s="214">
        <f t="shared" si="3"/>
        <v>0</v>
      </c>
      <c r="Q30" s="214">
        <f t="shared" si="4"/>
        <v>0</v>
      </c>
      <c r="R30" s="214">
        <f t="shared" si="5"/>
        <v>0</v>
      </c>
      <c r="S30" s="215">
        <f t="shared" si="6"/>
        <v>0</v>
      </c>
      <c r="T30" s="210" t="str">
        <f t="shared" si="7"/>
        <v>Don't</v>
      </c>
    </row>
    <row r="31" spans="1:20" s="176" customFormat="1" ht="15.75" thickBot="1" x14ac:dyDescent="0.3">
      <c r="A31" s="190">
        <f>Intro!E74</f>
        <v>0</v>
      </c>
      <c r="B31" s="217" t="s">
        <v>503</v>
      </c>
      <c r="C31" s="176" t="str">
        <f t="shared" si="8"/>
        <v>Imports</v>
      </c>
      <c r="D31" s="211" t="s">
        <v>453</v>
      </c>
      <c r="E31" s="212">
        <f>IDN!G$29</f>
        <v>0</v>
      </c>
      <c r="F31" s="212">
        <f>IDN!H$29</f>
        <v>0</v>
      </c>
      <c r="G31" s="212">
        <f>IDN!I$29</f>
        <v>0</v>
      </c>
      <c r="H31" s="212">
        <f>IDN!J$29</f>
        <v>0</v>
      </c>
      <c r="I31" s="212">
        <f>IDN!K$29</f>
        <v>0</v>
      </c>
      <c r="J31" s="213">
        <f>IDN!G$30/1000</f>
        <v>0</v>
      </c>
      <c r="K31" s="213">
        <f>IDN!H$30/1000</f>
        <v>0</v>
      </c>
      <c r="L31" s="213">
        <f>IDN!I$30/1000</f>
        <v>0</v>
      </c>
      <c r="M31" s="213">
        <f>IDN!J$30/1000</f>
        <v>0</v>
      </c>
      <c r="N31" s="213">
        <f>IDN!K$30/1000</f>
        <v>0</v>
      </c>
      <c r="O31" s="218">
        <f t="shared" si="2"/>
        <v>0</v>
      </c>
      <c r="P31" s="218">
        <f t="shared" si="3"/>
        <v>0</v>
      </c>
      <c r="Q31" s="218">
        <f t="shared" si="4"/>
        <v>0</v>
      </c>
      <c r="R31" s="218">
        <f t="shared" si="5"/>
        <v>0</v>
      </c>
      <c r="S31" s="219">
        <f t="shared" si="6"/>
        <v>0</v>
      </c>
      <c r="T31" s="210" t="str">
        <f t="shared" si="7"/>
        <v>Don't</v>
      </c>
    </row>
    <row r="32" spans="1:20" ht="15.75" thickBot="1" x14ac:dyDescent="0.3">
      <c r="A32" s="220"/>
      <c r="B32" s="182" t="s">
        <v>503</v>
      </c>
      <c r="C32" s="174" t="str">
        <f t="shared" si="8"/>
        <v>Sales</v>
      </c>
      <c r="D32" s="211" t="s">
        <v>455</v>
      </c>
      <c r="E32" s="212">
        <f>IDN!G$33</f>
        <v>0</v>
      </c>
      <c r="F32" s="212">
        <f>IDN!H$33</f>
        <v>0</v>
      </c>
      <c r="G32" s="212">
        <f>IDN!I$33</f>
        <v>0</v>
      </c>
      <c r="H32" s="212">
        <f>IDN!J$33</f>
        <v>0</v>
      </c>
      <c r="I32" s="212">
        <f>IDN!K$33</f>
        <v>0</v>
      </c>
      <c r="J32" s="213">
        <f>IDN!G$34/1000</f>
        <v>0</v>
      </c>
      <c r="K32" s="213">
        <f>IDN!H$34/1000</f>
        <v>0</v>
      </c>
      <c r="L32" s="213">
        <f>IDN!I$34/1000</f>
        <v>0</v>
      </c>
      <c r="M32" s="213">
        <f>IDN!J$34/1000</f>
        <v>0</v>
      </c>
      <c r="N32" s="213">
        <f>IDN!K$34/1000</f>
        <v>0</v>
      </c>
      <c r="O32" s="214">
        <f t="shared" si="2"/>
        <v>0</v>
      </c>
      <c r="P32" s="214">
        <f t="shared" si="3"/>
        <v>0</v>
      </c>
      <c r="Q32" s="214">
        <f t="shared" si="4"/>
        <v>0</v>
      </c>
      <c r="R32" s="214">
        <f t="shared" si="5"/>
        <v>0</v>
      </c>
      <c r="S32" s="215">
        <f t="shared" si="6"/>
        <v>0</v>
      </c>
      <c r="T32" s="210" t="str">
        <f t="shared" si="7"/>
        <v>Don't</v>
      </c>
    </row>
    <row r="33" spans="1:20" ht="15.75" thickBot="1" x14ac:dyDescent="0.3">
      <c r="A33" s="220"/>
      <c r="B33" s="182" t="s">
        <v>503</v>
      </c>
      <c r="C33" s="174" t="str">
        <f t="shared" si="8"/>
        <v>Sales</v>
      </c>
      <c r="D33" s="211" t="s">
        <v>437</v>
      </c>
      <c r="E33" s="212">
        <f>IDN!G$36</f>
        <v>0</v>
      </c>
      <c r="F33" s="212">
        <f>IDN!H$36</f>
        <v>0</v>
      </c>
      <c r="G33" s="212">
        <f>IDN!I$36</f>
        <v>0</v>
      </c>
      <c r="H33" s="212">
        <f>IDN!J$36</f>
        <v>0</v>
      </c>
      <c r="I33" s="212">
        <f>IDN!K$36</f>
        <v>0</v>
      </c>
      <c r="J33" s="213">
        <f>IDN!G$37/1000</f>
        <v>0</v>
      </c>
      <c r="K33" s="213">
        <f>IDN!H$37/1000</f>
        <v>0</v>
      </c>
      <c r="L33" s="213">
        <f>IDN!I$37/1000</f>
        <v>0</v>
      </c>
      <c r="M33" s="213">
        <f>IDN!J$37/1000</f>
        <v>0</v>
      </c>
      <c r="N33" s="213">
        <f>IDN!K$37/1000</f>
        <v>0</v>
      </c>
      <c r="O33" s="214">
        <f t="shared" si="2"/>
        <v>0</v>
      </c>
      <c r="P33" s="214">
        <f t="shared" si="3"/>
        <v>0</v>
      </c>
      <c r="Q33" s="214">
        <f t="shared" si="4"/>
        <v>0</v>
      </c>
      <c r="R33" s="214">
        <f t="shared" si="5"/>
        <v>0</v>
      </c>
      <c r="S33" s="215">
        <f t="shared" si="6"/>
        <v>0</v>
      </c>
      <c r="T33" s="210" t="str">
        <f t="shared" si="7"/>
        <v>Don't</v>
      </c>
    </row>
    <row r="34" spans="1:20" ht="15.75" thickBot="1" x14ac:dyDescent="0.3">
      <c r="A34" s="220"/>
      <c r="B34" s="217" t="s">
        <v>432</v>
      </c>
      <c r="C34" s="176" t="s">
        <v>452</v>
      </c>
      <c r="D34" s="211" t="s">
        <v>453</v>
      </c>
      <c r="E34" s="212">
        <f>KOR!G$29</f>
        <v>0</v>
      </c>
      <c r="F34" s="212">
        <f>KOR!H$29</f>
        <v>0</v>
      </c>
      <c r="G34" s="212">
        <f>KOR!I$29</f>
        <v>0</v>
      </c>
      <c r="H34" s="212">
        <f>KOR!J$29</f>
        <v>0</v>
      </c>
      <c r="I34" s="212">
        <f>KOR!K$29</f>
        <v>0</v>
      </c>
      <c r="J34" s="213">
        <f>KOR!G$30/1000</f>
        <v>0</v>
      </c>
      <c r="K34" s="213">
        <f>KOR!H$30/1000</f>
        <v>0</v>
      </c>
      <c r="L34" s="213">
        <f>KOR!I$30/1000</f>
        <v>0</v>
      </c>
      <c r="M34" s="213">
        <f>KOR!J$30/1000</f>
        <v>0</v>
      </c>
      <c r="N34" s="213">
        <f>KOR!K$30/1000</f>
        <v>0</v>
      </c>
      <c r="O34" s="214">
        <f t="shared" ref="O34:O51" si="9">(IF(ISERROR(J34/E34),0,J34/E34))*1000</f>
        <v>0</v>
      </c>
      <c r="P34" s="214">
        <f t="shared" ref="P34:P51" si="10">(IF(ISERROR(K34/F34),0,K34/F34))*1000</f>
        <v>0</v>
      </c>
      <c r="Q34" s="214">
        <f t="shared" ref="Q34:Q51" si="11">(IF(ISERROR(L34/G34),0,L34/G34))*1000</f>
        <v>0</v>
      </c>
      <c r="R34" s="214">
        <f t="shared" ref="R34:R51" si="12">(IF(ISERROR(M34/H34),0,M34/H34))*1000</f>
        <v>0</v>
      </c>
      <c r="S34" s="215">
        <f t="shared" ref="S34:S51" si="13">(IF(ISERROR(N34/I34),0,N34/I34))*1000</f>
        <v>0</v>
      </c>
      <c r="T34" s="210" t="str">
        <f t="shared" si="7"/>
        <v>Don't</v>
      </c>
    </row>
    <row r="35" spans="1:20" ht="15.75" thickBot="1" x14ac:dyDescent="0.3">
      <c r="A35" s="220"/>
      <c r="B35" s="182" t="s">
        <v>432</v>
      </c>
      <c r="C35" s="174" t="s">
        <v>454</v>
      </c>
      <c r="D35" s="211" t="s">
        <v>455</v>
      </c>
      <c r="E35" s="212">
        <f>KOR!G$33</f>
        <v>0</v>
      </c>
      <c r="F35" s="212">
        <f>KOR!H$33</f>
        <v>0</v>
      </c>
      <c r="G35" s="212">
        <f>KOR!I$33</f>
        <v>0</v>
      </c>
      <c r="H35" s="212">
        <f>KOR!J$33</f>
        <v>0</v>
      </c>
      <c r="I35" s="212">
        <f>KOR!K$33</f>
        <v>0</v>
      </c>
      <c r="J35" s="213">
        <f>KOR!G$34/1000</f>
        <v>0</v>
      </c>
      <c r="K35" s="213">
        <f>KOR!H$34/1000</f>
        <v>0</v>
      </c>
      <c r="L35" s="213">
        <f>KOR!I$34/1000</f>
        <v>0</v>
      </c>
      <c r="M35" s="213">
        <f>KOR!J$34/1000</f>
        <v>0</v>
      </c>
      <c r="N35" s="213">
        <f>KOR!K$34/1000</f>
        <v>0</v>
      </c>
      <c r="O35" s="214">
        <f t="shared" si="9"/>
        <v>0</v>
      </c>
      <c r="P35" s="214">
        <f t="shared" si="10"/>
        <v>0</v>
      </c>
      <c r="Q35" s="214">
        <f t="shared" si="11"/>
        <v>0</v>
      </c>
      <c r="R35" s="214">
        <f t="shared" si="12"/>
        <v>0</v>
      </c>
      <c r="S35" s="215">
        <f t="shared" si="13"/>
        <v>0</v>
      </c>
      <c r="T35" s="210" t="str">
        <f t="shared" si="7"/>
        <v>Don't</v>
      </c>
    </row>
    <row r="36" spans="1:20" ht="15.75" thickBot="1" x14ac:dyDescent="0.3">
      <c r="A36" s="220"/>
      <c r="B36" s="182" t="s">
        <v>432</v>
      </c>
      <c r="C36" s="174" t="s">
        <v>454</v>
      </c>
      <c r="D36" s="211" t="s">
        <v>437</v>
      </c>
      <c r="E36" s="212">
        <f>KOR!G$36</f>
        <v>0</v>
      </c>
      <c r="F36" s="212">
        <f>KOR!H$36</f>
        <v>0</v>
      </c>
      <c r="G36" s="212">
        <f>KOR!I$36</f>
        <v>0</v>
      </c>
      <c r="H36" s="212">
        <f>KOR!J$36</f>
        <v>0</v>
      </c>
      <c r="I36" s="212">
        <f>KOR!K$36</f>
        <v>0</v>
      </c>
      <c r="J36" s="213">
        <f>KOR!G$37/1000</f>
        <v>0</v>
      </c>
      <c r="K36" s="213">
        <f>KOR!H$37/1000</f>
        <v>0</v>
      </c>
      <c r="L36" s="213">
        <f>KOR!I$37/1000</f>
        <v>0</v>
      </c>
      <c r="M36" s="213">
        <f>KOR!J$37/1000</f>
        <v>0</v>
      </c>
      <c r="N36" s="213">
        <f>KOR!K$37/1000</f>
        <v>0</v>
      </c>
      <c r="O36" s="214">
        <f t="shared" si="9"/>
        <v>0</v>
      </c>
      <c r="P36" s="214">
        <f t="shared" si="10"/>
        <v>0</v>
      </c>
      <c r="Q36" s="214">
        <f t="shared" si="11"/>
        <v>0</v>
      </c>
      <c r="R36" s="214">
        <f t="shared" si="12"/>
        <v>0</v>
      </c>
      <c r="S36" s="215">
        <f t="shared" si="13"/>
        <v>0</v>
      </c>
      <c r="T36" s="210" t="str">
        <f t="shared" si="7"/>
        <v>Don't</v>
      </c>
    </row>
    <row r="37" spans="1:20" ht="15.75" thickBot="1" x14ac:dyDescent="0.3">
      <c r="A37" s="220"/>
      <c r="B37" s="217" t="s">
        <v>504</v>
      </c>
      <c r="C37" s="176" t="str">
        <f t="shared" ref="C37" si="14">C34</f>
        <v>Imports</v>
      </c>
      <c r="D37" s="211" t="s">
        <v>453</v>
      </c>
      <c r="E37" s="212">
        <f>THA!G$29</f>
        <v>0</v>
      </c>
      <c r="F37" s="212">
        <f>THA!H$29</f>
        <v>0</v>
      </c>
      <c r="G37" s="212">
        <f>THA!I$29</f>
        <v>0</v>
      </c>
      <c r="H37" s="212">
        <f>THA!J$29</f>
        <v>0</v>
      </c>
      <c r="I37" s="212">
        <f>THA!K$29</f>
        <v>0</v>
      </c>
      <c r="J37" s="213">
        <f>THA!G$30/1000</f>
        <v>0</v>
      </c>
      <c r="K37" s="213">
        <f>THA!H$30/1000</f>
        <v>0</v>
      </c>
      <c r="L37" s="213">
        <f>THA!I$30/1000</f>
        <v>0</v>
      </c>
      <c r="M37" s="213">
        <f>THA!J$30/1000</f>
        <v>0</v>
      </c>
      <c r="N37" s="213">
        <f>THA!K$30/1000</f>
        <v>0</v>
      </c>
      <c r="O37" s="214">
        <f t="shared" si="9"/>
        <v>0</v>
      </c>
      <c r="P37" s="214">
        <f t="shared" si="10"/>
        <v>0</v>
      </c>
      <c r="Q37" s="214">
        <f t="shared" si="11"/>
        <v>0</v>
      </c>
      <c r="R37" s="214">
        <f t="shared" si="12"/>
        <v>0</v>
      </c>
      <c r="S37" s="215">
        <f t="shared" si="13"/>
        <v>0</v>
      </c>
      <c r="T37" s="210" t="str">
        <f t="shared" si="7"/>
        <v>Don't</v>
      </c>
    </row>
    <row r="38" spans="1:20" ht="15.75" thickBot="1" x14ac:dyDescent="0.3">
      <c r="A38" s="220"/>
      <c r="B38" s="182" t="s">
        <v>504</v>
      </c>
      <c r="C38" s="174" t="str">
        <f t="shared" si="8"/>
        <v>Sales</v>
      </c>
      <c r="D38" s="211" t="s">
        <v>455</v>
      </c>
      <c r="E38" s="212">
        <f>THA!G$33</f>
        <v>0</v>
      </c>
      <c r="F38" s="212">
        <f>THA!H$33</f>
        <v>0</v>
      </c>
      <c r="G38" s="212">
        <f>THA!I$33</f>
        <v>0</v>
      </c>
      <c r="H38" s="212">
        <f>THA!J$33</f>
        <v>0</v>
      </c>
      <c r="I38" s="212">
        <f>THA!K$33</f>
        <v>0</v>
      </c>
      <c r="J38" s="213">
        <f>THA!G$34/1000</f>
        <v>0</v>
      </c>
      <c r="K38" s="213">
        <f>THA!H$34/1000</f>
        <v>0</v>
      </c>
      <c r="L38" s="213">
        <f>THA!I$34/1000</f>
        <v>0</v>
      </c>
      <c r="M38" s="213">
        <f>THA!J$34/1000</f>
        <v>0</v>
      </c>
      <c r="N38" s="213">
        <f>THA!K$34/1000</f>
        <v>0</v>
      </c>
      <c r="O38" s="214">
        <f t="shared" si="9"/>
        <v>0</v>
      </c>
      <c r="P38" s="214">
        <f t="shared" si="10"/>
        <v>0</v>
      </c>
      <c r="Q38" s="214">
        <f t="shared" si="11"/>
        <v>0</v>
      </c>
      <c r="R38" s="214">
        <f t="shared" si="12"/>
        <v>0</v>
      </c>
      <c r="S38" s="215">
        <f t="shared" si="13"/>
        <v>0</v>
      </c>
      <c r="T38" s="210" t="str">
        <f t="shared" si="7"/>
        <v>Don't</v>
      </c>
    </row>
    <row r="39" spans="1:20" ht="15.75" thickBot="1" x14ac:dyDescent="0.3">
      <c r="A39" s="220"/>
      <c r="B39" s="182" t="s">
        <v>504</v>
      </c>
      <c r="C39" s="174" t="str">
        <f t="shared" si="8"/>
        <v>Sales</v>
      </c>
      <c r="D39" s="211" t="s">
        <v>437</v>
      </c>
      <c r="E39" s="212">
        <f>THA!G$36</f>
        <v>0</v>
      </c>
      <c r="F39" s="212">
        <f>THA!H$36</f>
        <v>0</v>
      </c>
      <c r="G39" s="212">
        <f>THA!I$36</f>
        <v>0</v>
      </c>
      <c r="H39" s="212">
        <f>THA!J$36</f>
        <v>0</v>
      </c>
      <c r="I39" s="212">
        <f>THA!K$36</f>
        <v>0</v>
      </c>
      <c r="J39" s="213">
        <f>THA!G$37/1000</f>
        <v>0</v>
      </c>
      <c r="K39" s="213">
        <f>THA!H$37/1000</f>
        <v>0</v>
      </c>
      <c r="L39" s="213">
        <f>THA!I$37/1000</f>
        <v>0</v>
      </c>
      <c r="M39" s="213">
        <f>THA!J$37/1000</f>
        <v>0</v>
      </c>
      <c r="N39" s="213">
        <f>THA!K$37/1000</f>
        <v>0</v>
      </c>
      <c r="O39" s="214">
        <f t="shared" si="9"/>
        <v>0</v>
      </c>
      <c r="P39" s="214">
        <f t="shared" si="10"/>
        <v>0</v>
      </c>
      <c r="Q39" s="214">
        <f t="shared" si="11"/>
        <v>0</v>
      </c>
      <c r="R39" s="214">
        <f t="shared" si="12"/>
        <v>0</v>
      </c>
      <c r="S39" s="215">
        <f t="shared" si="13"/>
        <v>0</v>
      </c>
      <c r="T39" s="210" t="str">
        <f t="shared" si="7"/>
        <v>Don't</v>
      </c>
    </row>
    <row r="40" spans="1:20" ht="15.75" thickBot="1" x14ac:dyDescent="0.3">
      <c r="A40" s="220"/>
      <c r="B40" s="217" t="s">
        <v>433</v>
      </c>
      <c r="C40" s="176" t="str">
        <f t="shared" si="8"/>
        <v>Imports</v>
      </c>
      <c r="D40" s="211" t="s">
        <v>453</v>
      </c>
      <c r="E40" s="212">
        <f>TUR!G$29</f>
        <v>0</v>
      </c>
      <c r="F40" s="212">
        <f>TUR!H$29</f>
        <v>0</v>
      </c>
      <c r="G40" s="212">
        <f>TUR!I$29</f>
        <v>0</v>
      </c>
      <c r="H40" s="212">
        <f>TUR!J$29</f>
        <v>0</v>
      </c>
      <c r="I40" s="212">
        <f>TUR!K$29</f>
        <v>0</v>
      </c>
      <c r="J40" s="213">
        <f>TUR!G$30/1000</f>
        <v>0</v>
      </c>
      <c r="K40" s="213">
        <f>TUR!H$30/1000</f>
        <v>0</v>
      </c>
      <c r="L40" s="213">
        <f>TUR!I$30/1000</f>
        <v>0</v>
      </c>
      <c r="M40" s="213">
        <f>TUR!J$30/1000</f>
        <v>0</v>
      </c>
      <c r="N40" s="213">
        <f>TUR!K$30/1000</f>
        <v>0</v>
      </c>
      <c r="O40" s="214">
        <f t="shared" si="9"/>
        <v>0</v>
      </c>
      <c r="P40" s="214">
        <f t="shared" si="10"/>
        <v>0</v>
      </c>
      <c r="Q40" s="214">
        <f t="shared" si="11"/>
        <v>0</v>
      </c>
      <c r="R40" s="214">
        <f t="shared" si="12"/>
        <v>0</v>
      </c>
      <c r="S40" s="215">
        <f t="shared" si="13"/>
        <v>0</v>
      </c>
      <c r="T40" s="210" t="str">
        <f t="shared" si="7"/>
        <v>Don't</v>
      </c>
    </row>
    <row r="41" spans="1:20" ht="15.75" thickBot="1" x14ac:dyDescent="0.3">
      <c r="A41" s="220"/>
      <c r="B41" s="182" t="s">
        <v>433</v>
      </c>
      <c r="C41" s="174" t="str">
        <f t="shared" si="8"/>
        <v>Sales</v>
      </c>
      <c r="D41" s="211" t="s">
        <v>455</v>
      </c>
      <c r="E41" s="212">
        <f>TUR!G$33</f>
        <v>0</v>
      </c>
      <c r="F41" s="212">
        <f>TUR!H$33</f>
        <v>0</v>
      </c>
      <c r="G41" s="212">
        <f>TUR!I$33</f>
        <v>0</v>
      </c>
      <c r="H41" s="212">
        <f>TUR!J$33</f>
        <v>0</v>
      </c>
      <c r="I41" s="212">
        <f>TUR!K$33</f>
        <v>0</v>
      </c>
      <c r="J41" s="213">
        <f>TUR!G$34/1000</f>
        <v>0</v>
      </c>
      <c r="K41" s="213">
        <f>TUR!H$34/1000</f>
        <v>0</v>
      </c>
      <c r="L41" s="213">
        <f>TUR!I$34/1000</f>
        <v>0</v>
      </c>
      <c r="M41" s="213">
        <f>TUR!J$34/1000</f>
        <v>0</v>
      </c>
      <c r="N41" s="213">
        <f>TUR!K$34/1000</f>
        <v>0</v>
      </c>
      <c r="O41" s="214">
        <f t="shared" si="9"/>
        <v>0</v>
      </c>
      <c r="P41" s="214">
        <f t="shared" si="10"/>
        <v>0</v>
      </c>
      <c r="Q41" s="214">
        <f t="shared" si="11"/>
        <v>0</v>
      </c>
      <c r="R41" s="214">
        <f t="shared" si="12"/>
        <v>0</v>
      </c>
      <c r="S41" s="215">
        <f t="shared" si="13"/>
        <v>0</v>
      </c>
      <c r="T41" s="210" t="str">
        <f t="shared" si="7"/>
        <v>Don't</v>
      </c>
    </row>
    <row r="42" spans="1:20" ht="15.75" thickBot="1" x14ac:dyDescent="0.3">
      <c r="A42" s="220"/>
      <c r="B42" s="182" t="s">
        <v>433</v>
      </c>
      <c r="C42" s="174" t="str">
        <f t="shared" si="8"/>
        <v>Sales</v>
      </c>
      <c r="D42" s="211" t="s">
        <v>437</v>
      </c>
      <c r="E42" s="212">
        <f>TUR!G$36</f>
        <v>0</v>
      </c>
      <c r="F42" s="212">
        <f>TUR!H$36</f>
        <v>0</v>
      </c>
      <c r="G42" s="212">
        <f>TUR!I$36</f>
        <v>0</v>
      </c>
      <c r="H42" s="212">
        <f>TUR!J$36</f>
        <v>0</v>
      </c>
      <c r="I42" s="212">
        <f>TUR!K$36</f>
        <v>0</v>
      </c>
      <c r="J42" s="213">
        <f>TUR!G$37/1000</f>
        <v>0</v>
      </c>
      <c r="K42" s="213">
        <f>TUR!H$37/1000</f>
        <v>0</v>
      </c>
      <c r="L42" s="213">
        <f>TUR!I$37/1000</f>
        <v>0</v>
      </c>
      <c r="M42" s="213">
        <f>TUR!J$37/1000</f>
        <v>0</v>
      </c>
      <c r="N42" s="213">
        <f>TUR!K$37/1000</f>
        <v>0</v>
      </c>
      <c r="O42" s="214">
        <f t="shared" si="9"/>
        <v>0</v>
      </c>
      <c r="P42" s="214">
        <f t="shared" si="10"/>
        <v>0</v>
      </c>
      <c r="Q42" s="214">
        <f t="shared" si="11"/>
        <v>0</v>
      </c>
      <c r="R42" s="214">
        <f t="shared" si="12"/>
        <v>0</v>
      </c>
      <c r="S42" s="215">
        <f t="shared" si="13"/>
        <v>0</v>
      </c>
      <c r="T42" s="210" t="str">
        <f t="shared" si="7"/>
        <v>Don't</v>
      </c>
    </row>
    <row r="43" spans="1:20" ht="15.75" thickBot="1" x14ac:dyDescent="0.3">
      <c r="A43" s="220"/>
      <c r="B43" s="217" t="s">
        <v>505</v>
      </c>
      <c r="C43" s="176" t="s">
        <v>452</v>
      </c>
      <c r="D43" s="211" t="s">
        <v>453</v>
      </c>
      <c r="E43" s="212">
        <f>UKR!G$29</f>
        <v>0</v>
      </c>
      <c r="F43" s="212">
        <f>UKR!H$29</f>
        <v>0</v>
      </c>
      <c r="G43" s="212">
        <f>UKR!I$29</f>
        <v>0</v>
      </c>
      <c r="H43" s="212">
        <f>UKR!J$29</f>
        <v>0</v>
      </c>
      <c r="I43" s="212">
        <f>UKR!K$29</f>
        <v>0</v>
      </c>
      <c r="J43" s="213">
        <f>UKR!G$30/1000</f>
        <v>0</v>
      </c>
      <c r="K43" s="213">
        <f>UKR!H$30/1000</f>
        <v>0</v>
      </c>
      <c r="L43" s="213">
        <f>UKR!I$30/1000</f>
        <v>0</v>
      </c>
      <c r="M43" s="213">
        <f>UKR!J$30/1000</f>
        <v>0</v>
      </c>
      <c r="N43" s="213">
        <f>UKR!K$30/1000</f>
        <v>0</v>
      </c>
      <c r="O43" s="214">
        <f t="shared" si="9"/>
        <v>0</v>
      </c>
      <c r="P43" s="214">
        <f t="shared" si="10"/>
        <v>0</v>
      </c>
      <c r="Q43" s="214">
        <f t="shared" si="11"/>
        <v>0</v>
      </c>
      <c r="R43" s="214">
        <f t="shared" si="12"/>
        <v>0</v>
      </c>
      <c r="S43" s="215">
        <f t="shared" si="13"/>
        <v>0</v>
      </c>
      <c r="T43" s="210" t="str">
        <f t="shared" si="7"/>
        <v>Don't</v>
      </c>
    </row>
    <row r="44" spans="1:20" ht="15.75" thickBot="1" x14ac:dyDescent="0.3">
      <c r="A44" s="220"/>
      <c r="B44" s="182" t="s">
        <v>505</v>
      </c>
      <c r="C44" s="174" t="s">
        <v>454</v>
      </c>
      <c r="D44" s="211" t="s">
        <v>455</v>
      </c>
      <c r="E44" s="212">
        <f>UKR!G$33</f>
        <v>0</v>
      </c>
      <c r="F44" s="212">
        <f>UKR!H$33</f>
        <v>0</v>
      </c>
      <c r="G44" s="212">
        <f>UKR!I$33</f>
        <v>0</v>
      </c>
      <c r="H44" s="212">
        <f>UKR!J$33</f>
        <v>0</v>
      </c>
      <c r="I44" s="212">
        <f>UKR!K$33</f>
        <v>0</v>
      </c>
      <c r="J44" s="213">
        <f>UKR!G$34/1000</f>
        <v>0</v>
      </c>
      <c r="K44" s="213">
        <f>UKR!H$34/1000</f>
        <v>0</v>
      </c>
      <c r="L44" s="213">
        <f>UKR!I$34/1000</f>
        <v>0</v>
      </c>
      <c r="M44" s="213">
        <f>UKR!J$34/1000</f>
        <v>0</v>
      </c>
      <c r="N44" s="213">
        <f>UKR!K$34/1000</f>
        <v>0</v>
      </c>
      <c r="O44" s="214">
        <f t="shared" si="9"/>
        <v>0</v>
      </c>
      <c r="P44" s="214">
        <f t="shared" si="10"/>
        <v>0</v>
      </c>
      <c r="Q44" s="214">
        <f t="shared" si="11"/>
        <v>0</v>
      </c>
      <c r="R44" s="214">
        <f t="shared" si="12"/>
        <v>0</v>
      </c>
      <c r="S44" s="215">
        <f t="shared" si="13"/>
        <v>0</v>
      </c>
      <c r="T44" s="210" t="str">
        <f t="shared" si="7"/>
        <v>Don't</v>
      </c>
    </row>
    <row r="45" spans="1:20" ht="15.75" thickBot="1" x14ac:dyDescent="0.3">
      <c r="A45" s="220"/>
      <c r="B45" s="182" t="s">
        <v>505</v>
      </c>
      <c r="C45" s="174" t="s">
        <v>454</v>
      </c>
      <c r="D45" s="211" t="s">
        <v>437</v>
      </c>
      <c r="E45" s="212">
        <f>UKR!G$36</f>
        <v>0</v>
      </c>
      <c r="F45" s="212">
        <f>UKR!H$36</f>
        <v>0</v>
      </c>
      <c r="G45" s="212">
        <f>UKR!I$36</f>
        <v>0</v>
      </c>
      <c r="H45" s="212">
        <f>UKR!J$36</f>
        <v>0</v>
      </c>
      <c r="I45" s="212">
        <f>UKR!K$36</f>
        <v>0</v>
      </c>
      <c r="J45" s="213">
        <f>UKR!G$37/1000</f>
        <v>0</v>
      </c>
      <c r="K45" s="213">
        <f>UKR!H$37/1000</f>
        <v>0</v>
      </c>
      <c r="L45" s="213">
        <f>UKR!I$37/1000</f>
        <v>0</v>
      </c>
      <c r="M45" s="213">
        <f>UKR!J$37/1000</f>
        <v>0</v>
      </c>
      <c r="N45" s="213">
        <f>UKR!K$37/1000</f>
        <v>0</v>
      </c>
      <c r="O45" s="214">
        <f t="shared" si="9"/>
        <v>0</v>
      </c>
      <c r="P45" s="214">
        <f t="shared" si="10"/>
        <v>0</v>
      </c>
      <c r="Q45" s="214">
        <f t="shared" si="11"/>
        <v>0</v>
      </c>
      <c r="R45" s="214">
        <f t="shared" si="12"/>
        <v>0</v>
      </c>
      <c r="S45" s="215">
        <f t="shared" si="13"/>
        <v>0</v>
      </c>
      <c r="T45" s="210" t="str">
        <f t="shared" si="7"/>
        <v>Don't</v>
      </c>
    </row>
    <row r="46" spans="1:20" ht="15.75" thickBot="1" x14ac:dyDescent="0.3">
      <c r="A46" s="220"/>
      <c r="B46" s="217" t="s">
        <v>506</v>
      </c>
      <c r="C46" s="176" t="str">
        <f t="shared" ref="C46" si="15">C43</f>
        <v>Imports</v>
      </c>
      <c r="D46" s="211" t="s">
        <v>453</v>
      </c>
      <c r="E46" s="212">
        <f>VNM!G$29</f>
        <v>0</v>
      </c>
      <c r="F46" s="212">
        <f>VNM!H$29</f>
        <v>0</v>
      </c>
      <c r="G46" s="212">
        <f>VNM!I$29</f>
        <v>0</v>
      </c>
      <c r="H46" s="212">
        <f>VNM!J$29</f>
        <v>0</v>
      </c>
      <c r="I46" s="212">
        <f>VNM!K$29</f>
        <v>0</v>
      </c>
      <c r="J46" s="213">
        <f>VNM!G$30/1000</f>
        <v>0</v>
      </c>
      <c r="K46" s="213">
        <f>VNM!H$30/1000</f>
        <v>0</v>
      </c>
      <c r="L46" s="213">
        <f>VNM!I$30/1000</f>
        <v>0</v>
      </c>
      <c r="M46" s="213">
        <f>VNM!J$30/1000</f>
        <v>0</v>
      </c>
      <c r="N46" s="213">
        <f>VNM!K$30/1000</f>
        <v>0</v>
      </c>
      <c r="O46" s="214">
        <f t="shared" si="9"/>
        <v>0</v>
      </c>
      <c r="P46" s="214">
        <f t="shared" si="10"/>
        <v>0</v>
      </c>
      <c r="Q46" s="214">
        <f t="shared" si="11"/>
        <v>0</v>
      </c>
      <c r="R46" s="214">
        <f t="shared" si="12"/>
        <v>0</v>
      </c>
      <c r="S46" s="215">
        <f t="shared" si="13"/>
        <v>0</v>
      </c>
      <c r="T46" s="210" t="str">
        <f t="shared" si="7"/>
        <v>Don't</v>
      </c>
    </row>
    <row r="47" spans="1:20" ht="15.75" thickBot="1" x14ac:dyDescent="0.3">
      <c r="A47" s="220"/>
      <c r="B47" s="182" t="s">
        <v>506</v>
      </c>
      <c r="C47" s="174" t="str">
        <f t="shared" si="8"/>
        <v>Sales</v>
      </c>
      <c r="D47" s="211" t="s">
        <v>455</v>
      </c>
      <c r="E47" s="212">
        <f>VNM!G$33</f>
        <v>0</v>
      </c>
      <c r="F47" s="212">
        <f>VNM!H$33</f>
        <v>0</v>
      </c>
      <c r="G47" s="212">
        <f>VNM!I$33</f>
        <v>0</v>
      </c>
      <c r="H47" s="212">
        <f>VNM!J$33</f>
        <v>0</v>
      </c>
      <c r="I47" s="212">
        <f>VNM!K$33</f>
        <v>0</v>
      </c>
      <c r="J47" s="213">
        <f>VNM!G$34/1000</f>
        <v>0</v>
      </c>
      <c r="K47" s="213">
        <f>VNM!H$34/1000</f>
        <v>0</v>
      </c>
      <c r="L47" s="213">
        <f>VNM!I$34/1000</f>
        <v>0</v>
      </c>
      <c r="M47" s="213">
        <f>VNM!J$34/1000</f>
        <v>0</v>
      </c>
      <c r="N47" s="213">
        <f>VNM!K$34/1000</f>
        <v>0</v>
      </c>
      <c r="O47" s="214">
        <f t="shared" si="9"/>
        <v>0</v>
      </c>
      <c r="P47" s="214">
        <f t="shared" si="10"/>
        <v>0</v>
      </c>
      <c r="Q47" s="214">
        <f t="shared" si="11"/>
        <v>0</v>
      </c>
      <c r="R47" s="214">
        <f t="shared" si="12"/>
        <v>0</v>
      </c>
      <c r="S47" s="215">
        <f t="shared" si="13"/>
        <v>0</v>
      </c>
      <c r="T47" s="210" t="str">
        <f t="shared" si="7"/>
        <v>Don't</v>
      </c>
    </row>
    <row r="48" spans="1:20" ht="15.75" thickBot="1" x14ac:dyDescent="0.3">
      <c r="A48" s="220"/>
      <c r="B48" s="182" t="s">
        <v>506</v>
      </c>
      <c r="C48" s="174" t="str">
        <f t="shared" si="8"/>
        <v>Sales</v>
      </c>
      <c r="D48" s="211" t="s">
        <v>437</v>
      </c>
      <c r="E48" s="212">
        <f>VNM!G$36</f>
        <v>0</v>
      </c>
      <c r="F48" s="212">
        <f>VNM!H$36</f>
        <v>0</v>
      </c>
      <c r="G48" s="212">
        <f>VNM!I$36</f>
        <v>0</v>
      </c>
      <c r="H48" s="212">
        <f>VNM!J$36</f>
        <v>0</v>
      </c>
      <c r="I48" s="212">
        <f>VNM!K$36</f>
        <v>0</v>
      </c>
      <c r="J48" s="213">
        <f>VNM!G$37/1000</f>
        <v>0</v>
      </c>
      <c r="K48" s="213">
        <f>VNM!H$37/1000</f>
        <v>0</v>
      </c>
      <c r="L48" s="213">
        <f>VNM!I$37/1000</f>
        <v>0</v>
      </c>
      <c r="M48" s="213">
        <f>VNM!J$37/1000</f>
        <v>0</v>
      </c>
      <c r="N48" s="213">
        <f>VNM!K$37/1000</f>
        <v>0</v>
      </c>
      <c r="O48" s="214">
        <f t="shared" si="9"/>
        <v>0</v>
      </c>
      <c r="P48" s="214">
        <f t="shared" si="10"/>
        <v>0</v>
      </c>
      <c r="Q48" s="214">
        <f t="shared" si="11"/>
        <v>0</v>
      </c>
      <c r="R48" s="214">
        <f t="shared" si="12"/>
        <v>0</v>
      </c>
      <c r="S48" s="215">
        <f t="shared" si="13"/>
        <v>0</v>
      </c>
      <c r="T48" s="210" t="str">
        <f t="shared" si="7"/>
        <v>Don't</v>
      </c>
    </row>
    <row r="49" spans="1:20" ht="15.75" thickBot="1" x14ac:dyDescent="0.3">
      <c r="A49" s="220"/>
      <c r="B49" s="217" t="s">
        <v>507</v>
      </c>
      <c r="C49" s="176" t="str">
        <f t="shared" si="8"/>
        <v>Imports</v>
      </c>
      <c r="D49" s="211" t="s">
        <v>453</v>
      </c>
      <c r="E49" s="212">
        <f>'OCTG I•FTPP I'!G29</f>
        <v>0</v>
      </c>
      <c r="F49" s="212">
        <f>'OCTG I•FTPP I'!H$29</f>
        <v>0</v>
      </c>
      <c r="G49" s="212">
        <f>'OCTG I•FTPP I'!I$29</f>
        <v>0</v>
      </c>
      <c r="H49" s="212">
        <f>'OCTG I•FTPP I'!J$29</f>
        <v>0</v>
      </c>
      <c r="I49" s="212">
        <f>'OCTG I•FTPP I'!K$29</f>
        <v>0</v>
      </c>
      <c r="J49" s="213">
        <f>'OCTG I•FTPP I'!G$30/1000</f>
        <v>0</v>
      </c>
      <c r="K49" s="213">
        <f>'OCTG I•FTPP I'!H$30/1000</f>
        <v>0</v>
      </c>
      <c r="L49" s="213">
        <f>'OCTG I•FTPP I'!I$30/1000</f>
        <v>0</v>
      </c>
      <c r="M49" s="213">
        <f>'OCTG I•FTPP I'!J$30/1000</f>
        <v>0</v>
      </c>
      <c r="N49" s="213">
        <f>'OCTG I•FTPP I'!K$30/1000</f>
        <v>0</v>
      </c>
      <c r="O49" s="214">
        <f t="shared" si="9"/>
        <v>0</v>
      </c>
      <c r="P49" s="214">
        <f t="shared" si="10"/>
        <v>0</v>
      </c>
      <c r="Q49" s="214">
        <f t="shared" si="11"/>
        <v>0</v>
      </c>
      <c r="R49" s="214">
        <f t="shared" si="12"/>
        <v>0</v>
      </c>
      <c r="S49" s="215">
        <f t="shared" si="13"/>
        <v>0</v>
      </c>
      <c r="T49" s="210" t="str">
        <f t="shared" si="7"/>
        <v>Don't</v>
      </c>
    </row>
    <row r="50" spans="1:20" ht="15.75" thickBot="1" x14ac:dyDescent="0.3">
      <c r="A50" s="220"/>
      <c r="B50" s="182" t="s">
        <v>507</v>
      </c>
      <c r="C50" s="174" t="str">
        <f t="shared" si="8"/>
        <v>Sales</v>
      </c>
      <c r="D50" s="211" t="s">
        <v>455</v>
      </c>
      <c r="E50" s="212">
        <f>'OCTG I•FTPP I'!G$33</f>
        <v>0</v>
      </c>
      <c r="F50" s="212">
        <f>'OCTG I•FTPP I'!H$33</f>
        <v>0</v>
      </c>
      <c r="G50" s="212">
        <f>'OCTG I•FTPP I'!I$33</f>
        <v>0</v>
      </c>
      <c r="H50" s="212">
        <f>'OCTG I•FTPP I'!J$33</f>
        <v>0</v>
      </c>
      <c r="I50" s="212">
        <f>'OCTG I•FTPP I'!K$33</f>
        <v>0</v>
      </c>
      <c r="J50" s="213">
        <f>'OCTG I•FTPP I'!G$34/1000</f>
        <v>0</v>
      </c>
      <c r="K50" s="213">
        <f>'OCTG I•FTPP I'!H$34/1000</f>
        <v>0</v>
      </c>
      <c r="L50" s="213">
        <f>'OCTG I•FTPP I'!I$34/1000</f>
        <v>0</v>
      </c>
      <c r="M50" s="213">
        <f>'OCTG I•FTPP I'!J$34/1000</f>
        <v>0</v>
      </c>
      <c r="N50" s="213">
        <f>'OCTG I•FTPP I'!K$34/1000</f>
        <v>0</v>
      </c>
      <c r="O50" s="214">
        <f t="shared" si="9"/>
        <v>0</v>
      </c>
      <c r="P50" s="214">
        <f t="shared" si="10"/>
        <v>0</v>
      </c>
      <c r="Q50" s="214">
        <f t="shared" si="11"/>
        <v>0</v>
      </c>
      <c r="R50" s="214">
        <f t="shared" si="12"/>
        <v>0</v>
      </c>
      <c r="S50" s="215">
        <f t="shared" si="13"/>
        <v>0</v>
      </c>
      <c r="T50" s="210" t="str">
        <f t="shared" si="7"/>
        <v>Don't</v>
      </c>
    </row>
    <row r="51" spans="1:20" ht="15" x14ac:dyDescent="0.25">
      <c r="A51" s="220"/>
      <c r="B51" s="182" t="s">
        <v>507</v>
      </c>
      <c r="C51" s="174" t="str">
        <f t="shared" si="8"/>
        <v>Sales</v>
      </c>
      <c r="D51" s="211" t="s">
        <v>437</v>
      </c>
      <c r="E51" s="212">
        <f>'OCTG I•FTPP I'!G$36</f>
        <v>0</v>
      </c>
      <c r="F51" s="212">
        <f>'OCTG I•FTPP I'!H$36</f>
        <v>0</v>
      </c>
      <c r="G51" s="212">
        <f>'OCTG I•FTPP I'!I$36</f>
        <v>0</v>
      </c>
      <c r="H51" s="212">
        <f>'OCTG I•FTPP I'!J$36</f>
        <v>0</v>
      </c>
      <c r="I51" s="212">
        <f>'OCTG I•FTPP I'!K$36</f>
        <v>0</v>
      </c>
      <c r="J51" s="213">
        <f>'OCTG I•FTPP I'!G$37/1000</f>
        <v>0</v>
      </c>
      <c r="K51" s="213">
        <f>'OCTG I•FTPP I'!H$37/1000</f>
        <v>0</v>
      </c>
      <c r="L51" s="213">
        <f>'OCTG I•FTPP I'!I$37/1000</f>
        <v>0</v>
      </c>
      <c r="M51" s="213">
        <f>'OCTG I•FTPP I'!J$37/1000</f>
        <v>0</v>
      </c>
      <c r="N51" s="213">
        <f>'OCTG I•FTPP I'!K$37/1000</f>
        <v>0</v>
      </c>
      <c r="O51" s="214">
        <f t="shared" si="9"/>
        <v>0</v>
      </c>
      <c r="P51" s="214">
        <f t="shared" si="10"/>
        <v>0</v>
      </c>
      <c r="Q51" s="214">
        <f t="shared" si="11"/>
        <v>0</v>
      </c>
      <c r="R51" s="214">
        <f t="shared" si="12"/>
        <v>0</v>
      </c>
      <c r="S51" s="215">
        <f t="shared" si="13"/>
        <v>0</v>
      </c>
      <c r="T51" s="210" t="str">
        <f t="shared" si="7"/>
        <v>Don't</v>
      </c>
    </row>
    <row r="52" spans="1:20" s="176" customFormat="1" ht="15" x14ac:dyDescent="0.25">
      <c r="A52" s="221"/>
      <c r="B52" s="217" t="s">
        <v>419</v>
      </c>
      <c r="C52" s="176" t="str">
        <f>C31</f>
        <v>Imports</v>
      </c>
      <c r="D52" s="211" t="s">
        <v>453</v>
      </c>
      <c r="E52" s="212">
        <f>USA!G$29</f>
        <v>0</v>
      </c>
      <c r="F52" s="212">
        <f>USA!H$29</f>
        <v>0</v>
      </c>
      <c r="G52" s="212">
        <f>USA!I$29</f>
        <v>0</v>
      </c>
      <c r="H52" s="212">
        <f>USA!J$29</f>
        <v>0</v>
      </c>
      <c r="I52" s="212">
        <f>USA!K$29</f>
        <v>0</v>
      </c>
      <c r="J52" s="213">
        <f>USA!G$30/1000</f>
        <v>0</v>
      </c>
      <c r="K52" s="213">
        <f>USA!H$30/1000</f>
        <v>0</v>
      </c>
      <c r="L52" s="213">
        <f>USA!I$30/1000</f>
        <v>0</v>
      </c>
      <c r="M52" s="213">
        <f>USA!J$30/1000</f>
        <v>0</v>
      </c>
      <c r="N52" s="213">
        <f>USA!K$30/1000</f>
        <v>0</v>
      </c>
      <c r="O52" s="218">
        <f t="shared" ref="O52:O60" si="16">(IF(ISERROR(J52/E52),0,J52/E52))*1000</f>
        <v>0</v>
      </c>
      <c r="P52" s="218">
        <f t="shared" ref="P52:P60" si="17">(IF(ISERROR(K52/F52),0,K52/F52))*1000</f>
        <v>0</v>
      </c>
      <c r="Q52" s="218">
        <f t="shared" ref="Q52:Q60" si="18">(IF(ISERROR(L52/G52),0,L52/G52))*1000</f>
        <v>0</v>
      </c>
      <c r="R52" s="218">
        <f t="shared" ref="R52:R60" si="19">(IF(ISERROR(M52/H52),0,M52/H52))*1000</f>
        <v>0</v>
      </c>
      <c r="S52" s="219">
        <f t="shared" ref="S52:S60" si="20">(IF(ISERROR(N52/I52),0,N52/I52))*1000</f>
        <v>0</v>
      </c>
      <c r="T52" s="216" t="str">
        <f>IF(SUM(E52:N52)&gt;=0.01,"Copy","Don't")</f>
        <v>Don't</v>
      </c>
    </row>
    <row r="53" spans="1:20" ht="15" x14ac:dyDescent="0.25">
      <c r="A53" s="220"/>
      <c r="B53" s="182" t="s">
        <v>419</v>
      </c>
      <c r="C53" s="174" t="str">
        <f>C32</f>
        <v>Sales</v>
      </c>
      <c r="D53" s="211" t="s">
        <v>455</v>
      </c>
      <c r="E53" s="212">
        <f>USA!G$33</f>
        <v>0</v>
      </c>
      <c r="F53" s="212">
        <f>USA!H$33</f>
        <v>0</v>
      </c>
      <c r="G53" s="212">
        <f>USA!I$33</f>
        <v>0</v>
      </c>
      <c r="H53" s="212">
        <f>USA!J$33</f>
        <v>0</v>
      </c>
      <c r="I53" s="212">
        <f>USA!K$33</f>
        <v>0</v>
      </c>
      <c r="J53" s="213">
        <f>USA!G$34/1000</f>
        <v>0</v>
      </c>
      <c r="K53" s="213">
        <f>USA!H$34/1000</f>
        <v>0</v>
      </c>
      <c r="L53" s="213">
        <f>USA!I$34/1000</f>
        <v>0</v>
      </c>
      <c r="M53" s="213">
        <f>USA!J$34/1000</f>
        <v>0</v>
      </c>
      <c r="N53" s="213">
        <f>USA!K$34/1000</f>
        <v>0</v>
      </c>
      <c r="O53" s="214">
        <f t="shared" si="16"/>
        <v>0</v>
      </c>
      <c r="P53" s="214">
        <f t="shared" si="17"/>
        <v>0</v>
      </c>
      <c r="Q53" s="214">
        <f t="shared" si="18"/>
        <v>0</v>
      </c>
      <c r="R53" s="214">
        <f t="shared" si="19"/>
        <v>0</v>
      </c>
      <c r="S53" s="215">
        <f t="shared" si="20"/>
        <v>0</v>
      </c>
      <c r="T53" s="216" t="str">
        <f>T52</f>
        <v>Don't</v>
      </c>
    </row>
    <row r="54" spans="1:20" ht="15" x14ac:dyDescent="0.25">
      <c r="A54" s="220"/>
      <c r="B54" s="182" t="s">
        <v>419</v>
      </c>
      <c r="C54" s="174" t="str">
        <f>C33</f>
        <v>Sales</v>
      </c>
      <c r="D54" s="211" t="s">
        <v>437</v>
      </c>
      <c r="E54" s="212">
        <f>USA!G$36</f>
        <v>0</v>
      </c>
      <c r="F54" s="212">
        <f>USA!H$36</f>
        <v>0</v>
      </c>
      <c r="G54" s="212">
        <f>USA!I$36</f>
        <v>0</v>
      </c>
      <c r="H54" s="212">
        <f>USA!J$36</f>
        <v>0</v>
      </c>
      <c r="I54" s="212">
        <f>USA!K$36</f>
        <v>0</v>
      </c>
      <c r="J54" s="213">
        <f>USA!G$37/1000</f>
        <v>0</v>
      </c>
      <c r="K54" s="213">
        <f>USA!H$37/1000</f>
        <v>0</v>
      </c>
      <c r="L54" s="213">
        <f>USA!I$37/1000</f>
        <v>0</v>
      </c>
      <c r="M54" s="213">
        <f>USA!J$37/1000</f>
        <v>0</v>
      </c>
      <c r="N54" s="213">
        <f>USA!K$37/1000</f>
        <v>0</v>
      </c>
      <c r="O54" s="214">
        <f t="shared" si="16"/>
        <v>0</v>
      </c>
      <c r="P54" s="214">
        <f t="shared" si="17"/>
        <v>0</v>
      </c>
      <c r="Q54" s="214">
        <f t="shared" si="18"/>
        <v>0</v>
      </c>
      <c r="R54" s="214">
        <f t="shared" si="19"/>
        <v>0</v>
      </c>
      <c r="S54" s="215">
        <f t="shared" si="20"/>
        <v>0</v>
      </c>
      <c r="T54" s="216" t="str">
        <f>T53</f>
        <v>Don't</v>
      </c>
    </row>
    <row r="55" spans="1:20" s="176" customFormat="1" ht="15" x14ac:dyDescent="0.25">
      <c r="B55" s="217" t="s">
        <v>508</v>
      </c>
      <c r="C55" s="176" t="str">
        <f t="shared" si="8"/>
        <v>Imports</v>
      </c>
      <c r="D55" s="211" t="s">
        <v>453</v>
      </c>
      <c r="E55" s="212">
        <f>'OCTG V•FTPP V'!G$29</f>
        <v>0</v>
      </c>
      <c r="F55" s="212">
        <f>'OCTG V•FTPP V'!H$29</f>
        <v>0</v>
      </c>
      <c r="G55" s="212">
        <f>'OCTG V•FTPP V'!I$29</f>
        <v>0</v>
      </c>
      <c r="H55" s="212">
        <f>'OCTG V•FTPP V'!J$29</f>
        <v>0</v>
      </c>
      <c r="I55" s="212">
        <f>'OCTG V•FTPP V'!K$29</f>
        <v>0</v>
      </c>
      <c r="J55" s="213">
        <f>'OCTG V•FTPP V'!G$30/1000</f>
        <v>0</v>
      </c>
      <c r="K55" s="213">
        <f>'OCTG V•FTPP V'!H$30/1000</f>
        <v>0</v>
      </c>
      <c r="L55" s="213">
        <f>'OCTG V•FTPP V'!I$30/1000</f>
        <v>0</v>
      </c>
      <c r="M55" s="213">
        <f>'OCTG V•FTPP V'!J$30/1000</f>
        <v>0</v>
      </c>
      <c r="N55" s="213">
        <f>'OCTG V•FTPP V'!K$30/1000</f>
        <v>0</v>
      </c>
      <c r="O55" s="222">
        <f t="shared" si="16"/>
        <v>0</v>
      </c>
      <c r="P55" s="222">
        <f t="shared" si="17"/>
        <v>0</v>
      </c>
      <c r="Q55" s="222">
        <f t="shared" si="18"/>
        <v>0</v>
      </c>
      <c r="R55" s="222">
        <f t="shared" si="19"/>
        <v>0</v>
      </c>
      <c r="S55" s="223">
        <f t="shared" si="20"/>
        <v>0</v>
      </c>
      <c r="T55" s="216" t="str">
        <f>IF(SUM(E55:N55)&gt;=0.01,"Copy","Don't")</f>
        <v>Don't</v>
      </c>
    </row>
    <row r="56" spans="1:20" ht="15" x14ac:dyDescent="0.25">
      <c r="B56" s="182" t="s">
        <v>508</v>
      </c>
      <c r="C56" s="174" t="str">
        <f t="shared" si="8"/>
        <v>Sales</v>
      </c>
      <c r="D56" s="211" t="s">
        <v>455</v>
      </c>
      <c r="E56" s="212">
        <f>'OCTG V•FTPP V'!G$33</f>
        <v>0</v>
      </c>
      <c r="F56" s="212">
        <f>'OCTG V•FTPP V'!H$33</f>
        <v>0</v>
      </c>
      <c r="G56" s="212">
        <f>'OCTG V•FTPP V'!I$33</f>
        <v>0</v>
      </c>
      <c r="H56" s="212">
        <f>'OCTG V•FTPP V'!J$33</f>
        <v>0</v>
      </c>
      <c r="I56" s="212">
        <f>'OCTG V•FTPP V'!K$33</f>
        <v>0</v>
      </c>
      <c r="J56" s="213">
        <f>'OCTG V•FTPP V'!G$34/1000</f>
        <v>0</v>
      </c>
      <c r="K56" s="213">
        <f>'OCTG V•FTPP V'!H$34/1000</f>
        <v>0</v>
      </c>
      <c r="L56" s="213">
        <f>'OCTG V•FTPP V'!I$34/1000</f>
        <v>0</v>
      </c>
      <c r="M56" s="213">
        <f>'OCTG V•FTPP V'!J$34/1000</f>
        <v>0</v>
      </c>
      <c r="N56" s="213">
        <f>'OCTG V•FTPP V'!K$34/1000</f>
        <v>0</v>
      </c>
      <c r="O56" s="224">
        <f t="shared" si="16"/>
        <v>0</v>
      </c>
      <c r="P56" s="224">
        <f t="shared" si="17"/>
        <v>0</v>
      </c>
      <c r="Q56" s="224">
        <f t="shared" si="18"/>
        <v>0</v>
      </c>
      <c r="R56" s="224">
        <f t="shared" si="19"/>
        <v>0</v>
      </c>
      <c r="S56" s="225">
        <f t="shared" si="20"/>
        <v>0</v>
      </c>
      <c r="T56" s="216" t="str">
        <f>T55</f>
        <v>Don't</v>
      </c>
    </row>
    <row r="57" spans="1:20" ht="15" x14ac:dyDescent="0.25">
      <c r="B57" s="182" t="s">
        <v>508</v>
      </c>
      <c r="C57" s="174" t="str">
        <f t="shared" si="8"/>
        <v>Sales</v>
      </c>
      <c r="D57" s="211" t="s">
        <v>437</v>
      </c>
      <c r="E57" s="212">
        <f>'OCTG V•FTPP V'!G$36</f>
        <v>0</v>
      </c>
      <c r="F57" s="212">
        <f>'OCTG V•FTPP V'!H$36</f>
        <v>0</v>
      </c>
      <c r="G57" s="212">
        <f>'OCTG V•FTPP V'!I$36</f>
        <v>0</v>
      </c>
      <c r="H57" s="212">
        <f>'OCTG V•FTPP V'!J$36</f>
        <v>0</v>
      </c>
      <c r="I57" s="212">
        <f>'OCTG V•FTPP V'!K$36</f>
        <v>0</v>
      </c>
      <c r="J57" s="213">
        <f>'OCTG V•FTPP V'!G$37/1000</f>
        <v>0</v>
      </c>
      <c r="K57" s="213">
        <f>'OCTG V•FTPP V'!H$37/1000</f>
        <v>0</v>
      </c>
      <c r="L57" s="213">
        <f>'OCTG V•FTPP V'!I$37/1000</f>
        <v>0</v>
      </c>
      <c r="M57" s="213">
        <f>'OCTG V•FTPP V'!J$37/1000</f>
        <v>0</v>
      </c>
      <c r="N57" s="213">
        <f>'OCTG V•FTPP V'!K$37/1000</f>
        <v>0</v>
      </c>
      <c r="O57" s="224">
        <f t="shared" si="16"/>
        <v>0</v>
      </c>
      <c r="P57" s="224">
        <f t="shared" si="17"/>
        <v>0</v>
      </c>
      <c r="Q57" s="224">
        <f t="shared" si="18"/>
        <v>0</v>
      </c>
      <c r="R57" s="224">
        <f t="shared" si="19"/>
        <v>0</v>
      </c>
      <c r="S57" s="225">
        <f t="shared" si="20"/>
        <v>0</v>
      </c>
      <c r="T57" s="216" t="str">
        <f>T56</f>
        <v>Don't</v>
      </c>
    </row>
    <row r="58" spans="1:20" s="176" customFormat="1" ht="15" x14ac:dyDescent="0.25">
      <c r="B58" s="217" t="str">
        <f>B14</f>
        <v>Other Countries</v>
      </c>
      <c r="C58" s="176" t="str">
        <f t="shared" si="8"/>
        <v>Imports</v>
      </c>
      <c r="D58" s="211" t="s">
        <v>453</v>
      </c>
      <c r="E58" s="212">
        <f>'Other•Autre'!G$29</f>
        <v>0</v>
      </c>
      <c r="F58" s="212">
        <f>'Other•Autre'!H$29</f>
        <v>0</v>
      </c>
      <c r="G58" s="212">
        <f>'Other•Autre'!I$29</f>
        <v>0</v>
      </c>
      <c r="H58" s="212">
        <f>'Other•Autre'!J$29</f>
        <v>0</v>
      </c>
      <c r="I58" s="212">
        <f>'Other•Autre'!K$29</f>
        <v>0</v>
      </c>
      <c r="J58" s="213">
        <f>'Other•Autre'!G$30/1000</f>
        <v>0</v>
      </c>
      <c r="K58" s="213">
        <f>'Other•Autre'!H$30/1000</f>
        <v>0</v>
      </c>
      <c r="L58" s="213">
        <f>'Other•Autre'!I$30/1000</f>
        <v>0</v>
      </c>
      <c r="M58" s="213">
        <f>'Other•Autre'!J$30/1000</f>
        <v>0</v>
      </c>
      <c r="N58" s="213">
        <f>'Other•Autre'!K$30/1000</f>
        <v>0</v>
      </c>
      <c r="O58" s="222">
        <f t="shared" si="16"/>
        <v>0</v>
      </c>
      <c r="P58" s="222">
        <f t="shared" si="17"/>
        <v>0</v>
      </c>
      <c r="Q58" s="222">
        <f t="shared" si="18"/>
        <v>0</v>
      </c>
      <c r="R58" s="222">
        <f t="shared" si="19"/>
        <v>0</v>
      </c>
      <c r="S58" s="223">
        <f t="shared" si="20"/>
        <v>0</v>
      </c>
      <c r="T58" s="216" t="str">
        <f>IF(SUM(E58:N58)&gt;=0.01,"Copy","Don't")</f>
        <v>Don't</v>
      </c>
    </row>
    <row r="59" spans="1:20" ht="15" x14ac:dyDescent="0.25">
      <c r="B59" s="182" t="str">
        <f>B58</f>
        <v>Other Countries</v>
      </c>
      <c r="C59" s="174" t="str">
        <f t="shared" si="8"/>
        <v>Sales</v>
      </c>
      <c r="D59" s="211" t="s">
        <v>455</v>
      </c>
      <c r="E59" s="212">
        <f>'Other•Autre'!G$33</f>
        <v>0</v>
      </c>
      <c r="F59" s="212">
        <f>'Other•Autre'!H$33</f>
        <v>0</v>
      </c>
      <c r="G59" s="212">
        <f>'Other•Autre'!I$33</f>
        <v>0</v>
      </c>
      <c r="H59" s="212">
        <f>'Other•Autre'!J$33</f>
        <v>0</v>
      </c>
      <c r="I59" s="212">
        <f>'Other•Autre'!K$33</f>
        <v>0</v>
      </c>
      <c r="J59" s="213">
        <f>'Other•Autre'!G$34/1000</f>
        <v>0</v>
      </c>
      <c r="K59" s="213">
        <f>'Other•Autre'!H$34/1000</f>
        <v>0</v>
      </c>
      <c r="L59" s="213">
        <f>'Other•Autre'!I$34/1000</f>
        <v>0</v>
      </c>
      <c r="M59" s="213">
        <f>'Other•Autre'!J$34/1000</f>
        <v>0</v>
      </c>
      <c r="N59" s="213">
        <f>'Other•Autre'!K$34/1000</f>
        <v>0</v>
      </c>
      <c r="O59" s="224">
        <f t="shared" si="16"/>
        <v>0</v>
      </c>
      <c r="P59" s="224">
        <f t="shared" si="17"/>
        <v>0</v>
      </c>
      <c r="Q59" s="224">
        <f t="shared" si="18"/>
        <v>0</v>
      </c>
      <c r="R59" s="224">
        <f t="shared" si="19"/>
        <v>0</v>
      </c>
      <c r="S59" s="225">
        <f t="shared" si="20"/>
        <v>0</v>
      </c>
      <c r="T59" s="216" t="str">
        <f>T58</f>
        <v>Don't</v>
      </c>
    </row>
    <row r="60" spans="1:20" ht="15.75" thickBot="1" x14ac:dyDescent="0.3">
      <c r="B60" s="191" t="str">
        <f>B59</f>
        <v>Other Countries</v>
      </c>
      <c r="C60" s="192" t="str">
        <f t="shared" si="8"/>
        <v>Sales</v>
      </c>
      <c r="D60" s="211" t="s">
        <v>437</v>
      </c>
      <c r="E60" s="212">
        <f>'Other•Autre'!G$36</f>
        <v>0</v>
      </c>
      <c r="F60" s="212">
        <f>'Other•Autre'!H$36</f>
        <v>0</v>
      </c>
      <c r="G60" s="212">
        <f>'Other•Autre'!I$36</f>
        <v>0</v>
      </c>
      <c r="H60" s="212">
        <f>'Other•Autre'!J$36</f>
        <v>0</v>
      </c>
      <c r="I60" s="212">
        <f>'Other•Autre'!K$36</f>
        <v>0</v>
      </c>
      <c r="J60" s="213">
        <f>'Other•Autre'!G$37/1000</f>
        <v>0</v>
      </c>
      <c r="K60" s="213">
        <f>'Other•Autre'!H$37/1000</f>
        <v>0</v>
      </c>
      <c r="L60" s="213">
        <f>'Other•Autre'!I$37/1000</f>
        <v>0</v>
      </c>
      <c r="M60" s="213">
        <f>'Other•Autre'!J$37/1000</f>
        <v>0</v>
      </c>
      <c r="N60" s="213">
        <f>'Other•Autre'!K$37/1000</f>
        <v>0</v>
      </c>
      <c r="O60" s="226">
        <f t="shared" si="16"/>
        <v>0</v>
      </c>
      <c r="P60" s="226">
        <f t="shared" si="17"/>
        <v>0</v>
      </c>
      <c r="Q60" s="226">
        <f t="shared" si="18"/>
        <v>0</v>
      </c>
      <c r="R60" s="226">
        <f t="shared" si="19"/>
        <v>0</v>
      </c>
      <c r="S60" s="227">
        <f t="shared" si="20"/>
        <v>0</v>
      </c>
      <c r="T60" s="228" t="str">
        <f>T59</f>
        <v>Don't</v>
      </c>
    </row>
    <row r="61" spans="1:20" x14ac:dyDescent="0.2">
      <c r="C61" s="229" t="s">
        <v>439</v>
      </c>
      <c r="E61" s="207"/>
      <c r="F61" s="207"/>
      <c r="G61" s="207"/>
      <c r="H61" s="207"/>
      <c r="I61" s="207"/>
      <c r="J61" s="207"/>
      <c r="K61" s="207"/>
      <c r="L61" s="207"/>
      <c r="M61" s="207"/>
      <c r="N61" s="207"/>
    </row>
    <row r="62" spans="1:20" ht="12.75" thickBot="1" x14ac:dyDescent="0.25">
      <c r="C62" s="230">
        <f>'Other•Autre'!G24</f>
        <v>0</v>
      </c>
    </row>
    <row r="63" spans="1:20" x14ac:dyDescent="0.2">
      <c r="B63" s="231"/>
      <c r="C63" s="232"/>
    </row>
    <row r="65" spans="1:20" ht="12.75" thickBot="1" x14ac:dyDescent="0.25">
      <c r="E65" s="547" t="s">
        <v>441</v>
      </c>
      <c r="F65" s="547"/>
      <c r="G65" s="547"/>
      <c r="H65" s="547"/>
      <c r="I65" s="547"/>
      <c r="J65" s="544"/>
      <c r="K65" s="544"/>
      <c r="L65" s="544"/>
      <c r="M65" s="544"/>
      <c r="N65" s="233"/>
      <c r="O65" s="233"/>
      <c r="P65" s="233"/>
      <c r="Q65" s="233"/>
    </row>
    <row r="66" spans="1:20" x14ac:dyDescent="0.2">
      <c r="B66" s="545" t="s">
        <v>456</v>
      </c>
      <c r="C66" s="546"/>
      <c r="D66" s="234"/>
      <c r="E66" s="196">
        <f t="shared" ref="E66:N66" si="21">E23</f>
        <v>2023</v>
      </c>
      <c r="F66" s="196">
        <f t="shared" si="21"/>
        <v>2024</v>
      </c>
      <c r="G66" s="196">
        <f t="shared" si="21"/>
        <v>2025</v>
      </c>
      <c r="H66" s="196" t="str">
        <f t="shared" si="21"/>
        <v>I-2025</v>
      </c>
      <c r="I66" s="196" t="str">
        <f t="shared" si="21"/>
        <v>I-2026</v>
      </c>
      <c r="J66" s="196">
        <f t="shared" si="21"/>
        <v>2023</v>
      </c>
      <c r="K66" s="196">
        <f t="shared" si="21"/>
        <v>2024</v>
      </c>
      <c r="L66" s="196">
        <f t="shared" si="21"/>
        <v>2025</v>
      </c>
      <c r="M66" s="196" t="str">
        <f t="shared" si="21"/>
        <v>I-2025</v>
      </c>
      <c r="N66" s="196" t="str">
        <f t="shared" si="21"/>
        <v>I-2026</v>
      </c>
      <c r="O66" s="196" t="str">
        <f>I66</f>
        <v>I-2026</v>
      </c>
      <c r="P66" s="196">
        <f>K66</f>
        <v>2024</v>
      </c>
      <c r="Q66" s="196">
        <f>L66</f>
        <v>2025</v>
      </c>
      <c r="R66" s="196" t="str">
        <f>M66</f>
        <v>I-2025</v>
      </c>
      <c r="S66" s="197" t="str">
        <f>N66</f>
        <v>I-2026</v>
      </c>
    </row>
    <row r="67" spans="1:20" ht="12.75" thickBot="1" x14ac:dyDescent="0.25">
      <c r="B67" s="553"/>
      <c r="C67" s="554"/>
      <c r="D67" s="183"/>
      <c r="E67" s="235" t="str">
        <f t="shared" ref="E67:N67" si="22">E24</f>
        <v>VOL</v>
      </c>
      <c r="F67" s="235" t="str">
        <f t="shared" si="22"/>
        <v>VOL</v>
      </c>
      <c r="G67" s="235" t="str">
        <f t="shared" si="22"/>
        <v>VOL</v>
      </c>
      <c r="H67" s="235" t="str">
        <f t="shared" si="22"/>
        <v>VOL</v>
      </c>
      <c r="I67" s="235" t="str">
        <f t="shared" si="22"/>
        <v>VOL</v>
      </c>
      <c r="J67" s="235" t="str">
        <f t="shared" si="22"/>
        <v>VAL/1000</v>
      </c>
      <c r="K67" s="235" t="str">
        <f t="shared" si="22"/>
        <v>VAL/1000</v>
      </c>
      <c r="L67" s="235" t="str">
        <f t="shared" si="22"/>
        <v>VAL/1000</v>
      </c>
      <c r="M67" s="235" t="str">
        <f t="shared" si="22"/>
        <v>VAL/1000</v>
      </c>
      <c r="N67" s="235" t="str">
        <f t="shared" si="22"/>
        <v>VAL/1000</v>
      </c>
      <c r="O67" s="236" t="s">
        <v>451</v>
      </c>
      <c r="P67" s="236" t="s">
        <v>451</v>
      </c>
      <c r="Q67" s="236" t="s">
        <v>451</v>
      </c>
      <c r="R67" s="236" t="s">
        <v>451</v>
      </c>
      <c r="S67" s="237" t="s">
        <v>451</v>
      </c>
    </row>
    <row r="68" spans="1:20" ht="15.75" thickBot="1" x14ac:dyDescent="0.3">
      <c r="B68" s="191"/>
      <c r="C68" s="192"/>
      <c r="D68" s="192"/>
      <c r="E68" s="226">
        <f>'Invent•Stock'!G32</f>
        <v>0</v>
      </c>
      <c r="F68" s="226">
        <f>'Invent•Stock'!H32</f>
        <v>0</v>
      </c>
      <c r="G68" s="226">
        <f>'Invent•Stock'!I32</f>
        <v>0</v>
      </c>
      <c r="H68" s="226">
        <f>'Invent•Stock'!J32</f>
        <v>0</v>
      </c>
      <c r="I68" s="226">
        <f>'Invent•Stock'!K32</f>
        <v>0</v>
      </c>
      <c r="J68" s="226">
        <f>'Invent•Stock'!G33/1000</f>
        <v>0</v>
      </c>
      <c r="K68" s="226">
        <f>'Invent•Stock'!H33/1000</f>
        <v>0</v>
      </c>
      <c r="L68" s="226">
        <f>'Invent•Stock'!I33/1000</f>
        <v>0</v>
      </c>
      <c r="M68" s="226">
        <f>'Invent•Stock'!J33/1000</f>
        <v>0</v>
      </c>
      <c r="N68" s="226">
        <f>'Invent•Stock'!K33/1000</f>
        <v>0</v>
      </c>
      <c r="O68" s="226">
        <f>(IF(ISERROR(J68/E68),0,J68/E68))*1000</f>
        <v>0</v>
      </c>
      <c r="P68" s="226">
        <f>(IF(ISERROR(K68/F68),0,K68/F68))*1000</f>
        <v>0</v>
      </c>
      <c r="Q68" s="226">
        <f>(IF(ISERROR(L68/G68),0,L68/G68))*1000</f>
        <v>0</v>
      </c>
      <c r="R68" s="226">
        <f>(IF(ISERROR(M68/H68),0,M68/H68))*1000</f>
        <v>0</v>
      </c>
      <c r="S68" s="227">
        <f>(IF(ISERROR(N68/I68),0,N68/I68))*1000</f>
        <v>0</v>
      </c>
      <c r="T68" s="238" t="str">
        <f>IF(SUM(E68:N68)&gt;=0.01,"Copy","Don't")</f>
        <v>Don't</v>
      </c>
    </row>
    <row r="70" spans="1:20" ht="12.75" thickBot="1" x14ac:dyDescent="0.25"/>
    <row r="71" spans="1:20" x14ac:dyDescent="0.2">
      <c r="B71" s="239" t="s">
        <v>457</v>
      </c>
      <c r="C71" s="234" t="s">
        <v>452</v>
      </c>
      <c r="D71" s="234"/>
      <c r="E71" s="208">
        <f t="shared" ref="E71:N71" si="23">SUMIFS(E$25:E$60,$C$25:$C$60,$C$25)</f>
        <v>0</v>
      </c>
      <c r="F71" s="208">
        <f t="shared" si="23"/>
        <v>0</v>
      </c>
      <c r="G71" s="208">
        <f t="shared" si="23"/>
        <v>0</v>
      </c>
      <c r="H71" s="208">
        <f t="shared" si="23"/>
        <v>0</v>
      </c>
      <c r="I71" s="208">
        <f t="shared" si="23"/>
        <v>0</v>
      </c>
      <c r="J71" s="208">
        <f t="shared" si="23"/>
        <v>0</v>
      </c>
      <c r="K71" s="208">
        <f t="shared" si="23"/>
        <v>0</v>
      </c>
      <c r="L71" s="208">
        <f t="shared" si="23"/>
        <v>0</v>
      </c>
      <c r="M71" s="208">
        <f t="shared" si="23"/>
        <v>0</v>
      </c>
      <c r="N71" s="209">
        <f t="shared" si="23"/>
        <v>0</v>
      </c>
      <c r="O71" s="214"/>
      <c r="P71" s="214"/>
      <c r="Q71" s="214"/>
    </row>
    <row r="72" spans="1:20" x14ac:dyDescent="0.2">
      <c r="B72" s="182"/>
      <c r="E72" s="218">
        <f>SUM(Begin:End!G29)</f>
        <v>0</v>
      </c>
      <c r="F72" s="218">
        <f>SUM(Begin:End!H29)</f>
        <v>0</v>
      </c>
      <c r="G72" s="218">
        <f>SUM(Begin:End!I29)</f>
        <v>0</v>
      </c>
      <c r="H72" s="218">
        <f>SUM(Begin:End!J29)</f>
        <v>0</v>
      </c>
      <c r="I72" s="218">
        <f>SUM(Begin:End!K29)</f>
        <v>0</v>
      </c>
      <c r="J72" s="218">
        <f>SUM(Begin:End!G30)/1000</f>
        <v>0</v>
      </c>
      <c r="K72" s="218">
        <f>SUM(Begin:End!H30)/1000</f>
        <v>0</v>
      </c>
      <c r="L72" s="218">
        <f>SUM(Begin:End!I30)/1000</f>
        <v>0</v>
      </c>
      <c r="M72" s="218">
        <f>SUM(Begin:End!J30)/1000</f>
        <v>0</v>
      </c>
      <c r="N72" s="219">
        <f>SUM(Begin:End!K30)/1000</f>
        <v>0</v>
      </c>
      <c r="O72" s="214"/>
      <c r="P72" s="214"/>
      <c r="Q72" s="214"/>
    </row>
    <row r="73" spans="1:20" x14ac:dyDescent="0.2">
      <c r="A73" s="176"/>
      <c r="B73" s="182"/>
      <c r="E73" s="222" t="b">
        <f>E71=E72</f>
        <v>1</v>
      </c>
      <c r="F73" s="222" t="b">
        <f t="shared" ref="F73:N73" si="24">F71=F72</f>
        <v>1</v>
      </c>
      <c r="G73" s="222" t="b">
        <f t="shared" si="24"/>
        <v>1</v>
      </c>
      <c r="H73" s="222" t="b">
        <f t="shared" si="24"/>
        <v>1</v>
      </c>
      <c r="I73" s="222" t="b">
        <f t="shared" si="24"/>
        <v>1</v>
      </c>
      <c r="J73" s="222" t="b">
        <f t="shared" si="24"/>
        <v>1</v>
      </c>
      <c r="K73" s="222" t="b">
        <f t="shared" si="24"/>
        <v>1</v>
      </c>
      <c r="L73" s="222" t="b">
        <f t="shared" si="24"/>
        <v>1</v>
      </c>
      <c r="M73" s="222" t="b">
        <f t="shared" si="24"/>
        <v>1</v>
      </c>
      <c r="N73" s="223" t="b">
        <f t="shared" si="24"/>
        <v>1</v>
      </c>
      <c r="O73" s="222"/>
      <c r="P73" s="222"/>
      <c r="Q73" s="222"/>
    </row>
    <row r="74" spans="1:20" x14ac:dyDescent="0.2">
      <c r="B74" s="182"/>
      <c r="C74" s="174" t="s">
        <v>458</v>
      </c>
      <c r="E74" s="218">
        <f t="shared" ref="E74:N74" si="25">SUMIFS(E$25:E$60,$C$25:$C$60,$C$26)</f>
        <v>0</v>
      </c>
      <c r="F74" s="218">
        <f t="shared" si="25"/>
        <v>0</v>
      </c>
      <c r="G74" s="218">
        <f t="shared" si="25"/>
        <v>0</v>
      </c>
      <c r="H74" s="218">
        <f t="shared" si="25"/>
        <v>0</v>
      </c>
      <c r="I74" s="218">
        <f t="shared" si="25"/>
        <v>0</v>
      </c>
      <c r="J74" s="218">
        <f t="shared" si="25"/>
        <v>0</v>
      </c>
      <c r="K74" s="218">
        <f t="shared" si="25"/>
        <v>0</v>
      </c>
      <c r="L74" s="218">
        <f t="shared" si="25"/>
        <v>0</v>
      </c>
      <c r="M74" s="218">
        <f t="shared" si="25"/>
        <v>0</v>
      </c>
      <c r="N74" s="219">
        <f t="shared" si="25"/>
        <v>0</v>
      </c>
      <c r="O74" s="214"/>
      <c r="P74" s="214"/>
      <c r="Q74" s="214"/>
    </row>
    <row r="75" spans="1:20" x14ac:dyDescent="0.2">
      <c r="B75" s="182"/>
      <c r="E75" s="218">
        <f>SUM(Begin:End!G39)</f>
        <v>0</v>
      </c>
      <c r="F75" s="218">
        <f>SUM(Begin:End!H39)</f>
        <v>0</v>
      </c>
      <c r="G75" s="218">
        <f>SUM(Begin:End!I39)</f>
        <v>0</v>
      </c>
      <c r="H75" s="218">
        <f>SUM(Begin:End!J39)</f>
        <v>0</v>
      </c>
      <c r="I75" s="218">
        <f>SUM(Begin:End!K39)</f>
        <v>0</v>
      </c>
      <c r="J75" s="218">
        <f>SUM(Begin:End!G40)/1000</f>
        <v>0</v>
      </c>
      <c r="K75" s="218">
        <f>SUM(Begin:End!H40)/1000</f>
        <v>0</v>
      </c>
      <c r="L75" s="218">
        <f>SUM(Begin:End!I40)/1000</f>
        <v>0</v>
      </c>
      <c r="M75" s="218">
        <f>SUM(Begin:End!J40)/1000</f>
        <v>0</v>
      </c>
      <c r="N75" s="219">
        <f>SUM(Begin:End!K40)/1000</f>
        <v>0</v>
      </c>
      <c r="O75" s="214"/>
      <c r="P75" s="214"/>
      <c r="Q75" s="214"/>
    </row>
    <row r="76" spans="1:20" ht="12.75" thickBot="1" x14ac:dyDescent="0.25">
      <c r="B76" s="191"/>
      <c r="C76" s="192"/>
      <c r="D76" s="192"/>
      <c r="E76" s="240" t="b">
        <f>E74=E75</f>
        <v>1</v>
      </c>
      <c r="F76" s="240" t="b">
        <f t="shared" ref="F76:N76" si="26">F74=F75</f>
        <v>1</v>
      </c>
      <c r="G76" s="240" t="b">
        <f t="shared" si="26"/>
        <v>1</v>
      </c>
      <c r="H76" s="240" t="b">
        <f t="shared" si="26"/>
        <v>1</v>
      </c>
      <c r="I76" s="240" t="b">
        <f t="shared" si="26"/>
        <v>1</v>
      </c>
      <c r="J76" s="240" t="b">
        <f t="shared" si="26"/>
        <v>1</v>
      </c>
      <c r="K76" s="240" t="b">
        <f t="shared" si="26"/>
        <v>1</v>
      </c>
      <c r="L76" s="240" t="b">
        <f t="shared" si="26"/>
        <v>1</v>
      </c>
      <c r="M76" s="240" t="b">
        <f t="shared" si="26"/>
        <v>1</v>
      </c>
      <c r="N76" s="241" t="b">
        <f t="shared" si="26"/>
        <v>1</v>
      </c>
      <c r="O76" s="222"/>
      <c r="P76" s="222"/>
      <c r="Q76" s="222"/>
    </row>
    <row r="78" spans="1:20" x14ac:dyDescent="0.2">
      <c r="E78" s="218"/>
      <c r="F78" s="218"/>
      <c r="G78" s="218"/>
      <c r="H78" s="218"/>
      <c r="I78" s="218"/>
      <c r="J78" s="218"/>
      <c r="K78" s="218"/>
      <c r="L78" s="218"/>
      <c r="M78" s="218"/>
    </row>
    <row r="79" spans="1:20" x14ac:dyDescent="0.2">
      <c r="E79" s="218"/>
      <c r="F79" s="218"/>
      <c r="G79" s="218"/>
      <c r="H79" s="218"/>
      <c r="I79" s="218"/>
      <c r="J79" s="218"/>
      <c r="K79" s="218"/>
      <c r="L79" s="218"/>
      <c r="M79" s="218"/>
    </row>
    <row r="86" spans="18:18" x14ac:dyDescent="0.2">
      <c r="R86" s="188"/>
    </row>
  </sheetData>
  <sheetProtection algorithmName="SHA-512" hashValue="nzcPsrwOBarP2REeyDkxfx9NUCQJaALC1mpfSULmi8CUhrGZlo/fw4wrMK9KPJtPpakn6lmZ2HZ8/GWrA8WiEw==" saltValue="LAw1yBif5Dji0zLzxra+7w==" spinCount="100000" sheet="1" objects="1" scenarios="1" selectLockedCells="1"/>
  <mergeCells count="14">
    <mergeCell ref="O21:S21"/>
    <mergeCell ref="E22:I22"/>
    <mergeCell ref="J22:N22"/>
    <mergeCell ref="O22:S22"/>
    <mergeCell ref="B67:C67"/>
    <mergeCell ref="B66:C66"/>
    <mergeCell ref="E1:I1"/>
    <mergeCell ref="B2:C2"/>
    <mergeCell ref="A4:A7"/>
    <mergeCell ref="E21:N21"/>
    <mergeCell ref="J65:M65"/>
    <mergeCell ref="B23:C23"/>
    <mergeCell ref="A26:A29"/>
    <mergeCell ref="E65:I65"/>
  </mergeCells>
  <conditionalFormatting sqref="A30:A31">
    <cfRule type="containsText" dxfId="9" priority="3" operator="containsText" text="Don't">
      <formula>NOT(ISERROR(SEARCH("Don't",A30)))</formula>
    </cfRule>
    <cfRule type="containsText" dxfId="8" priority="4" operator="containsText" text="Copy">
      <formula>NOT(ISERROR(SEARCH("Copy",A30)))</formula>
    </cfRule>
  </conditionalFormatting>
  <conditionalFormatting sqref="C1:C20 J3:J17 A14:A15">
    <cfRule type="containsText" dxfId="7" priority="5" operator="containsText" text="Don't">
      <formula>NOT(ISERROR(SEARCH("Don't",A1)))</formula>
    </cfRule>
    <cfRule type="containsText" dxfId="6" priority="6" operator="containsText" text="Copy">
      <formula>NOT(ISERROR(SEARCH("Copy",A1)))</formula>
    </cfRule>
  </conditionalFormatting>
  <conditionalFormatting sqref="E71:N76 O73:Q73 O76:Q76 E78:M79">
    <cfRule type="containsText" dxfId="5" priority="13" operator="containsText" text="FALSE">
      <formula>NOT(ISERROR(SEARCH("FALSE",E71)))</formula>
    </cfRule>
    <cfRule type="containsText" dxfId="4" priority="14" operator="containsText" text="TRUE">
      <formula>NOT(ISERROR(SEARCH("TRUE",E71)))</formula>
    </cfRule>
  </conditionalFormatting>
  <conditionalFormatting sqref="T25:T60">
    <cfRule type="containsText" dxfId="3" priority="7" operator="containsText" text="Don't">
      <formula>NOT(ISERROR(SEARCH("Don't",T25)))</formula>
    </cfRule>
    <cfRule type="containsText" dxfId="2" priority="8" operator="containsText" text="Copy">
      <formula>NOT(ISERROR(SEARCH("Copy",T25)))</formula>
    </cfRule>
  </conditionalFormatting>
  <conditionalFormatting sqref="T68">
    <cfRule type="containsText" dxfId="1" priority="1" operator="containsText" text="Don't">
      <formula>NOT(ISERROR(SEARCH("Don't",T68)))</formula>
    </cfRule>
    <cfRule type="containsText" dxfId="0" priority="2" operator="containsText" text="Copy">
      <formula>NOT(ISERROR(SEARCH("Copy",T68)))</formula>
    </cfRule>
  </conditionalFormatting>
  <dataValidations count="1">
    <dataValidation type="list" allowBlank="1" showInputMessage="1" showErrorMessage="1" sqref="C20:D20" xr:uid="{5470139F-BBCC-4E6B-BDC1-24E35FFC78CE}">
      <formula1>#REF!</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B48A-0483-4347-96CC-16AFE7E9A676}">
  <sheetPr>
    <tabColor rgb="FFFFC000"/>
  </sheetPr>
  <dimension ref="A1:E57"/>
  <sheetViews>
    <sheetView zoomScale="90" zoomScaleNormal="90" workbookViewId="0">
      <selection activeCell="E53" sqref="E53"/>
    </sheetView>
  </sheetViews>
  <sheetFormatPr defaultColWidth="9.140625" defaultRowHeight="12.75" x14ac:dyDescent="0.2"/>
  <cols>
    <col min="1" max="1" width="9.140625" style="243"/>
    <col min="2" max="2" width="16.28515625" style="243" bestFit="1" customWidth="1"/>
    <col min="3" max="3" width="11.5703125" style="243" customWidth="1"/>
    <col min="4" max="4" width="14.28515625" style="243" customWidth="1"/>
    <col min="5" max="5" width="241.5703125" style="243" customWidth="1"/>
    <col min="6" max="16384" width="9.140625" style="243"/>
  </cols>
  <sheetData>
    <row r="1" spans="1:5" x14ac:dyDescent="0.2">
      <c r="A1" s="242" t="s">
        <v>459</v>
      </c>
      <c r="B1" s="242" t="s">
        <v>460</v>
      </c>
      <c r="C1" s="242" t="s">
        <v>461</v>
      </c>
      <c r="D1" s="242" t="s">
        <v>462</v>
      </c>
      <c r="E1" s="242" t="s">
        <v>463</v>
      </c>
    </row>
    <row r="2" spans="1:5" x14ac:dyDescent="0.2">
      <c r="A2" s="244">
        <f>Intro!$E$74</f>
        <v>0</v>
      </c>
      <c r="B2" s="245" t="s">
        <v>464</v>
      </c>
      <c r="C2" s="246"/>
      <c r="D2" s="243" t="s">
        <v>465</v>
      </c>
      <c r="E2" s="247">
        <f>Public!B30</f>
        <v>0</v>
      </c>
    </row>
    <row r="3" spans="1:5" x14ac:dyDescent="0.2">
      <c r="A3" s="244">
        <f>Intro!$E$74</f>
        <v>0</v>
      </c>
      <c r="B3" s="245" t="s">
        <v>464</v>
      </c>
      <c r="C3" s="246"/>
      <c r="D3" s="243" t="s">
        <v>466</v>
      </c>
      <c r="E3" s="247">
        <f>Public!B72</f>
        <v>0</v>
      </c>
    </row>
    <row r="4" spans="1:5" x14ac:dyDescent="0.2">
      <c r="A4" s="244">
        <f>Intro!$E$74</f>
        <v>0</v>
      </c>
      <c r="B4" s="245" t="s">
        <v>464</v>
      </c>
      <c r="C4" s="246"/>
      <c r="D4" s="243" t="s">
        <v>467</v>
      </c>
      <c r="E4" s="247">
        <f>Public!B88</f>
        <v>0</v>
      </c>
    </row>
    <row r="5" spans="1:5" x14ac:dyDescent="0.2">
      <c r="A5" s="244">
        <f>Intro!$E$74</f>
        <v>0</v>
      </c>
      <c r="B5" s="245" t="s">
        <v>464</v>
      </c>
      <c r="C5" s="246"/>
      <c r="D5" s="243" t="s">
        <v>468</v>
      </c>
      <c r="E5" s="247">
        <f>Public!B102</f>
        <v>0</v>
      </c>
    </row>
    <row r="6" spans="1:5" x14ac:dyDescent="0.2">
      <c r="A6" s="244">
        <f>Intro!$E$74</f>
        <v>0</v>
      </c>
      <c r="B6" s="245" t="s">
        <v>464</v>
      </c>
      <c r="C6" s="246"/>
      <c r="D6" s="243" t="s">
        <v>469</v>
      </c>
      <c r="E6" s="247">
        <f>Public!B117</f>
        <v>0</v>
      </c>
    </row>
    <row r="7" spans="1:5" x14ac:dyDescent="0.2">
      <c r="A7" s="244">
        <f>Intro!$E$74</f>
        <v>0</v>
      </c>
      <c r="B7" s="245" t="s">
        <v>464</v>
      </c>
      <c r="C7" s="246"/>
      <c r="D7" s="243" t="s">
        <v>470</v>
      </c>
      <c r="E7" s="247">
        <f>Public!B136</f>
        <v>0</v>
      </c>
    </row>
    <row r="8" spans="1:5" x14ac:dyDescent="0.2">
      <c r="A8" s="244">
        <f>Intro!$E$74</f>
        <v>0</v>
      </c>
      <c r="B8" s="245" t="s">
        <v>464</v>
      </c>
      <c r="C8" s="246"/>
      <c r="D8" s="243" t="s">
        <v>471</v>
      </c>
      <c r="E8" s="247">
        <f>Public!D152</f>
        <v>0</v>
      </c>
    </row>
    <row r="9" spans="1:5" x14ac:dyDescent="0.2">
      <c r="A9" s="244">
        <f>Intro!$E$74</f>
        <v>0</v>
      </c>
      <c r="B9" s="245" t="s">
        <v>464</v>
      </c>
      <c r="C9" s="246"/>
      <c r="D9" s="243" t="s">
        <v>472</v>
      </c>
      <c r="E9" s="247">
        <f>Public!D157</f>
        <v>0</v>
      </c>
    </row>
    <row r="10" spans="1:5" x14ac:dyDescent="0.2">
      <c r="A10" s="244">
        <f>Intro!$E$74</f>
        <v>0</v>
      </c>
      <c r="B10" s="245" t="s">
        <v>464</v>
      </c>
      <c r="C10" s="246"/>
      <c r="D10" s="243" t="s">
        <v>473</v>
      </c>
      <c r="E10" s="247">
        <f>Public!D162</f>
        <v>0</v>
      </c>
    </row>
    <row r="11" spans="1:5" x14ac:dyDescent="0.2">
      <c r="A11" s="244">
        <f>Intro!$E$74</f>
        <v>0</v>
      </c>
      <c r="B11" s="245" t="s">
        <v>464</v>
      </c>
      <c r="C11" s="246"/>
      <c r="D11" s="243" t="s">
        <v>474</v>
      </c>
      <c r="E11" s="247">
        <f>Public!B173</f>
        <v>0</v>
      </c>
    </row>
    <row r="12" spans="1:5" x14ac:dyDescent="0.2">
      <c r="A12" s="244">
        <f>Intro!$E$74</f>
        <v>0</v>
      </c>
      <c r="B12" s="245" t="s">
        <v>464</v>
      </c>
      <c r="C12" s="246"/>
      <c r="D12" s="243" t="s">
        <v>475</v>
      </c>
      <c r="E12" s="247">
        <f>Public!B187</f>
        <v>0</v>
      </c>
    </row>
    <row r="13" spans="1:5" x14ac:dyDescent="0.2">
      <c r="A13" s="244">
        <f>Intro!$E$74</f>
        <v>0</v>
      </c>
      <c r="B13" s="245" t="s">
        <v>464</v>
      </c>
      <c r="C13" s="246"/>
      <c r="D13" s="243" t="s">
        <v>476</v>
      </c>
      <c r="E13" s="247">
        <f>Public!B200</f>
        <v>0</v>
      </c>
    </row>
    <row r="14" spans="1:5" x14ac:dyDescent="0.2">
      <c r="A14" s="244">
        <f>Intro!$E$74</f>
        <v>0</v>
      </c>
      <c r="B14" s="245" t="s">
        <v>464</v>
      </c>
      <c r="C14" s="246"/>
      <c r="D14" s="243" t="s">
        <v>477</v>
      </c>
      <c r="E14" s="248">
        <f>Public!E223</f>
        <v>0</v>
      </c>
    </row>
    <row r="15" spans="1:5" x14ac:dyDescent="0.2">
      <c r="A15" s="244">
        <f>Intro!$E$74</f>
        <v>0</v>
      </c>
      <c r="B15" s="245" t="s">
        <v>464</v>
      </c>
      <c r="C15" s="246"/>
      <c r="D15" s="243" t="s">
        <v>478</v>
      </c>
      <c r="E15" s="247">
        <f>Public!B215</f>
        <v>0</v>
      </c>
    </row>
    <row r="16" spans="1:5" x14ac:dyDescent="0.2">
      <c r="A16" s="244">
        <f>Intro!$E$74</f>
        <v>0</v>
      </c>
      <c r="B16" s="245" t="s">
        <v>464</v>
      </c>
      <c r="C16" s="246"/>
      <c r="D16" s="243" t="s">
        <v>479</v>
      </c>
      <c r="E16" s="247">
        <f>Public!B229</f>
        <v>0</v>
      </c>
    </row>
    <row r="17" spans="1:5" x14ac:dyDescent="0.2">
      <c r="A17" s="244">
        <f>Intro!$E$74</f>
        <v>0</v>
      </c>
      <c r="B17" s="245" t="s">
        <v>464</v>
      </c>
      <c r="C17" s="246"/>
      <c r="D17" s="243" t="s">
        <v>480</v>
      </c>
      <c r="E17" s="247">
        <f>Public!B243</f>
        <v>0</v>
      </c>
    </row>
    <row r="18" spans="1:5" x14ac:dyDescent="0.2">
      <c r="A18" s="244">
        <f>Intro!$E$74</f>
        <v>0</v>
      </c>
      <c r="B18" s="245" t="s">
        <v>464</v>
      </c>
      <c r="C18" s="246"/>
      <c r="D18" s="243" t="s">
        <v>481</v>
      </c>
      <c r="E18" s="247">
        <f>Public!B258</f>
        <v>0</v>
      </c>
    </row>
    <row r="19" spans="1:5" x14ac:dyDescent="0.2">
      <c r="A19" s="244">
        <f>Intro!$E$74</f>
        <v>0</v>
      </c>
      <c r="B19" s="245" t="s">
        <v>464</v>
      </c>
      <c r="C19" s="246"/>
      <c r="D19" s="243" t="s">
        <v>482</v>
      </c>
      <c r="E19" s="247">
        <f>Public!B273</f>
        <v>0</v>
      </c>
    </row>
    <row r="20" spans="1:5" x14ac:dyDescent="0.2">
      <c r="A20" s="244">
        <f>Intro!$E$74</f>
        <v>0</v>
      </c>
      <c r="B20" s="245" t="s">
        <v>464</v>
      </c>
      <c r="C20" s="246"/>
      <c r="D20" s="243" t="s">
        <v>483</v>
      </c>
      <c r="E20" s="247">
        <f>Public!B286</f>
        <v>0</v>
      </c>
    </row>
    <row r="21" spans="1:5" x14ac:dyDescent="0.2">
      <c r="A21" s="244">
        <f>Intro!$E$74</f>
        <v>0</v>
      </c>
      <c r="B21" s="245" t="s">
        <v>464</v>
      </c>
      <c r="C21" s="246"/>
      <c r="D21" s="243" t="s">
        <v>484</v>
      </c>
      <c r="E21" s="247">
        <f>Public!B300</f>
        <v>0</v>
      </c>
    </row>
    <row r="22" spans="1:5" x14ac:dyDescent="0.2">
      <c r="A22" s="244">
        <f>Intro!$E$74</f>
        <v>0</v>
      </c>
      <c r="B22" s="245" t="s">
        <v>464</v>
      </c>
      <c r="C22" s="246"/>
      <c r="D22" s="243" t="s">
        <v>485</v>
      </c>
      <c r="E22" s="247">
        <f>Public!B314</f>
        <v>0</v>
      </c>
    </row>
    <row r="23" spans="1:5" x14ac:dyDescent="0.2">
      <c r="A23" s="244">
        <f>Intro!$E$74</f>
        <v>0</v>
      </c>
      <c r="B23" s="245" t="s">
        <v>464</v>
      </c>
      <c r="C23" s="246"/>
      <c r="D23" s="243" t="s">
        <v>486</v>
      </c>
      <c r="E23" s="247">
        <f>Public!B333</f>
        <v>0</v>
      </c>
    </row>
    <row r="24" spans="1:5" x14ac:dyDescent="0.2">
      <c r="A24" s="244">
        <f>Intro!$E$74</f>
        <v>0</v>
      </c>
      <c r="B24" s="245" t="s">
        <v>464</v>
      </c>
      <c r="C24" s="246"/>
      <c r="D24" s="243" t="s">
        <v>487</v>
      </c>
      <c r="E24" s="247">
        <f>Public!B346</f>
        <v>0</v>
      </c>
    </row>
    <row r="25" spans="1:5" x14ac:dyDescent="0.2">
      <c r="A25" s="244">
        <f>Intro!$E$74</f>
        <v>0</v>
      </c>
      <c r="B25" s="245" t="s">
        <v>464</v>
      </c>
      <c r="C25" s="246"/>
      <c r="D25" s="243" t="s">
        <v>488</v>
      </c>
      <c r="E25" s="247">
        <f>Public!B362</f>
        <v>0</v>
      </c>
    </row>
    <row r="26" spans="1:5" x14ac:dyDescent="0.2">
      <c r="A26" s="244">
        <f>Intro!$E$74</f>
        <v>0</v>
      </c>
      <c r="B26" s="245" t="s">
        <v>464</v>
      </c>
      <c r="C26" s="246"/>
      <c r="D26" s="243" t="s">
        <v>489</v>
      </c>
      <c r="E26" s="247">
        <f>Public!B366</f>
        <v>0</v>
      </c>
    </row>
    <row r="27" spans="1:5" x14ac:dyDescent="0.2">
      <c r="A27" s="244">
        <f>Intro!$E$74</f>
        <v>0</v>
      </c>
      <c r="B27" s="245" t="s">
        <v>464</v>
      </c>
      <c r="C27" s="246"/>
      <c r="D27" s="243" t="s">
        <v>490</v>
      </c>
      <c r="E27" s="249">
        <f>Public!B390</f>
        <v>0</v>
      </c>
    </row>
    <row r="28" spans="1:5" x14ac:dyDescent="0.2">
      <c r="A28" s="244">
        <f>Intro!$E$74</f>
        <v>0</v>
      </c>
      <c r="B28" s="245" t="s">
        <v>491</v>
      </c>
      <c r="C28" s="243" t="s">
        <v>101</v>
      </c>
      <c r="D28" s="247">
        <f>AddPub!C14</f>
        <v>0</v>
      </c>
      <c r="E28" s="247">
        <f>AddPub!D14</f>
        <v>0</v>
      </c>
    </row>
    <row r="29" spans="1:5" x14ac:dyDescent="0.2">
      <c r="A29" s="244">
        <f>Intro!$E$74</f>
        <v>0</v>
      </c>
      <c r="B29" s="245" t="s">
        <v>491</v>
      </c>
      <c r="C29" s="243" t="s">
        <v>103</v>
      </c>
      <c r="D29" s="247">
        <f>AddPub!C24</f>
        <v>0</v>
      </c>
      <c r="E29" s="247">
        <f>AddPub!D24</f>
        <v>0</v>
      </c>
    </row>
    <row r="30" spans="1:5" x14ac:dyDescent="0.2">
      <c r="A30" s="244">
        <f>Intro!$E$74</f>
        <v>0</v>
      </c>
      <c r="B30" s="245" t="s">
        <v>491</v>
      </c>
      <c r="C30" s="243" t="s">
        <v>105</v>
      </c>
      <c r="D30" s="247">
        <f>AddPub!C34</f>
        <v>0</v>
      </c>
      <c r="E30" s="247">
        <f>AddPub!D34</f>
        <v>0</v>
      </c>
    </row>
    <row r="31" spans="1:5" x14ac:dyDescent="0.2">
      <c r="A31" s="244">
        <f>Intro!$E$74</f>
        <v>0</v>
      </c>
      <c r="B31" s="245" t="s">
        <v>491</v>
      </c>
      <c r="C31" s="243" t="s">
        <v>107</v>
      </c>
      <c r="D31" s="247">
        <f>AddPub!C44</f>
        <v>0</v>
      </c>
      <c r="E31" s="247">
        <f>AddPub!D44</f>
        <v>0</v>
      </c>
    </row>
    <row r="32" spans="1:5" x14ac:dyDescent="0.2">
      <c r="A32" s="244">
        <f>Intro!$E$74</f>
        <v>0</v>
      </c>
      <c r="B32" s="245" t="s">
        <v>491</v>
      </c>
      <c r="C32" s="243" t="s">
        <v>109</v>
      </c>
      <c r="D32" s="247">
        <f>AddPub!C54</f>
        <v>0</v>
      </c>
      <c r="E32" s="247">
        <f>AddPub!D54</f>
        <v>0</v>
      </c>
    </row>
    <row r="33" spans="1:5" x14ac:dyDescent="0.2">
      <c r="A33" s="244">
        <f>Intro!$E$74</f>
        <v>0</v>
      </c>
      <c r="B33" s="245" t="s">
        <v>492</v>
      </c>
      <c r="D33" s="243" t="s">
        <v>493</v>
      </c>
      <c r="E33" s="247">
        <f>Pro!B25</f>
        <v>0</v>
      </c>
    </row>
    <row r="34" spans="1:5" x14ac:dyDescent="0.2">
      <c r="A34" s="244">
        <f>Intro!$E$74</f>
        <v>0</v>
      </c>
      <c r="B34" s="245" t="s">
        <v>492</v>
      </c>
      <c r="D34" s="243" t="s">
        <v>465</v>
      </c>
      <c r="E34" s="247">
        <f>Pro!B41</f>
        <v>0</v>
      </c>
    </row>
    <row r="35" spans="1:5" x14ac:dyDescent="0.2">
      <c r="A35" s="244">
        <f>Intro!$E$74</f>
        <v>0</v>
      </c>
      <c r="B35" s="245" t="s">
        <v>492</v>
      </c>
      <c r="D35" s="243" t="s">
        <v>494</v>
      </c>
      <c r="E35" s="247">
        <f>Pro!B57</f>
        <v>0</v>
      </c>
    </row>
    <row r="36" spans="1:5" x14ac:dyDescent="0.2">
      <c r="A36" s="244">
        <f>Intro!$E$74</f>
        <v>0</v>
      </c>
      <c r="B36" s="245" t="s">
        <v>492</v>
      </c>
      <c r="D36" s="243" t="s">
        <v>466</v>
      </c>
      <c r="E36" s="247">
        <f>Pro!B71</f>
        <v>0</v>
      </c>
    </row>
    <row r="37" spans="1:5" x14ac:dyDescent="0.2">
      <c r="A37" s="244">
        <f>Intro!$E$74</f>
        <v>0</v>
      </c>
      <c r="B37" s="245" t="s">
        <v>501</v>
      </c>
      <c r="D37" s="243" t="s">
        <v>465</v>
      </c>
      <c r="E37" s="247">
        <f>TWN!B54</f>
        <v>0</v>
      </c>
    </row>
    <row r="38" spans="1:5" x14ac:dyDescent="0.2">
      <c r="A38" s="244">
        <f>Intro!$E$74</f>
        <v>0</v>
      </c>
      <c r="B38" s="245" t="s">
        <v>502</v>
      </c>
      <c r="D38" s="243" t="s">
        <v>465</v>
      </c>
      <c r="E38" s="249">
        <f>IDN!B54</f>
        <v>0</v>
      </c>
    </row>
    <row r="39" spans="1:5" x14ac:dyDescent="0.2">
      <c r="A39" s="244">
        <f>Intro!$E$74</f>
        <v>0</v>
      </c>
      <c r="B39" s="245" t="s">
        <v>503</v>
      </c>
      <c r="D39" s="243" t="s">
        <v>465</v>
      </c>
      <c r="E39" s="249">
        <f>IDN!B54</f>
        <v>0</v>
      </c>
    </row>
    <row r="40" spans="1:5" x14ac:dyDescent="0.2">
      <c r="A40" s="244">
        <f>Intro!$E$74</f>
        <v>0</v>
      </c>
      <c r="B40" s="250" t="s">
        <v>495</v>
      </c>
      <c r="D40" s="243" t="s">
        <v>465</v>
      </c>
      <c r="E40" s="249">
        <f>KOR!B54</f>
        <v>0</v>
      </c>
    </row>
    <row r="41" spans="1:5" x14ac:dyDescent="0.2">
      <c r="A41" s="244">
        <f>Intro!$E$74</f>
        <v>0</v>
      </c>
      <c r="B41" s="245" t="s">
        <v>504</v>
      </c>
      <c r="D41" s="243" t="s">
        <v>465</v>
      </c>
      <c r="E41" s="249">
        <f>THA!B54</f>
        <v>0</v>
      </c>
    </row>
    <row r="42" spans="1:5" x14ac:dyDescent="0.2">
      <c r="A42" s="244">
        <f>Intro!$E$74</f>
        <v>0</v>
      </c>
      <c r="B42" s="250" t="s">
        <v>433</v>
      </c>
      <c r="C42" s="251"/>
      <c r="D42" s="243" t="s">
        <v>465</v>
      </c>
      <c r="E42" s="249">
        <f>TUR!B54</f>
        <v>0</v>
      </c>
    </row>
    <row r="43" spans="1:5" x14ac:dyDescent="0.2">
      <c r="A43" s="244">
        <f>Intro!$E$74</f>
        <v>0</v>
      </c>
      <c r="B43" s="250" t="s">
        <v>505</v>
      </c>
      <c r="C43" s="251"/>
      <c r="D43" s="243" t="s">
        <v>465</v>
      </c>
      <c r="E43" s="249">
        <f>UKR!B54</f>
        <v>0</v>
      </c>
    </row>
    <row r="44" spans="1:5" x14ac:dyDescent="0.2">
      <c r="A44" s="244">
        <f>Intro!$E$74</f>
        <v>0</v>
      </c>
      <c r="B44" s="250" t="s">
        <v>506</v>
      </c>
      <c r="C44" s="251"/>
      <c r="D44" s="243" t="s">
        <v>465</v>
      </c>
      <c r="E44" s="249">
        <f>VNM!B54</f>
        <v>0</v>
      </c>
    </row>
    <row r="45" spans="1:5" x14ac:dyDescent="0.2">
      <c r="A45" s="244">
        <f>Intro!$E$74</f>
        <v>0</v>
      </c>
      <c r="B45" s="250" t="s">
        <v>511</v>
      </c>
      <c r="C45" s="251"/>
      <c r="D45" s="243" t="s">
        <v>465</v>
      </c>
      <c r="E45" s="249">
        <f>'OCTG I•FTPP I'!B54</f>
        <v>0</v>
      </c>
    </row>
    <row r="46" spans="1:5" x14ac:dyDescent="0.2">
      <c r="A46" s="244">
        <f>Intro!$E$74</f>
        <v>0</v>
      </c>
      <c r="B46" s="250" t="s">
        <v>496</v>
      </c>
      <c r="C46" s="251"/>
      <c r="D46" s="243" t="s">
        <v>465</v>
      </c>
      <c r="E46" s="247">
        <f>USA!B54</f>
        <v>0</v>
      </c>
    </row>
    <row r="47" spans="1:5" x14ac:dyDescent="0.2">
      <c r="A47" s="244">
        <f>Intro!$E$74</f>
        <v>0</v>
      </c>
      <c r="B47" s="250" t="s">
        <v>512</v>
      </c>
      <c r="C47" s="251"/>
      <c r="D47" s="243" t="s">
        <v>465</v>
      </c>
      <c r="E47" s="247">
        <f>'OCTG V•FTPP V'!B54</f>
        <v>0</v>
      </c>
    </row>
    <row r="48" spans="1:5" x14ac:dyDescent="0.2">
      <c r="A48" s="244">
        <f>Intro!$E$74</f>
        <v>0</v>
      </c>
      <c r="B48" s="250" t="s">
        <v>497</v>
      </c>
      <c r="C48" s="251"/>
      <c r="D48" s="243" t="s">
        <v>465</v>
      </c>
      <c r="E48" s="247">
        <f>'Other•Autre'!B54</f>
        <v>0</v>
      </c>
    </row>
    <row r="49" spans="1:5" x14ac:dyDescent="0.2">
      <c r="A49" s="244">
        <f>Intro!$E$74</f>
        <v>0</v>
      </c>
      <c r="B49" s="250" t="s">
        <v>498</v>
      </c>
      <c r="C49" s="251"/>
      <c r="D49" s="243" t="s">
        <v>499</v>
      </c>
      <c r="E49" s="247">
        <f>'Invent•Stock'!B49</f>
        <v>0</v>
      </c>
    </row>
    <row r="50" spans="1:5" x14ac:dyDescent="0.2">
      <c r="A50" s="244">
        <f>Intro!$E$74</f>
        <v>0</v>
      </c>
      <c r="B50" s="250" t="s">
        <v>498</v>
      </c>
      <c r="D50" s="243" t="s">
        <v>494</v>
      </c>
      <c r="E50" s="247">
        <f>'Invent•Stock'!B63</f>
        <v>0</v>
      </c>
    </row>
    <row r="51" spans="1:5" x14ac:dyDescent="0.2">
      <c r="A51" s="244">
        <f>Intro!$E$74</f>
        <v>0</v>
      </c>
      <c r="B51" s="250" t="s">
        <v>498</v>
      </c>
      <c r="D51" s="243" t="s">
        <v>466</v>
      </c>
      <c r="E51" s="247">
        <f>'Invent•Stock'!B77</f>
        <v>0</v>
      </c>
    </row>
    <row r="52" spans="1:5" x14ac:dyDescent="0.2">
      <c r="A52" s="244">
        <f>Intro!$E$74</f>
        <v>0</v>
      </c>
      <c r="B52" s="250" t="s">
        <v>498</v>
      </c>
      <c r="D52" s="243" t="s">
        <v>467</v>
      </c>
      <c r="E52" s="247">
        <f>'Invent•Stock'!B90</f>
        <v>0</v>
      </c>
    </row>
    <row r="53" spans="1:5" x14ac:dyDescent="0.2">
      <c r="A53" s="244">
        <f>Intro!$E$74</f>
        <v>0</v>
      </c>
      <c r="B53" s="245" t="s">
        <v>500</v>
      </c>
      <c r="C53" s="243" t="s">
        <v>101</v>
      </c>
      <c r="D53" s="247">
        <f>AddPro!C14</f>
        <v>0</v>
      </c>
      <c r="E53" s="247">
        <f>AddPro!D14</f>
        <v>0</v>
      </c>
    </row>
    <row r="54" spans="1:5" x14ac:dyDescent="0.2">
      <c r="A54" s="244">
        <f>Intro!$E$74</f>
        <v>0</v>
      </c>
      <c r="B54" s="245" t="s">
        <v>500</v>
      </c>
      <c r="C54" s="243" t="s">
        <v>103</v>
      </c>
      <c r="D54" s="247">
        <f>AddPro!C24</f>
        <v>0</v>
      </c>
      <c r="E54" s="247">
        <f>AddPro!D24</f>
        <v>0</v>
      </c>
    </row>
    <row r="55" spans="1:5" x14ac:dyDescent="0.2">
      <c r="A55" s="244">
        <f>Intro!$E$74</f>
        <v>0</v>
      </c>
      <c r="B55" s="245" t="s">
        <v>500</v>
      </c>
      <c r="C55" s="243" t="s">
        <v>105</v>
      </c>
      <c r="D55" s="247">
        <f>AddPro!C34</f>
        <v>0</v>
      </c>
      <c r="E55" s="247">
        <f>AddPro!D34</f>
        <v>0</v>
      </c>
    </row>
    <row r="56" spans="1:5" x14ac:dyDescent="0.2">
      <c r="A56" s="244">
        <f>Intro!$E$74</f>
        <v>0</v>
      </c>
      <c r="B56" s="245" t="s">
        <v>500</v>
      </c>
      <c r="C56" s="243" t="s">
        <v>107</v>
      </c>
      <c r="D56" s="247">
        <f>AddPro!C44</f>
        <v>0</v>
      </c>
      <c r="E56" s="247">
        <f>AddPro!D44</f>
        <v>0</v>
      </c>
    </row>
    <row r="57" spans="1:5" x14ac:dyDescent="0.2">
      <c r="A57" s="244">
        <f>Intro!$E$74</f>
        <v>0</v>
      </c>
      <c r="B57" s="245" t="s">
        <v>500</v>
      </c>
      <c r="C57" s="243" t="s">
        <v>109</v>
      </c>
      <c r="D57" s="247">
        <f>AddPro!C54</f>
        <v>0</v>
      </c>
      <c r="E57" s="247">
        <f>AddPro!D54</f>
        <v>0</v>
      </c>
    </row>
  </sheetData>
  <sheetProtection algorithmName="SHA-512" hashValue="DHgAyqzgoGjiDBP1cbd6Zypz5Puf/Dfpo79VCZQYH4AMfgHYiWymk3XoEMTtMPjlBp2x+51GllZklfyAXU4vkQ==" saltValue="8bCfCbexUlTGzoy8g1/89Q==" spinCount="100000" sheet="1" objects="1" scenarios="1" selectLockedCells="1"/>
  <pageMargins left="0.7" right="0.7" top="0.75" bottom="0.75" header="0.3" footer="0.3"/>
  <ignoredErrors>
    <ignoredError sqref="E46"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4">
    <tabColor rgb="FF00B0F0"/>
    <pageSetUpPr fitToPage="1"/>
  </sheetPr>
  <dimension ref="A1:R39"/>
  <sheetViews>
    <sheetView showGridLines="0" zoomScale="98" zoomScaleNormal="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23.42578125" style="53" hidden="1" customWidth="1"/>
    <col min="16" max="16" width="22.42578125" style="53" hidden="1" customWidth="1"/>
    <col min="17" max="17" width="9.42578125" style="53" customWidth="1"/>
    <col min="18" max="18" width="10.140625" style="8" customWidth="1"/>
    <col min="19" max="16384" width="9.42578125" style="53"/>
  </cols>
  <sheetData>
    <row r="1" spans="1:18" x14ac:dyDescent="0.25">
      <c r="O1" s="53" t="s">
        <v>316</v>
      </c>
      <c r="P1" s="53" t="s">
        <v>316</v>
      </c>
    </row>
    <row r="2" spans="1:18" x14ac:dyDescent="0.25">
      <c r="B2" s="10" t="s">
        <v>46</v>
      </c>
      <c r="C2" s="10"/>
      <c r="D2" s="10"/>
      <c r="O2" s="9" t="s">
        <v>68</v>
      </c>
      <c r="P2" s="9" t="s">
        <v>81</v>
      </c>
    </row>
    <row r="3" spans="1:18" x14ac:dyDescent="0.25">
      <c r="B3" s="12"/>
      <c r="C3" s="12"/>
      <c r="D3" s="12"/>
      <c r="O3" s="2"/>
      <c r="P3" s="31"/>
    </row>
    <row r="4" spans="1:18" s="2" customFormat="1" x14ac:dyDescent="0.25">
      <c r="A4" s="4"/>
      <c r="B4" s="289" t="str">
        <f>IF(Intro!$G$24="English",O4,P4)</f>
        <v>IMPORTER QUESTIONNAIRE</v>
      </c>
      <c r="C4" s="289"/>
      <c r="D4" s="289"/>
      <c r="E4" s="289"/>
      <c r="F4" s="289"/>
      <c r="G4" s="289"/>
      <c r="H4" s="289"/>
      <c r="I4" s="289"/>
      <c r="J4" s="289"/>
      <c r="K4" s="289"/>
      <c r="L4" s="289"/>
      <c r="M4" s="5"/>
      <c r="N4" s="5"/>
      <c r="O4" s="20" t="s">
        <v>392</v>
      </c>
      <c r="P4" s="8" t="s">
        <v>215</v>
      </c>
    </row>
    <row r="5" spans="1:18" s="2" customFormat="1" x14ac:dyDescent="0.25">
      <c r="A5" s="4"/>
      <c r="B5" s="289" t="str">
        <f>Variables!B2</f>
        <v>RR-2025-006</v>
      </c>
      <c r="C5" s="289"/>
      <c r="D5" s="289"/>
      <c r="E5" s="289"/>
      <c r="F5" s="289"/>
      <c r="G5" s="289"/>
      <c r="H5" s="289"/>
      <c r="I5" s="289"/>
      <c r="J5" s="289"/>
      <c r="K5" s="289"/>
      <c r="L5" s="289"/>
      <c r="M5" s="5"/>
      <c r="N5" s="5"/>
      <c r="O5" s="20"/>
      <c r="P5" s="8"/>
    </row>
    <row r="6" spans="1:18" s="6" customFormat="1" x14ac:dyDescent="0.25">
      <c r="A6" s="4"/>
      <c r="B6" s="289" t="str">
        <f>UPPER(IF(Intro!$G$24="English",Variables!B3,Variables!C3))&amp;" II"</f>
        <v>OIL COUNTRY TUBULAR GOODS II</v>
      </c>
      <c r="C6" s="289"/>
      <c r="D6" s="289"/>
      <c r="E6" s="289"/>
      <c r="F6" s="289"/>
      <c r="G6" s="289"/>
      <c r="H6" s="289"/>
      <c r="I6" s="289"/>
      <c r="J6" s="289"/>
      <c r="K6" s="289"/>
      <c r="L6" s="289"/>
      <c r="M6" s="20"/>
      <c r="N6" s="20"/>
      <c r="O6" s="15"/>
      <c r="P6" s="25"/>
      <c r="R6" s="20"/>
    </row>
    <row r="7" spans="1:18" s="6" customFormat="1" x14ac:dyDescent="0.25">
      <c r="A7" s="4"/>
      <c r="B7" s="14"/>
      <c r="C7" s="14"/>
      <c r="D7" s="14"/>
      <c r="E7" s="3"/>
      <c r="F7" s="3"/>
      <c r="G7" s="3"/>
      <c r="H7" s="3"/>
      <c r="I7" s="3"/>
      <c r="J7" s="3"/>
      <c r="K7" s="3"/>
      <c r="L7" s="3"/>
      <c r="O7" s="15"/>
      <c r="P7" s="25"/>
      <c r="R7" s="20"/>
    </row>
    <row r="8" spans="1:18" s="2" customFormat="1" x14ac:dyDescent="0.25">
      <c r="A8" s="4"/>
      <c r="B8" s="315" t="str">
        <f>IF(Intro!$G$24="English",O8,P8)</f>
        <v>QUESTIONNAIRE OUTLINE</v>
      </c>
      <c r="C8" s="316"/>
      <c r="D8" s="316" t="str">
        <f>UPPER(IF(Intro!$G$24="English",P8,Q8))</f>
        <v>APERÇU DU QUESTIONNAIRE</v>
      </c>
      <c r="E8" s="316" t="str">
        <f>UPPER(IF(Intro!$G$24="English",Q8,R8))</f>
        <v/>
      </c>
      <c r="F8" s="316" t="str">
        <f>UPPER(IF(Intro!$G$24="English",R8,S8))</f>
        <v/>
      </c>
      <c r="G8" s="316" t="str">
        <f>UPPER(IF(Intro!$G$24="English",S8,T8))</f>
        <v/>
      </c>
      <c r="H8" s="316" t="str">
        <f>UPPER(IF(Intro!$G$24="English",T8,U8))</f>
        <v/>
      </c>
      <c r="I8" s="316" t="str">
        <f>UPPER(IF(Intro!$G$24="English",U8,V8))</f>
        <v/>
      </c>
      <c r="J8" s="316" t="str">
        <f>UPPER(IF(Intro!$G$24="English",V8,W8))</f>
        <v/>
      </c>
      <c r="K8" s="316" t="str">
        <f>UPPER(IF(Intro!$G$24="English",W8,X8))</f>
        <v/>
      </c>
      <c r="L8" s="317" t="str">
        <f>UPPER(IF(Intro!$G$24="English",X8,Y8))</f>
        <v/>
      </c>
      <c r="M8" s="6"/>
      <c r="N8" s="5"/>
      <c r="O8" s="57" t="s">
        <v>216</v>
      </c>
      <c r="P8" s="57" t="s">
        <v>217</v>
      </c>
    </row>
    <row r="9" spans="1:18" x14ac:dyDescent="0.25">
      <c r="B9" s="16"/>
      <c r="C9" s="26"/>
      <c r="D9" s="26"/>
      <c r="E9" s="27"/>
      <c r="F9" s="27"/>
      <c r="G9" s="27"/>
      <c r="H9" s="27"/>
      <c r="I9" s="27"/>
      <c r="J9" s="27"/>
      <c r="K9" s="27"/>
      <c r="L9" s="17"/>
      <c r="M9" s="53"/>
    </row>
    <row r="10" spans="1:18" s="28" customFormat="1" x14ac:dyDescent="0.25">
      <c r="A10" s="83"/>
      <c r="B10" s="275" t="str">
        <f>IF(Intro!$G$24="English",O10,P10)</f>
        <v xml:space="preserve">This questionnaire is divided into two parts:
</v>
      </c>
      <c r="C10" s="276"/>
      <c r="D10" s="276"/>
      <c r="E10" s="276"/>
      <c r="F10" s="276"/>
      <c r="G10" s="276"/>
      <c r="H10" s="276"/>
      <c r="I10" s="276"/>
      <c r="J10" s="276"/>
      <c r="K10" s="276"/>
      <c r="L10" s="277"/>
      <c r="O10" s="53" t="s">
        <v>85</v>
      </c>
      <c r="P10" s="53" t="s">
        <v>86</v>
      </c>
      <c r="R10" s="84"/>
    </row>
    <row r="11" spans="1:18" s="28" customFormat="1" x14ac:dyDescent="0.25">
      <c r="A11" s="83"/>
      <c r="B11" s="67"/>
      <c r="C11" s="68"/>
      <c r="D11" s="68"/>
      <c r="E11" s="68"/>
      <c r="F11" s="68"/>
      <c r="G11" s="68"/>
      <c r="H11" s="68"/>
      <c r="I11" s="68"/>
      <c r="J11" s="68"/>
      <c r="K11" s="68"/>
      <c r="L11" s="69"/>
      <c r="O11" s="53"/>
      <c r="P11" s="53"/>
      <c r="R11" s="84"/>
    </row>
    <row r="12" spans="1:18" s="28" customFormat="1" x14ac:dyDescent="0.25">
      <c r="A12" s="83"/>
      <c r="B12" s="275" t="str">
        <f>IF(Intro!$G$24="English",O12,P12)</f>
        <v xml:space="preserve">PART I (Blue Tabs) - Information requested in this part is public. Requests to treat any of this information as confidential must be fully justified in writing and accompanied by a redacted version for the public record.
</v>
      </c>
      <c r="C12" s="276"/>
      <c r="D12" s="276"/>
      <c r="E12" s="276"/>
      <c r="F12" s="276"/>
      <c r="G12" s="276"/>
      <c r="H12" s="276"/>
      <c r="I12" s="276"/>
      <c r="J12" s="276"/>
      <c r="K12" s="276"/>
      <c r="L12" s="277"/>
      <c r="O12" s="53" t="s">
        <v>87</v>
      </c>
      <c r="P12" s="53" t="s">
        <v>88</v>
      </c>
      <c r="R12" s="84"/>
    </row>
    <row r="13" spans="1:18" s="28" customFormat="1" x14ac:dyDescent="0.25">
      <c r="A13" s="83"/>
      <c r="B13" s="275"/>
      <c r="C13" s="276"/>
      <c r="D13" s="276"/>
      <c r="E13" s="276"/>
      <c r="F13" s="276"/>
      <c r="G13" s="276"/>
      <c r="H13" s="276"/>
      <c r="I13" s="276"/>
      <c r="J13" s="276"/>
      <c r="K13" s="276"/>
      <c r="L13" s="277"/>
      <c r="O13" s="53"/>
      <c r="P13" s="53"/>
      <c r="R13" s="84"/>
    </row>
    <row r="14" spans="1:18" s="28" customFormat="1" x14ac:dyDescent="0.25">
      <c r="A14" s="83"/>
      <c r="B14" s="67"/>
      <c r="C14" s="68"/>
      <c r="D14" s="68"/>
      <c r="E14" s="68"/>
      <c r="F14" s="68"/>
      <c r="G14" s="68"/>
      <c r="H14" s="68"/>
      <c r="I14" s="68"/>
      <c r="J14" s="68"/>
      <c r="K14" s="68"/>
      <c r="L14" s="69"/>
      <c r="O14" s="53"/>
      <c r="P14" s="53"/>
      <c r="R14" s="84"/>
    </row>
    <row r="15" spans="1:18" s="28" customFormat="1" x14ac:dyDescent="0.25">
      <c r="A15" s="83"/>
      <c r="B15" s="275" t="str">
        <f>IF(Intro!$G$24="English",O15,P15)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276"/>
      <c r="D15" s="276"/>
      <c r="E15" s="276"/>
      <c r="F15" s="276"/>
      <c r="G15" s="276"/>
      <c r="H15" s="276"/>
      <c r="I15" s="276"/>
      <c r="J15" s="276"/>
      <c r="K15" s="276"/>
      <c r="L15" s="277"/>
      <c r="O15" s="53" t="s">
        <v>89</v>
      </c>
      <c r="P15" s="53" t="s">
        <v>90</v>
      </c>
      <c r="R15" s="84"/>
    </row>
    <row r="16" spans="1:18" s="28" customFormat="1" x14ac:dyDescent="0.25">
      <c r="A16" s="83"/>
      <c r="B16" s="275"/>
      <c r="C16" s="276"/>
      <c r="D16" s="276"/>
      <c r="E16" s="276"/>
      <c r="F16" s="276"/>
      <c r="G16" s="276"/>
      <c r="H16" s="276"/>
      <c r="I16" s="276"/>
      <c r="J16" s="276"/>
      <c r="K16" s="276"/>
      <c r="L16" s="277"/>
      <c r="O16" s="53"/>
      <c r="P16" s="53"/>
      <c r="R16" s="84"/>
    </row>
    <row r="17" spans="1:18" s="28" customFormat="1" x14ac:dyDescent="0.25">
      <c r="A17" s="83"/>
      <c r="B17" s="85"/>
      <c r="C17" s="86"/>
      <c r="D17" s="86"/>
      <c r="E17" s="86"/>
      <c r="F17" s="86"/>
      <c r="G17" s="86"/>
      <c r="H17" s="86"/>
      <c r="I17" s="86"/>
      <c r="J17" s="86"/>
      <c r="K17" s="86"/>
      <c r="L17" s="87"/>
      <c r="O17" s="53"/>
      <c r="P17" s="53"/>
      <c r="R17" s="84"/>
    </row>
    <row r="18" spans="1:18" s="6" customFormat="1" x14ac:dyDescent="0.25">
      <c r="A18" s="4"/>
      <c r="B18" s="14"/>
      <c r="C18" s="14"/>
      <c r="D18" s="14"/>
      <c r="E18" s="3"/>
      <c r="F18" s="3"/>
      <c r="G18" s="3"/>
      <c r="H18" s="3"/>
      <c r="I18" s="3"/>
      <c r="J18" s="3"/>
      <c r="K18" s="3"/>
      <c r="L18" s="3"/>
      <c r="O18" s="15"/>
      <c r="P18" s="25"/>
      <c r="R18" s="20"/>
    </row>
    <row r="19" spans="1:18" s="2" customFormat="1" x14ac:dyDescent="0.25">
      <c r="A19" s="4"/>
      <c r="B19" s="315" t="str">
        <f>IF(Intro!$G$24="English",O19,P19)</f>
        <v>ADDITIONAL PRODUCT INFORMATION AND TARIFF CLASSIFICATION NUMBERS</v>
      </c>
      <c r="C19" s="316"/>
      <c r="D19" s="316" t="str">
        <f>UPPER(IF(Intro!$G$24="English",P19,Q19))</f>
        <v>RENSEIGNEMENTS ADDITIONNELS SUR LE PRODUIT ET NUMÉROS DE CLASSEMENT TARIFAIRE</v>
      </c>
      <c r="E19" s="316" t="str">
        <f>UPPER(IF(Intro!$G$24="English",Q19,R19))</f>
        <v/>
      </c>
      <c r="F19" s="316" t="str">
        <f>UPPER(IF(Intro!$G$24="English",R19,S19))</f>
        <v/>
      </c>
      <c r="G19" s="316" t="str">
        <f>UPPER(IF(Intro!$G$24="English",S19,T19))</f>
        <v/>
      </c>
      <c r="H19" s="316" t="str">
        <f>UPPER(IF(Intro!$G$24="English",T19,U19))</f>
        <v/>
      </c>
      <c r="I19" s="316" t="str">
        <f>UPPER(IF(Intro!$G$24="English",U19,V19))</f>
        <v/>
      </c>
      <c r="J19" s="316" t="str">
        <f>UPPER(IF(Intro!$G$24="English",V19,W19))</f>
        <v/>
      </c>
      <c r="K19" s="316" t="str">
        <f>UPPER(IF(Intro!$G$24="English",W19,X19))</f>
        <v/>
      </c>
      <c r="L19" s="317" t="str">
        <f>UPPER(IF(Intro!$G$24="English",X19,Y19))</f>
        <v/>
      </c>
      <c r="M19" s="6"/>
      <c r="N19" s="5"/>
      <c r="O19" s="58" t="s">
        <v>396</v>
      </c>
      <c r="P19" s="58" t="s">
        <v>397</v>
      </c>
    </row>
    <row r="20" spans="1:18" x14ac:dyDescent="0.25">
      <c r="B20" s="16"/>
      <c r="C20" s="26"/>
      <c r="D20" s="26"/>
      <c r="E20" s="27"/>
      <c r="F20" s="27"/>
      <c r="G20" s="27"/>
      <c r="H20" s="27"/>
      <c r="I20" s="27"/>
      <c r="J20" s="27"/>
      <c r="K20" s="27"/>
      <c r="L20" s="17"/>
      <c r="M20" s="53"/>
    </row>
    <row r="21" spans="1:18" s="28" customFormat="1" ht="14.1" customHeight="1" x14ac:dyDescent="0.25">
      <c r="A21" s="83"/>
      <c r="B21" s="358" t="str">
        <f>IF(Intro!$G$24="English",HYPERLINK(Variables!B17),HYPERLINK(Variables!C17))</f>
        <v>https://www.cbsa-asfc.gc.ca/sima-lmsi/mif-mev/octg2-eng.html</v>
      </c>
      <c r="C21" s="359"/>
      <c r="D21" s="359"/>
      <c r="E21" s="359"/>
      <c r="F21" s="359"/>
      <c r="G21" s="359"/>
      <c r="H21" s="359"/>
      <c r="I21" s="359"/>
      <c r="J21" s="359"/>
      <c r="K21" s="359"/>
      <c r="L21" s="360"/>
      <c r="O21" s="53"/>
      <c r="P21" s="30"/>
      <c r="R21" s="84"/>
    </row>
    <row r="22" spans="1:18" s="28" customFormat="1" x14ac:dyDescent="0.25">
      <c r="A22" s="83"/>
      <c r="B22" s="85"/>
      <c r="C22" s="86"/>
      <c r="D22" s="86"/>
      <c r="E22" s="86"/>
      <c r="F22" s="86"/>
      <c r="G22" s="86"/>
      <c r="H22" s="86"/>
      <c r="I22" s="86"/>
      <c r="J22" s="86"/>
      <c r="K22" s="86"/>
      <c r="L22" s="87"/>
      <c r="O22" s="53"/>
      <c r="P22" s="53"/>
      <c r="R22" s="84"/>
    </row>
    <row r="23" spans="1:18" s="6" customFormat="1" x14ac:dyDescent="0.25">
      <c r="A23" s="4"/>
      <c r="B23" s="14"/>
      <c r="C23" s="14"/>
      <c r="D23" s="14"/>
      <c r="E23" s="3"/>
      <c r="F23" s="3"/>
      <c r="G23" s="3"/>
      <c r="H23" s="3"/>
      <c r="I23" s="3"/>
      <c r="J23" s="3"/>
      <c r="K23" s="3"/>
      <c r="L23" s="3"/>
      <c r="O23" s="15"/>
      <c r="P23" s="25"/>
      <c r="R23" s="20"/>
    </row>
    <row r="24" spans="1:18" s="2" customFormat="1" x14ac:dyDescent="0.25">
      <c r="A24" s="4"/>
      <c r="B24" s="315" t="str">
        <f>IF(Intro!$G$24="English",O24,P24)</f>
        <v>GLOSSARY</v>
      </c>
      <c r="C24" s="316"/>
      <c r="D24" s="316" t="s">
        <v>148</v>
      </c>
      <c r="E24" s="316" t="s">
        <v>149</v>
      </c>
      <c r="F24" s="316" t="s">
        <v>149</v>
      </c>
      <c r="G24" s="316" t="s">
        <v>149</v>
      </c>
      <c r="H24" s="316" t="s">
        <v>149</v>
      </c>
      <c r="I24" s="316" t="s">
        <v>149</v>
      </c>
      <c r="J24" s="316" t="s">
        <v>149</v>
      </c>
      <c r="K24" s="316" t="s">
        <v>149</v>
      </c>
      <c r="L24" s="317" t="s">
        <v>149</v>
      </c>
      <c r="M24" s="6"/>
      <c r="N24" s="5"/>
      <c r="O24" s="58" t="s">
        <v>221</v>
      </c>
      <c r="P24" s="58" t="s">
        <v>148</v>
      </c>
    </row>
    <row r="25" spans="1:18" s="2" customFormat="1" x14ac:dyDescent="0.25">
      <c r="A25" s="4"/>
      <c r="B25" s="341" t="str">
        <f>IF(Intro!$G$24="English",O25,P25)</f>
        <v>Delivery costs</v>
      </c>
      <c r="C25" s="342"/>
      <c r="D25" s="354" t="str">
        <f>IF(Intro!$G$24="English",O26,P26)</f>
        <v>The costs of freight, handling, and insurance to your Canadian warehouse and, where applicable, all import costs such as customs and other duties (including anti-dumping and countervailing duties), brokerage fees and surcharges.</v>
      </c>
      <c r="E25" s="354"/>
      <c r="F25" s="354"/>
      <c r="G25" s="354"/>
      <c r="H25" s="354"/>
      <c r="I25" s="354"/>
      <c r="J25" s="354"/>
      <c r="K25" s="354"/>
      <c r="L25" s="355"/>
      <c r="M25" s="6"/>
      <c r="N25" s="5"/>
      <c r="O25" s="53" t="s">
        <v>321</v>
      </c>
      <c r="P25" s="53" t="s">
        <v>322</v>
      </c>
    </row>
    <row r="26" spans="1:18" s="2" customFormat="1" x14ac:dyDescent="0.25">
      <c r="A26" s="4"/>
      <c r="B26" s="341"/>
      <c r="C26" s="342"/>
      <c r="D26" s="354"/>
      <c r="E26" s="354"/>
      <c r="F26" s="354"/>
      <c r="G26" s="354"/>
      <c r="H26" s="354"/>
      <c r="I26" s="354"/>
      <c r="J26" s="354"/>
      <c r="K26" s="354"/>
      <c r="L26" s="355"/>
      <c r="M26" s="6"/>
      <c r="N26" s="5"/>
      <c r="O26" s="53" t="s">
        <v>324</v>
      </c>
      <c r="P26" s="8" t="s">
        <v>325</v>
      </c>
    </row>
    <row r="27" spans="1:18" s="2" customFormat="1" x14ac:dyDescent="0.25">
      <c r="A27" s="4"/>
      <c r="B27" s="352"/>
      <c r="C27" s="353"/>
      <c r="D27" s="356"/>
      <c r="E27" s="356"/>
      <c r="F27" s="356"/>
      <c r="G27" s="356"/>
      <c r="H27" s="356"/>
      <c r="I27" s="356"/>
      <c r="J27" s="356"/>
      <c r="K27" s="356"/>
      <c r="L27" s="357"/>
      <c r="M27" s="6"/>
      <c r="N27" s="5"/>
      <c r="O27" s="58"/>
      <c r="P27" s="58"/>
    </row>
    <row r="28" spans="1:18" s="28" customFormat="1" x14ac:dyDescent="0.25">
      <c r="A28" s="83"/>
      <c r="B28" s="341" t="str">
        <f>IF(Intro!$G$24="English",O28,P28)</f>
        <v>Net delivered purchase value (laid-in cost)</v>
      </c>
      <c r="C28" s="342"/>
      <c r="D28" s="354" t="str">
        <f>IF(Intro!$G$24="English",O29,P29)</f>
        <v>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v>
      </c>
      <c r="E28" s="354"/>
      <c r="F28" s="354"/>
      <c r="G28" s="354"/>
      <c r="H28" s="354"/>
      <c r="I28" s="354"/>
      <c r="J28" s="354"/>
      <c r="K28" s="354"/>
      <c r="L28" s="355"/>
      <c r="O28" s="53" t="s">
        <v>143</v>
      </c>
      <c r="P28" s="53" t="s">
        <v>293</v>
      </c>
      <c r="Q28" s="53"/>
      <c r="R28" s="8"/>
    </row>
    <row r="29" spans="1:18" s="28" customFormat="1" x14ac:dyDescent="0.25">
      <c r="A29" s="83"/>
      <c r="B29" s="341"/>
      <c r="C29" s="342"/>
      <c r="D29" s="354"/>
      <c r="E29" s="354"/>
      <c r="F29" s="354"/>
      <c r="G29" s="354"/>
      <c r="H29" s="354"/>
      <c r="I29" s="354"/>
      <c r="J29" s="354"/>
      <c r="K29" s="354"/>
      <c r="L29" s="355"/>
      <c r="O29" s="53" t="s">
        <v>228</v>
      </c>
      <c r="P29" s="8" t="s">
        <v>229</v>
      </c>
      <c r="Q29" s="53"/>
      <c r="R29" s="8"/>
    </row>
    <row r="30" spans="1:18" s="28" customFormat="1" x14ac:dyDescent="0.25">
      <c r="A30" s="83"/>
      <c r="B30" s="341"/>
      <c r="C30" s="342"/>
      <c r="D30" s="354"/>
      <c r="E30" s="354"/>
      <c r="F30" s="354"/>
      <c r="G30" s="354"/>
      <c r="H30" s="354"/>
      <c r="I30" s="354"/>
      <c r="J30" s="354"/>
      <c r="K30" s="354"/>
      <c r="L30" s="355"/>
      <c r="O30" s="53"/>
      <c r="P30" s="8"/>
      <c r="Q30" s="53"/>
      <c r="R30" s="8"/>
    </row>
    <row r="31" spans="1:18" s="28" customFormat="1" x14ac:dyDescent="0.25">
      <c r="A31" s="83"/>
      <c r="B31" s="341"/>
      <c r="C31" s="342"/>
      <c r="D31" s="354"/>
      <c r="E31" s="354"/>
      <c r="F31" s="354"/>
      <c r="G31" s="354"/>
      <c r="H31" s="354"/>
      <c r="I31" s="354"/>
      <c r="J31" s="354"/>
      <c r="K31" s="354"/>
      <c r="L31" s="355"/>
      <c r="O31" s="53"/>
      <c r="P31" s="53"/>
      <c r="Q31" s="53"/>
      <c r="R31" s="8"/>
    </row>
    <row r="32" spans="1:18" s="28" customFormat="1" x14ac:dyDescent="0.25">
      <c r="A32" s="83"/>
      <c r="B32" s="341"/>
      <c r="C32" s="342"/>
      <c r="D32" s="354"/>
      <c r="E32" s="354"/>
      <c r="F32" s="354"/>
      <c r="G32" s="354"/>
      <c r="H32" s="354"/>
      <c r="I32" s="354"/>
      <c r="J32" s="354"/>
      <c r="K32" s="354"/>
      <c r="L32" s="355"/>
      <c r="O32" s="53"/>
      <c r="P32" s="53"/>
      <c r="Q32" s="53"/>
      <c r="R32" s="8"/>
    </row>
    <row r="33" spans="1:18" s="28" customFormat="1" x14ac:dyDescent="0.25">
      <c r="A33" s="83"/>
      <c r="B33" s="341" t="str">
        <f>IF(Intro!$G$24="English",O33,P33)</f>
        <v>Net delivered selling value</v>
      </c>
      <c r="C33" s="342"/>
      <c r="D33" s="354" t="str">
        <f>IF(Intro!$G$24="English",O34,P34)</f>
        <v>The value of your sales net of all discounts (cash, quantity or deferred), allowances, taxes, rebates and incentives, whether or not shown on the invoice. It includes all delivery costs.</v>
      </c>
      <c r="E33" s="354"/>
      <c r="F33" s="354"/>
      <c r="G33" s="354"/>
      <c r="H33" s="354"/>
      <c r="I33" s="354"/>
      <c r="J33" s="354"/>
      <c r="K33" s="354"/>
      <c r="L33" s="355"/>
      <c r="O33" s="53" t="s">
        <v>141</v>
      </c>
      <c r="P33" s="53" t="s">
        <v>142</v>
      </c>
      <c r="Q33" s="53"/>
      <c r="R33" s="8"/>
    </row>
    <row r="34" spans="1:18" s="28" customFormat="1" x14ac:dyDescent="0.25">
      <c r="A34" s="83"/>
      <c r="B34" s="341"/>
      <c r="C34" s="342"/>
      <c r="D34" s="354"/>
      <c r="E34" s="354"/>
      <c r="F34" s="354"/>
      <c r="G34" s="354"/>
      <c r="H34" s="354"/>
      <c r="I34" s="354"/>
      <c r="J34" s="354"/>
      <c r="K34" s="354"/>
      <c r="L34" s="355"/>
      <c r="O34" s="53" t="s">
        <v>323</v>
      </c>
      <c r="P34" s="8" t="s">
        <v>227</v>
      </c>
      <c r="Q34" s="53"/>
      <c r="R34" s="8"/>
    </row>
    <row r="35" spans="1:18" x14ac:dyDescent="0.25">
      <c r="B35" s="352"/>
      <c r="C35" s="353"/>
      <c r="D35" s="356"/>
      <c r="E35" s="356"/>
      <c r="F35" s="356"/>
      <c r="G35" s="356"/>
      <c r="H35" s="356"/>
      <c r="I35" s="356"/>
      <c r="J35" s="356"/>
      <c r="K35" s="356"/>
      <c r="L35" s="357"/>
    </row>
    <row r="36" spans="1:18" s="28" customFormat="1" x14ac:dyDescent="0.25">
      <c r="A36" s="83"/>
      <c r="B36" s="341" t="str">
        <f>IF(Intro!$G$24="English",O36,P36)</f>
        <v>Related firms</v>
      </c>
      <c r="C36" s="342"/>
      <c r="D36" s="347" t="str">
        <f>IF(Intro!$G$24="English",O37,P37)</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36" s="347"/>
      <c r="F36" s="347"/>
      <c r="G36" s="347"/>
      <c r="H36" s="347"/>
      <c r="I36" s="347"/>
      <c r="J36" s="347"/>
      <c r="K36" s="347"/>
      <c r="L36" s="348"/>
      <c r="O36" s="53" t="s">
        <v>252</v>
      </c>
      <c r="P36" s="53" t="s">
        <v>255</v>
      </c>
      <c r="Q36" s="53"/>
      <c r="R36" s="8"/>
    </row>
    <row r="37" spans="1:18" s="28" customFormat="1" x14ac:dyDescent="0.25">
      <c r="A37" s="83"/>
      <c r="B37" s="343"/>
      <c r="C37" s="344"/>
      <c r="D37" s="330"/>
      <c r="E37" s="330"/>
      <c r="F37" s="330"/>
      <c r="G37" s="330"/>
      <c r="H37" s="330"/>
      <c r="I37" s="330"/>
      <c r="J37" s="330"/>
      <c r="K37" s="330"/>
      <c r="L37" s="349"/>
      <c r="O37" s="53" t="s">
        <v>219</v>
      </c>
      <c r="P37" s="53" t="s">
        <v>220</v>
      </c>
      <c r="Q37" s="53"/>
      <c r="R37" s="8"/>
    </row>
    <row r="38" spans="1:18" s="28" customFormat="1" x14ac:dyDescent="0.25">
      <c r="A38" s="83"/>
      <c r="B38" s="341"/>
      <c r="C38" s="342"/>
      <c r="D38" s="347"/>
      <c r="E38" s="347"/>
      <c r="F38" s="347"/>
      <c r="G38" s="347"/>
      <c r="H38" s="347"/>
      <c r="I38" s="347"/>
      <c r="J38" s="347"/>
      <c r="K38" s="347"/>
      <c r="L38" s="348"/>
      <c r="O38" s="53"/>
      <c r="P38" s="53"/>
      <c r="Q38" s="53"/>
      <c r="R38" s="8"/>
    </row>
    <row r="39" spans="1:18" s="28" customFormat="1" x14ac:dyDescent="0.25">
      <c r="A39" s="83"/>
      <c r="B39" s="345"/>
      <c r="C39" s="346"/>
      <c r="D39" s="350"/>
      <c r="E39" s="350"/>
      <c r="F39" s="350"/>
      <c r="G39" s="350"/>
      <c r="H39" s="350"/>
      <c r="I39" s="350"/>
      <c r="J39" s="350"/>
      <c r="K39" s="350"/>
      <c r="L39" s="351"/>
      <c r="O39" s="53"/>
      <c r="P39" s="53"/>
      <c r="Q39" s="53"/>
      <c r="R39" s="8"/>
    </row>
  </sheetData>
  <sheetProtection algorithmName="SHA-512" hashValue="1ssi8gtqCP9HCBy9yfyuC6BbZNm/HtxSgnfhxnSm3K5PvzsS/j9+QCixY2Nb2Cd0Di6CMsntooLuxzh5QAocQg==" saltValue="2VhZxNALaT7cGUjYNDNzCw==" spinCount="100000" sheet="1" objects="1" scenarios="1" selectLockedCells="1"/>
  <mergeCells count="18">
    <mergeCell ref="B4:L4"/>
    <mergeCell ref="B5:L5"/>
    <mergeCell ref="B6:L6"/>
    <mergeCell ref="B28:C32"/>
    <mergeCell ref="D28:L32"/>
    <mergeCell ref="B8:L8"/>
    <mergeCell ref="B10:L10"/>
    <mergeCell ref="B19:L19"/>
    <mergeCell ref="B12:L13"/>
    <mergeCell ref="B15:L16"/>
    <mergeCell ref="B21:L21"/>
    <mergeCell ref="B25:C27"/>
    <mergeCell ref="D25:L27"/>
    <mergeCell ref="B36:C39"/>
    <mergeCell ref="D36:L39"/>
    <mergeCell ref="B33:C35"/>
    <mergeCell ref="D33:L35"/>
    <mergeCell ref="B24:L24"/>
  </mergeCells>
  <printOptions horizontalCentered="1"/>
  <pageMargins left="0.25" right="0.25" top="0.75" bottom="0.75" header="0.3" footer="0.3"/>
  <pageSetup scale="63" fitToHeight="0" orientation="portrait" r:id="rId1"/>
  <headerFooter>
    <oddFooter>&amp;L&amp;A</oddFooter>
  </headerFooter>
  <rowBreaks count="1" manualBreakCount="1">
    <brk id="23"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5">
    <tabColor rgb="FF00B0F0"/>
    <pageSetUpPr fitToPage="1"/>
  </sheetPr>
  <dimension ref="A1:U398"/>
  <sheetViews>
    <sheetView showGridLines="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36.42578125" style="53" hidden="1" customWidth="1"/>
    <col min="16" max="16" width="34.42578125" style="53" hidden="1" customWidth="1"/>
    <col min="17" max="17" width="18.140625" style="53" customWidth="1"/>
    <col min="18" max="19" width="9.42578125" style="53" customWidth="1"/>
    <col min="20" max="16384" width="9.42578125" style="53"/>
  </cols>
  <sheetData>
    <row r="1" spans="1:21" x14ac:dyDescent="0.25">
      <c r="O1" s="53" t="s">
        <v>316</v>
      </c>
      <c r="P1" s="53" t="s">
        <v>316</v>
      </c>
      <c r="Q1" s="9"/>
    </row>
    <row r="2" spans="1:21" x14ac:dyDescent="0.25">
      <c r="B2" s="10" t="s">
        <v>46</v>
      </c>
      <c r="C2" s="10"/>
      <c r="O2" s="9" t="s">
        <v>68</v>
      </c>
      <c r="P2" s="9" t="s">
        <v>81</v>
      </c>
    </row>
    <row r="3" spans="1:21" x14ac:dyDescent="0.25">
      <c r="B3" s="12"/>
      <c r="C3" s="12"/>
      <c r="O3" s="11"/>
      <c r="P3" s="11"/>
    </row>
    <row r="4" spans="1:21" s="2" customFormat="1" x14ac:dyDescent="0.25">
      <c r="A4" s="4"/>
      <c r="B4" s="396" t="str">
        <f>Info!B4</f>
        <v>IMPORTER QUESTIONNAIRE</v>
      </c>
      <c r="C4" s="396"/>
      <c r="D4" s="396"/>
      <c r="E4" s="396"/>
      <c r="F4" s="396"/>
      <c r="G4" s="396"/>
      <c r="H4" s="396"/>
      <c r="I4" s="396"/>
      <c r="J4" s="396"/>
      <c r="K4" s="396"/>
      <c r="L4" s="396"/>
      <c r="M4" s="5"/>
      <c r="N4" s="5"/>
      <c r="O4" s="13"/>
      <c r="P4" s="13"/>
    </row>
    <row r="5" spans="1:21" s="2" customFormat="1" x14ac:dyDescent="0.25">
      <c r="A5" s="4"/>
      <c r="B5" s="396" t="str">
        <f>Info!B5</f>
        <v>RR-2025-006</v>
      </c>
      <c r="C5" s="396"/>
      <c r="D5" s="396"/>
      <c r="E5" s="396"/>
      <c r="F5" s="396"/>
      <c r="G5" s="396"/>
      <c r="H5" s="396"/>
      <c r="I5" s="396"/>
      <c r="J5" s="396"/>
      <c r="K5" s="396"/>
      <c r="L5" s="396"/>
      <c r="M5" s="5"/>
      <c r="N5" s="5"/>
      <c r="O5" s="13"/>
      <c r="P5" s="13"/>
    </row>
    <row r="6" spans="1:21" s="6" customFormat="1" x14ac:dyDescent="0.25">
      <c r="A6" s="4"/>
      <c r="B6" s="396" t="str">
        <f>Info!B6</f>
        <v>OIL COUNTRY TUBULAR GOODS II</v>
      </c>
      <c r="C6" s="396"/>
      <c r="D6" s="396"/>
      <c r="E6" s="396"/>
      <c r="F6" s="396"/>
      <c r="G6" s="396"/>
      <c r="H6" s="396"/>
      <c r="I6" s="396"/>
      <c r="J6" s="396"/>
      <c r="K6" s="396"/>
      <c r="L6" s="396"/>
      <c r="M6" s="20"/>
      <c r="N6" s="20"/>
      <c r="O6" s="15"/>
      <c r="P6" s="15"/>
    </row>
    <row r="7" spans="1:21" s="6" customFormat="1" x14ac:dyDescent="0.25">
      <c r="A7" s="4"/>
      <c r="B7" s="19"/>
      <c r="C7" s="19"/>
      <c r="D7" s="19"/>
      <c r="E7" s="19"/>
      <c r="F7" s="19"/>
      <c r="G7" s="19"/>
      <c r="H7" s="19"/>
      <c r="I7" s="19"/>
      <c r="J7" s="19"/>
      <c r="K7" s="19"/>
      <c r="L7" s="19"/>
      <c r="M7" s="20"/>
      <c r="N7" s="20"/>
      <c r="O7" s="21"/>
    </row>
    <row r="8" spans="1:21" s="6" customFormat="1" x14ac:dyDescent="0.25">
      <c r="A8" s="4"/>
      <c r="B8" s="399" t="str">
        <f>IF(Intro!$G$24="English",O8,P8)</f>
        <v>The following questions refer to the goods as defined in the product description on the Intro tab.</v>
      </c>
      <c r="C8" s="399"/>
      <c r="D8" s="399"/>
      <c r="E8" s="399"/>
      <c r="F8" s="399"/>
      <c r="G8" s="399"/>
      <c r="H8" s="399"/>
      <c r="I8" s="399"/>
      <c r="J8" s="399"/>
      <c r="K8" s="399"/>
      <c r="L8" s="399"/>
      <c r="M8" s="20"/>
      <c r="N8" s="20"/>
      <c r="O8" s="15" t="s">
        <v>230</v>
      </c>
      <c r="P8" s="15" t="s">
        <v>231</v>
      </c>
    </row>
    <row r="9" spans="1:21" s="6" customFormat="1" x14ac:dyDescent="0.25">
      <c r="A9" s="4"/>
      <c r="B9" s="399" t="str">
        <f>IF(Intro!$G$24="English",O9,P9)</f>
        <v xml:space="preserve">Product information and a glossary of terms can be found in the Info tab.
</v>
      </c>
      <c r="C9" s="399"/>
      <c r="D9" s="399"/>
      <c r="E9" s="399"/>
      <c r="F9" s="399"/>
      <c r="G9" s="399"/>
      <c r="H9" s="399"/>
      <c r="I9" s="399"/>
      <c r="J9" s="399"/>
      <c r="K9" s="399"/>
      <c r="L9" s="399"/>
      <c r="M9" s="20"/>
      <c r="N9" s="20"/>
      <c r="O9" s="15" t="s">
        <v>91</v>
      </c>
      <c r="P9" s="6" t="s">
        <v>92</v>
      </c>
    </row>
    <row r="10" spans="1:21" s="6" customFormat="1" x14ac:dyDescent="0.25">
      <c r="A10" s="4"/>
      <c r="B10" s="399" t="str">
        <f>IF(Intro!$G$24="English",O10,P10)</f>
        <v xml:space="preserve">Use the AddPub tab if more space is needed.
</v>
      </c>
      <c r="C10" s="399"/>
      <c r="D10" s="399"/>
      <c r="E10" s="399"/>
      <c r="F10" s="399"/>
      <c r="G10" s="399"/>
      <c r="H10" s="399"/>
      <c r="I10" s="399"/>
      <c r="J10" s="399"/>
      <c r="K10" s="399"/>
      <c r="L10" s="399"/>
      <c r="M10" s="20"/>
      <c r="N10" s="20"/>
      <c r="O10" s="15" t="s">
        <v>93</v>
      </c>
      <c r="P10" s="15" t="s">
        <v>94</v>
      </c>
    </row>
    <row r="11" spans="1:21" s="6" customFormat="1" x14ac:dyDescent="0.25">
      <c r="A11" s="4"/>
      <c r="B11" s="14"/>
      <c r="C11" s="14"/>
      <c r="D11" s="3"/>
      <c r="E11" s="3"/>
      <c r="F11" s="3"/>
      <c r="G11" s="3"/>
      <c r="H11" s="3"/>
      <c r="I11" s="3"/>
      <c r="J11" s="3"/>
      <c r="K11" s="3"/>
      <c r="L11" s="3"/>
      <c r="O11" s="15"/>
      <c r="P11" s="15"/>
    </row>
    <row r="12" spans="1:21" x14ac:dyDescent="0.25">
      <c r="B12" s="315" t="str">
        <f>IF(Intro!$G$24="English",O12,P12)</f>
        <v>GENERAL FIRM INFORMATION</v>
      </c>
      <c r="C12" s="316"/>
      <c r="D12" s="316"/>
      <c r="E12" s="316"/>
      <c r="F12" s="316"/>
      <c r="G12" s="316"/>
      <c r="H12" s="316"/>
      <c r="I12" s="316"/>
      <c r="J12" s="316"/>
      <c r="K12" s="316"/>
      <c r="L12" s="317"/>
      <c r="M12" s="28"/>
      <c r="O12" s="58" t="s">
        <v>232</v>
      </c>
      <c r="P12" s="58" t="s">
        <v>233</v>
      </c>
    </row>
    <row r="13" spans="1:21" x14ac:dyDescent="0.25">
      <c r="B13" s="402" t="s">
        <v>12</v>
      </c>
      <c r="C13" s="403"/>
      <c r="D13" s="403"/>
      <c r="E13" s="403"/>
      <c r="F13" s="403"/>
      <c r="G13" s="403"/>
      <c r="H13" s="403"/>
      <c r="I13" s="403"/>
      <c r="J13" s="403"/>
      <c r="K13" s="403"/>
      <c r="L13" s="404"/>
      <c r="M13" s="53"/>
      <c r="O13" s="28" t="s">
        <v>119</v>
      </c>
      <c r="P13" s="28" t="s">
        <v>159</v>
      </c>
    </row>
    <row r="14" spans="1:21" s="28" customFormat="1" x14ac:dyDescent="0.25">
      <c r="A14" s="83"/>
      <c r="B14" s="110"/>
      <c r="C14" s="111"/>
      <c r="D14" s="111"/>
      <c r="E14" s="111"/>
      <c r="F14" s="111"/>
      <c r="G14" s="111"/>
      <c r="H14" s="111"/>
      <c r="I14" s="111"/>
      <c r="J14" s="111"/>
      <c r="K14" s="111"/>
      <c r="L14" s="107"/>
      <c r="Q14" s="53"/>
      <c r="R14" s="53"/>
      <c r="S14" s="53"/>
      <c r="T14" s="53"/>
      <c r="U14" s="53"/>
    </row>
    <row r="15" spans="1:21" s="28" customFormat="1" x14ac:dyDescent="0.25">
      <c r="A15" s="83"/>
      <c r="B15" s="372" t="str">
        <f>IF(Intro!$G$24="English",O15,P15)</f>
        <v>Select your firm's primary activities with respect to the goods between January 1, 2023 and March 31, 2026, (select only one response):</v>
      </c>
      <c r="C15" s="290"/>
      <c r="D15" s="290"/>
      <c r="E15" s="290"/>
      <c r="F15" s="290"/>
      <c r="G15" s="290"/>
      <c r="H15" s="290"/>
      <c r="I15" s="290"/>
      <c r="J15" s="290"/>
      <c r="K15" s="290"/>
      <c r="L15" s="291"/>
      <c r="O15" s="28" t="str">
        <f>"Select your firm's primary activities with respect to the goods between January 1, "&amp;Variables!B6&amp;" and "&amp;Variables!B7&amp;", (select only one response):"</f>
        <v>Select your firm's primary activities with respect to the goods between January 1, 2023 and March 31, 2026, (select only one response):</v>
      </c>
      <c r="P15" s="28" t="str">
        <f>"Sélectionnez l'activité principale de votre entreprise concernant les marchandises entre le 1er janvier "&amp;Variables!C6&amp;" et le "&amp;Variables!C7&amp;" (sélectionnez une seule réponse) :"</f>
        <v>Sélectionnez l'activité principale de votre entreprise concernant les marchandises entre le 1er janvier 2023 et le 31 mars 2026 (sélectionnez une seule réponse) :</v>
      </c>
      <c r="Q15" s="53"/>
      <c r="R15" s="53"/>
      <c r="S15" s="53"/>
      <c r="T15" s="53"/>
      <c r="U15" s="53"/>
    </row>
    <row r="16" spans="1:21" s="28" customFormat="1" x14ac:dyDescent="0.25">
      <c r="A16" s="83"/>
      <c r="B16" s="60"/>
      <c r="C16" s="30"/>
      <c r="D16" s="30"/>
      <c r="E16" s="30"/>
      <c r="F16" s="30"/>
      <c r="G16" s="30"/>
      <c r="H16" s="30"/>
      <c r="I16" s="30"/>
      <c r="J16" s="30"/>
      <c r="K16" s="30"/>
      <c r="L16" s="104"/>
      <c r="P16" s="161"/>
      <c r="R16" s="53"/>
      <c r="S16" s="53"/>
      <c r="T16" s="53"/>
      <c r="U16" s="53"/>
    </row>
    <row r="17" spans="1:21" s="28" customFormat="1" x14ac:dyDescent="0.25">
      <c r="A17" s="83"/>
      <c r="B17" s="379" t="str">
        <f>IF(Intro!$G$24="English",O17,P17)</f>
        <v>Your firm sold the goods, without modification, to members of the public (i.e. a retailer).</v>
      </c>
      <c r="C17" s="380"/>
      <c r="D17" s="380"/>
      <c r="E17" s="380"/>
      <c r="F17" s="380"/>
      <c r="G17" s="380"/>
      <c r="H17" s="380"/>
      <c r="I17" s="380"/>
      <c r="J17" s="380"/>
      <c r="K17" s="127"/>
      <c r="L17" s="104"/>
      <c r="O17" s="161" t="s">
        <v>399</v>
      </c>
      <c r="P17" s="161" t="s">
        <v>403</v>
      </c>
      <c r="R17" s="53"/>
      <c r="S17" s="53"/>
      <c r="T17" s="53"/>
      <c r="U17" s="53"/>
    </row>
    <row r="18" spans="1:21" s="28" customFormat="1" x14ac:dyDescent="0.25">
      <c r="A18" s="83"/>
      <c r="B18" s="379" t="str">
        <f>IF(Intro!$G$24="English",O18,P18)</f>
        <v>Your firm sold the goods, without modification, to other businesses (i.e. a distributor of the goods).</v>
      </c>
      <c r="C18" s="380"/>
      <c r="D18" s="380"/>
      <c r="E18" s="380"/>
      <c r="F18" s="380"/>
      <c r="G18" s="380"/>
      <c r="H18" s="380"/>
      <c r="I18" s="380"/>
      <c r="J18" s="380"/>
      <c r="K18" s="127"/>
      <c r="L18" s="104"/>
      <c r="O18" s="161" t="s">
        <v>400</v>
      </c>
      <c r="P18" s="161" t="s">
        <v>404</v>
      </c>
      <c r="R18" s="53"/>
      <c r="S18" s="53"/>
      <c r="T18" s="53"/>
      <c r="U18" s="53"/>
    </row>
    <row r="19" spans="1:21" x14ac:dyDescent="0.25">
      <c r="B19" s="373" t="str">
        <f>IF(Intro!$G$24="English",O19,P19)</f>
        <v>Your firm used the goods in the production of a different product which you then sold (i.e. an end user of the goods).</v>
      </c>
      <c r="C19" s="374"/>
      <c r="D19" s="374"/>
      <c r="E19" s="374"/>
      <c r="F19" s="374"/>
      <c r="G19" s="374"/>
      <c r="H19" s="374"/>
      <c r="I19" s="374"/>
      <c r="J19" s="375"/>
      <c r="K19" s="311"/>
      <c r="L19" s="104"/>
      <c r="M19" s="53"/>
      <c r="O19" s="161" t="s">
        <v>401</v>
      </c>
      <c r="P19" s="161" t="s">
        <v>405</v>
      </c>
    </row>
    <row r="20" spans="1:21" x14ac:dyDescent="0.25">
      <c r="B20" s="376"/>
      <c r="C20" s="377"/>
      <c r="D20" s="377"/>
      <c r="E20" s="377"/>
      <c r="F20" s="377"/>
      <c r="G20" s="377"/>
      <c r="H20" s="377"/>
      <c r="I20" s="377"/>
      <c r="J20" s="378"/>
      <c r="K20" s="312"/>
      <c r="L20" s="104"/>
      <c r="M20" s="53"/>
      <c r="O20" s="161"/>
      <c r="P20" s="161"/>
    </row>
    <row r="21" spans="1:21" x14ac:dyDescent="0.25">
      <c r="B21" s="405" t="str">
        <f>IF(Intro!$G$24="English",O21,P21)</f>
        <v>Your firm used the goods for its own purposes and the goods were not sold in any capacity (i.e. an end user of the goods).</v>
      </c>
      <c r="C21" s="406"/>
      <c r="D21" s="406"/>
      <c r="E21" s="406"/>
      <c r="F21" s="406"/>
      <c r="G21" s="406"/>
      <c r="H21" s="406"/>
      <c r="I21" s="406"/>
      <c r="J21" s="406"/>
      <c r="K21" s="311"/>
      <c r="L21" s="104"/>
      <c r="M21" s="53"/>
      <c r="O21" s="161" t="s">
        <v>402</v>
      </c>
      <c r="P21" s="161" t="s">
        <v>406</v>
      </c>
    </row>
    <row r="22" spans="1:21" x14ac:dyDescent="0.25">
      <c r="B22" s="407"/>
      <c r="C22" s="408"/>
      <c r="D22" s="408"/>
      <c r="E22" s="408"/>
      <c r="F22" s="408"/>
      <c r="G22" s="408"/>
      <c r="H22" s="408"/>
      <c r="I22" s="408"/>
      <c r="J22" s="408"/>
      <c r="K22" s="409"/>
      <c r="L22" s="104"/>
      <c r="M22" s="53"/>
      <c r="O22" s="161"/>
      <c r="P22" s="161"/>
    </row>
    <row r="23" spans="1:21" ht="14.1" customHeight="1" x14ac:dyDescent="0.25">
      <c r="B23" s="363" t="str">
        <f>IF(Intro!$G$24="English",O23,P23)</f>
        <v>Your firm performed finishing activities on the goods which you then sold (i.e. an end user of the goods)</v>
      </c>
      <c r="C23" s="363"/>
      <c r="D23" s="363"/>
      <c r="E23" s="363"/>
      <c r="F23" s="363"/>
      <c r="G23" s="363"/>
      <c r="H23" s="363"/>
      <c r="I23" s="363"/>
      <c r="J23" s="363"/>
      <c r="K23" s="361"/>
      <c r="L23" s="104"/>
      <c r="M23" s="53"/>
      <c r="O23" s="161" t="s">
        <v>422</v>
      </c>
      <c r="P23" s="161" t="s">
        <v>423</v>
      </c>
    </row>
    <row r="24" spans="1:21" x14ac:dyDescent="0.25">
      <c r="B24" s="363"/>
      <c r="C24" s="363"/>
      <c r="D24" s="363"/>
      <c r="E24" s="363"/>
      <c r="F24" s="363"/>
      <c r="G24" s="363"/>
      <c r="H24" s="363"/>
      <c r="I24" s="363"/>
      <c r="J24" s="363"/>
      <c r="K24" s="362"/>
      <c r="L24" s="104"/>
      <c r="M24" s="53"/>
      <c r="O24" s="161"/>
      <c r="P24" s="161"/>
    </row>
    <row r="25" spans="1:21" s="28" customFormat="1" x14ac:dyDescent="0.25">
      <c r="A25" s="83"/>
      <c r="B25" s="110"/>
      <c r="C25" s="111"/>
      <c r="D25" s="111"/>
      <c r="E25" s="111"/>
      <c r="F25" s="111"/>
      <c r="G25" s="111"/>
      <c r="H25" s="111"/>
      <c r="I25" s="111"/>
      <c r="J25" s="111"/>
      <c r="K25" s="111"/>
      <c r="L25" s="107"/>
      <c r="N25" s="53"/>
      <c r="T25" s="53"/>
      <c r="U25" s="53"/>
    </row>
    <row r="26" spans="1:21" x14ac:dyDescent="0.25">
      <c r="B26" s="369" t="s">
        <v>15</v>
      </c>
      <c r="C26" s="370"/>
      <c r="D26" s="370"/>
      <c r="E26" s="370"/>
      <c r="F26" s="370"/>
      <c r="G26" s="370"/>
      <c r="H26" s="370"/>
      <c r="I26" s="370"/>
      <c r="J26" s="370"/>
      <c r="K26" s="370"/>
      <c r="L26" s="371"/>
      <c r="M26" s="53"/>
    </row>
    <row r="27" spans="1:21" x14ac:dyDescent="0.25">
      <c r="B27" s="16"/>
      <c r="C27" s="26"/>
      <c r="D27" s="27"/>
      <c r="E27" s="27"/>
      <c r="F27" s="27"/>
      <c r="G27" s="27"/>
      <c r="H27" s="27"/>
      <c r="I27" s="27"/>
      <c r="J27" s="27"/>
      <c r="K27" s="27"/>
      <c r="L27" s="17"/>
      <c r="M27" s="53"/>
    </row>
    <row r="28" spans="1:21" x14ac:dyDescent="0.25">
      <c r="B28" s="275" t="str">
        <f>IF(Intro!$G$24="English",O28,P28)</f>
        <v>Provide a brief history of your firm, with particular emphasis on activities regarding the goods.</v>
      </c>
      <c r="C28" s="276"/>
      <c r="D28" s="276"/>
      <c r="E28" s="276"/>
      <c r="F28" s="276"/>
      <c r="G28" s="276"/>
      <c r="H28" s="276"/>
      <c r="I28" s="276"/>
      <c r="J28" s="276"/>
      <c r="K28" s="276"/>
      <c r="L28" s="277"/>
      <c r="M28" s="53"/>
      <c r="O28" s="18" t="s">
        <v>52</v>
      </c>
      <c r="P28" s="53" t="s">
        <v>53</v>
      </c>
    </row>
    <row r="29" spans="1:21" s="28" customFormat="1" x14ac:dyDescent="0.25">
      <c r="A29" s="83"/>
      <c r="B29" s="110"/>
      <c r="C29" s="111"/>
      <c r="D29" s="111"/>
      <c r="E29" s="111"/>
      <c r="F29" s="111"/>
      <c r="G29" s="111"/>
      <c r="H29" s="111"/>
      <c r="I29" s="111"/>
      <c r="J29" s="111"/>
      <c r="K29" s="111"/>
      <c r="L29" s="107"/>
    </row>
    <row r="30" spans="1:21" s="9" customFormat="1" x14ac:dyDescent="0.25">
      <c r="A30" s="7"/>
      <c r="B30" s="366"/>
      <c r="C30" s="367"/>
      <c r="D30" s="367"/>
      <c r="E30" s="367"/>
      <c r="F30" s="367"/>
      <c r="G30" s="367"/>
      <c r="H30" s="367"/>
      <c r="I30" s="367"/>
      <c r="J30" s="367"/>
      <c r="K30" s="367"/>
      <c r="L30" s="368"/>
      <c r="M30" s="28"/>
    </row>
    <row r="31" spans="1:21" s="9" customFormat="1" x14ac:dyDescent="0.25">
      <c r="A31" s="7"/>
      <c r="B31" s="366"/>
      <c r="C31" s="367"/>
      <c r="D31" s="367"/>
      <c r="E31" s="367"/>
      <c r="F31" s="367"/>
      <c r="G31" s="367"/>
      <c r="H31" s="367"/>
      <c r="I31" s="367"/>
      <c r="J31" s="367"/>
      <c r="K31" s="367"/>
      <c r="L31" s="368"/>
      <c r="M31" s="28"/>
    </row>
    <row r="32" spans="1:21" s="9" customFormat="1" x14ac:dyDescent="0.25">
      <c r="A32" s="7"/>
      <c r="B32" s="366"/>
      <c r="C32" s="367"/>
      <c r="D32" s="367"/>
      <c r="E32" s="367"/>
      <c r="F32" s="367"/>
      <c r="G32" s="367"/>
      <c r="H32" s="367"/>
      <c r="I32" s="367"/>
      <c r="J32" s="367"/>
      <c r="K32" s="367"/>
      <c r="L32" s="368"/>
      <c r="M32" s="28"/>
    </row>
    <row r="33" spans="1:16" s="9" customFormat="1" x14ac:dyDescent="0.25">
      <c r="A33" s="7"/>
      <c r="B33" s="366"/>
      <c r="C33" s="367"/>
      <c r="D33" s="367"/>
      <c r="E33" s="367"/>
      <c r="F33" s="367"/>
      <c r="G33" s="367"/>
      <c r="H33" s="367"/>
      <c r="I33" s="367"/>
      <c r="J33" s="367"/>
      <c r="K33" s="367"/>
      <c r="L33" s="368"/>
      <c r="M33" s="28"/>
    </row>
    <row r="34" spans="1:16" s="9" customFormat="1" x14ac:dyDescent="0.25">
      <c r="A34" s="7"/>
      <c r="B34" s="366"/>
      <c r="C34" s="367"/>
      <c r="D34" s="367"/>
      <c r="E34" s="367"/>
      <c r="F34" s="367"/>
      <c r="G34" s="367"/>
      <c r="H34" s="367"/>
      <c r="I34" s="367"/>
      <c r="J34" s="367"/>
      <c r="K34" s="367"/>
      <c r="L34" s="368"/>
      <c r="M34" s="28"/>
    </row>
    <row r="35" spans="1:16" s="9" customFormat="1" x14ac:dyDescent="0.25">
      <c r="A35" s="7"/>
      <c r="B35" s="366"/>
      <c r="C35" s="367"/>
      <c r="D35" s="367"/>
      <c r="E35" s="367"/>
      <c r="F35" s="367"/>
      <c r="G35" s="367"/>
      <c r="H35" s="367"/>
      <c r="I35" s="367"/>
      <c r="J35" s="367"/>
      <c r="K35" s="367"/>
      <c r="L35" s="368"/>
      <c r="M35" s="28"/>
    </row>
    <row r="36" spans="1:16" s="9" customFormat="1" x14ac:dyDescent="0.25">
      <c r="A36" s="7"/>
      <c r="B36" s="366"/>
      <c r="C36" s="367"/>
      <c r="D36" s="367"/>
      <c r="E36" s="367"/>
      <c r="F36" s="367"/>
      <c r="G36" s="367"/>
      <c r="H36" s="367"/>
      <c r="I36" s="367"/>
      <c r="J36" s="367"/>
      <c r="K36" s="367"/>
      <c r="L36" s="368"/>
      <c r="M36" s="28"/>
    </row>
    <row r="37" spans="1:16" s="9" customFormat="1" x14ac:dyDescent="0.25">
      <c r="A37" s="7"/>
      <c r="B37" s="366"/>
      <c r="C37" s="367"/>
      <c r="D37" s="367"/>
      <c r="E37" s="367"/>
      <c r="F37" s="367"/>
      <c r="G37" s="367"/>
      <c r="H37" s="367"/>
      <c r="I37" s="367"/>
      <c r="J37" s="367"/>
      <c r="K37" s="367"/>
      <c r="L37" s="368"/>
      <c r="M37" s="28"/>
    </row>
    <row r="38" spans="1:16" s="28" customFormat="1" x14ac:dyDescent="0.25">
      <c r="A38" s="83"/>
      <c r="B38" s="85"/>
      <c r="C38" s="86"/>
      <c r="D38" s="86"/>
      <c r="E38" s="86"/>
      <c r="F38" s="86"/>
      <c r="G38" s="86"/>
      <c r="H38" s="86"/>
      <c r="I38" s="86"/>
      <c r="J38" s="86"/>
      <c r="K38" s="86"/>
      <c r="L38" s="87"/>
    </row>
    <row r="39" spans="1:16" s="9" customFormat="1" x14ac:dyDescent="0.25">
      <c r="A39" s="7"/>
      <c r="B39" s="369" t="s">
        <v>16</v>
      </c>
      <c r="C39" s="370"/>
      <c r="D39" s="370"/>
      <c r="E39" s="370"/>
      <c r="F39" s="370"/>
      <c r="G39" s="370"/>
      <c r="H39" s="370"/>
      <c r="I39" s="370"/>
      <c r="J39" s="370"/>
      <c r="K39" s="370"/>
      <c r="L39" s="371"/>
      <c r="M39" s="103"/>
    </row>
    <row r="40" spans="1:16" s="28" customFormat="1" x14ac:dyDescent="0.25">
      <c r="A40" s="83"/>
      <c r="B40" s="110"/>
      <c r="C40" s="111"/>
      <c r="D40" s="111"/>
      <c r="E40" s="111"/>
      <c r="F40" s="111"/>
      <c r="G40" s="111"/>
      <c r="H40" s="111"/>
      <c r="I40" s="111"/>
      <c r="J40" s="111"/>
      <c r="K40" s="111"/>
      <c r="L40" s="107"/>
    </row>
    <row r="41" spans="1:16" s="28" customFormat="1" x14ac:dyDescent="0.25">
      <c r="A41" s="83"/>
      <c r="B41" s="321" t="str">
        <f>IF(Intro!$G$24="English",O41,P41)</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41" s="322"/>
      <c r="D41" s="322"/>
      <c r="E41" s="322"/>
      <c r="F41" s="322"/>
      <c r="G41" s="322"/>
      <c r="H41" s="322"/>
      <c r="I41" s="322"/>
      <c r="J41" s="322"/>
      <c r="K41" s="322"/>
      <c r="L41" s="337"/>
      <c r="O41" s="53" t="s">
        <v>254</v>
      </c>
      <c r="P41" s="53" t="s">
        <v>253</v>
      </c>
    </row>
    <row r="42" spans="1:16" s="28" customFormat="1" x14ac:dyDescent="0.25">
      <c r="A42" s="83"/>
      <c r="B42" s="321"/>
      <c r="C42" s="322"/>
      <c r="D42" s="322"/>
      <c r="E42" s="322"/>
      <c r="F42" s="322"/>
      <c r="G42" s="322"/>
      <c r="H42" s="322"/>
      <c r="I42" s="322"/>
      <c r="J42" s="322"/>
      <c r="K42" s="322"/>
      <c r="L42" s="337"/>
    </row>
    <row r="43" spans="1:16" s="28" customFormat="1" x14ac:dyDescent="0.25">
      <c r="A43" s="83"/>
      <c r="B43" s="321"/>
      <c r="C43" s="322"/>
      <c r="D43" s="322"/>
      <c r="E43" s="322"/>
      <c r="F43" s="322"/>
      <c r="G43" s="322"/>
      <c r="H43" s="322"/>
      <c r="I43" s="322"/>
      <c r="J43" s="322"/>
      <c r="K43" s="322"/>
      <c r="L43" s="337"/>
    </row>
    <row r="44" spans="1:16" s="28" customFormat="1" x14ac:dyDescent="0.25">
      <c r="A44" s="83"/>
      <c r="B44" s="110"/>
      <c r="C44" s="111"/>
      <c r="D44" s="111"/>
      <c r="E44" s="111"/>
      <c r="F44" s="111"/>
      <c r="G44" s="111"/>
      <c r="H44" s="111"/>
      <c r="I44" s="111"/>
      <c r="J44" s="111"/>
      <c r="K44" s="111"/>
      <c r="L44" s="107"/>
    </row>
    <row r="45" spans="1:16" x14ac:dyDescent="0.25">
      <c r="B45" s="61"/>
      <c r="C45" s="381" t="str">
        <f>IF(Intro!$G$24="English",O47,P47)</f>
        <v>Firm Name</v>
      </c>
      <c r="D45" s="400"/>
      <c r="E45" s="381" t="str">
        <f>IF(Intro!$G$24="English",O49,P49)</f>
        <v>Firm Address</v>
      </c>
      <c r="F45" s="400"/>
      <c r="G45" s="381" t="str">
        <f>IF(Intro!$G$24="English",O51,P51)</f>
        <v>Nature of association</v>
      </c>
      <c r="H45" s="382"/>
      <c r="I45" s="400"/>
      <c r="J45" s="381" t="str">
        <f>IF(Intro!$G$24="English",O53,P53)</f>
        <v>Role in the Industry</v>
      </c>
      <c r="K45" s="382"/>
      <c r="L45" s="383"/>
      <c r="M45" s="53"/>
      <c r="O45" s="18"/>
    </row>
    <row r="46" spans="1:16" x14ac:dyDescent="0.25">
      <c r="B46" s="61"/>
      <c r="C46" s="384"/>
      <c r="D46" s="401"/>
      <c r="E46" s="384"/>
      <c r="F46" s="401"/>
      <c r="G46" s="384"/>
      <c r="H46" s="385"/>
      <c r="I46" s="401"/>
      <c r="J46" s="384"/>
      <c r="K46" s="385"/>
      <c r="L46" s="386"/>
      <c r="M46" s="53"/>
      <c r="O46" s="18"/>
    </row>
    <row r="47" spans="1:16" x14ac:dyDescent="0.25">
      <c r="B47" s="397">
        <v>1</v>
      </c>
      <c r="C47" s="265"/>
      <c r="D47" s="364"/>
      <c r="E47" s="265"/>
      <c r="F47" s="364"/>
      <c r="G47" s="265"/>
      <c r="H47" s="257"/>
      <c r="I47" s="364"/>
      <c r="J47" s="265"/>
      <c r="K47" s="257"/>
      <c r="L47" s="258"/>
      <c r="M47" s="53"/>
      <c r="O47" s="53" t="s">
        <v>1</v>
      </c>
      <c r="P47" s="53" t="s">
        <v>13</v>
      </c>
    </row>
    <row r="48" spans="1:16" x14ac:dyDescent="0.25">
      <c r="B48" s="398"/>
      <c r="C48" s="259"/>
      <c r="D48" s="365"/>
      <c r="E48" s="259"/>
      <c r="F48" s="365"/>
      <c r="G48" s="259"/>
      <c r="H48" s="260"/>
      <c r="I48" s="365"/>
      <c r="J48" s="259"/>
      <c r="K48" s="260"/>
      <c r="L48" s="261"/>
      <c r="M48" s="53"/>
    </row>
    <row r="49" spans="1:16" x14ac:dyDescent="0.25">
      <c r="B49" s="397">
        <v>2</v>
      </c>
      <c r="C49" s="265"/>
      <c r="D49" s="364"/>
      <c r="E49" s="265"/>
      <c r="F49" s="364"/>
      <c r="G49" s="265"/>
      <c r="H49" s="257"/>
      <c r="I49" s="364"/>
      <c r="J49" s="265"/>
      <c r="K49" s="257"/>
      <c r="L49" s="258"/>
      <c r="M49" s="53"/>
      <c r="O49" s="53" t="s">
        <v>2</v>
      </c>
      <c r="P49" s="53" t="s">
        <v>3</v>
      </c>
    </row>
    <row r="50" spans="1:16" x14ac:dyDescent="0.25">
      <c r="B50" s="398"/>
      <c r="C50" s="259"/>
      <c r="D50" s="365"/>
      <c r="E50" s="259"/>
      <c r="F50" s="365"/>
      <c r="G50" s="259"/>
      <c r="H50" s="260"/>
      <c r="I50" s="365"/>
      <c r="J50" s="259"/>
      <c r="K50" s="260"/>
      <c r="L50" s="261"/>
      <c r="M50" s="53"/>
    </row>
    <row r="51" spans="1:16" x14ac:dyDescent="0.25">
      <c r="B51" s="397">
        <v>3</v>
      </c>
      <c r="C51" s="265"/>
      <c r="D51" s="364"/>
      <c r="E51" s="265"/>
      <c r="F51" s="364"/>
      <c r="G51" s="265"/>
      <c r="H51" s="257"/>
      <c r="I51" s="364"/>
      <c r="J51" s="265"/>
      <c r="K51" s="257"/>
      <c r="L51" s="258"/>
      <c r="M51" s="53"/>
      <c r="O51" s="53" t="s">
        <v>155</v>
      </c>
      <c r="P51" s="53" t="s">
        <v>300</v>
      </c>
    </row>
    <row r="52" spans="1:16" x14ac:dyDescent="0.25">
      <c r="B52" s="398"/>
      <c r="C52" s="259"/>
      <c r="D52" s="365"/>
      <c r="E52" s="259"/>
      <c r="F52" s="365"/>
      <c r="G52" s="259"/>
      <c r="H52" s="260"/>
      <c r="I52" s="365"/>
      <c r="J52" s="259"/>
      <c r="K52" s="260"/>
      <c r="L52" s="261"/>
      <c r="M52" s="53"/>
    </row>
    <row r="53" spans="1:16" x14ac:dyDescent="0.25">
      <c r="B53" s="397">
        <v>4</v>
      </c>
      <c r="C53" s="265"/>
      <c r="D53" s="364"/>
      <c r="E53" s="265"/>
      <c r="F53" s="364"/>
      <c r="G53" s="265"/>
      <c r="H53" s="257"/>
      <c r="I53" s="364"/>
      <c r="J53" s="265"/>
      <c r="K53" s="257"/>
      <c r="L53" s="258"/>
      <c r="M53" s="53"/>
      <c r="O53" s="53" t="s">
        <v>14</v>
      </c>
      <c r="P53" s="53" t="s">
        <v>44</v>
      </c>
    </row>
    <row r="54" spans="1:16" x14ac:dyDescent="0.25">
      <c r="B54" s="398"/>
      <c r="C54" s="259"/>
      <c r="D54" s="365"/>
      <c r="E54" s="259"/>
      <c r="F54" s="365"/>
      <c r="G54" s="259"/>
      <c r="H54" s="260"/>
      <c r="I54" s="365"/>
      <c r="J54" s="259"/>
      <c r="K54" s="260"/>
      <c r="L54" s="261"/>
      <c r="M54" s="53"/>
    </row>
    <row r="55" spans="1:16" s="28" customFormat="1" x14ac:dyDescent="0.25">
      <c r="A55" s="7"/>
      <c r="B55" s="397">
        <v>5</v>
      </c>
      <c r="C55" s="265"/>
      <c r="D55" s="364"/>
      <c r="E55" s="265"/>
      <c r="F55" s="364"/>
      <c r="G55" s="265"/>
      <c r="H55" s="257"/>
      <c r="I55" s="364"/>
      <c r="J55" s="265"/>
      <c r="K55" s="257"/>
      <c r="L55" s="258"/>
    </row>
    <row r="56" spans="1:16" s="28" customFormat="1" x14ac:dyDescent="0.25">
      <c r="A56" s="7"/>
      <c r="B56" s="398"/>
      <c r="C56" s="259"/>
      <c r="D56" s="365"/>
      <c r="E56" s="259"/>
      <c r="F56" s="365"/>
      <c r="G56" s="259"/>
      <c r="H56" s="260"/>
      <c r="I56" s="365"/>
      <c r="J56" s="259"/>
      <c r="K56" s="260"/>
      <c r="L56" s="261"/>
    </row>
    <row r="57" spans="1:16" s="28" customFormat="1" x14ac:dyDescent="0.25">
      <c r="A57" s="7"/>
      <c r="B57" s="397">
        <v>6</v>
      </c>
      <c r="C57" s="265"/>
      <c r="D57" s="364"/>
      <c r="E57" s="265"/>
      <c r="F57" s="364"/>
      <c r="G57" s="265"/>
      <c r="H57" s="257"/>
      <c r="I57" s="364"/>
      <c r="J57" s="265"/>
      <c r="K57" s="257"/>
      <c r="L57" s="258"/>
    </row>
    <row r="58" spans="1:16" s="28" customFormat="1" x14ac:dyDescent="0.25">
      <c r="A58" s="7"/>
      <c r="B58" s="398"/>
      <c r="C58" s="259"/>
      <c r="D58" s="365"/>
      <c r="E58" s="259"/>
      <c r="F58" s="365"/>
      <c r="G58" s="259"/>
      <c r="H58" s="260"/>
      <c r="I58" s="365"/>
      <c r="J58" s="259"/>
      <c r="K58" s="260"/>
      <c r="L58" s="261"/>
    </row>
    <row r="59" spans="1:16" s="28" customFormat="1" x14ac:dyDescent="0.25">
      <c r="A59" s="7"/>
      <c r="B59" s="397">
        <v>7</v>
      </c>
      <c r="C59" s="265"/>
      <c r="D59" s="364"/>
      <c r="E59" s="265"/>
      <c r="F59" s="364"/>
      <c r="G59" s="265"/>
      <c r="H59" s="257"/>
      <c r="I59" s="364"/>
      <c r="J59" s="265"/>
      <c r="K59" s="257"/>
      <c r="L59" s="258"/>
    </row>
    <row r="60" spans="1:16" s="28" customFormat="1" x14ac:dyDescent="0.25">
      <c r="A60" s="7"/>
      <c r="B60" s="398"/>
      <c r="C60" s="259"/>
      <c r="D60" s="365"/>
      <c r="E60" s="259"/>
      <c r="F60" s="365"/>
      <c r="G60" s="259"/>
      <c r="H60" s="260"/>
      <c r="I60" s="365"/>
      <c r="J60" s="259"/>
      <c r="K60" s="260"/>
      <c r="L60" s="261"/>
    </row>
    <row r="61" spans="1:16" s="28" customFormat="1" x14ac:dyDescent="0.25">
      <c r="A61" s="7"/>
      <c r="B61" s="397">
        <v>8</v>
      </c>
      <c r="C61" s="265"/>
      <c r="D61" s="364"/>
      <c r="E61" s="265"/>
      <c r="F61" s="364"/>
      <c r="G61" s="265"/>
      <c r="H61" s="257"/>
      <c r="I61" s="364"/>
      <c r="J61" s="265"/>
      <c r="K61" s="257"/>
      <c r="L61" s="258"/>
    </row>
    <row r="62" spans="1:16" s="28" customFormat="1" x14ac:dyDescent="0.25">
      <c r="A62" s="7"/>
      <c r="B62" s="398"/>
      <c r="C62" s="259"/>
      <c r="D62" s="365"/>
      <c r="E62" s="259"/>
      <c r="F62" s="365"/>
      <c r="G62" s="259"/>
      <c r="H62" s="260"/>
      <c r="I62" s="365"/>
      <c r="J62" s="259"/>
      <c r="K62" s="260"/>
      <c r="L62" s="261"/>
    </row>
    <row r="63" spans="1:16" s="28" customFormat="1" x14ac:dyDescent="0.25">
      <c r="A63" s="7"/>
      <c r="B63" s="397">
        <v>9</v>
      </c>
      <c r="C63" s="265"/>
      <c r="D63" s="364"/>
      <c r="E63" s="265"/>
      <c r="F63" s="364"/>
      <c r="G63" s="265"/>
      <c r="H63" s="257"/>
      <c r="I63" s="364"/>
      <c r="J63" s="265"/>
      <c r="K63" s="257"/>
      <c r="L63" s="258"/>
    </row>
    <row r="64" spans="1:16" s="28" customFormat="1" x14ac:dyDescent="0.25">
      <c r="A64" s="7"/>
      <c r="B64" s="398"/>
      <c r="C64" s="259"/>
      <c r="D64" s="365"/>
      <c r="E64" s="259"/>
      <c r="F64" s="365"/>
      <c r="G64" s="259"/>
      <c r="H64" s="260"/>
      <c r="I64" s="365"/>
      <c r="J64" s="259"/>
      <c r="K64" s="260"/>
      <c r="L64" s="261"/>
    </row>
    <row r="65" spans="1:16" s="28" customFormat="1" x14ac:dyDescent="0.25">
      <c r="A65" s="7"/>
      <c r="B65" s="397">
        <v>10</v>
      </c>
      <c r="C65" s="265"/>
      <c r="D65" s="364"/>
      <c r="E65" s="265"/>
      <c r="F65" s="364"/>
      <c r="G65" s="265"/>
      <c r="H65" s="257"/>
      <c r="I65" s="364"/>
      <c r="J65" s="265"/>
      <c r="K65" s="257"/>
      <c r="L65" s="258"/>
    </row>
    <row r="66" spans="1:16" s="28" customFormat="1" x14ac:dyDescent="0.25">
      <c r="A66" s="7"/>
      <c r="B66" s="398"/>
      <c r="C66" s="259"/>
      <c r="D66" s="365"/>
      <c r="E66" s="259"/>
      <c r="F66" s="365"/>
      <c r="G66" s="259"/>
      <c r="H66" s="260"/>
      <c r="I66" s="365"/>
      <c r="J66" s="259"/>
      <c r="K66" s="260"/>
      <c r="L66" s="261"/>
    </row>
    <row r="67" spans="1:16" s="28" customFormat="1" x14ac:dyDescent="0.25">
      <c r="A67" s="83"/>
      <c r="B67" s="85"/>
      <c r="C67" s="86"/>
      <c r="D67" s="86"/>
      <c r="E67" s="86"/>
      <c r="F67" s="86"/>
      <c r="G67" s="86"/>
      <c r="H67" s="86"/>
      <c r="I67" s="86"/>
      <c r="J67" s="86"/>
      <c r="K67" s="86"/>
      <c r="L67" s="87"/>
    </row>
    <row r="68" spans="1:16" s="9" customFormat="1" x14ac:dyDescent="0.25">
      <c r="A68" s="7"/>
      <c r="B68" s="369" t="s">
        <v>17</v>
      </c>
      <c r="C68" s="370"/>
      <c r="D68" s="370"/>
      <c r="E68" s="370"/>
      <c r="F68" s="370"/>
      <c r="G68" s="370"/>
      <c r="H68" s="370"/>
      <c r="I68" s="370"/>
      <c r="J68" s="370"/>
      <c r="K68" s="370"/>
      <c r="L68" s="371"/>
      <c r="M68" s="103"/>
    </row>
    <row r="69" spans="1:16" s="28" customFormat="1" x14ac:dyDescent="0.25">
      <c r="A69" s="83"/>
      <c r="B69" s="110"/>
      <c r="C69" s="111"/>
      <c r="D69" s="111"/>
      <c r="E69" s="111"/>
      <c r="F69" s="111"/>
      <c r="G69" s="111"/>
      <c r="H69" s="111"/>
      <c r="I69" s="111"/>
      <c r="J69" s="111"/>
      <c r="K69" s="111"/>
      <c r="L69" s="107"/>
    </row>
    <row r="70" spans="1:16" s="28" customFormat="1" x14ac:dyDescent="0.25">
      <c r="A70" s="83" t="s">
        <v>170</v>
      </c>
      <c r="B70" s="275" t="str">
        <f>IF(Intro!$G$24="English",O70,P70)</f>
        <v>Provide details of any change of majority ownership of your firm since January 1, 2023.</v>
      </c>
      <c r="C70" s="276"/>
      <c r="D70" s="276"/>
      <c r="E70" s="276"/>
      <c r="F70" s="276"/>
      <c r="G70" s="276"/>
      <c r="H70" s="276"/>
      <c r="I70" s="276"/>
      <c r="J70" s="276"/>
      <c r="K70" s="276"/>
      <c r="L70" s="277"/>
      <c r="O70" s="28" t="str">
        <f>"Provide details of any change of majority ownership of your firm since January 1, "&amp;Variables!B6&amp;"."</f>
        <v>Provide details of any change of majority ownership of your firm since January 1, 2023.</v>
      </c>
      <c r="P70" s="28" t="str">
        <f>"Fournissez des détails sur tout changement dans la propriété majoritaire de votre entreprise depuis le 1er janvier "&amp;Variables!B6&amp;"."</f>
        <v>Fournissez des détails sur tout changement dans la propriété majoritaire de votre entreprise depuis le 1er janvier 2023.</v>
      </c>
    </row>
    <row r="71" spans="1:16" s="28" customFormat="1" x14ac:dyDescent="0.25">
      <c r="A71" s="83"/>
      <c r="B71" s="110"/>
      <c r="C71" s="111"/>
      <c r="D71" s="111"/>
      <c r="E71" s="111"/>
      <c r="F71" s="111"/>
      <c r="G71" s="111"/>
      <c r="H71" s="111"/>
      <c r="I71" s="111"/>
      <c r="J71" s="111"/>
      <c r="K71" s="111"/>
      <c r="L71" s="107"/>
    </row>
    <row r="72" spans="1:16" s="9" customFormat="1" x14ac:dyDescent="0.25">
      <c r="A72" s="7"/>
      <c r="B72" s="366"/>
      <c r="C72" s="367"/>
      <c r="D72" s="367"/>
      <c r="E72" s="367"/>
      <c r="F72" s="367"/>
      <c r="G72" s="367"/>
      <c r="H72" s="367"/>
      <c r="I72" s="367"/>
      <c r="J72" s="367"/>
      <c r="K72" s="367"/>
      <c r="L72" s="368"/>
      <c r="M72" s="28"/>
    </row>
    <row r="73" spans="1:16" s="9" customFormat="1" x14ac:dyDescent="0.25">
      <c r="A73" s="7"/>
      <c r="B73" s="366"/>
      <c r="C73" s="367"/>
      <c r="D73" s="367"/>
      <c r="E73" s="367"/>
      <c r="F73" s="367"/>
      <c r="G73" s="367"/>
      <c r="H73" s="367"/>
      <c r="I73" s="367"/>
      <c r="J73" s="367"/>
      <c r="K73" s="367"/>
      <c r="L73" s="368"/>
      <c r="M73" s="28"/>
    </row>
    <row r="74" spans="1:16" s="9" customFormat="1" x14ac:dyDescent="0.25">
      <c r="A74" s="7"/>
      <c r="B74" s="366"/>
      <c r="C74" s="367"/>
      <c r="D74" s="367"/>
      <c r="E74" s="367"/>
      <c r="F74" s="367"/>
      <c r="G74" s="367"/>
      <c r="H74" s="367"/>
      <c r="I74" s="367"/>
      <c r="J74" s="367"/>
      <c r="K74" s="367"/>
      <c r="L74" s="368"/>
      <c r="M74" s="28"/>
    </row>
    <row r="75" spans="1:16" s="9" customFormat="1" x14ac:dyDescent="0.25">
      <c r="A75" s="7"/>
      <c r="B75" s="366"/>
      <c r="C75" s="367"/>
      <c r="D75" s="367"/>
      <c r="E75" s="367"/>
      <c r="F75" s="367"/>
      <c r="G75" s="367"/>
      <c r="H75" s="367"/>
      <c r="I75" s="367"/>
      <c r="J75" s="367"/>
      <c r="K75" s="367"/>
      <c r="L75" s="368"/>
      <c r="M75" s="28"/>
    </row>
    <row r="76" spans="1:16" s="9" customFormat="1" x14ac:dyDescent="0.25">
      <c r="A76" s="7"/>
      <c r="B76" s="366"/>
      <c r="C76" s="367"/>
      <c r="D76" s="367"/>
      <c r="E76" s="367"/>
      <c r="F76" s="367"/>
      <c r="G76" s="367"/>
      <c r="H76" s="367"/>
      <c r="I76" s="367"/>
      <c r="J76" s="367"/>
      <c r="K76" s="367"/>
      <c r="L76" s="368"/>
      <c r="M76" s="28"/>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s="9" customFormat="1" x14ac:dyDescent="0.25">
      <c r="A79" s="7"/>
      <c r="B79" s="366"/>
      <c r="C79" s="367"/>
      <c r="D79" s="367"/>
      <c r="E79" s="367"/>
      <c r="F79" s="367"/>
      <c r="G79" s="367"/>
      <c r="H79" s="367"/>
      <c r="I79" s="367"/>
      <c r="J79" s="367"/>
      <c r="K79" s="367"/>
      <c r="L79" s="368"/>
      <c r="M79" s="28"/>
    </row>
    <row r="80" spans="1:16" s="28" customFormat="1" x14ac:dyDescent="0.25">
      <c r="A80" s="83"/>
      <c r="B80" s="85"/>
      <c r="C80" s="86"/>
      <c r="D80" s="86"/>
      <c r="E80" s="86"/>
      <c r="F80" s="86"/>
      <c r="G80" s="86"/>
      <c r="H80" s="86"/>
      <c r="I80" s="86"/>
      <c r="J80" s="86"/>
      <c r="K80" s="86"/>
      <c r="L80" s="87"/>
    </row>
    <row r="81" spans="1:16" s="6" customFormat="1" x14ac:dyDescent="0.25">
      <c r="A81" s="4"/>
      <c r="B81" s="14"/>
      <c r="C81" s="14"/>
      <c r="D81" s="3"/>
      <c r="E81" s="3"/>
      <c r="F81" s="3"/>
      <c r="G81" s="3"/>
      <c r="H81" s="3"/>
      <c r="I81" s="3"/>
      <c r="J81" s="3"/>
      <c r="K81" s="3"/>
      <c r="L81" s="3"/>
      <c r="O81" s="15"/>
      <c r="P81" s="15"/>
    </row>
    <row r="82" spans="1:16" x14ac:dyDescent="0.25">
      <c r="B82" s="393" t="str">
        <f>IF(Intro!$G$24="English",O82,P82)</f>
        <v>PRODUCER INTERACTIONS</v>
      </c>
      <c r="C82" s="394"/>
      <c r="D82" s="394"/>
      <c r="E82" s="394"/>
      <c r="F82" s="394"/>
      <c r="G82" s="394"/>
      <c r="H82" s="394"/>
      <c r="I82" s="394"/>
      <c r="J82" s="394"/>
      <c r="K82" s="394"/>
      <c r="L82" s="395"/>
      <c r="M82" s="28"/>
      <c r="O82" s="53" t="s">
        <v>234</v>
      </c>
      <c r="P82" s="62" t="s">
        <v>235</v>
      </c>
    </row>
    <row r="83" spans="1:16" s="9" customFormat="1" x14ac:dyDescent="0.25">
      <c r="A83" s="7"/>
      <c r="B83" s="369" t="s">
        <v>18</v>
      </c>
      <c r="C83" s="370"/>
      <c r="D83" s="370"/>
      <c r="E83" s="370"/>
      <c r="F83" s="370"/>
      <c r="G83" s="370"/>
      <c r="H83" s="370"/>
      <c r="I83" s="370"/>
      <c r="J83" s="370"/>
      <c r="K83" s="370"/>
      <c r="L83" s="371"/>
      <c r="M83" s="103"/>
    </row>
    <row r="84" spans="1:16" s="28" customFormat="1" x14ac:dyDescent="0.25">
      <c r="A84" s="83"/>
      <c r="B84" s="110"/>
      <c r="C84" s="111"/>
      <c r="D84" s="111"/>
      <c r="E84" s="111"/>
      <c r="F84" s="111"/>
      <c r="G84" s="111"/>
      <c r="H84" s="111"/>
      <c r="I84" s="111"/>
      <c r="J84" s="111"/>
      <c r="K84" s="111"/>
      <c r="L84" s="107"/>
    </row>
    <row r="85" spans="1:16" s="28" customFormat="1" x14ac:dyDescent="0.25">
      <c r="A85" s="83"/>
      <c r="B85" s="275" t="str">
        <f>IF(Intro!$G$24="English",O85,P85)</f>
        <v>If your firm has purchased the goods from Canadian producers since January 1, 2023, provide the names of the Canadian producers, as well as the specifications of the goods purchased from the Canadian producers. If not, explain why.</v>
      </c>
      <c r="C85" s="276"/>
      <c r="D85" s="276"/>
      <c r="E85" s="276"/>
      <c r="F85" s="276"/>
      <c r="G85" s="276"/>
      <c r="H85" s="276"/>
      <c r="I85" s="276"/>
      <c r="J85" s="276"/>
      <c r="K85" s="276"/>
      <c r="L85" s="277"/>
      <c r="O85" s="28" t="str">
        <f>"If your firm has purchased the goods from Canadian producers since January 1, "&amp;Variables!B6&amp;", provide the names of the Canadian producers, as well as the specifications of the goods purchased from the Canadian producers. If not, explain why."</f>
        <v>If your firm has purchased the goods from Canadian producers since January 1, 2023, provide the names of the Canadian producers, as well as the specifications of the goods purchased from the Canadian producers. If not, explain why.</v>
      </c>
      <c r="P85" s="28" t="str">
        <f>"Si votre entreprise a acheté des marchandises des producteurs canadiens depuis le 1er janvier "&amp;Variables!B6&amp;", fournissez les noms des producteurs canadiens, ainsi que les spécifications des marchandises achetées auprès des producteurs canadiens. Dans le cas contraire, expliquez pourquoi."</f>
        <v>Si votre entreprise a acheté des marchandises des producteurs canadiens depuis le 1er janvier 2023, fournissez les noms des producteurs canadiens, ainsi que les spécifications des marchandises achetées auprès des producteurs canadiens. Dans le cas contraire, expliquez pourquoi.</v>
      </c>
    </row>
    <row r="86" spans="1:16" s="28" customFormat="1" x14ac:dyDescent="0.25">
      <c r="A86" s="83"/>
      <c r="B86" s="275"/>
      <c r="C86" s="276"/>
      <c r="D86" s="276"/>
      <c r="E86" s="276"/>
      <c r="F86" s="276"/>
      <c r="G86" s="276"/>
      <c r="H86" s="276"/>
      <c r="I86" s="276"/>
      <c r="J86" s="276"/>
      <c r="K86" s="276"/>
      <c r="L86" s="277"/>
    </row>
    <row r="87" spans="1:16" s="28" customFormat="1" x14ac:dyDescent="0.25">
      <c r="A87" s="83"/>
      <c r="B87" s="110"/>
      <c r="C87" s="111"/>
      <c r="D87" s="111"/>
      <c r="E87" s="111"/>
      <c r="F87" s="111"/>
      <c r="G87" s="111"/>
      <c r="H87" s="111"/>
      <c r="I87" s="111"/>
      <c r="J87" s="111"/>
      <c r="K87" s="111"/>
      <c r="L87" s="107"/>
    </row>
    <row r="88" spans="1:16" s="9" customFormat="1" x14ac:dyDescent="0.25">
      <c r="A88" s="7"/>
      <c r="B88" s="366"/>
      <c r="C88" s="367"/>
      <c r="D88" s="367"/>
      <c r="E88" s="367"/>
      <c r="F88" s="367"/>
      <c r="G88" s="367"/>
      <c r="H88" s="367"/>
      <c r="I88" s="367"/>
      <c r="J88" s="367"/>
      <c r="K88" s="367"/>
      <c r="L88" s="368"/>
      <c r="M88" s="28"/>
    </row>
    <row r="89" spans="1:16" s="9" customFormat="1" x14ac:dyDescent="0.25">
      <c r="A89" s="7"/>
      <c r="B89" s="366"/>
      <c r="C89" s="367"/>
      <c r="D89" s="367"/>
      <c r="E89" s="367"/>
      <c r="F89" s="367"/>
      <c r="G89" s="367"/>
      <c r="H89" s="367"/>
      <c r="I89" s="367"/>
      <c r="J89" s="367"/>
      <c r="K89" s="367"/>
      <c r="L89" s="368"/>
      <c r="M89" s="28"/>
    </row>
    <row r="90" spans="1:16" s="9" customFormat="1" x14ac:dyDescent="0.25">
      <c r="A90" s="7"/>
      <c r="B90" s="366"/>
      <c r="C90" s="367"/>
      <c r="D90" s="367"/>
      <c r="E90" s="367"/>
      <c r="F90" s="367"/>
      <c r="G90" s="367"/>
      <c r="H90" s="367"/>
      <c r="I90" s="367"/>
      <c r="J90" s="367"/>
      <c r="K90" s="367"/>
      <c r="L90" s="368"/>
      <c r="M90" s="28"/>
    </row>
    <row r="91" spans="1:16" s="9" customFormat="1" x14ac:dyDescent="0.25">
      <c r="A91" s="7"/>
      <c r="B91" s="366"/>
      <c r="C91" s="367"/>
      <c r="D91" s="367"/>
      <c r="E91" s="367"/>
      <c r="F91" s="367"/>
      <c r="G91" s="367"/>
      <c r="H91" s="367"/>
      <c r="I91" s="367"/>
      <c r="J91" s="367"/>
      <c r="K91" s="367"/>
      <c r="L91" s="368"/>
      <c r="M91" s="28"/>
    </row>
    <row r="92" spans="1:16" s="9" customFormat="1" x14ac:dyDescent="0.25">
      <c r="A92" s="7"/>
      <c r="B92" s="366"/>
      <c r="C92" s="367"/>
      <c r="D92" s="367"/>
      <c r="E92" s="367"/>
      <c r="F92" s="367"/>
      <c r="G92" s="367"/>
      <c r="H92" s="367"/>
      <c r="I92" s="367"/>
      <c r="J92" s="367"/>
      <c r="K92" s="367"/>
      <c r="L92" s="368"/>
      <c r="M92" s="28"/>
    </row>
    <row r="93" spans="1:16" s="9" customFormat="1" x14ac:dyDescent="0.25">
      <c r="A93" s="7"/>
      <c r="B93" s="366"/>
      <c r="C93" s="367"/>
      <c r="D93" s="367"/>
      <c r="E93" s="367"/>
      <c r="F93" s="367"/>
      <c r="G93" s="367"/>
      <c r="H93" s="367"/>
      <c r="I93" s="367"/>
      <c r="J93" s="367"/>
      <c r="K93" s="367"/>
      <c r="L93" s="368"/>
      <c r="M93" s="28"/>
    </row>
    <row r="94" spans="1:16" s="9" customFormat="1" x14ac:dyDescent="0.25">
      <c r="A94" s="7"/>
      <c r="B94" s="366"/>
      <c r="C94" s="367"/>
      <c r="D94" s="367"/>
      <c r="E94" s="367"/>
      <c r="F94" s="367"/>
      <c r="G94" s="367"/>
      <c r="H94" s="367"/>
      <c r="I94" s="367"/>
      <c r="J94" s="367"/>
      <c r="K94" s="367"/>
      <c r="L94" s="368"/>
      <c r="M94" s="28"/>
    </row>
    <row r="95" spans="1:16" s="9" customFormat="1" x14ac:dyDescent="0.25">
      <c r="A95" s="7"/>
      <c r="B95" s="366"/>
      <c r="C95" s="367"/>
      <c r="D95" s="367"/>
      <c r="E95" s="367"/>
      <c r="F95" s="367"/>
      <c r="G95" s="367"/>
      <c r="H95" s="367"/>
      <c r="I95" s="367"/>
      <c r="J95" s="367"/>
      <c r="K95" s="367"/>
      <c r="L95" s="368"/>
      <c r="M95" s="28"/>
    </row>
    <row r="96" spans="1:16" s="28" customFormat="1" x14ac:dyDescent="0.25">
      <c r="A96" s="83"/>
      <c r="B96" s="85"/>
      <c r="C96" s="86"/>
      <c r="D96" s="86"/>
      <c r="E96" s="86"/>
      <c r="F96" s="86"/>
      <c r="G96" s="86"/>
      <c r="H96" s="86"/>
      <c r="I96" s="86"/>
      <c r="J96" s="86"/>
      <c r="K96" s="86"/>
      <c r="L96" s="87"/>
    </row>
    <row r="97" spans="1:16" s="9" customFormat="1" x14ac:dyDescent="0.25">
      <c r="A97" s="7"/>
      <c r="B97" s="369" t="s">
        <v>19</v>
      </c>
      <c r="C97" s="370"/>
      <c r="D97" s="370"/>
      <c r="E97" s="370"/>
      <c r="F97" s="370"/>
      <c r="G97" s="370"/>
      <c r="H97" s="370"/>
      <c r="I97" s="370"/>
      <c r="J97" s="370"/>
      <c r="K97" s="370"/>
      <c r="L97" s="371"/>
      <c r="M97" s="103"/>
    </row>
    <row r="98" spans="1:16" s="28" customFormat="1" x14ac:dyDescent="0.25">
      <c r="A98" s="83"/>
      <c r="B98" s="110"/>
      <c r="C98" s="111"/>
      <c r="D98" s="111"/>
      <c r="E98" s="111"/>
      <c r="F98" s="111"/>
      <c r="G98" s="111"/>
      <c r="H98" s="111"/>
      <c r="I98" s="111"/>
      <c r="J98" s="111"/>
      <c r="K98" s="111"/>
      <c r="L98" s="107"/>
    </row>
    <row r="99" spans="1:16" s="28" customFormat="1" x14ac:dyDescent="0.25">
      <c r="A99" s="83"/>
      <c r="B99" s="321" t="str">
        <f>IF(Intro!$G$24="English",O99,P99)</f>
        <v>If your firm, as the importer of record, has sold imports of the goods to Canadian producers since January 1, 2023, provide details regarding the specifications of the goods and the countries of origin.</v>
      </c>
      <c r="C99" s="322"/>
      <c r="D99" s="322"/>
      <c r="E99" s="322"/>
      <c r="F99" s="322"/>
      <c r="G99" s="322"/>
      <c r="H99" s="322"/>
      <c r="I99" s="322"/>
      <c r="J99" s="322"/>
      <c r="K99" s="322"/>
      <c r="L99" s="337"/>
      <c r="O99" s="28"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9" s="28"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row>
    <row r="100" spans="1:16" s="28" customFormat="1" x14ac:dyDescent="0.25">
      <c r="A100" s="83"/>
      <c r="B100" s="321"/>
      <c r="C100" s="322"/>
      <c r="D100" s="322"/>
      <c r="E100" s="322"/>
      <c r="F100" s="322"/>
      <c r="G100" s="322"/>
      <c r="H100" s="322"/>
      <c r="I100" s="322"/>
      <c r="J100" s="322"/>
      <c r="K100" s="322"/>
      <c r="L100" s="337"/>
    </row>
    <row r="101" spans="1:16" s="28" customFormat="1" x14ac:dyDescent="0.25">
      <c r="A101" s="83"/>
      <c r="B101" s="110"/>
      <c r="C101" s="111"/>
      <c r="D101" s="111"/>
      <c r="E101" s="111"/>
      <c r="F101" s="111"/>
      <c r="G101" s="111"/>
      <c r="H101" s="111"/>
      <c r="I101" s="111"/>
      <c r="J101" s="111"/>
      <c r="K101" s="111"/>
      <c r="L101" s="107"/>
    </row>
    <row r="102" spans="1:16" s="9" customFormat="1" x14ac:dyDescent="0.25">
      <c r="A102" s="7"/>
      <c r="B102" s="366"/>
      <c r="C102" s="367"/>
      <c r="D102" s="367"/>
      <c r="E102" s="367"/>
      <c r="F102" s="367"/>
      <c r="G102" s="367"/>
      <c r="H102" s="367"/>
      <c r="I102" s="367"/>
      <c r="J102" s="367"/>
      <c r="K102" s="367"/>
      <c r="L102" s="368"/>
      <c r="M102" s="28"/>
    </row>
    <row r="103" spans="1:16" s="9" customFormat="1" x14ac:dyDescent="0.25">
      <c r="A103" s="7"/>
      <c r="B103" s="366"/>
      <c r="C103" s="367"/>
      <c r="D103" s="367"/>
      <c r="E103" s="367"/>
      <c r="F103" s="367"/>
      <c r="G103" s="367"/>
      <c r="H103" s="367"/>
      <c r="I103" s="367"/>
      <c r="J103" s="367"/>
      <c r="K103" s="367"/>
      <c r="L103" s="368"/>
      <c r="M103" s="28"/>
    </row>
    <row r="104" spans="1:16" s="9" customFormat="1" x14ac:dyDescent="0.25">
      <c r="A104" s="7"/>
      <c r="B104" s="366"/>
      <c r="C104" s="367"/>
      <c r="D104" s="367"/>
      <c r="E104" s="367"/>
      <c r="F104" s="367"/>
      <c r="G104" s="367"/>
      <c r="H104" s="367"/>
      <c r="I104" s="367"/>
      <c r="J104" s="367"/>
      <c r="K104" s="367"/>
      <c r="L104" s="368"/>
      <c r="M104" s="28"/>
    </row>
    <row r="105" spans="1:16" s="9" customFormat="1" x14ac:dyDescent="0.25">
      <c r="A105" s="7"/>
      <c r="B105" s="366"/>
      <c r="C105" s="367"/>
      <c r="D105" s="367"/>
      <c r="E105" s="367"/>
      <c r="F105" s="367"/>
      <c r="G105" s="367"/>
      <c r="H105" s="367"/>
      <c r="I105" s="367"/>
      <c r="J105" s="367"/>
      <c r="K105" s="367"/>
      <c r="L105" s="368"/>
      <c r="M105" s="28"/>
    </row>
    <row r="106" spans="1:16" s="9" customFormat="1" x14ac:dyDescent="0.25">
      <c r="A106" s="7"/>
      <c r="B106" s="366"/>
      <c r="C106" s="367"/>
      <c r="D106" s="367"/>
      <c r="E106" s="367"/>
      <c r="F106" s="367"/>
      <c r="G106" s="367"/>
      <c r="H106" s="367"/>
      <c r="I106" s="367"/>
      <c r="J106" s="367"/>
      <c r="K106" s="367"/>
      <c r="L106" s="368"/>
      <c r="M106" s="28"/>
    </row>
    <row r="107" spans="1:16" s="9" customFormat="1" x14ac:dyDescent="0.25">
      <c r="A107" s="7"/>
      <c r="B107" s="366"/>
      <c r="C107" s="367"/>
      <c r="D107" s="367"/>
      <c r="E107" s="367"/>
      <c r="F107" s="367"/>
      <c r="G107" s="367"/>
      <c r="H107" s="367"/>
      <c r="I107" s="367"/>
      <c r="J107" s="367"/>
      <c r="K107" s="367"/>
      <c r="L107" s="368"/>
      <c r="M107" s="28"/>
    </row>
    <row r="108" spans="1:16" s="9" customFormat="1" x14ac:dyDescent="0.25">
      <c r="A108" s="7"/>
      <c r="B108" s="366"/>
      <c r="C108" s="367"/>
      <c r="D108" s="367"/>
      <c r="E108" s="367"/>
      <c r="F108" s="367"/>
      <c r="G108" s="367"/>
      <c r="H108" s="367"/>
      <c r="I108" s="367"/>
      <c r="J108" s="367"/>
      <c r="K108" s="367"/>
      <c r="L108" s="368"/>
      <c r="M108" s="28"/>
    </row>
    <row r="109" spans="1:16" s="9" customFormat="1" x14ac:dyDescent="0.25">
      <c r="A109" s="7"/>
      <c r="B109" s="366"/>
      <c r="C109" s="367"/>
      <c r="D109" s="367"/>
      <c r="E109" s="367"/>
      <c r="F109" s="367"/>
      <c r="G109" s="367"/>
      <c r="H109" s="367"/>
      <c r="I109" s="367"/>
      <c r="J109" s="367"/>
      <c r="K109" s="367"/>
      <c r="L109" s="368"/>
      <c r="M109" s="28"/>
    </row>
    <row r="110" spans="1:16" s="28" customFormat="1" x14ac:dyDescent="0.25">
      <c r="A110" s="83"/>
      <c r="B110" s="85"/>
      <c r="C110" s="86"/>
      <c r="D110" s="86"/>
      <c r="E110" s="86"/>
      <c r="F110" s="86"/>
      <c r="G110" s="86"/>
      <c r="H110" s="86"/>
      <c r="I110" s="86"/>
      <c r="J110" s="86"/>
      <c r="K110" s="86"/>
      <c r="L110" s="87"/>
    </row>
    <row r="112" spans="1:16" x14ac:dyDescent="0.25">
      <c r="B112" s="393" t="s">
        <v>236</v>
      </c>
      <c r="C112" s="394"/>
      <c r="D112" s="394"/>
      <c r="E112" s="394"/>
      <c r="F112" s="394"/>
      <c r="G112" s="394"/>
      <c r="H112" s="394"/>
      <c r="I112" s="394"/>
      <c r="J112" s="394"/>
      <c r="K112" s="394"/>
      <c r="L112" s="395"/>
      <c r="M112" s="28"/>
    </row>
    <row r="113" spans="1:16" s="9" customFormat="1" x14ac:dyDescent="0.25">
      <c r="A113" s="7"/>
      <c r="B113" s="369" t="s">
        <v>20</v>
      </c>
      <c r="C113" s="370"/>
      <c r="D113" s="370"/>
      <c r="E113" s="370"/>
      <c r="F113" s="370"/>
      <c r="G113" s="370"/>
      <c r="H113" s="370"/>
      <c r="I113" s="370"/>
      <c r="J113" s="370"/>
      <c r="K113" s="370"/>
      <c r="L113" s="371"/>
      <c r="M113" s="103"/>
    </row>
    <row r="114" spans="1:16" s="28" customFormat="1" x14ac:dyDescent="0.25">
      <c r="A114" s="83"/>
      <c r="B114" s="110"/>
      <c r="C114" s="111"/>
      <c r="D114" s="111"/>
      <c r="E114" s="111"/>
      <c r="F114" s="111"/>
      <c r="G114" s="111"/>
      <c r="H114" s="111"/>
      <c r="I114" s="111"/>
      <c r="J114" s="111"/>
      <c r="K114" s="111"/>
      <c r="L114" s="107"/>
    </row>
    <row r="115" spans="1:16" s="28" customFormat="1" x14ac:dyDescent="0.25">
      <c r="A115" s="83"/>
      <c r="B115" s="387" t="str">
        <f>IF(Intro!$G$24="English",O115,P115)</f>
        <v>Provide details if your firm has changed the product mix of the goods imported since January 1, 2023.</v>
      </c>
      <c r="C115" s="388"/>
      <c r="D115" s="388"/>
      <c r="E115" s="388"/>
      <c r="F115" s="388"/>
      <c r="G115" s="388"/>
      <c r="H115" s="388"/>
      <c r="I115" s="388"/>
      <c r="J115" s="388"/>
      <c r="K115" s="388"/>
      <c r="L115" s="389"/>
      <c r="O115" s="28" t="str">
        <f>"Provide details if your firm has changed the product mix of the goods imported since January 1, "&amp;Variables!B6&amp;"."</f>
        <v>Provide details if your firm has changed the product mix of the goods imported since January 1, 2023.</v>
      </c>
      <c r="P115" s="28" t="str">
        <f>"Fournissez des détails si votre entreprise a modifié la gamme de marchandises qu'elle importe depuis le 1er janvier "&amp;Variables!B6&amp;"."</f>
        <v>Fournissez des détails si votre entreprise a modifié la gamme de marchandises qu'elle importe depuis le 1er janvier 2023.</v>
      </c>
    </row>
    <row r="116" spans="1:16" s="28" customFormat="1" x14ac:dyDescent="0.25">
      <c r="A116" s="83"/>
      <c r="B116" s="110"/>
      <c r="C116" s="111"/>
      <c r="D116" s="111"/>
      <c r="E116" s="111"/>
      <c r="F116" s="111"/>
      <c r="G116" s="111"/>
      <c r="H116" s="111"/>
      <c r="I116" s="111"/>
      <c r="J116" s="111"/>
      <c r="K116" s="111"/>
      <c r="L116" s="107"/>
    </row>
    <row r="117" spans="1:16" s="9" customFormat="1" x14ac:dyDescent="0.25">
      <c r="A117" s="7"/>
      <c r="B117" s="366"/>
      <c r="C117" s="367"/>
      <c r="D117" s="367"/>
      <c r="E117" s="367"/>
      <c r="F117" s="367"/>
      <c r="G117" s="367"/>
      <c r="H117" s="367"/>
      <c r="I117" s="367"/>
      <c r="J117" s="367"/>
      <c r="K117" s="367"/>
      <c r="L117" s="368"/>
      <c r="M117" s="28"/>
    </row>
    <row r="118" spans="1:16" s="9" customFormat="1" x14ac:dyDescent="0.25">
      <c r="A118" s="7"/>
      <c r="B118" s="366"/>
      <c r="C118" s="367"/>
      <c r="D118" s="367"/>
      <c r="E118" s="367"/>
      <c r="F118" s="367"/>
      <c r="G118" s="367"/>
      <c r="H118" s="367"/>
      <c r="I118" s="367"/>
      <c r="J118" s="367"/>
      <c r="K118" s="367"/>
      <c r="L118" s="368"/>
      <c r="M118" s="28"/>
    </row>
    <row r="119" spans="1:16" s="9" customFormat="1" x14ac:dyDescent="0.25">
      <c r="A119" s="7"/>
      <c r="B119" s="366"/>
      <c r="C119" s="367"/>
      <c r="D119" s="367"/>
      <c r="E119" s="367"/>
      <c r="F119" s="367"/>
      <c r="G119" s="367"/>
      <c r="H119" s="367"/>
      <c r="I119" s="367"/>
      <c r="J119" s="367"/>
      <c r="K119" s="367"/>
      <c r="L119" s="368"/>
      <c r="M119" s="28"/>
    </row>
    <row r="120" spans="1:16" s="9" customFormat="1" x14ac:dyDescent="0.25">
      <c r="A120" s="7"/>
      <c r="B120" s="366"/>
      <c r="C120" s="367"/>
      <c r="D120" s="367"/>
      <c r="E120" s="367"/>
      <c r="F120" s="367"/>
      <c r="G120" s="367"/>
      <c r="H120" s="367"/>
      <c r="I120" s="367"/>
      <c r="J120" s="367"/>
      <c r="K120" s="367"/>
      <c r="L120" s="368"/>
      <c r="M120" s="28"/>
    </row>
    <row r="121" spans="1:16" s="9" customFormat="1" x14ac:dyDescent="0.25">
      <c r="A121" s="7"/>
      <c r="B121" s="366"/>
      <c r="C121" s="367"/>
      <c r="D121" s="367"/>
      <c r="E121" s="367"/>
      <c r="F121" s="367"/>
      <c r="G121" s="367"/>
      <c r="H121" s="367"/>
      <c r="I121" s="367"/>
      <c r="J121" s="367"/>
      <c r="K121" s="367"/>
      <c r="L121" s="368"/>
      <c r="M121" s="28"/>
    </row>
    <row r="122" spans="1:16" s="9" customFormat="1" x14ac:dyDescent="0.25">
      <c r="A122" s="7"/>
      <c r="B122" s="366"/>
      <c r="C122" s="367"/>
      <c r="D122" s="367"/>
      <c r="E122" s="367"/>
      <c r="F122" s="367"/>
      <c r="G122" s="367"/>
      <c r="H122" s="367"/>
      <c r="I122" s="367"/>
      <c r="J122" s="367"/>
      <c r="K122" s="367"/>
      <c r="L122" s="368"/>
      <c r="M122" s="28"/>
    </row>
    <row r="123" spans="1:16" s="9" customFormat="1" x14ac:dyDescent="0.25">
      <c r="A123" s="7"/>
      <c r="B123" s="366"/>
      <c r="C123" s="367"/>
      <c r="D123" s="367"/>
      <c r="E123" s="367"/>
      <c r="F123" s="367"/>
      <c r="G123" s="367"/>
      <c r="H123" s="367"/>
      <c r="I123" s="367"/>
      <c r="J123" s="367"/>
      <c r="K123" s="367"/>
      <c r="L123" s="368"/>
      <c r="M123" s="28"/>
    </row>
    <row r="124" spans="1:16" s="9" customFormat="1" x14ac:dyDescent="0.25">
      <c r="A124" s="7"/>
      <c r="B124" s="366"/>
      <c r="C124" s="367"/>
      <c r="D124" s="367"/>
      <c r="E124" s="367"/>
      <c r="F124" s="367"/>
      <c r="G124" s="367"/>
      <c r="H124" s="367"/>
      <c r="I124" s="367"/>
      <c r="J124" s="367"/>
      <c r="K124" s="367"/>
      <c r="L124" s="368"/>
      <c r="M124" s="28"/>
    </row>
    <row r="125" spans="1:16" s="28" customFormat="1" x14ac:dyDescent="0.25">
      <c r="A125" s="83"/>
      <c r="B125" s="85"/>
      <c r="C125" s="86"/>
      <c r="D125" s="86"/>
      <c r="E125" s="86"/>
      <c r="F125" s="86"/>
      <c r="G125" s="86"/>
      <c r="H125" s="86"/>
      <c r="I125" s="86"/>
      <c r="J125" s="86"/>
      <c r="K125" s="86"/>
      <c r="L125" s="87"/>
    </row>
    <row r="126" spans="1:16" s="9" customFormat="1" x14ac:dyDescent="0.25">
      <c r="A126" s="7"/>
      <c r="B126" s="369" t="s">
        <v>21</v>
      </c>
      <c r="C126" s="370"/>
      <c r="D126" s="370"/>
      <c r="E126" s="370"/>
      <c r="F126" s="370"/>
      <c r="G126" s="370"/>
      <c r="H126" s="370"/>
      <c r="I126" s="370"/>
      <c r="J126" s="370"/>
      <c r="K126" s="370"/>
      <c r="L126" s="371"/>
      <c r="M126" s="103"/>
    </row>
    <row r="127" spans="1:16" s="28" customFormat="1" x14ac:dyDescent="0.25">
      <c r="A127" s="83"/>
      <c r="B127" s="110"/>
      <c r="C127" s="111"/>
      <c r="D127" s="111"/>
      <c r="E127" s="111"/>
      <c r="F127" s="111"/>
      <c r="G127" s="111"/>
      <c r="H127" s="111"/>
      <c r="I127" s="111"/>
      <c r="J127" s="111"/>
      <c r="K127" s="111"/>
      <c r="L127" s="107"/>
    </row>
    <row r="128" spans="1:16" s="28" customFormat="1" x14ac:dyDescent="0.25">
      <c r="A128" s="83"/>
      <c r="B128" s="387" t="str">
        <f>IF(Intro!$G$24="English",O128,P128)</f>
        <v>Describe how delivery of the goods purchased by your firm is paid for.</v>
      </c>
      <c r="C128" s="388"/>
      <c r="D128" s="388"/>
      <c r="E128" s="388"/>
      <c r="F128" s="388"/>
      <c r="G128" s="388"/>
      <c r="H128" s="388"/>
      <c r="I128" s="388"/>
      <c r="J128" s="388"/>
      <c r="K128" s="388"/>
      <c r="L128" s="389"/>
      <c r="O128" s="28" t="s">
        <v>122</v>
      </c>
      <c r="P128" s="28" t="s">
        <v>156</v>
      </c>
    </row>
    <row r="129" spans="1:16" s="28" customFormat="1" x14ac:dyDescent="0.25">
      <c r="A129" s="83"/>
      <c r="B129" s="110"/>
      <c r="C129" s="111"/>
      <c r="D129" s="111"/>
      <c r="E129" s="111"/>
      <c r="F129" s="111"/>
      <c r="G129" s="111"/>
      <c r="H129" s="111"/>
      <c r="I129" s="160" t="str">
        <f>IF(Intro!$G$24="English",O129,P129)</f>
        <v>Select all that apply</v>
      </c>
      <c r="J129" s="111"/>
      <c r="K129" s="111"/>
      <c r="L129" s="107"/>
      <c r="O129" s="28" t="s">
        <v>334</v>
      </c>
      <c r="P129" s="53" t="s">
        <v>335</v>
      </c>
    </row>
    <row r="130" spans="1:16" x14ac:dyDescent="0.25">
      <c r="B130" s="410" t="str">
        <f>IF(Intro!$G$24="English",O130,P130)</f>
        <v xml:space="preserve">The exporter handles delivery, and the cost is built into the price. </v>
      </c>
      <c r="C130" s="411"/>
      <c r="D130" s="411"/>
      <c r="E130" s="411"/>
      <c r="F130" s="411"/>
      <c r="G130" s="411"/>
      <c r="H130" s="411"/>
      <c r="I130" s="63"/>
      <c r="J130" s="111"/>
      <c r="K130" s="111"/>
      <c r="L130" s="107"/>
      <c r="M130" s="53"/>
      <c r="O130" s="53" t="s">
        <v>294</v>
      </c>
      <c r="P130" s="53" t="s">
        <v>296</v>
      </c>
    </row>
    <row r="131" spans="1:16" x14ac:dyDescent="0.25">
      <c r="B131" s="410" t="str">
        <f>IF(Intro!$G$24="English",O131,P131)</f>
        <v xml:space="preserve">The exporter handles delivery, but charges your firm separately for it. </v>
      </c>
      <c r="C131" s="411"/>
      <c r="D131" s="411"/>
      <c r="E131" s="411"/>
      <c r="F131" s="411"/>
      <c r="G131" s="411"/>
      <c r="H131" s="411"/>
      <c r="I131" s="63"/>
      <c r="J131" s="111"/>
      <c r="K131" s="111"/>
      <c r="L131" s="107"/>
      <c r="M131" s="53"/>
      <c r="O131" s="53" t="s">
        <v>295</v>
      </c>
      <c r="P131" s="53" t="s">
        <v>297</v>
      </c>
    </row>
    <row r="132" spans="1:16" x14ac:dyDescent="0.25">
      <c r="B132" s="410" t="str">
        <f>IF(Intro!$G$24="English",O132,P132)</f>
        <v xml:space="preserve">Your firm arranges and pays for delivery directly. </v>
      </c>
      <c r="C132" s="411"/>
      <c r="D132" s="411"/>
      <c r="E132" s="411"/>
      <c r="F132" s="411"/>
      <c r="G132" s="411"/>
      <c r="H132" s="411"/>
      <c r="I132" s="63"/>
      <c r="J132" s="111"/>
      <c r="K132" s="111"/>
      <c r="L132" s="107"/>
      <c r="M132" s="53"/>
      <c r="O132" s="53" t="s">
        <v>315</v>
      </c>
      <c r="P132" s="53" t="s">
        <v>298</v>
      </c>
    </row>
    <row r="133" spans="1:16" s="28" customFormat="1" x14ac:dyDescent="0.25">
      <c r="A133" s="83"/>
      <c r="B133" s="110"/>
      <c r="C133" s="111"/>
      <c r="D133" s="111"/>
      <c r="E133" s="111"/>
      <c r="F133" s="111"/>
      <c r="G133" s="111"/>
      <c r="H133" s="111"/>
      <c r="I133" s="111"/>
      <c r="J133" s="111"/>
      <c r="K133" s="111"/>
      <c r="L133" s="107"/>
    </row>
    <row r="134" spans="1:16" s="28" customFormat="1" x14ac:dyDescent="0.25">
      <c r="A134" s="83"/>
      <c r="B134" s="387" t="str">
        <f>IF(Intro!$G$24="English",O134,P134)</f>
        <v>Provide details if delivery charges paid by your firm have changed since January 1, 2023.</v>
      </c>
      <c r="C134" s="388"/>
      <c r="D134" s="388"/>
      <c r="E134" s="388"/>
      <c r="F134" s="388"/>
      <c r="G134" s="388"/>
      <c r="H134" s="388"/>
      <c r="I134" s="388"/>
      <c r="J134" s="388"/>
      <c r="K134" s="388"/>
      <c r="L134" s="389"/>
      <c r="O134" s="28" t="str">
        <f>"Provide details if delivery charges paid by your firm have changed since January 1, "&amp;Variables!B6&amp;"."</f>
        <v>Provide details if delivery charges paid by your firm have changed since January 1, 2023.</v>
      </c>
      <c r="P134" s="28" t="str">
        <f>"Fournissez des détails si les frais de livraison payés par votre entreprise ont changé depuis le 1er janvier "&amp;Variables!B6&amp;"."</f>
        <v>Fournissez des détails si les frais de livraison payés par votre entreprise ont changé depuis le 1er janvier 2023.</v>
      </c>
    </row>
    <row r="135" spans="1:16" s="28" customFormat="1" x14ac:dyDescent="0.25">
      <c r="A135" s="83"/>
      <c r="B135" s="110"/>
      <c r="C135" s="111"/>
      <c r="D135" s="111"/>
      <c r="E135" s="111"/>
      <c r="F135" s="111"/>
      <c r="G135" s="111"/>
      <c r="H135" s="111"/>
      <c r="I135" s="111"/>
      <c r="J135" s="111"/>
      <c r="K135" s="111"/>
      <c r="L135" s="107"/>
    </row>
    <row r="136" spans="1:16" s="9" customFormat="1" x14ac:dyDescent="0.25">
      <c r="A136" s="7"/>
      <c r="B136" s="366"/>
      <c r="C136" s="367"/>
      <c r="D136" s="367"/>
      <c r="E136" s="367"/>
      <c r="F136" s="367"/>
      <c r="G136" s="367"/>
      <c r="H136" s="367"/>
      <c r="I136" s="367"/>
      <c r="J136" s="367"/>
      <c r="K136" s="367"/>
      <c r="L136" s="368"/>
      <c r="M136" s="28"/>
    </row>
    <row r="137" spans="1:16" s="9" customFormat="1" x14ac:dyDescent="0.25">
      <c r="A137" s="7"/>
      <c r="B137" s="366"/>
      <c r="C137" s="367"/>
      <c r="D137" s="367"/>
      <c r="E137" s="367"/>
      <c r="F137" s="367"/>
      <c r="G137" s="367"/>
      <c r="H137" s="367"/>
      <c r="I137" s="367"/>
      <c r="J137" s="367"/>
      <c r="K137" s="367"/>
      <c r="L137" s="368"/>
      <c r="M137" s="28"/>
    </row>
    <row r="138" spans="1:16" s="9" customFormat="1" x14ac:dyDescent="0.25">
      <c r="A138" s="7"/>
      <c r="B138" s="366"/>
      <c r="C138" s="367"/>
      <c r="D138" s="367"/>
      <c r="E138" s="367"/>
      <c r="F138" s="367"/>
      <c r="G138" s="367"/>
      <c r="H138" s="367"/>
      <c r="I138" s="367"/>
      <c r="J138" s="367"/>
      <c r="K138" s="367"/>
      <c r="L138" s="368"/>
      <c r="M138" s="28"/>
    </row>
    <row r="139" spans="1:16" s="9" customFormat="1" x14ac:dyDescent="0.25">
      <c r="A139" s="7"/>
      <c r="B139" s="366"/>
      <c r="C139" s="367"/>
      <c r="D139" s="367"/>
      <c r="E139" s="367"/>
      <c r="F139" s="367"/>
      <c r="G139" s="367"/>
      <c r="H139" s="367"/>
      <c r="I139" s="367"/>
      <c r="J139" s="367"/>
      <c r="K139" s="367"/>
      <c r="L139" s="368"/>
      <c r="M139" s="28"/>
    </row>
    <row r="140" spans="1:16" s="9" customFormat="1" x14ac:dyDescent="0.25">
      <c r="A140" s="7"/>
      <c r="B140" s="366"/>
      <c r="C140" s="367"/>
      <c r="D140" s="367"/>
      <c r="E140" s="367"/>
      <c r="F140" s="367"/>
      <c r="G140" s="367"/>
      <c r="H140" s="367"/>
      <c r="I140" s="367"/>
      <c r="J140" s="367"/>
      <c r="K140" s="367"/>
      <c r="L140" s="368"/>
      <c r="M140" s="28"/>
    </row>
    <row r="141" spans="1:16" s="9" customFormat="1" x14ac:dyDescent="0.25">
      <c r="A141" s="7"/>
      <c r="B141" s="366"/>
      <c r="C141" s="367"/>
      <c r="D141" s="367"/>
      <c r="E141" s="367"/>
      <c r="F141" s="367"/>
      <c r="G141" s="367"/>
      <c r="H141" s="367"/>
      <c r="I141" s="367"/>
      <c r="J141" s="367"/>
      <c r="K141" s="367"/>
      <c r="L141" s="368"/>
      <c r="M141" s="28"/>
    </row>
    <row r="142" spans="1:16" s="9" customFormat="1" x14ac:dyDescent="0.25">
      <c r="A142" s="7"/>
      <c r="B142" s="366"/>
      <c r="C142" s="367"/>
      <c r="D142" s="367"/>
      <c r="E142" s="367"/>
      <c r="F142" s="367"/>
      <c r="G142" s="367"/>
      <c r="H142" s="367"/>
      <c r="I142" s="367"/>
      <c r="J142" s="367"/>
      <c r="K142" s="367"/>
      <c r="L142" s="368"/>
      <c r="M142" s="28"/>
    </row>
    <row r="143" spans="1:16" s="9" customFormat="1" x14ac:dyDescent="0.25">
      <c r="A143" s="7"/>
      <c r="B143" s="366"/>
      <c r="C143" s="367"/>
      <c r="D143" s="367"/>
      <c r="E143" s="367"/>
      <c r="F143" s="367"/>
      <c r="G143" s="367"/>
      <c r="H143" s="367"/>
      <c r="I143" s="367"/>
      <c r="J143" s="367"/>
      <c r="K143" s="367"/>
      <c r="L143" s="368"/>
      <c r="M143" s="28"/>
    </row>
    <row r="144" spans="1:16" s="28" customFormat="1" x14ac:dyDescent="0.25">
      <c r="A144" s="83"/>
      <c r="B144" s="85"/>
      <c r="C144" s="86"/>
      <c r="D144" s="86"/>
      <c r="E144" s="86"/>
      <c r="F144" s="86"/>
      <c r="G144" s="86"/>
      <c r="H144" s="86"/>
      <c r="I144" s="86"/>
      <c r="J144" s="86"/>
      <c r="K144" s="86"/>
      <c r="L144" s="87"/>
    </row>
    <row r="146" spans="1:16" x14ac:dyDescent="0.25">
      <c r="B146" s="393" t="str">
        <f>IF(Intro!$G$24="English",O146,P146)</f>
        <v>MARKET CHARACTERISTICS OF THE GOODS</v>
      </c>
      <c r="C146" s="394"/>
      <c r="D146" s="394"/>
      <c r="E146" s="394"/>
      <c r="F146" s="394"/>
      <c r="G146" s="394"/>
      <c r="H146" s="394"/>
      <c r="I146" s="394"/>
      <c r="J146" s="394"/>
      <c r="K146" s="394"/>
      <c r="L146" s="395"/>
      <c r="M146" s="28"/>
      <c r="O146" s="62" t="s">
        <v>237</v>
      </c>
      <c r="P146" s="62" t="s">
        <v>238</v>
      </c>
    </row>
    <row r="147" spans="1:16" s="9" customFormat="1" x14ac:dyDescent="0.25">
      <c r="A147" s="7"/>
      <c r="B147" s="369" t="s">
        <v>22</v>
      </c>
      <c r="C147" s="370"/>
      <c r="D147" s="370"/>
      <c r="E147" s="370"/>
      <c r="F147" s="370"/>
      <c r="G147" s="370"/>
      <c r="H147" s="370"/>
      <c r="I147" s="370"/>
      <c r="J147" s="370"/>
      <c r="K147" s="370"/>
      <c r="L147" s="371"/>
      <c r="M147" s="103"/>
    </row>
    <row r="148" spans="1:16" s="28" customFormat="1" x14ac:dyDescent="0.25">
      <c r="A148" s="83"/>
      <c r="B148" s="110"/>
      <c r="C148" s="111"/>
      <c r="D148" s="111"/>
      <c r="E148" s="111"/>
      <c r="F148" s="111"/>
      <c r="G148" s="111"/>
      <c r="H148" s="111"/>
      <c r="I148" s="111"/>
      <c r="J148" s="111"/>
      <c r="K148" s="111"/>
      <c r="L148" s="107"/>
    </row>
    <row r="149" spans="1:16" s="28" customFormat="1" x14ac:dyDescent="0.25">
      <c r="A149" s="83"/>
      <c r="B149" s="387" t="str">
        <f>IF(Intro!$G$24="English",O149,P149)</f>
        <v>If your firm is a distributor, indicate the primary industries in which the goods are sold.</v>
      </c>
      <c r="C149" s="388"/>
      <c r="D149" s="388"/>
      <c r="E149" s="388"/>
      <c r="F149" s="388"/>
      <c r="G149" s="388"/>
      <c r="H149" s="388"/>
      <c r="I149" s="388"/>
      <c r="J149" s="388"/>
      <c r="K149" s="388"/>
      <c r="L149" s="389"/>
      <c r="O149" s="53" t="s">
        <v>338</v>
      </c>
      <c r="P149" s="53" t="s">
        <v>339</v>
      </c>
    </row>
    <row r="150" spans="1:16" s="28" customFormat="1" x14ac:dyDescent="0.25">
      <c r="A150" s="83"/>
      <c r="B150" s="387" t="str">
        <f>IF(Intro!$G$24="English",O150,P150)</f>
        <v>If your firm is an end user, indicate your primary industries.</v>
      </c>
      <c r="C150" s="388"/>
      <c r="D150" s="388"/>
      <c r="E150" s="388"/>
      <c r="F150" s="388"/>
      <c r="G150" s="388"/>
      <c r="H150" s="388"/>
      <c r="I150" s="388"/>
      <c r="J150" s="388"/>
      <c r="K150" s="388"/>
      <c r="L150" s="389"/>
      <c r="O150" s="53" t="s">
        <v>340</v>
      </c>
      <c r="P150" s="53" t="s">
        <v>341</v>
      </c>
    </row>
    <row r="151" spans="1:16" s="28" customFormat="1" x14ac:dyDescent="0.25">
      <c r="A151" s="83"/>
      <c r="B151" s="110"/>
      <c r="C151" s="111"/>
      <c r="D151" s="111"/>
      <c r="E151" s="111"/>
      <c r="F151" s="111"/>
      <c r="G151" s="111"/>
      <c r="H151" s="111"/>
      <c r="I151" s="111"/>
      <c r="J151" s="111"/>
      <c r="K151" s="111"/>
      <c r="L151" s="107"/>
    </row>
    <row r="152" spans="1:16" x14ac:dyDescent="0.25">
      <c r="B152" s="390" t="str">
        <f>IF(Intro!$G$24="English",O152,P152)</f>
        <v xml:space="preserve">Primary Industry 1 </v>
      </c>
      <c r="C152" s="347"/>
      <c r="D152" s="391"/>
      <c r="E152" s="391"/>
      <c r="F152" s="391"/>
      <c r="G152" s="391"/>
      <c r="H152" s="391"/>
      <c r="I152" s="391"/>
      <c r="J152" s="391"/>
      <c r="K152" s="391"/>
      <c r="L152" s="392"/>
      <c r="M152" s="53"/>
      <c r="O152" s="53" t="s">
        <v>124</v>
      </c>
      <c r="P152" s="53" t="s">
        <v>125</v>
      </c>
    </row>
    <row r="153" spans="1:16" x14ac:dyDescent="0.25">
      <c r="B153" s="390"/>
      <c r="C153" s="347"/>
      <c r="D153" s="391"/>
      <c r="E153" s="391"/>
      <c r="F153" s="391"/>
      <c r="G153" s="391"/>
      <c r="H153" s="391"/>
      <c r="I153" s="391"/>
      <c r="J153" s="391"/>
      <c r="K153" s="391"/>
      <c r="L153" s="392"/>
      <c r="M153" s="53"/>
    </row>
    <row r="154" spans="1:16" x14ac:dyDescent="0.25">
      <c r="B154" s="390"/>
      <c r="C154" s="347"/>
      <c r="D154" s="391"/>
      <c r="E154" s="391"/>
      <c r="F154" s="391"/>
      <c r="G154" s="391"/>
      <c r="H154" s="391"/>
      <c r="I154" s="391"/>
      <c r="J154" s="391"/>
      <c r="K154" s="391"/>
      <c r="L154" s="392"/>
      <c r="M154" s="53"/>
    </row>
    <row r="155" spans="1:16" x14ac:dyDescent="0.25">
      <c r="B155" s="390"/>
      <c r="C155" s="347"/>
      <c r="D155" s="391"/>
      <c r="E155" s="391"/>
      <c r="F155" s="391"/>
      <c r="G155" s="391"/>
      <c r="H155" s="391"/>
      <c r="I155" s="391"/>
      <c r="J155" s="391"/>
      <c r="K155" s="391"/>
      <c r="L155" s="392"/>
      <c r="M155" s="53"/>
    </row>
    <row r="156" spans="1:16" x14ac:dyDescent="0.25">
      <c r="B156" s="390"/>
      <c r="C156" s="347"/>
      <c r="D156" s="391"/>
      <c r="E156" s="391"/>
      <c r="F156" s="391"/>
      <c r="G156" s="391"/>
      <c r="H156" s="391"/>
      <c r="I156" s="391"/>
      <c r="J156" s="391"/>
      <c r="K156" s="391"/>
      <c r="L156" s="392"/>
      <c r="M156" s="53"/>
    </row>
    <row r="157" spans="1:16" x14ac:dyDescent="0.25">
      <c r="B157" s="390" t="str">
        <f>IF(Intro!$G$24="English",O157,P157)</f>
        <v>Primary Industry 2</v>
      </c>
      <c r="C157" s="347"/>
      <c r="D157" s="391"/>
      <c r="E157" s="391"/>
      <c r="F157" s="391"/>
      <c r="G157" s="391"/>
      <c r="H157" s="391"/>
      <c r="I157" s="391"/>
      <c r="J157" s="391"/>
      <c r="K157" s="391"/>
      <c r="L157" s="392"/>
      <c r="M157" s="53"/>
      <c r="O157" s="53" t="s">
        <v>126</v>
      </c>
      <c r="P157" s="53" t="s">
        <v>127</v>
      </c>
    </row>
    <row r="158" spans="1:16" x14ac:dyDescent="0.25">
      <c r="B158" s="390"/>
      <c r="C158" s="347"/>
      <c r="D158" s="391"/>
      <c r="E158" s="391"/>
      <c r="F158" s="391"/>
      <c r="G158" s="391"/>
      <c r="H158" s="391"/>
      <c r="I158" s="391"/>
      <c r="J158" s="391"/>
      <c r="K158" s="391"/>
      <c r="L158" s="392"/>
      <c r="M158" s="53"/>
    </row>
    <row r="159" spans="1:16" x14ac:dyDescent="0.25">
      <c r="B159" s="390"/>
      <c r="C159" s="347"/>
      <c r="D159" s="391"/>
      <c r="E159" s="391"/>
      <c r="F159" s="391"/>
      <c r="G159" s="391"/>
      <c r="H159" s="391"/>
      <c r="I159" s="391"/>
      <c r="J159" s="391"/>
      <c r="K159" s="391"/>
      <c r="L159" s="392"/>
      <c r="M159" s="53"/>
    </row>
    <row r="160" spans="1:16" x14ac:dyDescent="0.25">
      <c r="B160" s="390"/>
      <c r="C160" s="347"/>
      <c r="D160" s="391"/>
      <c r="E160" s="391"/>
      <c r="F160" s="391"/>
      <c r="G160" s="391"/>
      <c r="H160" s="391"/>
      <c r="I160" s="391"/>
      <c r="J160" s="391"/>
      <c r="K160" s="391"/>
      <c r="L160" s="392"/>
      <c r="M160" s="53"/>
    </row>
    <row r="161" spans="1:16" x14ac:dyDescent="0.25">
      <c r="B161" s="390"/>
      <c r="C161" s="347"/>
      <c r="D161" s="391"/>
      <c r="E161" s="391"/>
      <c r="F161" s="391"/>
      <c r="G161" s="391"/>
      <c r="H161" s="391"/>
      <c r="I161" s="391"/>
      <c r="J161" s="391"/>
      <c r="K161" s="391"/>
      <c r="L161" s="392"/>
      <c r="M161" s="53"/>
    </row>
    <row r="162" spans="1:16" x14ac:dyDescent="0.25">
      <c r="B162" s="390" t="str">
        <f>IF(Intro!$G$24="English",O162,P162)</f>
        <v>Primary Industry 3</v>
      </c>
      <c r="C162" s="347"/>
      <c r="D162" s="391"/>
      <c r="E162" s="391"/>
      <c r="F162" s="391"/>
      <c r="G162" s="391"/>
      <c r="H162" s="391"/>
      <c r="I162" s="391"/>
      <c r="J162" s="391"/>
      <c r="K162" s="391"/>
      <c r="L162" s="392"/>
      <c r="M162" s="53"/>
      <c r="O162" s="53" t="s">
        <v>128</v>
      </c>
      <c r="P162" s="53" t="s">
        <v>129</v>
      </c>
    </row>
    <row r="163" spans="1:16" x14ac:dyDescent="0.25">
      <c r="B163" s="390"/>
      <c r="C163" s="347"/>
      <c r="D163" s="391"/>
      <c r="E163" s="391"/>
      <c r="F163" s="391"/>
      <c r="G163" s="391"/>
      <c r="H163" s="391"/>
      <c r="I163" s="391"/>
      <c r="J163" s="391"/>
      <c r="K163" s="391"/>
      <c r="L163" s="392"/>
      <c r="M163" s="53"/>
    </row>
    <row r="164" spans="1:16" x14ac:dyDescent="0.25">
      <c r="B164" s="390"/>
      <c r="C164" s="347"/>
      <c r="D164" s="391"/>
      <c r="E164" s="391"/>
      <c r="F164" s="391"/>
      <c r="G164" s="391"/>
      <c r="H164" s="391"/>
      <c r="I164" s="391"/>
      <c r="J164" s="391"/>
      <c r="K164" s="391"/>
      <c r="L164" s="392"/>
      <c r="M164" s="53"/>
    </row>
    <row r="165" spans="1:16" x14ac:dyDescent="0.25">
      <c r="B165" s="390"/>
      <c r="C165" s="347"/>
      <c r="D165" s="391"/>
      <c r="E165" s="391"/>
      <c r="F165" s="391"/>
      <c r="G165" s="391"/>
      <c r="H165" s="391"/>
      <c r="I165" s="391"/>
      <c r="J165" s="391"/>
      <c r="K165" s="391"/>
      <c r="L165" s="392"/>
      <c r="M165" s="53"/>
    </row>
    <row r="166" spans="1:16" x14ac:dyDescent="0.25">
      <c r="B166" s="390"/>
      <c r="C166" s="347"/>
      <c r="D166" s="391"/>
      <c r="E166" s="391"/>
      <c r="F166" s="391"/>
      <c r="G166" s="391"/>
      <c r="H166" s="391"/>
      <c r="I166" s="391"/>
      <c r="J166" s="391"/>
      <c r="K166" s="391"/>
      <c r="L166" s="392"/>
      <c r="M166" s="53"/>
    </row>
    <row r="167" spans="1:16" s="28" customFormat="1" x14ac:dyDescent="0.25">
      <c r="A167" s="83"/>
      <c r="B167" s="85"/>
      <c r="C167" s="86"/>
      <c r="D167" s="86"/>
      <c r="E167" s="86"/>
      <c r="F167" s="86"/>
      <c r="G167" s="86"/>
      <c r="H167" s="86"/>
      <c r="I167" s="86"/>
      <c r="J167" s="86"/>
      <c r="K167" s="86"/>
      <c r="L167" s="87"/>
    </row>
    <row r="168" spans="1:16" s="9" customFormat="1" x14ac:dyDescent="0.25">
      <c r="A168" s="7"/>
      <c r="B168" s="369" t="s">
        <v>23</v>
      </c>
      <c r="C168" s="370"/>
      <c r="D168" s="370"/>
      <c r="E168" s="370"/>
      <c r="F168" s="370"/>
      <c r="G168" s="370"/>
      <c r="H168" s="370"/>
      <c r="I168" s="370"/>
      <c r="J168" s="370"/>
      <c r="K168" s="370"/>
      <c r="L168" s="371"/>
      <c r="M168" s="103"/>
    </row>
    <row r="169" spans="1:16" s="28" customFormat="1" x14ac:dyDescent="0.25">
      <c r="A169" s="83"/>
      <c r="B169" s="110"/>
      <c r="C169" s="111"/>
      <c r="D169" s="111"/>
      <c r="E169" s="111"/>
      <c r="F169" s="111"/>
      <c r="G169" s="111"/>
      <c r="H169" s="111"/>
      <c r="I169" s="111"/>
      <c r="J169" s="111"/>
      <c r="K169" s="111"/>
      <c r="L169" s="107"/>
    </row>
    <row r="170" spans="1:16" s="28" customFormat="1" x14ac:dyDescent="0.25">
      <c r="A170" s="83"/>
      <c r="B170" s="321" t="str">
        <f>IF(Intro!$G$24="English",O170,P170)</f>
        <v>Describe whether there is seasonality in the Canadian market for the goods. Describe any seasonal patterns in your firm's imports, inventory or sales of imports in Canada.</v>
      </c>
      <c r="C170" s="322"/>
      <c r="D170" s="322"/>
      <c r="E170" s="322"/>
      <c r="F170" s="322"/>
      <c r="G170" s="322"/>
      <c r="H170" s="322"/>
      <c r="I170" s="322"/>
      <c r="J170" s="322"/>
      <c r="K170" s="322"/>
      <c r="L170" s="337"/>
      <c r="O170" s="28" t="s">
        <v>144</v>
      </c>
      <c r="P170" s="28" t="s">
        <v>145</v>
      </c>
    </row>
    <row r="171" spans="1:16" s="28" customFormat="1" x14ac:dyDescent="0.25">
      <c r="A171" s="83"/>
      <c r="B171" s="321"/>
      <c r="C171" s="322"/>
      <c r="D171" s="322"/>
      <c r="E171" s="322"/>
      <c r="F171" s="322"/>
      <c r="G171" s="322"/>
      <c r="H171" s="322"/>
      <c r="I171" s="322"/>
      <c r="J171" s="322"/>
      <c r="K171" s="322"/>
      <c r="L171" s="337"/>
    </row>
    <row r="172" spans="1:16" s="28" customFormat="1" x14ac:dyDescent="0.25">
      <c r="A172" s="83"/>
      <c r="B172" s="110"/>
      <c r="C172" s="111"/>
      <c r="D172" s="111"/>
      <c r="E172" s="111"/>
      <c r="F172" s="111"/>
      <c r="G172" s="111"/>
      <c r="H172" s="111"/>
      <c r="I172" s="111"/>
      <c r="J172" s="111"/>
      <c r="K172" s="111"/>
      <c r="L172" s="107"/>
    </row>
    <row r="173" spans="1:16" s="9" customFormat="1" x14ac:dyDescent="0.25">
      <c r="A173" s="7"/>
      <c r="B173" s="366"/>
      <c r="C173" s="367"/>
      <c r="D173" s="367"/>
      <c r="E173" s="367"/>
      <c r="F173" s="367"/>
      <c r="G173" s="367"/>
      <c r="H173" s="367"/>
      <c r="I173" s="367"/>
      <c r="J173" s="367"/>
      <c r="K173" s="367"/>
      <c r="L173" s="368"/>
      <c r="M173" s="28"/>
    </row>
    <row r="174" spans="1:16" s="9" customFormat="1" x14ac:dyDescent="0.25">
      <c r="A174" s="7"/>
      <c r="B174" s="366"/>
      <c r="C174" s="367"/>
      <c r="D174" s="367"/>
      <c r="E174" s="367"/>
      <c r="F174" s="367"/>
      <c r="G174" s="367"/>
      <c r="H174" s="367"/>
      <c r="I174" s="367"/>
      <c r="J174" s="367"/>
      <c r="K174" s="367"/>
      <c r="L174" s="368"/>
      <c r="M174" s="28"/>
    </row>
    <row r="175" spans="1:16" s="9" customFormat="1" x14ac:dyDescent="0.25">
      <c r="A175" s="7"/>
      <c r="B175" s="366"/>
      <c r="C175" s="367"/>
      <c r="D175" s="367"/>
      <c r="E175" s="367"/>
      <c r="F175" s="367"/>
      <c r="G175" s="367"/>
      <c r="H175" s="367"/>
      <c r="I175" s="367"/>
      <c r="J175" s="367"/>
      <c r="K175" s="367"/>
      <c r="L175" s="368"/>
      <c r="M175" s="28"/>
    </row>
    <row r="176" spans="1:16" s="9" customFormat="1" x14ac:dyDescent="0.25">
      <c r="A176" s="7"/>
      <c r="B176" s="366"/>
      <c r="C176" s="367"/>
      <c r="D176" s="367"/>
      <c r="E176" s="367"/>
      <c r="F176" s="367"/>
      <c r="G176" s="367"/>
      <c r="H176" s="367"/>
      <c r="I176" s="367"/>
      <c r="J176" s="367"/>
      <c r="K176" s="367"/>
      <c r="L176" s="368"/>
      <c r="M176" s="28"/>
    </row>
    <row r="177" spans="1:16" s="9" customFormat="1" x14ac:dyDescent="0.25">
      <c r="A177" s="7"/>
      <c r="B177" s="366"/>
      <c r="C177" s="367"/>
      <c r="D177" s="367"/>
      <c r="E177" s="367"/>
      <c r="F177" s="367"/>
      <c r="G177" s="367"/>
      <c r="H177" s="367"/>
      <c r="I177" s="367"/>
      <c r="J177" s="367"/>
      <c r="K177" s="367"/>
      <c r="L177" s="368"/>
      <c r="M177" s="28"/>
    </row>
    <row r="178" spans="1:16" s="9" customFormat="1" x14ac:dyDescent="0.25">
      <c r="A178" s="7"/>
      <c r="B178" s="366"/>
      <c r="C178" s="367"/>
      <c r="D178" s="367"/>
      <c r="E178" s="367"/>
      <c r="F178" s="367"/>
      <c r="G178" s="367"/>
      <c r="H178" s="367"/>
      <c r="I178" s="367"/>
      <c r="J178" s="367"/>
      <c r="K178" s="367"/>
      <c r="L178" s="368"/>
      <c r="M178" s="28"/>
    </row>
    <row r="179" spans="1:16" s="9" customFormat="1" x14ac:dyDescent="0.25">
      <c r="A179" s="7"/>
      <c r="B179" s="366"/>
      <c r="C179" s="367"/>
      <c r="D179" s="367"/>
      <c r="E179" s="367"/>
      <c r="F179" s="367"/>
      <c r="G179" s="367"/>
      <c r="H179" s="367"/>
      <c r="I179" s="367"/>
      <c r="J179" s="367"/>
      <c r="K179" s="367"/>
      <c r="L179" s="368"/>
      <c r="M179" s="28"/>
    </row>
    <row r="180" spans="1:16" s="9" customFormat="1" x14ac:dyDescent="0.25">
      <c r="A180" s="7"/>
      <c r="B180" s="366"/>
      <c r="C180" s="367"/>
      <c r="D180" s="367"/>
      <c r="E180" s="367"/>
      <c r="F180" s="367"/>
      <c r="G180" s="367"/>
      <c r="H180" s="367"/>
      <c r="I180" s="367"/>
      <c r="J180" s="367"/>
      <c r="K180" s="367"/>
      <c r="L180" s="368"/>
      <c r="M180" s="28"/>
    </row>
    <row r="181" spans="1:16" s="28" customFormat="1" x14ac:dyDescent="0.25">
      <c r="A181" s="83"/>
      <c r="B181" s="85"/>
      <c r="C181" s="86"/>
      <c r="D181" s="86"/>
      <c r="E181" s="86"/>
      <c r="F181" s="86"/>
      <c r="G181" s="86"/>
      <c r="H181" s="86"/>
      <c r="I181" s="86"/>
      <c r="J181" s="86"/>
      <c r="K181" s="86"/>
      <c r="L181" s="87"/>
    </row>
    <row r="182" spans="1:16" s="9" customFormat="1" x14ac:dyDescent="0.25">
      <c r="A182" s="7"/>
      <c r="B182" s="369" t="s">
        <v>24</v>
      </c>
      <c r="C182" s="370"/>
      <c r="D182" s="370"/>
      <c r="E182" s="370"/>
      <c r="F182" s="370"/>
      <c r="G182" s="370"/>
      <c r="H182" s="370"/>
      <c r="I182" s="370"/>
      <c r="J182" s="370"/>
      <c r="K182" s="370"/>
      <c r="L182" s="371"/>
      <c r="M182" s="103"/>
    </row>
    <row r="183" spans="1:16" s="28" customFormat="1" x14ac:dyDescent="0.25">
      <c r="A183" s="83"/>
      <c r="B183" s="110"/>
      <c r="C183" s="111"/>
      <c r="D183" s="111"/>
      <c r="E183" s="111"/>
      <c r="F183" s="111"/>
      <c r="G183" s="111"/>
      <c r="H183" s="111"/>
      <c r="I183" s="111"/>
      <c r="J183" s="111"/>
      <c r="K183" s="111"/>
      <c r="L183" s="107"/>
    </row>
    <row r="184" spans="1:16" s="28" customFormat="1" x14ac:dyDescent="0.25">
      <c r="A184" s="83"/>
      <c r="B184" s="321" t="str">
        <f>IF(Intro!$G$24="English",O184,P184)</f>
        <v>What have been the principal factors affecting the demand for the goods since January 1, 2023 (e.g., user preferences, government policy, economic conditions, exchange rate)?</v>
      </c>
      <c r="C184" s="322"/>
      <c r="D184" s="322"/>
      <c r="E184" s="322"/>
      <c r="F184" s="322"/>
      <c r="G184" s="322"/>
      <c r="H184" s="322"/>
      <c r="I184" s="322"/>
      <c r="J184" s="322"/>
      <c r="K184" s="322"/>
      <c r="L184" s="337"/>
      <c r="O184" s="28"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4" s="28"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row>
    <row r="185" spans="1:16" s="28" customFormat="1" x14ac:dyDescent="0.25">
      <c r="A185" s="83"/>
      <c r="B185" s="321"/>
      <c r="C185" s="322"/>
      <c r="D185" s="322"/>
      <c r="E185" s="322"/>
      <c r="F185" s="322"/>
      <c r="G185" s="322"/>
      <c r="H185" s="322"/>
      <c r="I185" s="322"/>
      <c r="J185" s="322"/>
      <c r="K185" s="322"/>
      <c r="L185" s="337"/>
    </row>
    <row r="186" spans="1:16" s="28" customFormat="1" x14ac:dyDescent="0.25">
      <c r="A186" s="83"/>
      <c r="B186" s="110"/>
      <c r="C186" s="111"/>
      <c r="D186" s="111"/>
      <c r="E186" s="111"/>
      <c r="F186" s="111"/>
      <c r="G186" s="111"/>
      <c r="H186" s="111"/>
      <c r="I186" s="111"/>
      <c r="J186" s="111"/>
      <c r="K186" s="111"/>
      <c r="L186" s="107"/>
    </row>
    <row r="187" spans="1:16" s="9" customFormat="1" x14ac:dyDescent="0.25">
      <c r="A187" s="7"/>
      <c r="B187" s="366"/>
      <c r="C187" s="367"/>
      <c r="D187" s="367"/>
      <c r="E187" s="367"/>
      <c r="F187" s="367"/>
      <c r="G187" s="367"/>
      <c r="H187" s="367"/>
      <c r="I187" s="367"/>
      <c r="J187" s="367"/>
      <c r="K187" s="367"/>
      <c r="L187" s="368"/>
      <c r="M187" s="28"/>
    </row>
    <row r="188" spans="1:16" s="9" customFormat="1" x14ac:dyDescent="0.25">
      <c r="A188" s="7"/>
      <c r="B188" s="366"/>
      <c r="C188" s="367"/>
      <c r="D188" s="367"/>
      <c r="E188" s="367"/>
      <c r="F188" s="367"/>
      <c r="G188" s="367"/>
      <c r="H188" s="367"/>
      <c r="I188" s="367"/>
      <c r="J188" s="367"/>
      <c r="K188" s="367"/>
      <c r="L188" s="368"/>
      <c r="M188" s="28"/>
    </row>
    <row r="189" spans="1:16" s="9" customFormat="1" x14ac:dyDescent="0.25">
      <c r="A189" s="7"/>
      <c r="B189" s="366"/>
      <c r="C189" s="367"/>
      <c r="D189" s="367"/>
      <c r="E189" s="367"/>
      <c r="F189" s="367"/>
      <c r="G189" s="367"/>
      <c r="H189" s="367"/>
      <c r="I189" s="367"/>
      <c r="J189" s="367"/>
      <c r="K189" s="367"/>
      <c r="L189" s="368"/>
      <c r="M189" s="28"/>
    </row>
    <row r="190" spans="1:16" s="9" customFormat="1" x14ac:dyDescent="0.25">
      <c r="A190" s="7"/>
      <c r="B190" s="366"/>
      <c r="C190" s="367"/>
      <c r="D190" s="367"/>
      <c r="E190" s="367"/>
      <c r="F190" s="367"/>
      <c r="G190" s="367"/>
      <c r="H190" s="367"/>
      <c r="I190" s="367"/>
      <c r="J190" s="367"/>
      <c r="K190" s="367"/>
      <c r="L190" s="368"/>
      <c r="M190" s="28"/>
    </row>
    <row r="191" spans="1:16" s="9" customFormat="1" x14ac:dyDescent="0.25">
      <c r="A191" s="7"/>
      <c r="B191" s="366"/>
      <c r="C191" s="367"/>
      <c r="D191" s="367"/>
      <c r="E191" s="367"/>
      <c r="F191" s="367"/>
      <c r="G191" s="367"/>
      <c r="H191" s="367"/>
      <c r="I191" s="367"/>
      <c r="J191" s="367"/>
      <c r="K191" s="367"/>
      <c r="L191" s="368"/>
      <c r="M191" s="28"/>
    </row>
    <row r="192" spans="1:16" s="9" customFormat="1" x14ac:dyDescent="0.25">
      <c r="A192" s="7"/>
      <c r="B192" s="366"/>
      <c r="C192" s="367"/>
      <c r="D192" s="367"/>
      <c r="E192" s="367"/>
      <c r="F192" s="367"/>
      <c r="G192" s="367"/>
      <c r="H192" s="367"/>
      <c r="I192" s="367"/>
      <c r="J192" s="367"/>
      <c r="K192" s="367"/>
      <c r="L192" s="368"/>
      <c r="M192" s="28"/>
    </row>
    <row r="193" spans="1:16" s="9" customFormat="1" x14ac:dyDescent="0.25">
      <c r="A193" s="7"/>
      <c r="B193" s="366"/>
      <c r="C193" s="367"/>
      <c r="D193" s="367"/>
      <c r="E193" s="367"/>
      <c r="F193" s="367"/>
      <c r="G193" s="367"/>
      <c r="H193" s="367"/>
      <c r="I193" s="367"/>
      <c r="J193" s="367"/>
      <c r="K193" s="367"/>
      <c r="L193" s="368"/>
      <c r="M193" s="28"/>
    </row>
    <row r="194" spans="1:16" s="9" customFormat="1" x14ac:dyDescent="0.25">
      <c r="A194" s="7"/>
      <c r="B194" s="366"/>
      <c r="C194" s="367"/>
      <c r="D194" s="367"/>
      <c r="E194" s="367"/>
      <c r="F194" s="367"/>
      <c r="G194" s="367"/>
      <c r="H194" s="367"/>
      <c r="I194" s="367"/>
      <c r="J194" s="367"/>
      <c r="K194" s="367"/>
      <c r="L194" s="368"/>
      <c r="M194" s="28"/>
    </row>
    <row r="195" spans="1:16" s="28" customFormat="1" x14ac:dyDescent="0.25">
      <c r="A195" s="83"/>
      <c r="B195" s="85"/>
      <c r="C195" s="86"/>
      <c r="D195" s="86"/>
      <c r="E195" s="86"/>
      <c r="F195" s="86"/>
      <c r="G195" s="86"/>
      <c r="H195" s="86"/>
      <c r="I195" s="86"/>
      <c r="J195" s="86"/>
      <c r="K195" s="86"/>
      <c r="L195" s="87"/>
    </row>
    <row r="196" spans="1:16" s="9" customFormat="1" x14ac:dyDescent="0.25">
      <c r="A196" s="7"/>
      <c r="B196" s="369" t="s">
        <v>26</v>
      </c>
      <c r="C196" s="370"/>
      <c r="D196" s="370"/>
      <c r="E196" s="370"/>
      <c r="F196" s="370"/>
      <c r="G196" s="370"/>
      <c r="H196" s="370"/>
      <c r="I196" s="370"/>
      <c r="J196" s="370"/>
      <c r="K196" s="370"/>
      <c r="L196" s="371"/>
      <c r="M196" s="103"/>
    </row>
    <row r="197" spans="1:16" s="28" customFormat="1" x14ac:dyDescent="0.25">
      <c r="A197" s="83"/>
      <c r="B197" s="110"/>
      <c r="C197" s="111"/>
      <c r="D197" s="111"/>
      <c r="E197" s="111"/>
      <c r="F197" s="111"/>
      <c r="G197" s="111"/>
      <c r="H197" s="111"/>
      <c r="I197" s="111"/>
      <c r="J197" s="111"/>
      <c r="K197" s="111"/>
      <c r="L197" s="107"/>
    </row>
    <row r="198" spans="1:16" s="28" customFormat="1" x14ac:dyDescent="0.25">
      <c r="A198" s="83"/>
      <c r="B198" s="387" t="str">
        <f>IF(Intro!$G$24="English",O198,P198)</f>
        <v>Describe any changes in technology that have impacted the Canadian market for the goods since January 1, 2023.</v>
      </c>
      <c r="C198" s="388"/>
      <c r="D198" s="388"/>
      <c r="E198" s="388"/>
      <c r="F198" s="388"/>
      <c r="G198" s="388"/>
      <c r="H198" s="388"/>
      <c r="I198" s="388"/>
      <c r="J198" s="388"/>
      <c r="K198" s="388"/>
      <c r="L198" s="389"/>
      <c r="O198" s="28" t="str">
        <f>"Describe any changes in technology that have impacted the Canadian market for the goods since January 1, "&amp;Variables!B6&amp;"."</f>
        <v>Describe any changes in technology that have impacted the Canadian market for the goods since January 1, 2023.</v>
      </c>
      <c r="P198" s="28"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row>
    <row r="199" spans="1:16" s="28" customFormat="1" x14ac:dyDescent="0.25">
      <c r="A199" s="83"/>
      <c r="B199" s="110"/>
      <c r="C199" s="111"/>
      <c r="D199" s="111"/>
      <c r="E199" s="111"/>
      <c r="F199" s="111"/>
      <c r="G199" s="111"/>
      <c r="H199" s="111"/>
      <c r="I199" s="111"/>
      <c r="J199" s="111"/>
      <c r="K199" s="111"/>
      <c r="L199" s="107"/>
    </row>
    <row r="200" spans="1:16" s="9" customFormat="1" x14ac:dyDescent="0.25">
      <c r="A200" s="7"/>
      <c r="B200" s="366"/>
      <c r="C200" s="367"/>
      <c r="D200" s="367"/>
      <c r="E200" s="367"/>
      <c r="F200" s="367"/>
      <c r="G200" s="367"/>
      <c r="H200" s="367"/>
      <c r="I200" s="367"/>
      <c r="J200" s="367"/>
      <c r="K200" s="367"/>
      <c r="L200" s="368"/>
      <c r="M200" s="28"/>
    </row>
    <row r="201" spans="1:16" s="9" customFormat="1" x14ac:dyDescent="0.25">
      <c r="A201" s="7"/>
      <c r="B201" s="366"/>
      <c r="C201" s="367"/>
      <c r="D201" s="367"/>
      <c r="E201" s="367"/>
      <c r="F201" s="367"/>
      <c r="G201" s="367"/>
      <c r="H201" s="367"/>
      <c r="I201" s="367"/>
      <c r="J201" s="367"/>
      <c r="K201" s="367"/>
      <c r="L201" s="368"/>
      <c r="M201" s="28"/>
    </row>
    <row r="202" spans="1:16" s="9" customFormat="1" x14ac:dyDescent="0.25">
      <c r="A202" s="7"/>
      <c r="B202" s="366"/>
      <c r="C202" s="367"/>
      <c r="D202" s="367"/>
      <c r="E202" s="367"/>
      <c r="F202" s="367"/>
      <c r="G202" s="367"/>
      <c r="H202" s="367"/>
      <c r="I202" s="367"/>
      <c r="J202" s="367"/>
      <c r="K202" s="367"/>
      <c r="L202" s="368"/>
      <c r="M202" s="28"/>
    </row>
    <row r="203" spans="1:16" s="9" customFormat="1" x14ac:dyDescent="0.25">
      <c r="A203" s="7"/>
      <c r="B203" s="366"/>
      <c r="C203" s="367"/>
      <c r="D203" s="367"/>
      <c r="E203" s="367"/>
      <c r="F203" s="367"/>
      <c r="G203" s="367"/>
      <c r="H203" s="367"/>
      <c r="I203" s="367"/>
      <c r="J203" s="367"/>
      <c r="K203" s="367"/>
      <c r="L203" s="368"/>
      <c r="M203" s="28"/>
    </row>
    <row r="204" spans="1:16" s="9" customFormat="1" x14ac:dyDescent="0.25">
      <c r="A204" s="7"/>
      <c r="B204" s="366"/>
      <c r="C204" s="367"/>
      <c r="D204" s="367"/>
      <c r="E204" s="367"/>
      <c r="F204" s="367"/>
      <c r="G204" s="367"/>
      <c r="H204" s="367"/>
      <c r="I204" s="367"/>
      <c r="J204" s="367"/>
      <c r="K204" s="367"/>
      <c r="L204" s="368"/>
      <c r="M204" s="28"/>
    </row>
    <row r="205" spans="1:16" s="9" customFormat="1" x14ac:dyDescent="0.25">
      <c r="A205" s="7"/>
      <c r="B205" s="366"/>
      <c r="C205" s="367"/>
      <c r="D205" s="367"/>
      <c r="E205" s="367"/>
      <c r="F205" s="367"/>
      <c r="G205" s="367"/>
      <c r="H205" s="367"/>
      <c r="I205" s="367"/>
      <c r="J205" s="367"/>
      <c r="K205" s="367"/>
      <c r="L205" s="368"/>
      <c r="M205" s="28"/>
    </row>
    <row r="206" spans="1:16" s="9" customFormat="1" x14ac:dyDescent="0.25">
      <c r="A206" s="7"/>
      <c r="B206" s="366"/>
      <c r="C206" s="367"/>
      <c r="D206" s="367"/>
      <c r="E206" s="367"/>
      <c r="F206" s="367"/>
      <c r="G206" s="367"/>
      <c r="H206" s="367"/>
      <c r="I206" s="367"/>
      <c r="J206" s="367"/>
      <c r="K206" s="367"/>
      <c r="L206" s="368"/>
      <c r="M206" s="28"/>
    </row>
    <row r="207" spans="1:16" s="9" customFormat="1" x14ac:dyDescent="0.25">
      <c r="A207" s="7"/>
      <c r="B207" s="366"/>
      <c r="C207" s="367"/>
      <c r="D207" s="367"/>
      <c r="E207" s="367"/>
      <c r="F207" s="367"/>
      <c r="G207" s="367"/>
      <c r="H207" s="367"/>
      <c r="I207" s="367"/>
      <c r="J207" s="367"/>
      <c r="K207" s="367"/>
      <c r="L207" s="368"/>
      <c r="M207" s="28"/>
    </row>
    <row r="208" spans="1:16" s="28" customFormat="1" x14ac:dyDescent="0.25">
      <c r="A208" s="83"/>
      <c r="B208" s="85"/>
      <c r="C208" s="86"/>
      <c r="D208" s="86"/>
      <c r="E208" s="86"/>
      <c r="F208" s="86"/>
      <c r="G208" s="86"/>
      <c r="H208" s="86"/>
      <c r="I208" s="86"/>
      <c r="J208" s="86"/>
      <c r="K208" s="86"/>
      <c r="L208" s="87"/>
    </row>
    <row r="209" spans="1:16" s="9" customFormat="1" x14ac:dyDescent="0.25">
      <c r="A209" s="7"/>
      <c r="B209" s="369" t="s">
        <v>34</v>
      </c>
      <c r="C209" s="370"/>
      <c r="D209" s="370"/>
      <c r="E209" s="370"/>
      <c r="F209" s="370"/>
      <c r="G209" s="370"/>
      <c r="H209" s="370"/>
      <c r="I209" s="370"/>
      <c r="J209" s="370"/>
      <c r="K209" s="370"/>
      <c r="L209" s="371"/>
      <c r="M209" s="103"/>
    </row>
    <row r="210" spans="1:16" s="28" customFormat="1" x14ac:dyDescent="0.25">
      <c r="A210" s="83"/>
      <c r="B210" s="110"/>
      <c r="C210" s="111"/>
      <c r="D210" s="111"/>
      <c r="E210" s="111"/>
      <c r="F210" s="111"/>
      <c r="G210" s="111"/>
      <c r="H210" s="111"/>
      <c r="I210" s="111"/>
      <c r="J210" s="111"/>
      <c r="K210" s="111"/>
      <c r="L210" s="107"/>
    </row>
    <row r="211" spans="1:16" s="28" customFormat="1" x14ac:dyDescent="0.25">
      <c r="A211" s="83"/>
      <c r="B211" s="321" t="str">
        <f>IF(Intro!$G$24="English",O211,P211)</f>
        <v>Explain circumstances where Canadian purchasers are willing to pay a price premium for the goods produced in Canada and what the amount of that premium would be.</v>
      </c>
      <c r="C211" s="322"/>
      <c r="D211" s="322"/>
      <c r="E211" s="322"/>
      <c r="F211" s="322"/>
      <c r="G211" s="322"/>
      <c r="H211" s="322"/>
      <c r="I211" s="322"/>
      <c r="J211" s="322"/>
      <c r="K211" s="322"/>
      <c r="L211" s="337"/>
      <c r="O211" s="28" t="s">
        <v>123</v>
      </c>
      <c r="P211" s="28" t="s">
        <v>158</v>
      </c>
    </row>
    <row r="212" spans="1:16" s="28" customFormat="1" x14ac:dyDescent="0.25">
      <c r="A212" s="83"/>
      <c r="B212" s="110"/>
      <c r="C212" s="111"/>
      <c r="D212" s="111"/>
      <c r="E212" s="111"/>
      <c r="F212" s="111"/>
      <c r="G212" s="111"/>
      <c r="H212" s="111"/>
      <c r="I212" s="111"/>
      <c r="J212" s="111"/>
      <c r="K212" s="111"/>
      <c r="L212" s="107"/>
    </row>
    <row r="213" spans="1:16" x14ac:dyDescent="0.25">
      <c r="B213" s="412" t="str">
        <f>IF(Intro!$G$24="English",O213,P213)</f>
        <v>Price Premium</v>
      </c>
      <c r="C213" s="309"/>
      <c r="D213" s="54" t="s">
        <v>95</v>
      </c>
      <c r="E213" s="139"/>
      <c r="F213" s="111"/>
      <c r="G213" s="111"/>
      <c r="H213" s="111"/>
      <c r="I213" s="111"/>
      <c r="J213" s="111"/>
      <c r="K213" s="111"/>
      <c r="L213" s="107"/>
      <c r="M213" s="53"/>
      <c r="O213" s="53" t="s">
        <v>96</v>
      </c>
      <c r="P213" s="53" t="s">
        <v>97</v>
      </c>
    </row>
    <row r="214" spans="1:16" s="28" customFormat="1" x14ac:dyDescent="0.25">
      <c r="A214" s="83"/>
      <c r="B214" s="110"/>
      <c r="C214" s="111"/>
      <c r="D214" s="111"/>
      <c r="E214" s="111"/>
      <c r="F214" s="111"/>
      <c r="G214" s="111"/>
      <c r="H214" s="111"/>
      <c r="I214" s="111"/>
      <c r="J214" s="111"/>
      <c r="K214" s="111"/>
      <c r="L214" s="107"/>
    </row>
    <row r="215" spans="1:16" s="9" customFormat="1" x14ac:dyDescent="0.25">
      <c r="A215" s="7"/>
      <c r="B215" s="366"/>
      <c r="C215" s="367"/>
      <c r="D215" s="367"/>
      <c r="E215" s="367"/>
      <c r="F215" s="367"/>
      <c r="G215" s="367"/>
      <c r="H215" s="367"/>
      <c r="I215" s="367"/>
      <c r="J215" s="367"/>
      <c r="K215" s="367"/>
      <c r="L215" s="368"/>
      <c r="M215" s="28"/>
    </row>
    <row r="216" spans="1:16" s="9" customFormat="1" x14ac:dyDescent="0.25">
      <c r="A216" s="7"/>
      <c r="B216" s="366"/>
      <c r="C216" s="367"/>
      <c r="D216" s="367"/>
      <c r="E216" s="367"/>
      <c r="F216" s="367"/>
      <c r="G216" s="367"/>
      <c r="H216" s="367"/>
      <c r="I216" s="367"/>
      <c r="J216" s="367"/>
      <c r="K216" s="367"/>
      <c r="L216" s="368"/>
      <c r="M216" s="28"/>
    </row>
    <row r="217" spans="1:16" s="9" customFormat="1" x14ac:dyDescent="0.25">
      <c r="A217" s="7"/>
      <c r="B217" s="366"/>
      <c r="C217" s="367"/>
      <c r="D217" s="367"/>
      <c r="E217" s="367"/>
      <c r="F217" s="367"/>
      <c r="G217" s="367"/>
      <c r="H217" s="367"/>
      <c r="I217" s="367"/>
      <c r="J217" s="367"/>
      <c r="K217" s="367"/>
      <c r="L217" s="368"/>
      <c r="M217" s="28"/>
    </row>
    <row r="218" spans="1:16" s="9" customFormat="1" x14ac:dyDescent="0.25">
      <c r="A218" s="7"/>
      <c r="B218" s="366"/>
      <c r="C218" s="367"/>
      <c r="D218" s="367"/>
      <c r="E218" s="367"/>
      <c r="F218" s="367"/>
      <c r="G218" s="367"/>
      <c r="H218" s="367"/>
      <c r="I218" s="367"/>
      <c r="J218" s="367"/>
      <c r="K218" s="367"/>
      <c r="L218" s="368"/>
      <c r="M218" s="28"/>
    </row>
    <row r="219" spans="1:16" s="9" customFormat="1" x14ac:dyDescent="0.25">
      <c r="A219" s="7"/>
      <c r="B219" s="366"/>
      <c r="C219" s="367"/>
      <c r="D219" s="367"/>
      <c r="E219" s="367"/>
      <c r="F219" s="367"/>
      <c r="G219" s="367"/>
      <c r="H219" s="367"/>
      <c r="I219" s="367"/>
      <c r="J219" s="367"/>
      <c r="K219" s="367"/>
      <c r="L219" s="368"/>
      <c r="M219" s="28"/>
    </row>
    <row r="220" spans="1:16" s="9" customFormat="1" x14ac:dyDescent="0.25">
      <c r="A220" s="7"/>
      <c r="B220" s="366"/>
      <c r="C220" s="367"/>
      <c r="D220" s="367"/>
      <c r="E220" s="367"/>
      <c r="F220" s="367"/>
      <c r="G220" s="367"/>
      <c r="H220" s="367"/>
      <c r="I220" s="367"/>
      <c r="J220" s="367"/>
      <c r="K220" s="367"/>
      <c r="L220" s="368"/>
      <c r="M220" s="28"/>
    </row>
    <row r="221" spans="1:16" s="9" customFormat="1" x14ac:dyDescent="0.25">
      <c r="A221" s="7"/>
      <c r="B221" s="366"/>
      <c r="C221" s="367"/>
      <c r="D221" s="367"/>
      <c r="E221" s="367"/>
      <c r="F221" s="367"/>
      <c r="G221" s="367"/>
      <c r="H221" s="367"/>
      <c r="I221" s="367"/>
      <c r="J221" s="367"/>
      <c r="K221" s="367"/>
      <c r="L221" s="368"/>
      <c r="M221" s="28"/>
    </row>
    <row r="222" spans="1:16" s="9" customFormat="1" x14ac:dyDescent="0.25">
      <c r="A222" s="7"/>
      <c r="B222" s="366"/>
      <c r="C222" s="367"/>
      <c r="D222" s="367"/>
      <c r="E222" s="367"/>
      <c r="F222" s="367"/>
      <c r="G222" s="367"/>
      <c r="H222" s="367"/>
      <c r="I222" s="367"/>
      <c r="J222" s="367"/>
      <c r="K222" s="367"/>
      <c r="L222" s="368"/>
      <c r="M222" s="28"/>
    </row>
    <row r="223" spans="1:16" s="28" customFormat="1" x14ac:dyDescent="0.25">
      <c r="A223" s="83"/>
      <c r="B223" s="85"/>
      <c r="C223" s="86"/>
      <c r="D223" s="86"/>
      <c r="E223" s="86"/>
      <c r="F223" s="86"/>
      <c r="G223" s="86"/>
      <c r="H223" s="86"/>
      <c r="I223" s="86"/>
      <c r="J223" s="86"/>
      <c r="K223" s="86"/>
      <c r="L223" s="87"/>
    </row>
    <row r="224" spans="1:16" s="9" customFormat="1" x14ac:dyDescent="0.25">
      <c r="A224" s="7"/>
      <c r="B224" s="369" t="s">
        <v>36</v>
      </c>
      <c r="C224" s="370"/>
      <c r="D224" s="370"/>
      <c r="E224" s="370"/>
      <c r="F224" s="370"/>
      <c r="G224" s="370"/>
      <c r="H224" s="370"/>
      <c r="I224" s="370"/>
      <c r="J224" s="370"/>
      <c r="K224" s="370"/>
      <c r="L224" s="371"/>
      <c r="M224" s="103"/>
    </row>
    <row r="225" spans="1:16" s="28" customFormat="1" x14ac:dyDescent="0.25">
      <c r="A225" s="83"/>
      <c r="B225" s="110"/>
      <c r="C225" s="111"/>
      <c r="D225" s="111"/>
      <c r="E225" s="111"/>
      <c r="F225" s="111"/>
      <c r="G225" s="111"/>
      <c r="H225" s="111"/>
      <c r="I225" s="111"/>
      <c r="J225" s="111"/>
      <c r="K225" s="111"/>
      <c r="L225" s="107"/>
    </row>
    <row r="226" spans="1:16" s="28" customFormat="1" x14ac:dyDescent="0.25">
      <c r="A226" s="83"/>
      <c r="B226" s="275" t="str">
        <f>IF(Intro!$G$24="English",O226,P226)</f>
        <v>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 Explain.</v>
      </c>
      <c r="C226" s="276"/>
      <c r="D226" s="276"/>
      <c r="E226" s="276"/>
      <c r="F226" s="276"/>
      <c r="G226" s="276"/>
      <c r="H226" s="276"/>
      <c r="I226" s="276"/>
      <c r="J226" s="276"/>
      <c r="K226" s="276"/>
      <c r="L226" s="277"/>
      <c r="O226" s="28" t="str">
        <f>"Are the goods produced in Canada interchangeable with the goods imported from "&amp;Variables!B5&amp;"? Explain."</f>
        <v>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 Explain.</v>
      </c>
      <c r="P226" s="28" t="str">
        <f>"Les marchandises produites au Canada sont-elles interchangeables avec les marchandises importées "&amp;Variables!C5&amp;"? Expliquez."</f>
        <v>Les marchandises produites au Canada sont-elles interchangeables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27" spans="1:16" s="28" customFormat="1" x14ac:dyDescent="0.25">
      <c r="A227" s="83"/>
      <c r="B227" s="275"/>
      <c r="C227" s="276"/>
      <c r="D227" s="276"/>
      <c r="E227" s="276"/>
      <c r="F227" s="276"/>
      <c r="G227" s="276"/>
      <c r="H227" s="276"/>
      <c r="I227" s="276"/>
      <c r="J227" s="276"/>
      <c r="K227" s="276"/>
      <c r="L227" s="277"/>
    </row>
    <row r="228" spans="1:16" s="28" customFormat="1" x14ac:dyDescent="0.25">
      <c r="A228" s="83"/>
      <c r="B228" s="110"/>
      <c r="C228" s="111"/>
      <c r="D228" s="111"/>
      <c r="E228" s="111"/>
      <c r="F228" s="111"/>
      <c r="G228" s="111"/>
      <c r="H228" s="111"/>
      <c r="I228" s="111"/>
      <c r="J228" s="111"/>
      <c r="K228" s="111"/>
      <c r="L228" s="107"/>
    </row>
    <row r="229" spans="1:16" s="9" customFormat="1" x14ac:dyDescent="0.25">
      <c r="A229" s="7"/>
      <c r="B229" s="366"/>
      <c r="C229" s="367"/>
      <c r="D229" s="367"/>
      <c r="E229" s="367"/>
      <c r="F229" s="367"/>
      <c r="G229" s="367"/>
      <c r="H229" s="367"/>
      <c r="I229" s="367"/>
      <c r="J229" s="367"/>
      <c r="K229" s="367"/>
      <c r="L229" s="368"/>
      <c r="M229" s="28"/>
    </row>
    <row r="230" spans="1:16" s="9" customFormat="1" x14ac:dyDescent="0.25">
      <c r="A230" s="7"/>
      <c r="B230" s="366"/>
      <c r="C230" s="367"/>
      <c r="D230" s="367"/>
      <c r="E230" s="367"/>
      <c r="F230" s="367"/>
      <c r="G230" s="367"/>
      <c r="H230" s="367"/>
      <c r="I230" s="367"/>
      <c r="J230" s="367"/>
      <c r="K230" s="367"/>
      <c r="L230" s="368"/>
      <c r="M230" s="28"/>
    </row>
    <row r="231" spans="1:16" s="9" customFormat="1" x14ac:dyDescent="0.25">
      <c r="A231" s="7"/>
      <c r="B231" s="366"/>
      <c r="C231" s="367"/>
      <c r="D231" s="367"/>
      <c r="E231" s="367"/>
      <c r="F231" s="367"/>
      <c r="G231" s="367"/>
      <c r="H231" s="367"/>
      <c r="I231" s="367"/>
      <c r="J231" s="367"/>
      <c r="K231" s="367"/>
      <c r="L231" s="368"/>
      <c r="M231" s="28"/>
    </row>
    <row r="232" spans="1:16" s="9" customFormat="1" x14ac:dyDescent="0.25">
      <c r="A232" s="7"/>
      <c r="B232" s="366"/>
      <c r="C232" s="367"/>
      <c r="D232" s="367"/>
      <c r="E232" s="367"/>
      <c r="F232" s="367"/>
      <c r="G232" s="367"/>
      <c r="H232" s="367"/>
      <c r="I232" s="367"/>
      <c r="J232" s="367"/>
      <c r="K232" s="367"/>
      <c r="L232" s="368"/>
      <c r="M232" s="28"/>
    </row>
    <row r="233" spans="1:16" s="9" customFormat="1" x14ac:dyDescent="0.25">
      <c r="A233" s="7"/>
      <c r="B233" s="366"/>
      <c r="C233" s="367"/>
      <c r="D233" s="367"/>
      <c r="E233" s="367"/>
      <c r="F233" s="367"/>
      <c r="G233" s="367"/>
      <c r="H233" s="367"/>
      <c r="I233" s="367"/>
      <c r="J233" s="367"/>
      <c r="K233" s="367"/>
      <c r="L233" s="368"/>
      <c r="M233" s="28"/>
    </row>
    <row r="234" spans="1:16" s="9" customFormat="1" x14ac:dyDescent="0.25">
      <c r="A234" s="7"/>
      <c r="B234" s="366"/>
      <c r="C234" s="367"/>
      <c r="D234" s="367"/>
      <c r="E234" s="367"/>
      <c r="F234" s="367"/>
      <c r="G234" s="367"/>
      <c r="H234" s="367"/>
      <c r="I234" s="367"/>
      <c r="J234" s="367"/>
      <c r="K234" s="367"/>
      <c r="L234" s="368"/>
      <c r="M234" s="28"/>
    </row>
    <row r="235" spans="1:16" s="9" customFormat="1" x14ac:dyDescent="0.25">
      <c r="A235" s="7"/>
      <c r="B235" s="366"/>
      <c r="C235" s="367"/>
      <c r="D235" s="367"/>
      <c r="E235" s="367"/>
      <c r="F235" s="367"/>
      <c r="G235" s="367"/>
      <c r="H235" s="367"/>
      <c r="I235" s="367"/>
      <c r="J235" s="367"/>
      <c r="K235" s="367"/>
      <c r="L235" s="368"/>
      <c r="M235" s="28"/>
    </row>
    <row r="236" spans="1:16" s="9" customFormat="1" x14ac:dyDescent="0.25">
      <c r="A236" s="7"/>
      <c r="B236" s="366"/>
      <c r="C236" s="367"/>
      <c r="D236" s="367"/>
      <c r="E236" s="367"/>
      <c r="F236" s="367"/>
      <c r="G236" s="367"/>
      <c r="H236" s="367"/>
      <c r="I236" s="367"/>
      <c r="J236" s="367"/>
      <c r="K236" s="367"/>
      <c r="L236" s="368"/>
      <c r="M236" s="28"/>
    </row>
    <row r="237" spans="1:16" s="28" customFormat="1" x14ac:dyDescent="0.25">
      <c r="A237" s="83"/>
      <c r="B237" s="85"/>
      <c r="C237" s="86"/>
      <c r="D237" s="86"/>
      <c r="E237" s="86"/>
      <c r="F237" s="86"/>
      <c r="G237" s="86"/>
      <c r="H237" s="86"/>
      <c r="I237" s="86"/>
      <c r="J237" s="86"/>
      <c r="K237" s="86"/>
      <c r="L237" s="87"/>
    </row>
    <row r="238" spans="1:16" s="9" customFormat="1" x14ac:dyDescent="0.25">
      <c r="A238" s="7"/>
      <c r="B238" s="369" t="s">
        <v>37</v>
      </c>
      <c r="C238" s="370"/>
      <c r="D238" s="370"/>
      <c r="E238" s="370"/>
      <c r="F238" s="370"/>
      <c r="G238" s="370"/>
      <c r="H238" s="370"/>
      <c r="I238" s="370"/>
      <c r="J238" s="370"/>
      <c r="K238" s="370"/>
      <c r="L238" s="371"/>
      <c r="M238" s="103"/>
    </row>
    <row r="239" spans="1:16" s="28" customFormat="1" x14ac:dyDescent="0.25">
      <c r="A239" s="83"/>
      <c r="B239" s="110"/>
      <c r="C239" s="111"/>
      <c r="D239" s="111"/>
      <c r="E239" s="111"/>
      <c r="F239" s="111"/>
      <c r="G239" s="111"/>
      <c r="H239" s="111"/>
      <c r="I239" s="111"/>
      <c r="J239" s="111"/>
      <c r="K239" s="111"/>
      <c r="L239" s="107"/>
    </row>
    <row r="240" spans="1:16" s="28" customFormat="1" ht="14.1" customHeight="1" x14ac:dyDescent="0.25">
      <c r="A240" s="83"/>
      <c r="B240" s="275" t="str">
        <f>IF(Intro!$G$24="English",O240,P240)</f>
        <v>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 Explain.</v>
      </c>
      <c r="C240" s="276"/>
      <c r="D240" s="276"/>
      <c r="E240" s="276"/>
      <c r="F240" s="276"/>
      <c r="G240" s="276"/>
      <c r="H240" s="276"/>
      <c r="I240" s="276"/>
      <c r="J240" s="276"/>
      <c r="K240" s="276"/>
      <c r="L240" s="277"/>
      <c r="O240" s="28" t="str">
        <f>"Are the goods produced in Canada comparable in price with the goods imported from "&amp;Variables!B5&amp;"? Explain."</f>
        <v>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 Explain.</v>
      </c>
      <c r="P240" s="28" t="str">
        <f>"Les marchandises produites au Canada sont-elles comparables en prix aux marchandises importées "&amp;Variables!C5&amp;"? Expliquez."</f>
        <v>Les marchandises produites au Canada sont-elles comparables en prix aux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41" spans="1:16" s="28" customFormat="1" x14ac:dyDescent="0.25">
      <c r="A241" s="83"/>
      <c r="B241" s="275"/>
      <c r="C241" s="276"/>
      <c r="D241" s="276"/>
      <c r="E241" s="276"/>
      <c r="F241" s="276"/>
      <c r="G241" s="276"/>
      <c r="H241" s="276"/>
      <c r="I241" s="276"/>
      <c r="J241" s="276"/>
      <c r="K241" s="276"/>
      <c r="L241" s="277"/>
    </row>
    <row r="242" spans="1:16" s="28" customFormat="1" x14ac:dyDescent="0.25">
      <c r="A242" s="83"/>
      <c r="B242" s="110"/>
      <c r="C242" s="111"/>
      <c r="D242" s="111"/>
      <c r="E242" s="111"/>
      <c r="F242" s="111"/>
      <c r="G242" s="111"/>
      <c r="H242" s="111"/>
      <c r="I242" s="111"/>
      <c r="J242" s="111"/>
      <c r="K242" s="111"/>
      <c r="L242" s="107"/>
    </row>
    <row r="243" spans="1:16" s="9" customFormat="1" x14ac:dyDescent="0.25">
      <c r="A243" s="7"/>
      <c r="B243" s="366"/>
      <c r="C243" s="367"/>
      <c r="D243" s="367"/>
      <c r="E243" s="367"/>
      <c r="F243" s="367"/>
      <c r="G243" s="367"/>
      <c r="H243" s="367"/>
      <c r="I243" s="367"/>
      <c r="J243" s="367"/>
      <c r="K243" s="367"/>
      <c r="L243" s="368"/>
      <c r="M243" s="28"/>
    </row>
    <row r="244" spans="1:16" s="9" customFormat="1" x14ac:dyDescent="0.25">
      <c r="A244" s="7"/>
      <c r="B244" s="366"/>
      <c r="C244" s="367"/>
      <c r="D244" s="367"/>
      <c r="E244" s="367"/>
      <c r="F244" s="367"/>
      <c r="G244" s="367"/>
      <c r="H244" s="367"/>
      <c r="I244" s="367"/>
      <c r="J244" s="367"/>
      <c r="K244" s="367"/>
      <c r="L244" s="368"/>
      <c r="M244" s="28"/>
    </row>
    <row r="245" spans="1:16" s="9" customFormat="1" x14ac:dyDescent="0.25">
      <c r="A245" s="7"/>
      <c r="B245" s="366"/>
      <c r="C245" s="367"/>
      <c r="D245" s="367"/>
      <c r="E245" s="367"/>
      <c r="F245" s="367"/>
      <c r="G245" s="367"/>
      <c r="H245" s="367"/>
      <c r="I245" s="367"/>
      <c r="J245" s="367"/>
      <c r="K245" s="367"/>
      <c r="L245" s="368"/>
      <c r="M245" s="28"/>
    </row>
    <row r="246" spans="1:16" s="9" customFormat="1" x14ac:dyDescent="0.25">
      <c r="A246" s="7"/>
      <c r="B246" s="366"/>
      <c r="C246" s="367"/>
      <c r="D246" s="367"/>
      <c r="E246" s="367"/>
      <c r="F246" s="367"/>
      <c r="G246" s="367"/>
      <c r="H246" s="367"/>
      <c r="I246" s="367"/>
      <c r="J246" s="367"/>
      <c r="K246" s="367"/>
      <c r="L246" s="368"/>
      <c r="M246" s="28"/>
    </row>
    <row r="247" spans="1:16" s="9" customFormat="1" x14ac:dyDescent="0.25">
      <c r="A247" s="7"/>
      <c r="B247" s="366"/>
      <c r="C247" s="367"/>
      <c r="D247" s="367"/>
      <c r="E247" s="367"/>
      <c r="F247" s="367"/>
      <c r="G247" s="367"/>
      <c r="H247" s="367"/>
      <c r="I247" s="367"/>
      <c r="J247" s="367"/>
      <c r="K247" s="367"/>
      <c r="L247" s="368"/>
      <c r="M247" s="28"/>
    </row>
    <row r="248" spans="1:16" s="9" customFormat="1" x14ac:dyDescent="0.25">
      <c r="A248" s="7"/>
      <c r="B248" s="366"/>
      <c r="C248" s="367"/>
      <c r="D248" s="367"/>
      <c r="E248" s="367"/>
      <c r="F248" s="367"/>
      <c r="G248" s="367"/>
      <c r="H248" s="367"/>
      <c r="I248" s="367"/>
      <c r="J248" s="367"/>
      <c r="K248" s="367"/>
      <c r="L248" s="368"/>
      <c r="M248" s="28"/>
    </row>
    <row r="249" spans="1:16" s="9" customFormat="1" x14ac:dyDescent="0.25">
      <c r="A249" s="7"/>
      <c r="B249" s="366"/>
      <c r="C249" s="367"/>
      <c r="D249" s="367"/>
      <c r="E249" s="367"/>
      <c r="F249" s="367"/>
      <c r="G249" s="367"/>
      <c r="H249" s="367"/>
      <c r="I249" s="367"/>
      <c r="J249" s="367"/>
      <c r="K249" s="367"/>
      <c r="L249" s="368"/>
      <c r="M249" s="28"/>
    </row>
    <row r="250" spans="1:16" s="9" customFormat="1" x14ac:dyDescent="0.25">
      <c r="A250" s="7"/>
      <c r="B250" s="366"/>
      <c r="C250" s="367"/>
      <c r="D250" s="367"/>
      <c r="E250" s="367"/>
      <c r="F250" s="367"/>
      <c r="G250" s="367"/>
      <c r="H250" s="367"/>
      <c r="I250" s="367"/>
      <c r="J250" s="367"/>
      <c r="K250" s="367"/>
      <c r="L250" s="368"/>
      <c r="M250" s="28"/>
    </row>
    <row r="251" spans="1:16" s="28" customFormat="1" x14ac:dyDescent="0.25">
      <c r="A251" s="83"/>
      <c r="B251" s="85"/>
      <c r="C251" s="86"/>
      <c r="D251" s="86"/>
      <c r="E251" s="86"/>
      <c r="F251" s="86"/>
      <c r="G251" s="86"/>
      <c r="H251" s="86"/>
      <c r="I251" s="86"/>
      <c r="J251" s="86"/>
      <c r="K251" s="86"/>
      <c r="L251" s="87"/>
    </row>
    <row r="252" spans="1:16" s="9" customFormat="1" x14ac:dyDescent="0.25">
      <c r="A252" s="7"/>
      <c r="B252" s="369" t="s">
        <v>35</v>
      </c>
      <c r="C252" s="370"/>
      <c r="D252" s="370"/>
      <c r="E252" s="370"/>
      <c r="F252" s="370"/>
      <c r="G252" s="370"/>
      <c r="H252" s="370"/>
      <c r="I252" s="370"/>
      <c r="J252" s="370"/>
      <c r="K252" s="370"/>
      <c r="L252" s="371"/>
      <c r="M252" s="103"/>
    </row>
    <row r="253" spans="1:16" s="28" customFormat="1" x14ac:dyDescent="0.25">
      <c r="A253" s="83"/>
      <c r="B253" s="110"/>
      <c r="C253" s="111"/>
      <c r="D253" s="111"/>
      <c r="E253" s="111"/>
      <c r="F253" s="111"/>
      <c r="G253" s="111"/>
      <c r="H253" s="111"/>
      <c r="I253" s="111"/>
      <c r="J253" s="111"/>
      <c r="K253" s="111"/>
      <c r="L253" s="107"/>
    </row>
    <row r="254" spans="1:16" s="28" customFormat="1" ht="14.1" customHeight="1" x14ac:dyDescent="0.25">
      <c r="A254" s="83"/>
      <c r="B254" s="321" t="str">
        <f>IF(Intro!$G$24="English",O254,P254)</f>
        <v>Are the goods produced in Canada comparable in non-price factors (including product quality, lead and delivery times, reliability of supply, etc.) with the goods imported from Chinese Taipei, India, Indonesia, Korea, Thailand, Türkiye, Ukraine, and Vietnam, except for goods exported from Korea by Hyundai Steel Company, and goods exported from Türkiye by Borusan Mannesmann Boru Sanayi ve Ticaret A.Ş.? Explain.</v>
      </c>
      <c r="C254" s="322"/>
      <c r="D254" s="322"/>
      <c r="E254" s="322"/>
      <c r="F254" s="322"/>
      <c r="G254" s="322"/>
      <c r="H254" s="322"/>
      <c r="I254" s="322"/>
      <c r="J254" s="322"/>
      <c r="K254" s="322"/>
      <c r="L254" s="337"/>
      <c r="O254" s="28" t="str">
        <f>"Are the goods produced in Canada comparable in non-price factors (including product quality, lead and delivery times, reliability of supply, etc.) with the goods imported from "&amp;Variables!B5&amp;"? Explain."</f>
        <v>Are the goods produced in Canada comparable in non-price factors (including product quality, lead and delivery times, reliability of supply, etc.) with the goods imported from Chinese Taipei, India, Indonesia, Korea, Thailand, Türkiye, Ukraine, and Vietnam, except for goods exported from Korea by Hyundai Steel Company, and goods exported from Türkiye by Borusan Mannesmann Boru Sanayi ve Ticaret A.Ş.? Explain.</v>
      </c>
      <c r="P254" s="28" t="str">
        <f>"Les marchandises produites au Canada sont-elles comparables en termes de facteurs autres que le prix (y compris la qualité du produit, les délais d'exécution et de livraison, la fiabilité de l'approvisionnement, etc.)"&amp;" avec les marchandises importées "&amp;Variables!C5&amp;"? Expliquez."</f>
        <v>Les marchandises produites au Canada sont-elles comparables en termes de facteurs autres que le prix (y compris la qualité du produit, les délais d'exécution et de livraison, la fiabilité de l'approvisionnement, etc.)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55" spans="1:16" s="28" customFormat="1" x14ac:dyDescent="0.25">
      <c r="A255" s="83"/>
      <c r="B255" s="321"/>
      <c r="C255" s="322"/>
      <c r="D255" s="322"/>
      <c r="E255" s="322"/>
      <c r="F255" s="322"/>
      <c r="G255" s="322"/>
      <c r="H255" s="322"/>
      <c r="I255" s="322"/>
      <c r="J255" s="322"/>
      <c r="K255" s="322"/>
      <c r="L255" s="337"/>
    </row>
    <row r="256" spans="1:16" s="28" customFormat="1" x14ac:dyDescent="0.25">
      <c r="A256" s="83"/>
      <c r="B256" s="321"/>
      <c r="C256" s="322"/>
      <c r="D256" s="322"/>
      <c r="E256" s="322"/>
      <c r="F256" s="322"/>
      <c r="G256" s="322"/>
      <c r="H256" s="322"/>
      <c r="I256" s="322"/>
      <c r="J256" s="322"/>
      <c r="K256" s="322"/>
      <c r="L256" s="337"/>
    </row>
    <row r="257" spans="1:16" s="28" customFormat="1" x14ac:dyDescent="0.25">
      <c r="A257" s="83"/>
      <c r="B257" s="110"/>
      <c r="C257" s="111"/>
      <c r="D257" s="111"/>
      <c r="E257" s="111"/>
      <c r="F257" s="111"/>
      <c r="G257" s="111"/>
      <c r="H257" s="111"/>
      <c r="I257" s="111"/>
      <c r="J257" s="111"/>
      <c r="K257" s="111"/>
      <c r="L257" s="107"/>
    </row>
    <row r="258" spans="1:16" s="9" customFormat="1" x14ac:dyDescent="0.25">
      <c r="A258" s="7"/>
      <c r="B258" s="366"/>
      <c r="C258" s="367"/>
      <c r="D258" s="367"/>
      <c r="E258" s="367"/>
      <c r="F258" s="367"/>
      <c r="G258" s="367"/>
      <c r="H258" s="367"/>
      <c r="I258" s="367"/>
      <c r="J258" s="367"/>
      <c r="K258" s="367"/>
      <c r="L258" s="368"/>
      <c r="M258" s="28"/>
    </row>
    <row r="259" spans="1:16" s="9" customFormat="1" x14ac:dyDescent="0.25">
      <c r="A259" s="7"/>
      <c r="B259" s="366"/>
      <c r="C259" s="367"/>
      <c r="D259" s="367"/>
      <c r="E259" s="367"/>
      <c r="F259" s="367"/>
      <c r="G259" s="367"/>
      <c r="H259" s="367"/>
      <c r="I259" s="367"/>
      <c r="J259" s="367"/>
      <c r="K259" s="367"/>
      <c r="L259" s="368"/>
      <c r="M259" s="28"/>
    </row>
    <row r="260" spans="1:16" s="9" customFormat="1" x14ac:dyDescent="0.25">
      <c r="A260" s="7"/>
      <c r="B260" s="366"/>
      <c r="C260" s="367"/>
      <c r="D260" s="367"/>
      <c r="E260" s="367"/>
      <c r="F260" s="367"/>
      <c r="G260" s="367"/>
      <c r="H260" s="367"/>
      <c r="I260" s="367"/>
      <c r="J260" s="367"/>
      <c r="K260" s="367"/>
      <c r="L260" s="368"/>
      <c r="M260" s="28"/>
    </row>
    <row r="261" spans="1:16" s="9" customFormat="1" x14ac:dyDescent="0.25">
      <c r="A261" s="7"/>
      <c r="B261" s="366"/>
      <c r="C261" s="367"/>
      <c r="D261" s="367"/>
      <c r="E261" s="367"/>
      <c r="F261" s="367"/>
      <c r="G261" s="367"/>
      <c r="H261" s="367"/>
      <c r="I261" s="367"/>
      <c r="J261" s="367"/>
      <c r="K261" s="367"/>
      <c r="L261" s="368"/>
      <c r="M261" s="28"/>
    </row>
    <row r="262" spans="1:16" s="9" customFormat="1" x14ac:dyDescent="0.25">
      <c r="A262" s="7"/>
      <c r="B262" s="366"/>
      <c r="C262" s="367"/>
      <c r="D262" s="367"/>
      <c r="E262" s="367"/>
      <c r="F262" s="367"/>
      <c r="G262" s="367"/>
      <c r="H262" s="367"/>
      <c r="I262" s="367"/>
      <c r="J262" s="367"/>
      <c r="K262" s="367"/>
      <c r="L262" s="368"/>
      <c r="M262" s="28"/>
    </row>
    <row r="263" spans="1:16" s="9" customFormat="1" x14ac:dyDescent="0.25">
      <c r="A263" s="7"/>
      <c r="B263" s="366"/>
      <c r="C263" s="367"/>
      <c r="D263" s="367"/>
      <c r="E263" s="367"/>
      <c r="F263" s="367"/>
      <c r="G263" s="367"/>
      <c r="H263" s="367"/>
      <c r="I263" s="367"/>
      <c r="J263" s="367"/>
      <c r="K263" s="367"/>
      <c r="L263" s="368"/>
      <c r="M263" s="28"/>
    </row>
    <row r="264" spans="1:16" s="9" customFormat="1" x14ac:dyDescent="0.25">
      <c r="A264" s="7"/>
      <c r="B264" s="366"/>
      <c r="C264" s="367"/>
      <c r="D264" s="367"/>
      <c r="E264" s="367"/>
      <c r="F264" s="367"/>
      <c r="G264" s="367"/>
      <c r="H264" s="367"/>
      <c r="I264" s="367"/>
      <c r="J264" s="367"/>
      <c r="K264" s="367"/>
      <c r="L264" s="368"/>
      <c r="M264" s="28"/>
    </row>
    <row r="265" spans="1:16" s="9" customFormat="1" x14ac:dyDescent="0.25">
      <c r="A265" s="7"/>
      <c r="B265" s="366"/>
      <c r="C265" s="367"/>
      <c r="D265" s="367"/>
      <c r="E265" s="367"/>
      <c r="F265" s="367"/>
      <c r="G265" s="367"/>
      <c r="H265" s="367"/>
      <c r="I265" s="367"/>
      <c r="J265" s="367"/>
      <c r="K265" s="367"/>
      <c r="L265" s="368"/>
      <c r="M265" s="28"/>
    </row>
    <row r="266" spans="1:16" s="28" customFormat="1" x14ac:dyDescent="0.25">
      <c r="A266" s="83"/>
      <c r="B266" s="85"/>
      <c r="C266" s="86"/>
      <c r="D266" s="86"/>
      <c r="E266" s="86"/>
      <c r="F266" s="86"/>
      <c r="G266" s="86"/>
      <c r="H266" s="86"/>
      <c r="I266" s="86"/>
      <c r="J266" s="86"/>
      <c r="K266" s="86"/>
      <c r="L266" s="87"/>
    </row>
    <row r="268" spans="1:16" x14ac:dyDescent="0.25">
      <c r="B268" s="393" t="str">
        <f>IF(Intro!$G$24="English",O268,P268)</f>
        <v>SALES</v>
      </c>
      <c r="C268" s="394"/>
      <c r="D268" s="394"/>
      <c r="E268" s="394"/>
      <c r="F268" s="394"/>
      <c r="G268" s="394"/>
      <c r="H268" s="394"/>
      <c r="I268" s="394"/>
      <c r="J268" s="394"/>
      <c r="K268" s="394"/>
      <c r="L268" s="395"/>
      <c r="M268" s="28"/>
      <c r="O268" s="53" t="s">
        <v>239</v>
      </c>
      <c r="P268" s="53" t="s">
        <v>240</v>
      </c>
    </row>
    <row r="269" spans="1:16" s="9" customFormat="1" x14ac:dyDescent="0.25">
      <c r="A269" s="7"/>
      <c r="B269" s="369" t="s">
        <v>54</v>
      </c>
      <c r="C269" s="370"/>
      <c r="D269" s="370"/>
      <c r="E269" s="370"/>
      <c r="F269" s="370"/>
      <c r="G269" s="370"/>
      <c r="H269" s="370"/>
      <c r="I269" s="370"/>
      <c r="J269" s="370"/>
      <c r="K269" s="370"/>
      <c r="L269" s="371"/>
      <c r="M269" s="103"/>
    </row>
    <row r="270" spans="1:16" s="28" customFormat="1" x14ac:dyDescent="0.25">
      <c r="A270" s="83"/>
      <c r="B270" s="110"/>
      <c r="C270" s="111"/>
      <c r="D270" s="111"/>
      <c r="E270" s="111"/>
      <c r="F270" s="111"/>
      <c r="G270" s="111"/>
      <c r="H270" s="111"/>
      <c r="I270" s="111"/>
      <c r="J270" s="111"/>
      <c r="K270" s="111"/>
      <c r="L270" s="107"/>
    </row>
    <row r="271" spans="1:16" s="28" customFormat="1" x14ac:dyDescent="0.25">
      <c r="A271" s="83"/>
      <c r="B271" s="387" t="str">
        <f>IF(Intro!$G$24="English",O271,P271)</f>
        <v>Describe any changes in your firm's channels of distribution since January 1, 2023.</v>
      </c>
      <c r="C271" s="388"/>
      <c r="D271" s="388"/>
      <c r="E271" s="388"/>
      <c r="F271" s="388"/>
      <c r="G271" s="388"/>
      <c r="H271" s="388"/>
      <c r="I271" s="388"/>
      <c r="J271" s="388"/>
      <c r="K271" s="388"/>
      <c r="L271" s="389"/>
      <c r="O271" s="28" t="str">
        <f>"Describe any changes in your firm's channels of distribution since January 1, "&amp;Variables!B6&amp;"."</f>
        <v>Describe any changes in your firm's channels of distribution since January 1, 2023.</v>
      </c>
      <c r="P271" s="28" t="str">
        <f>"Décrivez tout changement dans les canaux de distribution de votre entreprise depuis le 1er janvier "&amp;Variables!B6&amp;"."</f>
        <v>Décrivez tout changement dans les canaux de distribution de votre entreprise depuis le 1er janvier 2023.</v>
      </c>
    </row>
    <row r="272" spans="1:16" s="28" customFormat="1" x14ac:dyDescent="0.25">
      <c r="A272" s="83"/>
      <c r="B272" s="110"/>
      <c r="C272" s="111"/>
      <c r="D272" s="111"/>
      <c r="E272" s="111"/>
      <c r="F272" s="111"/>
      <c r="G272" s="111"/>
      <c r="H272" s="111"/>
      <c r="I272" s="111"/>
      <c r="J272" s="111"/>
      <c r="K272" s="111"/>
      <c r="L272" s="107"/>
    </row>
    <row r="273" spans="1:16" s="9" customFormat="1" x14ac:dyDescent="0.25">
      <c r="A273" s="7"/>
      <c r="B273" s="366"/>
      <c r="C273" s="367"/>
      <c r="D273" s="367"/>
      <c r="E273" s="367"/>
      <c r="F273" s="367"/>
      <c r="G273" s="367"/>
      <c r="H273" s="367"/>
      <c r="I273" s="367"/>
      <c r="J273" s="367"/>
      <c r="K273" s="367"/>
      <c r="L273" s="368"/>
      <c r="M273" s="28"/>
    </row>
    <row r="274" spans="1:16" s="9" customFormat="1" x14ac:dyDescent="0.25">
      <c r="A274" s="7"/>
      <c r="B274" s="366"/>
      <c r="C274" s="367"/>
      <c r="D274" s="367"/>
      <c r="E274" s="367"/>
      <c r="F274" s="367"/>
      <c r="G274" s="367"/>
      <c r="H274" s="367"/>
      <c r="I274" s="367"/>
      <c r="J274" s="367"/>
      <c r="K274" s="367"/>
      <c r="L274" s="368"/>
      <c r="M274" s="28"/>
    </row>
    <row r="275" spans="1:16" s="9" customFormat="1" x14ac:dyDescent="0.25">
      <c r="A275" s="7"/>
      <c r="B275" s="366"/>
      <c r="C275" s="367"/>
      <c r="D275" s="367"/>
      <c r="E275" s="367"/>
      <c r="F275" s="367"/>
      <c r="G275" s="367"/>
      <c r="H275" s="367"/>
      <c r="I275" s="367"/>
      <c r="J275" s="367"/>
      <c r="K275" s="367"/>
      <c r="L275" s="368"/>
      <c r="M275" s="28"/>
    </row>
    <row r="276" spans="1:16" s="9" customFormat="1" x14ac:dyDescent="0.25">
      <c r="A276" s="7"/>
      <c r="B276" s="366"/>
      <c r="C276" s="367"/>
      <c r="D276" s="367"/>
      <c r="E276" s="367"/>
      <c r="F276" s="367"/>
      <c r="G276" s="367"/>
      <c r="H276" s="367"/>
      <c r="I276" s="367"/>
      <c r="J276" s="367"/>
      <c r="K276" s="367"/>
      <c r="L276" s="368"/>
      <c r="M276" s="28"/>
    </row>
    <row r="277" spans="1:16" s="9" customFormat="1" x14ac:dyDescent="0.25">
      <c r="A277" s="7"/>
      <c r="B277" s="366"/>
      <c r="C277" s="367"/>
      <c r="D277" s="367"/>
      <c r="E277" s="367"/>
      <c r="F277" s="367"/>
      <c r="G277" s="367"/>
      <c r="H277" s="367"/>
      <c r="I277" s="367"/>
      <c r="J277" s="367"/>
      <c r="K277" s="367"/>
      <c r="L277" s="368"/>
      <c r="M277" s="28"/>
    </row>
    <row r="278" spans="1:16" s="9" customFormat="1" x14ac:dyDescent="0.25">
      <c r="A278" s="7"/>
      <c r="B278" s="366"/>
      <c r="C278" s="367"/>
      <c r="D278" s="367"/>
      <c r="E278" s="367"/>
      <c r="F278" s="367"/>
      <c r="G278" s="367"/>
      <c r="H278" s="367"/>
      <c r="I278" s="367"/>
      <c r="J278" s="367"/>
      <c r="K278" s="367"/>
      <c r="L278" s="368"/>
      <c r="M278" s="28"/>
    </row>
    <row r="279" spans="1:16" s="9" customFormat="1" x14ac:dyDescent="0.25">
      <c r="A279" s="7"/>
      <c r="B279" s="366"/>
      <c r="C279" s="367"/>
      <c r="D279" s="367"/>
      <c r="E279" s="367"/>
      <c r="F279" s="367"/>
      <c r="G279" s="367"/>
      <c r="H279" s="367"/>
      <c r="I279" s="367"/>
      <c r="J279" s="367"/>
      <c r="K279" s="367"/>
      <c r="L279" s="368"/>
      <c r="M279" s="28"/>
    </row>
    <row r="280" spans="1:16" s="9" customFormat="1" x14ac:dyDescent="0.25">
      <c r="A280" s="7"/>
      <c r="B280" s="366"/>
      <c r="C280" s="367"/>
      <c r="D280" s="367"/>
      <c r="E280" s="367"/>
      <c r="F280" s="367"/>
      <c r="G280" s="367"/>
      <c r="H280" s="367"/>
      <c r="I280" s="367"/>
      <c r="J280" s="367"/>
      <c r="K280" s="367"/>
      <c r="L280" s="368"/>
      <c r="M280" s="28"/>
    </row>
    <row r="281" spans="1:16" s="28" customFormat="1" x14ac:dyDescent="0.25">
      <c r="A281" s="83"/>
      <c r="B281" s="85"/>
      <c r="C281" s="86"/>
      <c r="D281" s="86"/>
      <c r="E281" s="86"/>
      <c r="F281" s="86"/>
      <c r="G281" s="86"/>
      <c r="H281" s="86"/>
      <c r="I281" s="86"/>
      <c r="J281" s="86"/>
      <c r="K281" s="86"/>
      <c r="L281" s="87"/>
    </row>
    <row r="282" spans="1:16" s="9" customFormat="1" x14ac:dyDescent="0.25">
      <c r="A282" s="7"/>
      <c r="B282" s="369" t="s">
        <v>55</v>
      </c>
      <c r="C282" s="370"/>
      <c r="D282" s="370"/>
      <c r="E282" s="370"/>
      <c r="F282" s="370"/>
      <c r="G282" s="370"/>
      <c r="H282" s="370"/>
      <c r="I282" s="370"/>
      <c r="J282" s="370"/>
      <c r="K282" s="370"/>
      <c r="L282" s="371"/>
      <c r="M282" s="103"/>
    </row>
    <row r="283" spans="1:16" s="28" customFormat="1" x14ac:dyDescent="0.25">
      <c r="A283" s="83"/>
      <c r="B283" s="110"/>
      <c r="C283" s="111"/>
      <c r="D283" s="111"/>
      <c r="E283" s="111"/>
      <c r="F283" s="111"/>
      <c r="G283" s="111"/>
      <c r="H283" s="111"/>
      <c r="I283" s="111"/>
      <c r="J283" s="111"/>
      <c r="K283" s="111"/>
      <c r="L283" s="107"/>
    </row>
    <row r="284" spans="1:16" s="28" customFormat="1" x14ac:dyDescent="0.25">
      <c r="A284" s="83"/>
      <c r="B284" s="321" t="str">
        <f>IF(Intro!$G$24="English",O284,P284)</f>
        <v>How does your firm promote sales of the goods in the Canadian market? Have your methods changed since January 1, 2023?</v>
      </c>
      <c r="C284" s="322"/>
      <c r="D284" s="322"/>
      <c r="E284" s="322"/>
      <c r="F284" s="322"/>
      <c r="G284" s="322"/>
      <c r="H284" s="322"/>
      <c r="I284" s="322"/>
      <c r="J284" s="322"/>
      <c r="K284" s="322"/>
      <c r="L284" s="337"/>
      <c r="O284" s="28" t="str">
        <f>"How does your firm promote sales of the goods in the Canadian market? Have your methods changed since January 1, "&amp;Variables!B6&amp;"?"</f>
        <v>How does your firm promote sales of the goods in the Canadian market? Have your methods changed since January 1, 2023?</v>
      </c>
      <c r="P284" s="28"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row>
    <row r="285" spans="1:16" s="28" customFormat="1" x14ac:dyDescent="0.25">
      <c r="A285" s="83"/>
      <c r="B285" s="110"/>
      <c r="C285" s="111"/>
      <c r="D285" s="111"/>
      <c r="E285" s="111"/>
      <c r="F285" s="111"/>
      <c r="G285" s="111"/>
      <c r="H285" s="111"/>
      <c r="I285" s="111"/>
      <c r="J285" s="111"/>
      <c r="K285" s="111"/>
      <c r="L285" s="107"/>
    </row>
    <row r="286" spans="1:16" s="9" customFormat="1" x14ac:dyDescent="0.25">
      <c r="A286" s="7"/>
      <c r="B286" s="366"/>
      <c r="C286" s="367"/>
      <c r="D286" s="367"/>
      <c r="E286" s="367"/>
      <c r="F286" s="367"/>
      <c r="G286" s="367"/>
      <c r="H286" s="367"/>
      <c r="I286" s="367"/>
      <c r="J286" s="367"/>
      <c r="K286" s="367"/>
      <c r="L286" s="368"/>
      <c r="M286" s="28"/>
    </row>
    <row r="287" spans="1:16" s="9" customFormat="1" x14ac:dyDescent="0.25">
      <c r="A287" s="7"/>
      <c r="B287" s="366"/>
      <c r="C287" s="367"/>
      <c r="D287" s="367"/>
      <c r="E287" s="367"/>
      <c r="F287" s="367"/>
      <c r="G287" s="367"/>
      <c r="H287" s="367"/>
      <c r="I287" s="367"/>
      <c r="J287" s="367"/>
      <c r="K287" s="367"/>
      <c r="L287" s="368"/>
      <c r="M287" s="28"/>
    </row>
    <row r="288" spans="1:16" s="9" customFormat="1" x14ac:dyDescent="0.25">
      <c r="A288" s="7"/>
      <c r="B288" s="366"/>
      <c r="C288" s="367"/>
      <c r="D288" s="367"/>
      <c r="E288" s="367"/>
      <c r="F288" s="367"/>
      <c r="G288" s="367"/>
      <c r="H288" s="367"/>
      <c r="I288" s="367"/>
      <c r="J288" s="367"/>
      <c r="K288" s="367"/>
      <c r="L288" s="368"/>
      <c r="M288" s="28"/>
    </row>
    <row r="289" spans="1:16" s="9" customFormat="1" x14ac:dyDescent="0.25">
      <c r="A289" s="7"/>
      <c r="B289" s="366"/>
      <c r="C289" s="367"/>
      <c r="D289" s="367"/>
      <c r="E289" s="367"/>
      <c r="F289" s="367"/>
      <c r="G289" s="367"/>
      <c r="H289" s="367"/>
      <c r="I289" s="367"/>
      <c r="J289" s="367"/>
      <c r="K289" s="367"/>
      <c r="L289" s="368"/>
      <c r="M289" s="28"/>
    </row>
    <row r="290" spans="1:16" s="9" customFormat="1" x14ac:dyDescent="0.25">
      <c r="A290" s="7"/>
      <c r="B290" s="366"/>
      <c r="C290" s="367"/>
      <c r="D290" s="367"/>
      <c r="E290" s="367"/>
      <c r="F290" s="367"/>
      <c r="G290" s="367"/>
      <c r="H290" s="367"/>
      <c r="I290" s="367"/>
      <c r="J290" s="367"/>
      <c r="K290" s="367"/>
      <c r="L290" s="368"/>
      <c r="M290" s="28"/>
    </row>
    <row r="291" spans="1:16" s="9" customFormat="1" x14ac:dyDescent="0.25">
      <c r="A291" s="7"/>
      <c r="B291" s="366"/>
      <c r="C291" s="367"/>
      <c r="D291" s="367"/>
      <c r="E291" s="367"/>
      <c r="F291" s="367"/>
      <c r="G291" s="367"/>
      <c r="H291" s="367"/>
      <c r="I291" s="367"/>
      <c r="J291" s="367"/>
      <c r="K291" s="367"/>
      <c r="L291" s="368"/>
      <c r="M291" s="28"/>
    </row>
    <row r="292" spans="1:16" s="9" customFormat="1" x14ac:dyDescent="0.25">
      <c r="A292" s="7"/>
      <c r="B292" s="366"/>
      <c r="C292" s="367"/>
      <c r="D292" s="367"/>
      <c r="E292" s="367"/>
      <c r="F292" s="367"/>
      <c r="G292" s="367"/>
      <c r="H292" s="367"/>
      <c r="I292" s="367"/>
      <c r="J292" s="367"/>
      <c r="K292" s="367"/>
      <c r="L292" s="368"/>
      <c r="M292" s="28"/>
    </row>
    <row r="293" spans="1:16" s="9" customFormat="1" x14ac:dyDescent="0.25">
      <c r="A293" s="7"/>
      <c r="B293" s="366"/>
      <c r="C293" s="367"/>
      <c r="D293" s="367"/>
      <c r="E293" s="367"/>
      <c r="F293" s="367"/>
      <c r="G293" s="367"/>
      <c r="H293" s="367"/>
      <c r="I293" s="367"/>
      <c r="J293" s="367"/>
      <c r="K293" s="367"/>
      <c r="L293" s="368"/>
      <c r="M293" s="28"/>
    </row>
    <row r="294" spans="1:16" s="28" customFormat="1" x14ac:dyDescent="0.25">
      <c r="A294" s="83"/>
      <c r="B294" s="85"/>
      <c r="C294" s="86"/>
      <c r="D294" s="86"/>
      <c r="E294" s="86"/>
      <c r="F294" s="86"/>
      <c r="G294" s="86"/>
      <c r="H294" s="86"/>
      <c r="I294" s="86"/>
      <c r="J294" s="86"/>
      <c r="K294" s="86"/>
      <c r="L294" s="87"/>
    </row>
    <row r="295" spans="1:16" s="9" customFormat="1" x14ac:dyDescent="0.25">
      <c r="A295" s="7"/>
      <c r="B295" s="369" t="s">
        <v>45</v>
      </c>
      <c r="C295" s="370"/>
      <c r="D295" s="370"/>
      <c r="E295" s="370"/>
      <c r="F295" s="370"/>
      <c r="G295" s="370"/>
      <c r="H295" s="370"/>
      <c r="I295" s="370"/>
      <c r="J295" s="370"/>
      <c r="K295" s="370"/>
      <c r="L295" s="371"/>
      <c r="M295" s="103"/>
    </row>
    <row r="296" spans="1:16" s="28" customFormat="1" x14ac:dyDescent="0.25">
      <c r="A296" s="83"/>
      <c r="B296" s="110"/>
      <c r="C296" s="111"/>
      <c r="D296" s="111"/>
      <c r="E296" s="111"/>
      <c r="F296" s="111"/>
      <c r="G296" s="111"/>
      <c r="H296" s="111"/>
      <c r="I296" s="111"/>
      <c r="J296" s="111"/>
      <c r="K296" s="111"/>
      <c r="L296" s="107"/>
    </row>
    <row r="297" spans="1:16" s="28" customFormat="1" x14ac:dyDescent="0.25">
      <c r="A297" s="83"/>
      <c r="B297" s="321" t="str">
        <f>IF(Intro!$G$24="English",O297,P297)</f>
        <v>How does your firm price the goods in the Canadian market? Explain any firm-specific terms used. Explain whether these general pricing practices have changed since January 1, 2023.</v>
      </c>
      <c r="C297" s="322"/>
      <c r="D297" s="322"/>
      <c r="E297" s="322"/>
      <c r="F297" s="322"/>
      <c r="G297" s="322"/>
      <c r="H297" s="322"/>
      <c r="I297" s="322"/>
      <c r="J297" s="322"/>
      <c r="K297" s="322"/>
      <c r="L297" s="337"/>
      <c r="O297" s="28"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7" s="28" t="str">
        <f>"Comment votre entreprise fixe-t-elle le prix de ses marchandises sur le marché canadien? Expliquez en détail les termes spécifiques à votre entreprise. Indiquez si ces pratiques générales de fixation des prix ont changé depuis le 1er janvier "&amp;Variables!B6&amp;"."</f>
        <v>Comment votre entreprise fixe-t-elle le prix de ses marchandises sur le marché canadien? Expliquez en détail les termes spécifiques à votre entreprise. Indiquez si ces pratiques générales de fixation des prix ont changé depuis le 1er janvier 2023.</v>
      </c>
    </row>
    <row r="298" spans="1:16" s="28" customFormat="1" x14ac:dyDescent="0.25">
      <c r="A298" s="83"/>
      <c r="B298" s="321"/>
      <c r="C298" s="322"/>
      <c r="D298" s="322"/>
      <c r="E298" s="322"/>
      <c r="F298" s="322"/>
      <c r="G298" s="322"/>
      <c r="H298" s="322"/>
      <c r="I298" s="322"/>
      <c r="J298" s="322"/>
      <c r="K298" s="322"/>
      <c r="L298" s="337"/>
    </row>
    <row r="299" spans="1:16" s="28" customFormat="1" x14ac:dyDescent="0.25">
      <c r="A299" s="83"/>
      <c r="B299" s="110"/>
      <c r="C299" s="111"/>
      <c r="D299" s="111"/>
      <c r="E299" s="111"/>
      <c r="F299" s="111"/>
      <c r="G299" s="111"/>
      <c r="H299" s="111"/>
      <c r="I299" s="111"/>
      <c r="J299" s="111"/>
      <c r="K299" s="111"/>
      <c r="L299" s="107"/>
    </row>
    <row r="300" spans="1:16" s="9" customFormat="1" x14ac:dyDescent="0.25">
      <c r="A300" s="7"/>
      <c r="B300" s="366"/>
      <c r="C300" s="367"/>
      <c r="D300" s="367"/>
      <c r="E300" s="367"/>
      <c r="F300" s="367"/>
      <c r="G300" s="367"/>
      <c r="H300" s="367"/>
      <c r="I300" s="367"/>
      <c r="J300" s="367"/>
      <c r="K300" s="367"/>
      <c r="L300" s="368"/>
      <c r="M300" s="28"/>
    </row>
    <row r="301" spans="1:16" s="9" customFormat="1" x14ac:dyDescent="0.25">
      <c r="A301" s="7"/>
      <c r="B301" s="366"/>
      <c r="C301" s="367"/>
      <c r="D301" s="367"/>
      <c r="E301" s="367"/>
      <c r="F301" s="367"/>
      <c r="G301" s="367"/>
      <c r="H301" s="367"/>
      <c r="I301" s="367"/>
      <c r="J301" s="367"/>
      <c r="K301" s="367"/>
      <c r="L301" s="368"/>
      <c r="M301" s="28"/>
    </row>
    <row r="302" spans="1:16" s="9" customFormat="1" x14ac:dyDescent="0.25">
      <c r="A302" s="7"/>
      <c r="B302" s="366"/>
      <c r="C302" s="367"/>
      <c r="D302" s="367"/>
      <c r="E302" s="367"/>
      <c r="F302" s="367"/>
      <c r="G302" s="367"/>
      <c r="H302" s="367"/>
      <c r="I302" s="367"/>
      <c r="J302" s="367"/>
      <c r="K302" s="367"/>
      <c r="L302" s="368"/>
      <c r="M302" s="28"/>
    </row>
    <row r="303" spans="1:16" s="9" customFormat="1" x14ac:dyDescent="0.25">
      <c r="A303" s="7"/>
      <c r="B303" s="366"/>
      <c r="C303" s="367"/>
      <c r="D303" s="367"/>
      <c r="E303" s="367"/>
      <c r="F303" s="367"/>
      <c r="G303" s="367"/>
      <c r="H303" s="367"/>
      <c r="I303" s="367"/>
      <c r="J303" s="367"/>
      <c r="K303" s="367"/>
      <c r="L303" s="368"/>
      <c r="M303" s="28"/>
    </row>
    <row r="304" spans="1:16" s="9" customFormat="1" x14ac:dyDescent="0.25">
      <c r="A304" s="7"/>
      <c r="B304" s="366"/>
      <c r="C304" s="367"/>
      <c r="D304" s="367"/>
      <c r="E304" s="367"/>
      <c r="F304" s="367"/>
      <c r="G304" s="367"/>
      <c r="H304" s="367"/>
      <c r="I304" s="367"/>
      <c r="J304" s="367"/>
      <c r="K304" s="367"/>
      <c r="L304" s="368"/>
      <c r="M304" s="28"/>
    </row>
    <row r="305" spans="1:16" s="9" customFormat="1" x14ac:dyDescent="0.25">
      <c r="A305" s="7"/>
      <c r="B305" s="366"/>
      <c r="C305" s="367"/>
      <c r="D305" s="367"/>
      <c r="E305" s="367"/>
      <c r="F305" s="367"/>
      <c r="G305" s="367"/>
      <c r="H305" s="367"/>
      <c r="I305" s="367"/>
      <c r="J305" s="367"/>
      <c r="K305" s="367"/>
      <c r="L305" s="368"/>
      <c r="M305" s="28"/>
    </row>
    <row r="306" spans="1:16" s="9" customFormat="1" x14ac:dyDescent="0.25">
      <c r="A306" s="7"/>
      <c r="B306" s="366"/>
      <c r="C306" s="367"/>
      <c r="D306" s="367"/>
      <c r="E306" s="367"/>
      <c r="F306" s="367"/>
      <c r="G306" s="367"/>
      <c r="H306" s="367"/>
      <c r="I306" s="367"/>
      <c r="J306" s="367"/>
      <c r="K306" s="367"/>
      <c r="L306" s="368"/>
      <c r="M306" s="28"/>
    </row>
    <row r="307" spans="1:16" s="9" customFormat="1" x14ac:dyDescent="0.25">
      <c r="A307" s="7"/>
      <c r="B307" s="366"/>
      <c r="C307" s="367"/>
      <c r="D307" s="367"/>
      <c r="E307" s="367"/>
      <c r="F307" s="367"/>
      <c r="G307" s="367"/>
      <c r="H307" s="367"/>
      <c r="I307" s="367"/>
      <c r="J307" s="367"/>
      <c r="K307" s="367"/>
      <c r="L307" s="368"/>
      <c r="M307" s="28"/>
    </row>
    <row r="308" spans="1:16" s="28" customFormat="1" x14ac:dyDescent="0.25">
      <c r="A308" s="83"/>
      <c r="B308" s="85"/>
      <c r="C308" s="86"/>
      <c r="D308" s="86"/>
      <c r="E308" s="86"/>
      <c r="F308" s="86"/>
      <c r="G308" s="86"/>
      <c r="H308" s="86"/>
      <c r="I308" s="86"/>
      <c r="J308" s="86"/>
      <c r="K308" s="86"/>
      <c r="L308" s="87"/>
    </row>
    <row r="309" spans="1:16" s="9" customFormat="1" x14ac:dyDescent="0.25">
      <c r="A309" s="7"/>
      <c r="B309" s="369" t="s">
        <v>56</v>
      </c>
      <c r="C309" s="370"/>
      <c r="D309" s="370"/>
      <c r="E309" s="370"/>
      <c r="F309" s="370"/>
      <c r="G309" s="370"/>
      <c r="H309" s="370"/>
      <c r="I309" s="370"/>
      <c r="J309" s="370"/>
      <c r="K309" s="370"/>
      <c r="L309" s="371"/>
      <c r="M309" s="103"/>
    </row>
    <row r="310" spans="1:16" s="28" customFormat="1" x14ac:dyDescent="0.25">
      <c r="A310" s="83"/>
      <c r="B310" s="110"/>
      <c r="C310" s="111"/>
      <c r="D310" s="111"/>
      <c r="E310" s="111"/>
      <c r="F310" s="111"/>
      <c r="G310" s="111"/>
      <c r="H310" s="111"/>
      <c r="I310" s="111"/>
      <c r="J310" s="111"/>
      <c r="K310" s="111"/>
      <c r="L310" s="107"/>
    </row>
    <row r="311" spans="1:16" s="28" customFormat="1" x14ac:dyDescent="0.25">
      <c r="A311" s="83"/>
      <c r="B311" s="321" t="str">
        <f>IF(Intro!$G$24="English",O311,P311)</f>
        <v>Provide details of any factors other than material costs (for example, exchange rate fluctuations) that have affected the prices of the goods in the Canadian market since January 1, 2023.</v>
      </c>
      <c r="C311" s="322"/>
      <c r="D311" s="322"/>
      <c r="E311" s="322"/>
      <c r="F311" s="322"/>
      <c r="G311" s="322"/>
      <c r="H311" s="322"/>
      <c r="I311" s="322"/>
      <c r="J311" s="322"/>
      <c r="K311" s="322"/>
      <c r="L311" s="337"/>
      <c r="O311" s="28"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11" s="28"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row>
    <row r="312" spans="1:16" s="28" customFormat="1" x14ac:dyDescent="0.25">
      <c r="A312" s="83"/>
      <c r="B312" s="321"/>
      <c r="C312" s="322"/>
      <c r="D312" s="322"/>
      <c r="E312" s="322"/>
      <c r="F312" s="322"/>
      <c r="G312" s="322"/>
      <c r="H312" s="322"/>
      <c r="I312" s="322"/>
      <c r="J312" s="322"/>
      <c r="K312" s="322"/>
      <c r="L312" s="337"/>
    </row>
    <row r="313" spans="1:16" s="28" customFormat="1" x14ac:dyDescent="0.25">
      <c r="A313" s="83"/>
      <c r="B313" s="110"/>
      <c r="C313" s="111"/>
      <c r="D313" s="111"/>
      <c r="E313" s="111"/>
      <c r="F313" s="111"/>
      <c r="G313" s="111"/>
      <c r="H313" s="111"/>
      <c r="I313" s="111"/>
      <c r="J313" s="111"/>
      <c r="K313" s="111"/>
      <c r="L313" s="107"/>
    </row>
    <row r="314" spans="1:16" s="9" customFormat="1" x14ac:dyDescent="0.25">
      <c r="A314" s="7"/>
      <c r="B314" s="366"/>
      <c r="C314" s="367"/>
      <c r="D314" s="367"/>
      <c r="E314" s="367"/>
      <c r="F314" s="367"/>
      <c r="G314" s="367"/>
      <c r="H314" s="367"/>
      <c r="I314" s="367"/>
      <c r="J314" s="367"/>
      <c r="K314" s="367"/>
      <c r="L314" s="368"/>
      <c r="M314" s="28"/>
    </row>
    <row r="315" spans="1:16" s="9" customFormat="1" x14ac:dyDescent="0.25">
      <c r="A315" s="7"/>
      <c r="B315" s="366"/>
      <c r="C315" s="367"/>
      <c r="D315" s="367"/>
      <c r="E315" s="367"/>
      <c r="F315" s="367"/>
      <c r="G315" s="367"/>
      <c r="H315" s="367"/>
      <c r="I315" s="367"/>
      <c r="J315" s="367"/>
      <c r="K315" s="367"/>
      <c r="L315" s="368"/>
      <c r="M315" s="28"/>
    </row>
    <row r="316" spans="1:16" s="9" customFormat="1" x14ac:dyDescent="0.25">
      <c r="A316" s="7"/>
      <c r="B316" s="366"/>
      <c r="C316" s="367"/>
      <c r="D316" s="367"/>
      <c r="E316" s="367"/>
      <c r="F316" s="367"/>
      <c r="G316" s="367"/>
      <c r="H316" s="367"/>
      <c r="I316" s="367"/>
      <c r="J316" s="367"/>
      <c r="K316" s="367"/>
      <c r="L316" s="368"/>
      <c r="M316" s="28"/>
    </row>
    <row r="317" spans="1:16" s="9" customFormat="1" x14ac:dyDescent="0.25">
      <c r="A317" s="7"/>
      <c r="B317" s="366"/>
      <c r="C317" s="367"/>
      <c r="D317" s="367"/>
      <c r="E317" s="367"/>
      <c r="F317" s="367"/>
      <c r="G317" s="367"/>
      <c r="H317" s="367"/>
      <c r="I317" s="367"/>
      <c r="J317" s="367"/>
      <c r="K317" s="367"/>
      <c r="L317" s="368"/>
      <c r="M317" s="28"/>
    </row>
    <row r="318" spans="1:16" s="9" customFormat="1" x14ac:dyDescent="0.25">
      <c r="A318" s="7"/>
      <c r="B318" s="366"/>
      <c r="C318" s="367"/>
      <c r="D318" s="367"/>
      <c r="E318" s="367"/>
      <c r="F318" s="367"/>
      <c r="G318" s="367"/>
      <c r="H318" s="367"/>
      <c r="I318" s="367"/>
      <c r="J318" s="367"/>
      <c r="K318" s="367"/>
      <c r="L318" s="368"/>
      <c r="M318" s="28"/>
    </row>
    <row r="319" spans="1:16" s="9" customFormat="1" x14ac:dyDescent="0.25">
      <c r="A319" s="7"/>
      <c r="B319" s="366"/>
      <c r="C319" s="367"/>
      <c r="D319" s="367"/>
      <c r="E319" s="367"/>
      <c r="F319" s="367"/>
      <c r="G319" s="367"/>
      <c r="H319" s="367"/>
      <c r="I319" s="367"/>
      <c r="J319" s="367"/>
      <c r="K319" s="367"/>
      <c r="L319" s="368"/>
      <c r="M319" s="28"/>
    </row>
    <row r="320" spans="1:16" s="9" customFormat="1" x14ac:dyDescent="0.25">
      <c r="A320" s="7"/>
      <c r="B320" s="366"/>
      <c r="C320" s="367"/>
      <c r="D320" s="367"/>
      <c r="E320" s="367"/>
      <c r="F320" s="367"/>
      <c r="G320" s="367"/>
      <c r="H320" s="367"/>
      <c r="I320" s="367"/>
      <c r="J320" s="367"/>
      <c r="K320" s="367"/>
      <c r="L320" s="368"/>
      <c r="M320" s="28"/>
    </row>
    <row r="321" spans="1:16" s="9" customFormat="1" x14ac:dyDescent="0.25">
      <c r="A321" s="7"/>
      <c r="B321" s="366"/>
      <c r="C321" s="367"/>
      <c r="D321" s="367"/>
      <c r="E321" s="367"/>
      <c r="F321" s="367"/>
      <c r="G321" s="367"/>
      <c r="H321" s="367"/>
      <c r="I321" s="367"/>
      <c r="J321" s="367"/>
      <c r="K321" s="367"/>
      <c r="L321" s="368"/>
      <c r="M321" s="28"/>
    </row>
    <row r="322" spans="1:16" s="28" customFormat="1" x14ac:dyDescent="0.25">
      <c r="A322" s="83"/>
      <c r="B322" s="85"/>
      <c r="C322" s="86"/>
      <c r="D322" s="86"/>
      <c r="E322" s="86"/>
      <c r="F322" s="86"/>
      <c r="G322" s="86"/>
      <c r="H322" s="86"/>
      <c r="I322" s="86"/>
      <c r="J322" s="86"/>
      <c r="K322" s="86"/>
      <c r="L322" s="87"/>
    </row>
    <row r="323" spans="1:16" s="9" customFormat="1" x14ac:dyDescent="0.25">
      <c r="A323" s="7"/>
      <c r="B323" s="369" t="s">
        <v>57</v>
      </c>
      <c r="C323" s="370"/>
      <c r="D323" s="370"/>
      <c r="E323" s="370"/>
      <c r="F323" s="370"/>
      <c r="G323" s="370"/>
      <c r="H323" s="370"/>
      <c r="I323" s="370"/>
      <c r="J323" s="370"/>
      <c r="K323" s="370"/>
      <c r="L323" s="371"/>
      <c r="M323" s="103"/>
    </row>
    <row r="324" spans="1:16" s="28" customFormat="1" x14ac:dyDescent="0.25">
      <c r="A324" s="83"/>
      <c r="B324" s="110"/>
      <c r="C324" s="111"/>
      <c r="D324" s="111"/>
      <c r="E324" s="111"/>
      <c r="F324" s="111"/>
      <c r="G324" s="111"/>
      <c r="H324" s="111"/>
      <c r="I324" s="111"/>
      <c r="J324" s="111"/>
      <c r="K324" s="111"/>
      <c r="L324" s="107"/>
    </row>
    <row r="325" spans="1:16" s="28" customFormat="1" x14ac:dyDescent="0.25">
      <c r="A325" s="83"/>
      <c r="B325" s="387" t="str">
        <f>IF(Intro!$G$24="English",O325,P325)</f>
        <v>Describe how delivery of the goods sold by your firm is paid for.</v>
      </c>
      <c r="C325" s="388"/>
      <c r="D325" s="388"/>
      <c r="E325" s="388"/>
      <c r="F325" s="388"/>
      <c r="G325" s="388"/>
      <c r="H325" s="388"/>
      <c r="I325" s="388"/>
      <c r="J325" s="388"/>
      <c r="K325" s="388"/>
      <c r="L325" s="389"/>
      <c r="O325" s="28" t="s">
        <v>98</v>
      </c>
      <c r="P325" s="28" t="s">
        <v>157</v>
      </c>
    </row>
    <row r="326" spans="1:16" s="28" customFormat="1" x14ac:dyDescent="0.25">
      <c r="A326" s="83"/>
      <c r="B326" s="110"/>
      <c r="C326" s="111"/>
      <c r="D326" s="111"/>
      <c r="E326" s="111"/>
      <c r="F326" s="111"/>
      <c r="G326" s="111"/>
      <c r="H326" s="160" t="str">
        <f>IF(Intro!$G$24="English",O326,P326)</f>
        <v>Select all that apply</v>
      </c>
      <c r="J326" s="111"/>
      <c r="K326" s="111"/>
      <c r="L326" s="107"/>
      <c r="O326" s="28" t="s">
        <v>334</v>
      </c>
      <c r="P326" s="53" t="s">
        <v>335</v>
      </c>
    </row>
    <row r="327" spans="1:16" x14ac:dyDescent="0.25">
      <c r="B327" s="420" t="str">
        <f>IF(Intro!$G$24="English",O327,P327)</f>
        <v xml:space="preserve">Your firm handles delivery, and the cost is built into the price. </v>
      </c>
      <c r="C327" s="421"/>
      <c r="D327" s="421"/>
      <c r="E327" s="421"/>
      <c r="F327" s="421"/>
      <c r="G327" s="422"/>
      <c r="H327" s="63"/>
      <c r="J327" s="111"/>
      <c r="K327" s="111"/>
      <c r="L327" s="107"/>
      <c r="M327" s="53"/>
      <c r="O327" s="6" t="s">
        <v>327</v>
      </c>
      <c r="P327" s="6" t="s">
        <v>328</v>
      </c>
    </row>
    <row r="328" spans="1:16" x14ac:dyDescent="0.25">
      <c r="B328" s="420" t="str">
        <f>IF(Intro!$G$24="English",O328,P328)</f>
        <v xml:space="preserve">Your firm handles delivery, but charges the purchaser separately for it. </v>
      </c>
      <c r="C328" s="421"/>
      <c r="D328" s="421"/>
      <c r="E328" s="421"/>
      <c r="F328" s="421"/>
      <c r="G328" s="422"/>
      <c r="H328" s="63"/>
      <c r="J328" s="111"/>
      <c r="K328" s="111"/>
      <c r="L328" s="107"/>
      <c r="M328" s="53"/>
      <c r="O328" s="6" t="s">
        <v>329</v>
      </c>
      <c r="P328" s="6" t="s">
        <v>330</v>
      </c>
    </row>
    <row r="329" spans="1:16" x14ac:dyDescent="0.25">
      <c r="B329" s="420" t="str">
        <f>IF(Intro!$G$24="English",O329,P329)</f>
        <v xml:space="preserve">The purchaser arranges and pays for delivery directly. </v>
      </c>
      <c r="C329" s="421"/>
      <c r="D329" s="421"/>
      <c r="E329" s="421"/>
      <c r="F329" s="421"/>
      <c r="G329" s="422"/>
      <c r="H329" s="63"/>
      <c r="J329" s="111"/>
      <c r="K329" s="111"/>
      <c r="L329" s="107"/>
      <c r="M329" s="53"/>
      <c r="O329" s="6" t="s">
        <v>331</v>
      </c>
      <c r="P329" s="6" t="s">
        <v>332</v>
      </c>
    </row>
    <row r="330" spans="1:16" s="28" customFormat="1" x14ac:dyDescent="0.25">
      <c r="A330" s="83"/>
      <c r="B330" s="110"/>
      <c r="C330" s="111"/>
      <c r="D330" s="111"/>
      <c r="E330" s="111"/>
      <c r="F330" s="111"/>
      <c r="G330" s="111"/>
      <c r="H330" s="111"/>
      <c r="I330" s="111"/>
      <c r="J330" s="111"/>
      <c r="K330" s="111"/>
      <c r="L330" s="107"/>
    </row>
    <row r="331" spans="1:16" s="28" customFormat="1" x14ac:dyDescent="0.25">
      <c r="A331" s="83"/>
      <c r="B331" s="387" t="str">
        <f>IF(Intro!$G$24="English",O331,P331)</f>
        <v>Explain whether the method of paying for delivery of the goods sold by your firm has changed since January 1, 2023.</v>
      </c>
      <c r="C331" s="388"/>
      <c r="D331" s="388"/>
      <c r="E331" s="388"/>
      <c r="F331" s="388"/>
      <c r="G331" s="388"/>
      <c r="H331" s="388"/>
      <c r="I331" s="388"/>
      <c r="J331" s="388"/>
      <c r="K331" s="388"/>
      <c r="L331" s="389"/>
      <c r="O331" s="28" t="str">
        <f>"Explain whether the method of paying for delivery of the goods sold by your firm has changed since January 1, "&amp;Variables!B6&amp;"."</f>
        <v>Explain whether the method of paying for delivery of the goods sold by your firm has changed since January 1, 2023.</v>
      </c>
      <c r="P331" s="28"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row>
    <row r="332" spans="1:16" s="28" customFormat="1" x14ac:dyDescent="0.25">
      <c r="A332" s="83"/>
      <c r="B332" s="110"/>
      <c r="C332" s="111"/>
      <c r="D332" s="111"/>
      <c r="E332" s="111"/>
      <c r="F332" s="111"/>
      <c r="G332" s="111"/>
      <c r="H332" s="111"/>
      <c r="I332" s="111"/>
      <c r="J332" s="111"/>
      <c r="K332" s="111"/>
      <c r="L332" s="107"/>
    </row>
    <row r="333" spans="1:16" s="9" customFormat="1" x14ac:dyDescent="0.25">
      <c r="A333" s="7"/>
      <c r="B333" s="366"/>
      <c r="C333" s="367"/>
      <c r="D333" s="367"/>
      <c r="E333" s="367"/>
      <c r="F333" s="367"/>
      <c r="G333" s="367"/>
      <c r="H333" s="367"/>
      <c r="I333" s="367"/>
      <c r="J333" s="367"/>
      <c r="K333" s="367"/>
      <c r="L333" s="368"/>
      <c r="M333" s="28"/>
    </row>
    <row r="334" spans="1:16" s="9" customFormat="1" x14ac:dyDescent="0.25">
      <c r="A334" s="7"/>
      <c r="B334" s="366"/>
      <c r="C334" s="367"/>
      <c r="D334" s="367"/>
      <c r="E334" s="367"/>
      <c r="F334" s="367"/>
      <c r="G334" s="367"/>
      <c r="H334" s="367"/>
      <c r="I334" s="367"/>
      <c r="J334" s="367"/>
      <c r="K334" s="367"/>
      <c r="L334" s="368"/>
      <c r="M334" s="28"/>
    </row>
    <row r="335" spans="1:16" s="9" customFormat="1" x14ac:dyDescent="0.25">
      <c r="A335" s="7"/>
      <c r="B335" s="366"/>
      <c r="C335" s="367"/>
      <c r="D335" s="367"/>
      <c r="E335" s="367"/>
      <c r="F335" s="367"/>
      <c r="G335" s="367"/>
      <c r="H335" s="367"/>
      <c r="I335" s="367"/>
      <c r="J335" s="367"/>
      <c r="K335" s="367"/>
      <c r="L335" s="368"/>
      <c r="M335" s="28"/>
    </row>
    <row r="336" spans="1:16" s="9" customFormat="1" x14ac:dyDescent="0.25">
      <c r="A336" s="7"/>
      <c r="B336" s="366"/>
      <c r="C336" s="367"/>
      <c r="D336" s="367"/>
      <c r="E336" s="367"/>
      <c r="F336" s="367"/>
      <c r="G336" s="367"/>
      <c r="H336" s="367"/>
      <c r="I336" s="367"/>
      <c r="J336" s="367"/>
      <c r="K336" s="367"/>
      <c r="L336" s="368"/>
      <c r="M336" s="28"/>
    </row>
    <row r="337" spans="1:16" s="9" customFormat="1" x14ac:dyDescent="0.25">
      <c r="A337" s="7"/>
      <c r="B337" s="366"/>
      <c r="C337" s="367"/>
      <c r="D337" s="367"/>
      <c r="E337" s="367"/>
      <c r="F337" s="367"/>
      <c r="G337" s="367"/>
      <c r="H337" s="367"/>
      <c r="I337" s="367"/>
      <c r="J337" s="367"/>
      <c r="K337" s="367"/>
      <c r="L337" s="368"/>
      <c r="M337" s="28"/>
    </row>
    <row r="338" spans="1:16" s="9" customFormat="1" x14ac:dyDescent="0.25">
      <c r="A338" s="7"/>
      <c r="B338" s="366"/>
      <c r="C338" s="367"/>
      <c r="D338" s="367"/>
      <c r="E338" s="367"/>
      <c r="F338" s="367"/>
      <c r="G338" s="367"/>
      <c r="H338" s="367"/>
      <c r="I338" s="367"/>
      <c r="J338" s="367"/>
      <c r="K338" s="367"/>
      <c r="L338" s="368"/>
      <c r="M338" s="28"/>
    </row>
    <row r="339" spans="1:16" s="9" customFormat="1" x14ac:dyDescent="0.25">
      <c r="A339" s="7"/>
      <c r="B339" s="366"/>
      <c r="C339" s="367"/>
      <c r="D339" s="367"/>
      <c r="E339" s="367"/>
      <c r="F339" s="367"/>
      <c r="G339" s="367"/>
      <c r="H339" s="367"/>
      <c r="I339" s="367"/>
      <c r="J339" s="367"/>
      <c r="K339" s="367"/>
      <c r="L339" s="368"/>
      <c r="M339" s="28"/>
    </row>
    <row r="340" spans="1:16" s="9" customFormat="1" x14ac:dyDescent="0.25">
      <c r="A340" s="7"/>
      <c r="B340" s="366"/>
      <c r="C340" s="367"/>
      <c r="D340" s="367"/>
      <c r="E340" s="367"/>
      <c r="F340" s="367"/>
      <c r="G340" s="367"/>
      <c r="H340" s="367"/>
      <c r="I340" s="367"/>
      <c r="J340" s="367"/>
      <c r="K340" s="367"/>
      <c r="L340" s="368"/>
      <c r="M340" s="28"/>
    </row>
    <row r="341" spans="1:16" s="28" customFormat="1" x14ac:dyDescent="0.25">
      <c r="A341" s="83"/>
      <c r="B341" s="85"/>
      <c r="C341" s="86"/>
      <c r="D341" s="86"/>
      <c r="E341" s="86"/>
      <c r="F341" s="86"/>
      <c r="G341" s="86"/>
      <c r="H341" s="86"/>
      <c r="I341" s="86"/>
      <c r="J341" s="86"/>
      <c r="K341" s="86"/>
      <c r="L341" s="87"/>
    </row>
    <row r="342" spans="1:16" s="9" customFormat="1" x14ac:dyDescent="0.25">
      <c r="A342" s="7"/>
      <c r="B342" s="369" t="s">
        <v>58</v>
      </c>
      <c r="C342" s="370"/>
      <c r="D342" s="370"/>
      <c r="E342" s="370"/>
      <c r="F342" s="370"/>
      <c r="G342" s="370"/>
      <c r="H342" s="370"/>
      <c r="I342" s="370"/>
      <c r="J342" s="370"/>
      <c r="K342" s="370"/>
      <c r="L342" s="371"/>
      <c r="M342" s="103"/>
    </row>
    <row r="343" spans="1:16" s="28" customFormat="1" x14ac:dyDescent="0.25">
      <c r="A343" s="83"/>
      <c r="B343" s="110"/>
      <c r="C343" s="111"/>
      <c r="D343" s="111"/>
      <c r="E343" s="111"/>
      <c r="F343" s="111"/>
      <c r="G343" s="111"/>
      <c r="H343" s="111"/>
      <c r="I343" s="111"/>
      <c r="J343" s="111"/>
      <c r="K343" s="111"/>
      <c r="L343" s="107"/>
    </row>
    <row r="344" spans="1:16" s="28" customFormat="1" x14ac:dyDescent="0.25">
      <c r="A344" s="83"/>
      <c r="B344" s="387" t="str">
        <f>IF(Intro!$G$24="English",O344,P344)</f>
        <v>Explain whether demand for the goods or sales of the goods has changed since January 1, 2023.</v>
      </c>
      <c r="C344" s="388"/>
      <c r="D344" s="388"/>
      <c r="E344" s="388"/>
      <c r="F344" s="388"/>
      <c r="G344" s="388"/>
      <c r="H344" s="388"/>
      <c r="I344" s="388"/>
      <c r="J344" s="388"/>
      <c r="K344" s="388"/>
      <c r="L344" s="389"/>
      <c r="O344" s="28" t="str">
        <f>"Explain whether demand for the goods or sales of the goods has changed since January 1, "&amp;Variables!B6&amp;"."</f>
        <v>Explain whether demand for the goods or sales of the goods has changed since January 1, 2023.</v>
      </c>
      <c r="P344" s="28" t="str">
        <f>"Expliquez si la demande pour les marchandises ou les ventes de marchandises ont changé depuis le 1er janvier "&amp;Variables!B6&amp;"."</f>
        <v>Expliquez si la demande pour les marchandises ou les ventes de marchandises ont changé depuis le 1er janvier 2023.</v>
      </c>
    </row>
    <row r="345" spans="1:16" s="28" customFormat="1" x14ac:dyDescent="0.25">
      <c r="A345" s="83"/>
      <c r="B345" s="110"/>
      <c r="C345" s="111"/>
      <c r="D345" s="111"/>
      <c r="E345" s="111"/>
      <c r="F345" s="111"/>
      <c r="G345" s="111"/>
      <c r="H345" s="111"/>
      <c r="I345" s="111"/>
      <c r="J345" s="111"/>
      <c r="K345" s="111"/>
      <c r="L345" s="107"/>
    </row>
    <row r="346" spans="1:16" s="9" customFormat="1" x14ac:dyDescent="0.25">
      <c r="A346" s="7"/>
      <c r="B346" s="366"/>
      <c r="C346" s="367"/>
      <c r="D346" s="367"/>
      <c r="E346" s="367"/>
      <c r="F346" s="367"/>
      <c r="G346" s="367"/>
      <c r="H346" s="367"/>
      <c r="I346" s="367"/>
      <c r="J346" s="367"/>
      <c r="K346" s="367"/>
      <c r="L346" s="368"/>
      <c r="M346" s="28"/>
    </row>
    <row r="347" spans="1:16" s="9" customFormat="1" x14ac:dyDescent="0.25">
      <c r="A347" s="7"/>
      <c r="B347" s="366"/>
      <c r="C347" s="367"/>
      <c r="D347" s="367"/>
      <c r="E347" s="367"/>
      <c r="F347" s="367"/>
      <c r="G347" s="367"/>
      <c r="H347" s="367"/>
      <c r="I347" s="367"/>
      <c r="J347" s="367"/>
      <c r="K347" s="367"/>
      <c r="L347" s="368"/>
      <c r="M347" s="28"/>
    </row>
    <row r="348" spans="1:16" s="9" customFormat="1" x14ac:dyDescent="0.25">
      <c r="A348" s="7"/>
      <c r="B348" s="366"/>
      <c r="C348" s="367"/>
      <c r="D348" s="367"/>
      <c r="E348" s="367"/>
      <c r="F348" s="367"/>
      <c r="G348" s="367"/>
      <c r="H348" s="367"/>
      <c r="I348" s="367"/>
      <c r="J348" s="367"/>
      <c r="K348" s="367"/>
      <c r="L348" s="368"/>
      <c r="M348" s="28"/>
    </row>
    <row r="349" spans="1:16" s="9" customFormat="1" x14ac:dyDescent="0.25">
      <c r="A349" s="7"/>
      <c r="B349" s="366"/>
      <c r="C349" s="367"/>
      <c r="D349" s="367"/>
      <c r="E349" s="367"/>
      <c r="F349" s="367"/>
      <c r="G349" s="367"/>
      <c r="H349" s="367"/>
      <c r="I349" s="367"/>
      <c r="J349" s="367"/>
      <c r="K349" s="367"/>
      <c r="L349" s="368"/>
      <c r="M349" s="28"/>
    </row>
    <row r="350" spans="1:16" s="9" customFormat="1" x14ac:dyDescent="0.25">
      <c r="A350" s="7"/>
      <c r="B350" s="366"/>
      <c r="C350" s="367"/>
      <c r="D350" s="367"/>
      <c r="E350" s="367"/>
      <c r="F350" s="367"/>
      <c r="G350" s="367"/>
      <c r="H350" s="367"/>
      <c r="I350" s="367"/>
      <c r="J350" s="367"/>
      <c r="K350" s="367"/>
      <c r="L350" s="368"/>
      <c r="M350" s="28"/>
    </row>
    <row r="351" spans="1:16" s="9" customFormat="1" x14ac:dyDescent="0.25">
      <c r="A351" s="7"/>
      <c r="B351" s="366"/>
      <c r="C351" s="367"/>
      <c r="D351" s="367"/>
      <c r="E351" s="367"/>
      <c r="F351" s="367"/>
      <c r="G351" s="367"/>
      <c r="H351" s="367"/>
      <c r="I351" s="367"/>
      <c r="J351" s="367"/>
      <c r="K351" s="367"/>
      <c r="L351" s="368"/>
      <c r="M351" s="28"/>
    </row>
    <row r="352" spans="1:16" s="9" customFormat="1" x14ac:dyDescent="0.25">
      <c r="A352" s="7"/>
      <c r="B352" s="366"/>
      <c r="C352" s="367"/>
      <c r="D352" s="367"/>
      <c r="E352" s="367"/>
      <c r="F352" s="367"/>
      <c r="G352" s="367"/>
      <c r="H352" s="367"/>
      <c r="I352" s="367"/>
      <c r="J352" s="367"/>
      <c r="K352" s="367"/>
      <c r="L352" s="368"/>
      <c r="M352" s="28"/>
    </row>
    <row r="353" spans="1:16" s="9" customFormat="1" x14ac:dyDescent="0.25">
      <c r="A353" s="7"/>
      <c r="B353" s="366"/>
      <c r="C353" s="367"/>
      <c r="D353" s="367"/>
      <c r="E353" s="367"/>
      <c r="F353" s="367"/>
      <c r="G353" s="367"/>
      <c r="H353" s="367"/>
      <c r="I353" s="367"/>
      <c r="J353" s="367"/>
      <c r="K353" s="367"/>
      <c r="L353" s="368"/>
      <c r="M353" s="28"/>
    </row>
    <row r="354" spans="1:16" s="28" customFormat="1" x14ac:dyDescent="0.25">
      <c r="A354" s="83"/>
      <c r="B354" s="85"/>
      <c r="C354" s="86"/>
      <c r="D354" s="86"/>
      <c r="E354" s="86"/>
      <c r="F354" s="86"/>
      <c r="G354" s="86"/>
      <c r="H354" s="86"/>
      <c r="I354" s="86"/>
      <c r="J354" s="86"/>
      <c r="K354" s="86"/>
      <c r="L354" s="87"/>
    </row>
    <row r="356" spans="1:16" x14ac:dyDescent="0.25">
      <c r="B356" s="266" t="str">
        <f>IF(Intro!$G$24="English",O356,P356)</f>
        <v>MARKETS</v>
      </c>
      <c r="C356" s="267"/>
      <c r="D356" s="267"/>
      <c r="E356" s="267"/>
      <c r="F356" s="267"/>
      <c r="G356" s="267"/>
      <c r="H356" s="267"/>
      <c r="I356" s="267"/>
      <c r="J356" s="267"/>
      <c r="K356" s="267"/>
      <c r="L356" s="268"/>
      <c r="M356" s="28"/>
      <c r="O356" s="53" t="s">
        <v>241</v>
      </c>
      <c r="P356" s="53" t="s">
        <v>242</v>
      </c>
    </row>
    <row r="357" spans="1:16" x14ac:dyDescent="0.25">
      <c r="B357" s="402" t="s">
        <v>59</v>
      </c>
      <c r="C357" s="403"/>
      <c r="D357" s="403"/>
      <c r="E357" s="403"/>
      <c r="F357" s="403"/>
      <c r="G357" s="403"/>
      <c r="H357" s="403"/>
      <c r="I357" s="403"/>
      <c r="J357" s="403"/>
      <c r="K357" s="403"/>
      <c r="L357" s="404"/>
      <c r="M357" s="53"/>
    </row>
    <row r="358" spans="1:16" x14ac:dyDescent="0.25">
      <c r="B358" s="16"/>
      <c r="C358" s="26"/>
      <c r="D358" s="27"/>
      <c r="E358" s="27"/>
      <c r="F358" s="27"/>
      <c r="G358" s="27"/>
      <c r="H358" s="27"/>
      <c r="I358" s="27"/>
      <c r="J358" s="27"/>
      <c r="K358" s="27"/>
      <c r="L358" s="17"/>
      <c r="M358" s="53"/>
    </row>
    <row r="359" spans="1:16" x14ac:dyDescent="0.25">
      <c r="B359" s="321" t="str">
        <f>IF(Intro!$G$24="English",O359,P359)</f>
        <v>Describe the markets for the goods in Canada and globally since January 1, 2023. Factors to consider in your response include, but are not limited to, demand, sales, prices, capacity utilization and import volumes of the goods.</v>
      </c>
      <c r="C359" s="322"/>
      <c r="D359" s="322"/>
      <c r="E359" s="322"/>
      <c r="F359" s="322"/>
      <c r="G359" s="322"/>
      <c r="H359" s="322"/>
      <c r="I359" s="322"/>
      <c r="J359" s="322"/>
      <c r="K359" s="322"/>
      <c r="L359" s="337"/>
      <c r="M359" s="53"/>
      <c r="O359"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9" s="53"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60" spans="1:16" x14ac:dyDescent="0.25">
      <c r="B360" s="321"/>
      <c r="C360" s="322"/>
      <c r="D360" s="322"/>
      <c r="E360" s="322"/>
      <c r="F360" s="322"/>
      <c r="G360" s="322"/>
      <c r="H360" s="322"/>
      <c r="I360" s="322"/>
      <c r="J360" s="322"/>
      <c r="K360" s="322"/>
      <c r="L360" s="337"/>
      <c r="M360" s="53"/>
      <c r="O360" s="18"/>
    </row>
    <row r="361" spans="1:16" s="28" customFormat="1" x14ac:dyDescent="0.25">
      <c r="A361" s="83"/>
      <c r="B361" s="110"/>
      <c r="C361" s="111"/>
      <c r="D361" s="111"/>
      <c r="E361" s="111"/>
      <c r="F361" s="111"/>
      <c r="G361" s="111"/>
      <c r="H361" s="111"/>
      <c r="I361" s="111"/>
      <c r="J361" s="111"/>
      <c r="K361" s="111"/>
      <c r="L361" s="107"/>
    </row>
    <row r="362" spans="1:16" s="9" customFormat="1" x14ac:dyDescent="0.25">
      <c r="A362" s="7"/>
      <c r="B362" s="366"/>
      <c r="C362" s="367"/>
      <c r="D362" s="367"/>
      <c r="E362" s="367"/>
      <c r="F362" s="367"/>
      <c r="G362" s="367"/>
      <c r="H362" s="367"/>
      <c r="I362" s="367"/>
      <c r="J362" s="367"/>
      <c r="K362" s="367"/>
      <c r="L362" s="368"/>
      <c r="M362" s="28"/>
    </row>
    <row r="363" spans="1:16" s="9" customFormat="1" x14ac:dyDescent="0.25">
      <c r="A363" s="7"/>
      <c r="B363" s="366"/>
      <c r="C363" s="367"/>
      <c r="D363" s="367"/>
      <c r="E363" s="367"/>
      <c r="F363" s="367"/>
      <c r="G363" s="367"/>
      <c r="H363" s="367"/>
      <c r="I363" s="367"/>
      <c r="J363" s="367"/>
      <c r="K363" s="367"/>
      <c r="L363" s="368"/>
      <c r="M363" s="28"/>
    </row>
    <row r="364" spans="1:16" s="9" customFormat="1" x14ac:dyDescent="0.25">
      <c r="A364" s="7"/>
      <c r="B364" s="366"/>
      <c r="C364" s="367"/>
      <c r="D364" s="367"/>
      <c r="E364" s="367"/>
      <c r="F364" s="367"/>
      <c r="G364" s="367"/>
      <c r="H364" s="367"/>
      <c r="I364" s="367"/>
      <c r="J364" s="367"/>
      <c r="K364" s="367"/>
      <c r="L364" s="368"/>
      <c r="M364" s="28"/>
    </row>
    <row r="365" spans="1:16" s="9" customFormat="1" x14ac:dyDescent="0.25">
      <c r="A365" s="7"/>
      <c r="B365" s="366"/>
      <c r="C365" s="367"/>
      <c r="D365" s="367"/>
      <c r="E365" s="367"/>
      <c r="F365" s="367"/>
      <c r="G365" s="367"/>
      <c r="H365" s="367"/>
      <c r="I365" s="367"/>
      <c r="J365" s="367"/>
      <c r="K365" s="367"/>
      <c r="L365" s="368"/>
      <c r="M365" s="28"/>
    </row>
    <row r="366" spans="1:16" s="9" customFormat="1" x14ac:dyDescent="0.25">
      <c r="A366" s="7"/>
      <c r="B366" s="366"/>
      <c r="C366" s="367"/>
      <c r="D366" s="367"/>
      <c r="E366" s="367"/>
      <c r="F366" s="367"/>
      <c r="G366" s="367"/>
      <c r="H366" s="367"/>
      <c r="I366" s="367"/>
      <c r="J366" s="367"/>
      <c r="K366" s="367"/>
      <c r="L366" s="368"/>
      <c r="M366" s="28"/>
    </row>
    <row r="367" spans="1:16" s="9" customFormat="1" x14ac:dyDescent="0.25">
      <c r="A367" s="7"/>
      <c r="B367" s="366"/>
      <c r="C367" s="367"/>
      <c r="D367" s="367"/>
      <c r="E367" s="367"/>
      <c r="F367" s="367"/>
      <c r="G367" s="367"/>
      <c r="H367" s="367"/>
      <c r="I367" s="367"/>
      <c r="J367" s="367"/>
      <c r="K367" s="367"/>
      <c r="L367" s="368"/>
      <c r="M367" s="28"/>
    </row>
    <row r="368" spans="1:16" s="9" customFormat="1" x14ac:dyDescent="0.25">
      <c r="A368" s="7"/>
      <c r="B368" s="366"/>
      <c r="C368" s="367"/>
      <c r="D368" s="367"/>
      <c r="E368" s="367"/>
      <c r="F368" s="367"/>
      <c r="G368" s="367"/>
      <c r="H368" s="367"/>
      <c r="I368" s="367"/>
      <c r="J368" s="367"/>
      <c r="K368" s="367"/>
      <c r="L368" s="368"/>
      <c r="M368" s="28"/>
    </row>
    <row r="369" spans="1:16" s="9" customFormat="1" x14ac:dyDescent="0.25">
      <c r="A369" s="7"/>
      <c r="B369" s="366"/>
      <c r="C369" s="367"/>
      <c r="D369" s="367"/>
      <c r="E369" s="367"/>
      <c r="F369" s="367"/>
      <c r="G369" s="367"/>
      <c r="H369" s="367"/>
      <c r="I369" s="367"/>
      <c r="J369" s="367"/>
      <c r="K369" s="367"/>
      <c r="L369" s="368"/>
      <c r="M369" s="28"/>
    </row>
    <row r="370" spans="1:16" s="28" customFormat="1" x14ac:dyDescent="0.25">
      <c r="A370" s="83"/>
      <c r="B370" s="85"/>
      <c r="C370" s="86"/>
      <c r="D370" s="86"/>
      <c r="E370" s="86"/>
      <c r="F370" s="86"/>
      <c r="G370" s="86"/>
      <c r="H370" s="86"/>
      <c r="I370" s="86"/>
      <c r="J370" s="86"/>
      <c r="K370" s="86"/>
      <c r="L370" s="87"/>
    </row>
    <row r="371" spans="1:16" x14ac:dyDescent="0.25">
      <c r="B371" s="369" t="s">
        <v>60</v>
      </c>
      <c r="C371" s="370"/>
      <c r="D371" s="370"/>
      <c r="E371" s="370"/>
      <c r="F371" s="370"/>
      <c r="G371" s="370"/>
      <c r="H371" s="370"/>
      <c r="I371" s="370"/>
      <c r="J371" s="370"/>
      <c r="K371" s="370"/>
      <c r="L371" s="371"/>
      <c r="M371" s="53"/>
    </row>
    <row r="372" spans="1:16" x14ac:dyDescent="0.25">
      <c r="B372" s="16"/>
      <c r="C372" s="26"/>
      <c r="D372" s="27"/>
      <c r="E372" s="27"/>
      <c r="F372" s="27"/>
      <c r="G372" s="27"/>
      <c r="H372" s="27"/>
      <c r="I372" s="27"/>
      <c r="J372" s="27"/>
      <c r="K372" s="27"/>
      <c r="L372" s="17"/>
      <c r="M372" s="53"/>
    </row>
    <row r="373" spans="1:16" x14ac:dyDescent="0.25">
      <c r="B373" s="321" t="str">
        <f>IF(Intro!$G$24="English",O373,P373)</f>
        <v>Explain any changes you expect to see in the Canadian market and in other markets globally for the goods over the next two years with respect to demand, prices, import volumes or any other factor.</v>
      </c>
      <c r="C373" s="322"/>
      <c r="D373" s="322"/>
      <c r="E373" s="322"/>
      <c r="F373" s="322"/>
      <c r="G373" s="322"/>
      <c r="H373" s="322"/>
      <c r="I373" s="322"/>
      <c r="J373" s="322"/>
      <c r="K373" s="322"/>
      <c r="L373" s="337"/>
      <c r="M373" s="53"/>
      <c r="O373" s="18" t="s">
        <v>177</v>
      </c>
      <c r="P373" s="53" t="s">
        <v>146</v>
      </c>
    </row>
    <row r="374" spans="1:16" x14ac:dyDescent="0.25">
      <c r="B374" s="321"/>
      <c r="C374" s="322"/>
      <c r="D374" s="322"/>
      <c r="E374" s="322"/>
      <c r="F374" s="322"/>
      <c r="G374" s="322"/>
      <c r="H374" s="322"/>
      <c r="I374" s="322"/>
      <c r="J374" s="322"/>
      <c r="K374" s="322"/>
      <c r="L374" s="337"/>
      <c r="M374" s="53"/>
      <c r="O374" s="18"/>
    </row>
    <row r="375" spans="1:16" s="28" customFormat="1" x14ac:dyDescent="0.25">
      <c r="A375" s="83"/>
      <c r="B375" s="110"/>
      <c r="C375" s="111"/>
      <c r="D375" s="111"/>
      <c r="E375" s="111"/>
      <c r="F375" s="111"/>
      <c r="G375" s="111"/>
      <c r="H375" s="111"/>
      <c r="I375" s="111"/>
      <c r="J375" s="111"/>
      <c r="K375" s="111"/>
      <c r="L375" s="107"/>
    </row>
    <row r="376" spans="1:16" s="9" customFormat="1" x14ac:dyDescent="0.25">
      <c r="A376" s="7"/>
      <c r="B376" s="366"/>
      <c r="C376" s="367"/>
      <c r="D376" s="367"/>
      <c r="E376" s="367"/>
      <c r="F376" s="367"/>
      <c r="G376" s="367"/>
      <c r="H376" s="367"/>
      <c r="I376" s="367"/>
      <c r="J376" s="367"/>
      <c r="K376" s="367"/>
      <c r="L376" s="368"/>
      <c r="M376" s="28"/>
    </row>
    <row r="377" spans="1:16" s="9" customFormat="1" x14ac:dyDescent="0.25">
      <c r="A377" s="7"/>
      <c r="B377" s="366"/>
      <c r="C377" s="367"/>
      <c r="D377" s="367"/>
      <c r="E377" s="367"/>
      <c r="F377" s="367"/>
      <c r="G377" s="367"/>
      <c r="H377" s="367"/>
      <c r="I377" s="367"/>
      <c r="J377" s="367"/>
      <c r="K377" s="367"/>
      <c r="L377" s="368"/>
      <c r="M377" s="28"/>
    </row>
    <row r="378" spans="1:16" s="9" customFormat="1" x14ac:dyDescent="0.25">
      <c r="A378" s="7"/>
      <c r="B378" s="366"/>
      <c r="C378" s="367"/>
      <c r="D378" s="367"/>
      <c r="E378" s="367"/>
      <c r="F378" s="367"/>
      <c r="G378" s="367"/>
      <c r="H378" s="367"/>
      <c r="I378" s="367"/>
      <c r="J378" s="367"/>
      <c r="K378" s="367"/>
      <c r="L378" s="368"/>
      <c r="M378" s="28"/>
    </row>
    <row r="379" spans="1:16" s="9" customFormat="1" x14ac:dyDescent="0.25">
      <c r="A379" s="7"/>
      <c r="B379" s="366"/>
      <c r="C379" s="367"/>
      <c r="D379" s="367"/>
      <c r="E379" s="367"/>
      <c r="F379" s="367"/>
      <c r="G379" s="367"/>
      <c r="H379" s="367"/>
      <c r="I379" s="367"/>
      <c r="J379" s="367"/>
      <c r="K379" s="367"/>
      <c r="L379" s="368"/>
      <c r="M379" s="28"/>
    </row>
    <row r="380" spans="1:16" s="9" customFormat="1" x14ac:dyDescent="0.25">
      <c r="A380" s="7"/>
      <c r="B380" s="366"/>
      <c r="C380" s="367"/>
      <c r="D380" s="367"/>
      <c r="E380" s="367"/>
      <c r="F380" s="367"/>
      <c r="G380" s="367"/>
      <c r="H380" s="367"/>
      <c r="I380" s="367"/>
      <c r="J380" s="367"/>
      <c r="K380" s="367"/>
      <c r="L380" s="368"/>
      <c r="M380" s="28"/>
    </row>
    <row r="381" spans="1:16" s="9" customFormat="1" x14ac:dyDescent="0.25">
      <c r="A381" s="7"/>
      <c r="B381" s="366"/>
      <c r="C381" s="367"/>
      <c r="D381" s="367"/>
      <c r="E381" s="367"/>
      <c r="F381" s="367"/>
      <c r="G381" s="367"/>
      <c r="H381" s="367"/>
      <c r="I381" s="367"/>
      <c r="J381" s="367"/>
      <c r="K381" s="367"/>
      <c r="L381" s="368"/>
      <c r="M381" s="28"/>
    </row>
    <row r="382" spans="1:16" s="9" customFormat="1" x14ac:dyDescent="0.25">
      <c r="A382" s="7"/>
      <c r="B382" s="366"/>
      <c r="C382" s="367"/>
      <c r="D382" s="367"/>
      <c r="E382" s="367"/>
      <c r="F382" s="367"/>
      <c r="G382" s="367"/>
      <c r="H382" s="367"/>
      <c r="I382" s="367"/>
      <c r="J382" s="367"/>
      <c r="K382" s="367"/>
      <c r="L382" s="368"/>
      <c r="M382" s="28"/>
    </row>
    <row r="383" spans="1:16" s="9" customFormat="1" x14ac:dyDescent="0.25">
      <c r="A383" s="7"/>
      <c r="B383" s="366"/>
      <c r="C383" s="367"/>
      <c r="D383" s="367"/>
      <c r="E383" s="367"/>
      <c r="F383" s="367"/>
      <c r="G383" s="367"/>
      <c r="H383" s="367"/>
      <c r="I383" s="367"/>
      <c r="J383" s="367"/>
      <c r="K383" s="367"/>
      <c r="L383" s="368"/>
      <c r="M383" s="28"/>
    </row>
    <row r="384" spans="1:16" s="28" customFormat="1" x14ac:dyDescent="0.25">
      <c r="A384" s="83"/>
      <c r="B384" s="85"/>
      <c r="C384" s="86"/>
      <c r="D384" s="86"/>
      <c r="E384" s="86"/>
      <c r="F384" s="86"/>
      <c r="G384" s="86"/>
      <c r="H384" s="86"/>
      <c r="I384" s="86"/>
      <c r="J384" s="86"/>
      <c r="K384" s="86"/>
      <c r="L384" s="87"/>
    </row>
    <row r="385" spans="1:17" x14ac:dyDescent="0.25">
      <c r="B385" s="416" t="s">
        <v>61</v>
      </c>
      <c r="C385" s="417"/>
      <c r="D385" s="417"/>
      <c r="E385" s="417"/>
      <c r="F385" s="418"/>
      <c r="G385" s="418"/>
      <c r="H385" s="418"/>
      <c r="I385" s="418"/>
      <c r="J385" s="418"/>
      <c r="K385" s="418"/>
      <c r="L385" s="419"/>
    </row>
    <row r="386" spans="1:17" x14ac:dyDescent="0.25">
      <c r="B386" s="44"/>
      <c r="C386" s="45"/>
      <c r="D386" s="45"/>
      <c r="E386" s="45"/>
      <c r="F386" s="30"/>
      <c r="G386" s="30"/>
      <c r="H386" s="30"/>
      <c r="I386" s="30"/>
      <c r="J386" s="30"/>
      <c r="K386" s="30"/>
      <c r="L386" s="104"/>
    </row>
    <row r="387" spans="1:17" x14ac:dyDescent="0.25">
      <c r="B387" s="321" t="str">
        <f>IF(Intro!$G$24="English",O387,P387)</f>
        <v>Explain any impacts on these outlooks should the finding or order be continued or rescinded. Provide documents, or the names of documents, such as studies or articles in trade journals, that support your firm's statement.</v>
      </c>
      <c r="C387" s="322"/>
      <c r="D387" s="322"/>
      <c r="E387" s="322"/>
      <c r="F387" s="322"/>
      <c r="G387" s="322"/>
      <c r="H387" s="322"/>
      <c r="I387" s="322"/>
      <c r="J387" s="322"/>
      <c r="K387" s="322"/>
      <c r="L387" s="337"/>
      <c r="O387" s="64" t="s">
        <v>182</v>
      </c>
      <c r="P387" s="15" t="s">
        <v>183</v>
      </c>
      <c r="Q387" s="15"/>
    </row>
    <row r="388" spans="1:17" x14ac:dyDescent="0.25">
      <c r="B388" s="321"/>
      <c r="C388" s="322"/>
      <c r="D388" s="322"/>
      <c r="E388" s="322"/>
      <c r="F388" s="322"/>
      <c r="G388" s="322"/>
      <c r="H388" s="322"/>
      <c r="I388" s="322"/>
      <c r="J388" s="322"/>
      <c r="K388" s="322"/>
      <c r="L388" s="337"/>
      <c r="O388" s="64"/>
      <c r="P388" s="64"/>
      <c r="Q388" s="64"/>
    </row>
    <row r="389" spans="1:17" x14ac:dyDescent="0.25">
      <c r="B389" s="71"/>
      <c r="C389" s="72"/>
      <c r="D389" s="72"/>
      <c r="E389" s="72"/>
      <c r="F389" s="72"/>
      <c r="G389" s="72"/>
      <c r="H389" s="72"/>
      <c r="I389" s="72"/>
      <c r="J389" s="72"/>
      <c r="K389" s="72"/>
      <c r="L389" s="73"/>
      <c r="O389" s="64"/>
      <c r="P389" s="64"/>
      <c r="Q389" s="64"/>
    </row>
    <row r="390" spans="1:17" x14ac:dyDescent="0.25">
      <c r="B390" s="413"/>
      <c r="C390" s="414"/>
      <c r="D390" s="414"/>
      <c r="E390" s="414"/>
      <c r="F390" s="414"/>
      <c r="G390" s="414"/>
      <c r="H390" s="414"/>
      <c r="I390" s="414"/>
      <c r="J390" s="414"/>
      <c r="K390" s="414"/>
      <c r="L390" s="415"/>
    </row>
    <row r="391" spans="1:17" s="9" customFormat="1" x14ac:dyDescent="0.25">
      <c r="A391" s="7"/>
      <c r="B391" s="413"/>
      <c r="C391" s="414"/>
      <c r="D391" s="414"/>
      <c r="E391" s="414"/>
      <c r="F391" s="414"/>
      <c r="G391" s="414"/>
      <c r="H391" s="414"/>
      <c r="I391" s="414"/>
      <c r="J391" s="414"/>
      <c r="K391" s="414"/>
      <c r="L391" s="415"/>
      <c r="M391" s="28"/>
    </row>
    <row r="392" spans="1:17" s="9" customFormat="1" x14ac:dyDescent="0.25">
      <c r="A392" s="7"/>
      <c r="B392" s="413"/>
      <c r="C392" s="414"/>
      <c r="D392" s="414"/>
      <c r="E392" s="414"/>
      <c r="F392" s="414"/>
      <c r="G392" s="414"/>
      <c r="H392" s="414"/>
      <c r="I392" s="414"/>
      <c r="J392" s="414"/>
      <c r="K392" s="414"/>
      <c r="L392" s="415"/>
      <c r="M392" s="28"/>
    </row>
    <row r="393" spans="1:17" s="9" customFormat="1" x14ac:dyDescent="0.25">
      <c r="A393" s="7"/>
      <c r="B393" s="413"/>
      <c r="C393" s="414"/>
      <c r="D393" s="414"/>
      <c r="E393" s="414"/>
      <c r="F393" s="414"/>
      <c r="G393" s="414"/>
      <c r="H393" s="414"/>
      <c r="I393" s="414"/>
      <c r="J393" s="414"/>
      <c r="K393" s="414"/>
      <c r="L393" s="415"/>
      <c r="M393" s="28"/>
    </row>
    <row r="394" spans="1:17" x14ac:dyDescent="0.25">
      <c r="B394" s="413"/>
      <c r="C394" s="414"/>
      <c r="D394" s="414"/>
      <c r="E394" s="414"/>
      <c r="F394" s="414"/>
      <c r="G394" s="414"/>
      <c r="H394" s="414"/>
      <c r="I394" s="414"/>
      <c r="J394" s="414"/>
      <c r="K394" s="414"/>
      <c r="L394" s="415"/>
    </row>
    <row r="395" spans="1:17" x14ac:dyDescent="0.25">
      <c r="B395" s="413"/>
      <c r="C395" s="414"/>
      <c r="D395" s="414"/>
      <c r="E395" s="414"/>
      <c r="F395" s="414"/>
      <c r="G395" s="414"/>
      <c r="H395" s="414"/>
      <c r="I395" s="414"/>
      <c r="J395" s="414"/>
      <c r="K395" s="414"/>
      <c r="L395" s="415"/>
    </row>
    <row r="396" spans="1:17" x14ac:dyDescent="0.25">
      <c r="B396" s="413"/>
      <c r="C396" s="414"/>
      <c r="D396" s="414"/>
      <c r="E396" s="414"/>
      <c r="F396" s="414"/>
      <c r="G396" s="414"/>
      <c r="H396" s="414"/>
      <c r="I396" s="414"/>
      <c r="J396" s="414"/>
      <c r="K396" s="414"/>
      <c r="L396" s="415"/>
    </row>
    <row r="397" spans="1:17" x14ac:dyDescent="0.25">
      <c r="B397" s="413"/>
      <c r="C397" s="414"/>
      <c r="D397" s="414"/>
      <c r="E397" s="414"/>
      <c r="F397" s="414"/>
      <c r="G397" s="414"/>
      <c r="H397" s="414"/>
      <c r="I397" s="414"/>
      <c r="J397" s="414"/>
      <c r="K397" s="414"/>
      <c r="L397" s="415"/>
    </row>
    <row r="398" spans="1:17" x14ac:dyDescent="0.25">
      <c r="B398" s="124"/>
      <c r="C398" s="125"/>
      <c r="D398" s="125"/>
      <c r="E398" s="125"/>
      <c r="F398" s="125"/>
      <c r="G398" s="125"/>
      <c r="H398" s="125"/>
      <c r="I398" s="125"/>
      <c r="J398" s="125"/>
      <c r="K398" s="125"/>
      <c r="L398" s="126"/>
    </row>
  </sheetData>
  <sheetProtection algorithmName="SHA-512" hashValue="Y6v/zGdtXoZZasdsWj38XyCh6HvAzXeAXJiJ64Vy6jU7Jeuwi84beL/wgiZFK4SPiT5G/MMYQCN/EIN7O9Q/ww==" saltValue="ig3QvxhyxabIWAfZ2iM7EA==" spinCount="100000" sheet="1" objects="1" scenarios="1" selectLockedCells="1"/>
  <mergeCells count="162">
    <mergeCell ref="B327:G327"/>
    <mergeCell ref="B328:G328"/>
    <mergeCell ref="B329:G329"/>
    <mergeCell ref="B59:B60"/>
    <mergeCell ref="B82:L82"/>
    <mergeCell ref="B83:L83"/>
    <mergeCell ref="E55:F56"/>
    <mergeCell ref="G55:I56"/>
    <mergeCell ref="B61:B62"/>
    <mergeCell ref="B55:B56"/>
    <mergeCell ref="B57:B58"/>
    <mergeCell ref="J59:L60"/>
    <mergeCell ref="B70:L70"/>
    <mergeCell ref="B63:B64"/>
    <mergeCell ref="B65:B66"/>
    <mergeCell ref="C61:D62"/>
    <mergeCell ref="C59:D60"/>
    <mergeCell ref="E59:F60"/>
    <mergeCell ref="B102:L109"/>
    <mergeCell ref="B286:L293"/>
    <mergeCell ref="B297:L298"/>
    <mergeCell ref="B273:L280"/>
    <mergeCell ref="B284:L284"/>
    <mergeCell ref="B271:L271"/>
    <mergeCell ref="B390:L397"/>
    <mergeCell ref="B387:L388"/>
    <mergeCell ref="B346:L353"/>
    <mergeCell ref="B359:L360"/>
    <mergeCell ref="B356:L356"/>
    <mergeCell ref="B385:L385"/>
    <mergeCell ref="B331:L331"/>
    <mergeCell ref="B344:L344"/>
    <mergeCell ref="B362:L369"/>
    <mergeCell ref="B373:L374"/>
    <mergeCell ref="B376:L383"/>
    <mergeCell ref="B342:L342"/>
    <mergeCell ref="B357:L357"/>
    <mergeCell ref="B371:L371"/>
    <mergeCell ref="B333:L340"/>
    <mergeCell ref="B198:L198"/>
    <mergeCell ref="B213:C213"/>
    <mergeCell ref="B258:L265"/>
    <mergeCell ref="B224:L224"/>
    <mergeCell ref="B209:L209"/>
    <mergeCell ref="B311:L312"/>
    <mergeCell ref="B226:L227"/>
    <mergeCell ref="B240:L241"/>
    <mergeCell ref="B254:L256"/>
    <mergeCell ref="B314:L321"/>
    <mergeCell ref="B323:L323"/>
    <mergeCell ref="B325:L325"/>
    <mergeCell ref="B282:L282"/>
    <mergeCell ref="B295:L295"/>
    <mergeCell ref="B309:L309"/>
    <mergeCell ref="B115:L115"/>
    <mergeCell ref="B17:J17"/>
    <mergeCell ref="B112:L112"/>
    <mergeCell ref="B130:H130"/>
    <mergeCell ref="B131:H131"/>
    <mergeCell ref="B132:H132"/>
    <mergeCell ref="B238:L238"/>
    <mergeCell ref="B252:L252"/>
    <mergeCell ref="B268:L268"/>
    <mergeCell ref="B269:L269"/>
    <mergeCell ref="B200:L207"/>
    <mergeCell ref="B211:L211"/>
    <mergeCell ref="B215:L222"/>
    <mergeCell ref="B229:L236"/>
    <mergeCell ref="B243:L250"/>
    <mergeCell ref="B300:L307"/>
    <mergeCell ref="B113:L113"/>
    <mergeCell ref="G47:I48"/>
    <mergeCell ref="B4:L4"/>
    <mergeCell ref="B5:L5"/>
    <mergeCell ref="B6:L6"/>
    <mergeCell ref="B30:L37"/>
    <mergeCell ref="B41:L43"/>
    <mergeCell ref="B47:B48"/>
    <mergeCell ref="B49:B50"/>
    <mergeCell ref="B51:B52"/>
    <mergeCell ref="B53:B54"/>
    <mergeCell ref="B8:L8"/>
    <mergeCell ref="B9:L9"/>
    <mergeCell ref="B10:L10"/>
    <mergeCell ref="B28:L28"/>
    <mergeCell ref="C45:D46"/>
    <mergeCell ref="E45:F46"/>
    <mergeCell ref="G45:I46"/>
    <mergeCell ref="C53:D54"/>
    <mergeCell ref="E53:F54"/>
    <mergeCell ref="G51:I52"/>
    <mergeCell ref="B13:L13"/>
    <mergeCell ref="B21:J22"/>
    <mergeCell ref="K21:K22"/>
    <mergeCell ref="C47:D48"/>
    <mergeCell ref="E47:F48"/>
    <mergeCell ref="B196:L196"/>
    <mergeCell ref="G59:I60"/>
    <mergeCell ref="B128:L128"/>
    <mergeCell ref="J63:L64"/>
    <mergeCell ref="B150:L150"/>
    <mergeCell ref="B170:L171"/>
    <mergeCell ref="B157:C161"/>
    <mergeCell ref="D157:L161"/>
    <mergeCell ref="B184:L185"/>
    <mergeCell ref="B152:C156"/>
    <mergeCell ref="D152:L156"/>
    <mergeCell ref="B126:L126"/>
    <mergeCell ref="B134:L134"/>
    <mergeCell ref="B187:L194"/>
    <mergeCell ref="B149:L149"/>
    <mergeCell ref="B117:L124"/>
    <mergeCell ref="B162:C166"/>
    <mergeCell ref="D162:L166"/>
    <mergeCell ref="B182:L182"/>
    <mergeCell ref="B173:L180"/>
    <mergeCell ref="B146:L146"/>
    <mergeCell ref="B147:L147"/>
    <mergeCell ref="B12:L12"/>
    <mergeCell ref="E63:F64"/>
    <mergeCell ref="B15:L15"/>
    <mergeCell ref="B19:J20"/>
    <mergeCell ref="K19:K20"/>
    <mergeCell ref="B136:L143"/>
    <mergeCell ref="B168:L168"/>
    <mergeCell ref="B18:J18"/>
    <mergeCell ref="C55:D56"/>
    <mergeCell ref="B72:L79"/>
    <mergeCell ref="B85:L86"/>
    <mergeCell ref="B26:L26"/>
    <mergeCell ref="B39:L39"/>
    <mergeCell ref="C49:D50"/>
    <mergeCell ref="E49:F50"/>
    <mergeCell ref="G49:I50"/>
    <mergeCell ref="J49:L50"/>
    <mergeCell ref="J45:L46"/>
    <mergeCell ref="J51:L52"/>
    <mergeCell ref="J65:L66"/>
    <mergeCell ref="J55:L56"/>
    <mergeCell ref="C57:D58"/>
    <mergeCell ref="E57:F58"/>
    <mergeCell ref="J47:L48"/>
    <mergeCell ref="K23:K24"/>
    <mergeCell ref="B23:J24"/>
    <mergeCell ref="C51:D52"/>
    <mergeCell ref="E51:F52"/>
    <mergeCell ref="J57:L58"/>
    <mergeCell ref="B99:L100"/>
    <mergeCell ref="E61:F62"/>
    <mergeCell ref="G61:I62"/>
    <mergeCell ref="J61:L62"/>
    <mergeCell ref="C65:D66"/>
    <mergeCell ref="E65:F66"/>
    <mergeCell ref="G65:I66"/>
    <mergeCell ref="B88:L95"/>
    <mergeCell ref="B97:L97"/>
    <mergeCell ref="C63:D64"/>
    <mergeCell ref="G57:I58"/>
    <mergeCell ref="G63:I64"/>
    <mergeCell ref="B68:L68"/>
    <mergeCell ref="J53:L54"/>
    <mergeCell ref="G53:I54"/>
  </mergeCells>
  <dataValidations xWindow="209" yWindow="565"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88 B245:B247 B136 B102 B202:B204 B362 B200 B215 B229 B243 B258 B273 B286 B300 B314 B346 B72 B260:B262 B117 B275:B277 B289:B291 B30:B33 B302:B304 B316:B318 B335:B337 B348:B350 B364:B366 B378:B380 B391:B393 B218:B220 B231:B233 B376 B173 B187 B333 B74:B76 B91:B93 B104:B106 B119:B121 B138:B140 B175:B177 B189:B191"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3" xr:uid="{6FC76BB9-7D2B-4EF9-A9AF-552B723B2C27}">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390" xr:uid="{6F276A13-7059-4685-8F32-7B51E494BB7C}">
      <formula1>1001</formula1>
    </dataValidation>
    <dataValidation type="list" allowBlank="1" showInputMessage="1" showErrorMessage="1" sqref="I130:I132 H327:H329 K17:K24" xr:uid="{33C14547-26E7-4808-9E30-56714C4A419C}">
      <formula1>"X"</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67" min="1" max="11" man="1"/>
    <brk id="111" min="1" max="11" man="1"/>
    <brk id="308" min="1" max="11" man="1"/>
    <brk id="35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7">
    <tabColor rgb="FF00B0F0"/>
    <pageSetUpPr fitToPage="1"/>
  </sheetPr>
  <dimension ref="A1:P64"/>
  <sheetViews>
    <sheetView showGridLines="0" topLeftCell="A4"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37.140625" style="53" hidden="1" customWidth="1"/>
    <col min="16" max="16" width="25.5703125" style="53" hidden="1" customWidth="1"/>
    <col min="17" max="17" width="9.42578125" style="53" customWidth="1"/>
    <col min="18" max="16384" width="9.42578125" style="53"/>
  </cols>
  <sheetData>
    <row r="1" spans="1:16" x14ac:dyDescent="0.25">
      <c r="O1" s="53" t="s">
        <v>316</v>
      </c>
      <c r="P1" s="53" t="s">
        <v>316</v>
      </c>
    </row>
    <row r="2" spans="1:16" x14ac:dyDescent="0.25">
      <c r="B2" s="10" t="s">
        <v>46</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x14ac:dyDescent="0.25">
      <c r="B8" s="315" t="str">
        <f>UPPER(IF(Intro!$G$24="English",O8,P8))</f>
        <v>PUBLIC COMMENTS</v>
      </c>
      <c r="C8" s="316"/>
      <c r="D8" s="316"/>
      <c r="E8" s="316"/>
      <c r="F8" s="316"/>
      <c r="G8" s="316"/>
      <c r="H8" s="316"/>
      <c r="I8" s="316"/>
      <c r="J8" s="316"/>
      <c r="K8" s="316"/>
      <c r="L8" s="317"/>
      <c r="M8" s="53"/>
      <c r="O8" s="53" t="s">
        <v>33</v>
      </c>
      <c r="P8" s="53" t="s">
        <v>62</v>
      </c>
    </row>
    <row r="9" spans="1:16" x14ac:dyDescent="0.25">
      <c r="B9" s="16"/>
      <c r="C9" s="26"/>
      <c r="D9" s="27"/>
      <c r="E9" s="27"/>
      <c r="F9" s="27"/>
      <c r="G9" s="27"/>
      <c r="H9" s="27"/>
      <c r="I9" s="27"/>
      <c r="J9" s="27"/>
      <c r="K9" s="27"/>
      <c r="L9" s="17"/>
      <c r="M9" s="53"/>
    </row>
    <row r="10" spans="1:16" x14ac:dyDescent="0.25">
      <c r="B10" s="275" t="str">
        <f>IF(Intro!$G$24="English",O10,P10)</f>
        <v>Should your firm wish to add any comments related to its responses, submit them here. Be sure to indicate the applicable question number.</v>
      </c>
      <c r="C10" s="276"/>
      <c r="D10" s="276"/>
      <c r="E10" s="276"/>
      <c r="F10" s="276"/>
      <c r="G10" s="276"/>
      <c r="H10" s="276"/>
      <c r="I10" s="276"/>
      <c r="J10" s="276"/>
      <c r="K10" s="276"/>
      <c r="L10" s="277"/>
      <c r="M10" s="53"/>
      <c r="O10" s="18" t="s">
        <v>173</v>
      </c>
      <c r="P10" s="53" t="s">
        <v>160</v>
      </c>
    </row>
    <row r="11" spans="1:16" x14ac:dyDescent="0.25">
      <c r="B11" s="67"/>
      <c r="C11" s="26"/>
      <c r="D11" s="27"/>
      <c r="E11" s="27"/>
      <c r="F11" s="27"/>
      <c r="G11" s="27"/>
      <c r="H11" s="27"/>
      <c r="I11" s="27"/>
      <c r="J11" s="27"/>
      <c r="K11" s="27"/>
      <c r="L11" s="17"/>
      <c r="M11" s="53"/>
      <c r="O11" s="75" t="s">
        <v>307</v>
      </c>
      <c r="P11" s="75" t="s">
        <v>308</v>
      </c>
    </row>
    <row r="12" spans="1:16" ht="14.1" customHeight="1" x14ac:dyDescent="0.25">
      <c r="B12" s="67"/>
      <c r="C12" s="423" t="str">
        <f>IF(Intro!$G$24="English",O11,P11)</f>
        <v>Tab and Question</v>
      </c>
      <c r="D12" s="425" t="str">
        <f>IF(Intro!$G$24="English",O12,P12)</f>
        <v>Comments</v>
      </c>
      <c r="E12" s="426"/>
      <c r="F12" s="426"/>
      <c r="G12" s="426"/>
      <c r="H12" s="426"/>
      <c r="I12" s="426"/>
      <c r="J12" s="426"/>
      <c r="K12" s="426"/>
      <c r="L12" s="427"/>
      <c r="M12" s="53"/>
      <c r="O12" s="18" t="s">
        <v>99</v>
      </c>
      <c r="P12" s="53" t="s">
        <v>100</v>
      </c>
    </row>
    <row r="13" spans="1:16" ht="14.1" customHeight="1" x14ac:dyDescent="0.25">
      <c r="B13" s="67"/>
      <c r="C13" s="424"/>
      <c r="D13" s="428"/>
      <c r="E13" s="429"/>
      <c r="F13" s="429"/>
      <c r="G13" s="429"/>
      <c r="H13" s="429"/>
      <c r="I13" s="429"/>
      <c r="J13" s="429"/>
      <c r="K13" s="429"/>
      <c r="L13" s="430"/>
      <c r="M13" s="53"/>
      <c r="O13" s="18"/>
    </row>
    <row r="14" spans="1:16" x14ac:dyDescent="0.25">
      <c r="B14" s="171" t="str">
        <f>IF(Intro!$G$24="English",O14,P14)</f>
        <v>Comment 1</v>
      </c>
      <c r="C14" s="431"/>
      <c r="D14" s="435"/>
      <c r="E14" s="436"/>
      <c r="F14" s="436"/>
      <c r="G14" s="436"/>
      <c r="H14" s="436"/>
      <c r="I14" s="436"/>
      <c r="J14" s="436"/>
      <c r="K14" s="436"/>
      <c r="L14" s="437"/>
      <c r="M14" s="53"/>
      <c r="O14" s="18" t="s">
        <v>101</v>
      </c>
      <c r="P14" s="53" t="s">
        <v>102</v>
      </c>
    </row>
    <row r="15" spans="1:16" x14ac:dyDescent="0.25">
      <c r="B15" s="71"/>
      <c r="C15" s="432"/>
      <c r="D15" s="438"/>
      <c r="E15" s="439"/>
      <c r="F15" s="439"/>
      <c r="G15" s="439"/>
      <c r="H15" s="439"/>
      <c r="I15" s="439"/>
      <c r="J15" s="439"/>
      <c r="K15" s="439"/>
      <c r="L15" s="440"/>
      <c r="M15" s="53"/>
      <c r="O15" s="18"/>
    </row>
    <row r="16" spans="1:16" x14ac:dyDescent="0.25">
      <c r="B16" s="71"/>
      <c r="C16" s="432"/>
      <c r="D16" s="438"/>
      <c r="E16" s="439"/>
      <c r="F16" s="439"/>
      <c r="G16" s="439"/>
      <c r="H16" s="439"/>
      <c r="I16" s="439"/>
      <c r="J16" s="439"/>
      <c r="K16" s="439"/>
      <c r="L16" s="440"/>
      <c r="M16" s="53"/>
      <c r="O16" s="18"/>
    </row>
    <row r="17" spans="2:16" x14ac:dyDescent="0.25">
      <c r="B17" s="71"/>
      <c r="C17" s="432"/>
      <c r="D17" s="438"/>
      <c r="E17" s="439"/>
      <c r="F17" s="439"/>
      <c r="G17" s="439"/>
      <c r="H17" s="439"/>
      <c r="I17" s="439"/>
      <c r="J17" s="439"/>
      <c r="K17" s="439"/>
      <c r="L17" s="440"/>
      <c r="M17" s="53"/>
      <c r="O17" s="18"/>
    </row>
    <row r="18" spans="2:16" x14ac:dyDescent="0.25">
      <c r="B18" s="71"/>
      <c r="C18" s="432"/>
      <c r="D18" s="438"/>
      <c r="E18" s="439"/>
      <c r="F18" s="439"/>
      <c r="G18" s="439"/>
      <c r="H18" s="439"/>
      <c r="I18" s="439"/>
      <c r="J18" s="439"/>
      <c r="K18" s="439"/>
      <c r="L18" s="440"/>
      <c r="M18" s="53"/>
      <c r="O18" s="18"/>
    </row>
    <row r="19" spans="2:16" x14ac:dyDescent="0.25">
      <c r="B19" s="71"/>
      <c r="C19" s="432"/>
      <c r="D19" s="438"/>
      <c r="E19" s="439"/>
      <c r="F19" s="439"/>
      <c r="G19" s="439"/>
      <c r="H19" s="439"/>
      <c r="I19" s="439"/>
      <c r="J19" s="439"/>
      <c r="K19" s="439"/>
      <c r="L19" s="440"/>
      <c r="M19" s="53"/>
      <c r="O19" s="18"/>
    </row>
    <row r="20" spans="2:16" x14ac:dyDescent="0.25">
      <c r="B20" s="71"/>
      <c r="C20" s="432"/>
      <c r="D20" s="438"/>
      <c r="E20" s="439"/>
      <c r="F20" s="439"/>
      <c r="G20" s="439"/>
      <c r="H20" s="439"/>
      <c r="I20" s="439"/>
      <c r="J20" s="439"/>
      <c r="K20" s="439"/>
      <c r="L20" s="440"/>
      <c r="M20" s="53"/>
      <c r="O20" s="18"/>
    </row>
    <row r="21" spans="2:16" x14ac:dyDescent="0.25">
      <c r="B21" s="71"/>
      <c r="C21" s="432"/>
      <c r="D21" s="438"/>
      <c r="E21" s="439"/>
      <c r="F21" s="439"/>
      <c r="G21" s="439"/>
      <c r="H21" s="439"/>
      <c r="I21" s="439"/>
      <c r="J21" s="439"/>
      <c r="K21" s="439"/>
      <c r="L21" s="440"/>
      <c r="M21" s="53"/>
      <c r="O21" s="18"/>
    </row>
    <row r="22" spans="2:16" x14ac:dyDescent="0.25">
      <c r="B22" s="71"/>
      <c r="C22" s="432"/>
      <c r="D22" s="438"/>
      <c r="E22" s="439"/>
      <c r="F22" s="439"/>
      <c r="G22" s="439"/>
      <c r="H22" s="439"/>
      <c r="I22" s="439"/>
      <c r="J22" s="439"/>
      <c r="K22" s="439"/>
      <c r="L22" s="440"/>
      <c r="M22" s="53"/>
      <c r="O22" s="18"/>
    </row>
    <row r="23" spans="2:16" x14ac:dyDescent="0.25">
      <c r="B23" s="172"/>
      <c r="C23" s="433"/>
      <c r="D23" s="444"/>
      <c r="E23" s="445"/>
      <c r="F23" s="445"/>
      <c r="G23" s="445"/>
      <c r="H23" s="445"/>
      <c r="I23" s="445"/>
      <c r="J23" s="445"/>
      <c r="K23" s="445"/>
      <c r="L23" s="446"/>
      <c r="M23" s="53"/>
      <c r="O23" s="18"/>
    </row>
    <row r="24" spans="2:16" x14ac:dyDescent="0.25">
      <c r="B24" s="171" t="str">
        <f>IF(Intro!$G$24="English",O24,P24)</f>
        <v>Comment 2</v>
      </c>
      <c r="C24" s="431"/>
      <c r="D24" s="435"/>
      <c r="E24" s="436"/>
      <c r="F24" s="436"/>
      <c r="G24" s="436"/>
      <c r="H24" s="436"/>
      <c r="I24" s="436"/>
      <c r="J24" s="436"/>
      <c r="K24" s="436"/>
      <c r="L24" s="437"/>
      <c r="M24" s="53"/>
      <c r="O24" s="18" t="s">
        <v>103</v>
      </c>
      <c r="P24" s="53" t="s">
        <v>104</v>
      </c>
    </row>
    <row r="25" spans="2:16" x14ac:dyDescent="0.25">
      <c r="B25" s="71"/>
      <c r="C25" s="432"/>
      <c r="D25" s="438"/>
      <c r="E25" s="439"/>
      <c r="F25" s="439"/>
      <c r="G25" s="439"/>
      <c r="H25" s="439"/>
      <c r="I25" s="439"/>
      <c r="J25" s="439"/>
      <c r="K25" s="439"/>
      <c r="L25" s="440"/>
      <c r="M25" s="53"/>
      <c r="O25" s="18"/>
    </row>
    <row r="26" spans="2:16" x14ac:dyDescent="0.25">
      <c r="B26" s="71"/>
      <c r="C26" s="432"/>
      <c r="D26" s="438"/>
      <c r="E26" s="439"/>
      <c r="F26" s="439"/>
      <c r="G26" s="439"/>
      <c r="H26" s="439"/>
      <c r="I26" s="439"/>
      <c r="J26" s="439"/>
      <c r="K26" s="439"/>
      <c r="L26" s="440"/>
      <c r="M26" s="53"/>
      <c r="O26" s="18"/>
    </row>
    <row r="27" spans="2:16" x14ac:dyDescent="0.25">
      <c r="B27" s="71"/>
      <c r="C27" s="432"/>
      <c r="D27" s="438"/>
      <c r="E27" s="439"/>
      <c r="F27" s="439"/>
      <c r="G27" s="439"/>
      <c r="H27" s="439"/>
      <c r="I27" s="439"/>
      <c r="J27" s="439"/>
      <c r="K27" s="439"/>
      <c r="L27" s="440"/>
      <c r="M27" s="53"/>
      <c r="O27" s="18"/>
    </row>
    <row r="28" spans="2:16" x14ac:dyDescent="0.25">
      <c r="B28" s="71"/>
      <c r="C28" s="432"/>
      <c r="D28" s="438"/>
      <c r="E28" s="439"/>
      <c r="F28" s="439"/>
      <c r="G28" s="439"/>
      <c r="H28" s="439"/>
      <c r="I28" s="439"/>
      <c r="J28" s="439"/>
      <c r="K28" s="439"/>
      <c r="L28" s="440"/>
      <c r="M28" s="53"/>
      <c r="O28" s="18"/>
    </row>
    <row r="29" spans="2:16" x14ac:dyDescent="0.25">
      <c r="B29" s="71"/>
      <c r="C29" s="432"/>
      <c r="D29" s="438"/>
      <c r="E29" s="439"/>
      <c r="F29" s="439"/>
      <c r="G29" s="439"/>
      <c r="H29" s="439"/>
      <c r="I29" s="439"/>
      <c r="J29" s="439"/>
      <c r="K29" s="439"/>
      <c r="L29" s="440"/>
      <c r="M29" s="53"/>
      <c r="O29" s="18"/>
    </row>
    <row r="30" spans="2:16" x14ac:dyDescent="0.25">
      <c r="B30" s="71"/>
      <c r="C30" s="432"/>
      <c r="D30" s="438"/>
      <c r="E30" s="439"/>
      <c r="F30" s="439"/>
      <c r="G30" s="439"/>
      <c r="H30" s="439"/>
      <c r="I30" s="439"/>
      <c r="J30" s="439"/>
      <c r="K30" s="439"/>
      <c r="L30" s="440"/>
      <c r="M30" s="53"/>
      <c r="O30" s="18"/>
    </row>
    <row r="31" spans="2:16" x14ac:dyDescent="0.25">
      <c r="B31" s="71"/>
      <c r="C31" s="432"/>
      <c r="D31" s="438"/>
      <c r="E31" s="439"/>
      <c r="F31" s="439"/>
      <c r="G31" s="439"/>
      <c r="H31" s="439"/>
      <c r="I31" s="439"/>
      <c r="J31" s="439"/>
      <c r="K31" s="439"/>
      <c r="L31" s="440"/>
      <c r="M31" s="53"/>
      <c r="O31" s="18"/>
    </row>
    <row r="32" spans="2:16" x14ac:dyDescent="0.25">
      <c r="B32" s="71"/>
      <c r="C32" s="432"/>
      <c r="D32" s="438"/>
      <c r="E32" s="439"/>
      <c r="F32" s="439"/>
      <c r="G32" s="439"/>
      <c r="H32" s="439"/>
      <c r="I32" s="439"/>
      <c r="J32" s="439"/>
      <c r="K32" s="439"/>
      <c r="L32" s="440"/>
      <c r="M32" s="53"/>
      <c r="O32" s="18"/>
    </row>
    <row r="33" spans="2:16" x14ac:dyDescent="0.25">
      <c r="B33" s="172"/>
      <c r="C33" s="433"/>
      <c r="D33" s="444"/>
      <c r="E33" s="445"/>
      <c r="F33" s="445"/>
      <c r="G33" s="445"/>
      <c r="H33" s="445"/>
      <c r="I33" s="445"/>
      <c r="J33" s="445"/>
      <c r="K33" s="445"/>
      <c r="L33" s="446"/>
      <c r="M33" s="53"/>
      <c r="O33" s="18"/>
    </row>
    <row r="34" spans="2:16" x14ac:dyDescent="0.25">
      <c r="B34" s="171" t="str">
        <f>IF(Intro!$G$24="English",O34,P34)</f>
        <v>Comment 3</v>
      </c>
      <c r="C34" s="431"/>
      <c r="D34" s="435"/>
      <c r="E34" s="436"/>
      <c r="F34" s="436"/>
      <c r="G34" s="436"/>
      <c r="H34" s="436"/>
      <c r="I34" s="436"/>
      <c r="J34" s="436"/>
      <c r="K34" s="436"/>
      <c r="L34" s="437"/>
      <c r="M34" s="53"/>
      <c r="O34" s="18" t="s">
        <v>105</v>
      </c>
      <c r="P34" s="53" t="s">
        <v>106</v>
      </c>
    </row>
    <row r="35" spans="2:16" x14ac:dyDescent="0.25">
      <c r="B35" s="71"/>
      <c r="C35" s="432"/>
      <c r="D35" s="438"/>
      <c r="E35" s="439"/>
      <c r="F35" s="439"/>
      <c r="G35" s="439"/>
      <c r="H35" s="439"/>
      <c r="I35" s="439"/>
      <c r="J35" s="439"/>
      <c r="K35" s="439"/>
      <c r="L35" s="440"/>
      <c r="M35" s="53"/>
      <c r="O35" s="18"/>
    </row>
    <row r="36" spans="2:16" x14ac:dyDescent="0.25">
      <c r="B36" s="71"/>
      <c r="C36" s="432"/>
      <c r="D36" s="438"/>
      <c r="E36" s="439"/>
      <c r="F36" s="439"/>
      <c r="G36" s="439"/>
      <c r="H36" s="439"/>
      <c r="I36" s="439"/>
      <c r="J36" s="439"/>
      <c r="K36" s="439"/>
      <c r="L36" s="440"/>
      <c r="M36" s="53"/>
      <c r="O36" s="18"/>
    </row>
    <row r="37" spans="2:16" x14ac:dyDescent="0.25">
      <c r="B37" s="71"/>
      <c r="C37" s="432"/>
      <c r="D37" s="438"/>
      <c r="E37" s="439"/>
      <c r="F37" s="439"/>
      <c r="G37" s="439"/>
      <c r="H37" s="439"/>
      <c r="I37" s="439"/>
      <c r="J37" s="439"/>
      <c r="K37" s="439"/>
      <c r="L37" s="440"/>
      <c r="M37" s="53"/>
      <c r="O37" s="18"/>
    </row>
    <row r="38" spans="2:16" x14ac:dyDescent="0.25">
      <c r="B38" s="71"/>
      <c r="C38" s="432"/>
      <c r="D38" s="438"/>
      <c r="E38" s="439"/>
      <c r="F38" s="439"/>
      <c r="G38" s="439"/>
      <c r="H38" s="439"/>
      <c r="I38" s="439"/>
      <c r="J38" s="439"/>
      <c r="K38" s="439"/>
      <c r="L38" s="440"/>
      <c r="M38" s="53"/>
      <c r="O38" s="18"/>
    </row>
    <row r="39" spans="2:16" x14ac:dyDescent="0.25">
      <c r="B39" s="71"/>
      <c r="C39" s="432"/>
      <c r="D39" s="438"/>
      <c r="E39" s="439"/>
      <c r="F39" s="439"/>
      <c r="G39" s="439"/>
      <c r="H39" s="439"/>
      <c r="I39" s="439"/>
      <c r="J39" s="439"/>
      <c r="K39" s="439"/>
      <c r="L39" s="440"/>
      <c r="M39" s="53"/>
      <c r="O39" s="18"/>
    </row>
    <row r="40" spans="2:16" x14ac:dyDescent="0.25">
      <c r="B40" s="71"/>
      <c r="C40" s="432"/>
      <c r="D40" s="438"/>
      <c r="E40" s="439"/>
      <c r="F40" s="439"/>
      <c r="G40" s="439"/>
      <c r="H40" s="439"/>
      <c r="I40" s="439"/>
      <c r="J40" s="439"/>
      <c r="K40" s="439"/>
      <c r="L40" s="440"/>
      <c r="M40" s="53"/>
      <c r="O40" s="18"/>
    </row>
    <row r="41" spans="2:16" x14ac:dyDescent="0.25">
      <c r="B41" s="71"/>
      <c r="C41" s="432"/>
      <c r="D41" s="438"/>
      <c r="E41" s="439"/>
      <c r="F41" s="439"/>
      <c r="G41" s="439"/>
      <c r="H41" s="439"/>
      <c r="I41" s="439"/>
      <c r="J41" s="439"/>
      <c r="K41" s="439"/>
      <c r="L41" s="440"/>
      <c r="M41" s="53"/>
      <c r="O41" s="18"/>
    </row>
    <row r="42" spans="2:16" x14ac:dyDescent="0.25">
      <c r="B42" s="71"/>
      <c r="C42" s="432"/>
      <c r="D42" s="438"/>
      <c r="E42" s="439"/>
      <c r="F42" s="439"/>
      <c r="G42" s="439"/>
      <c r="H42" s="439"/>
      <c r="I42" s="439"/>
      <c r="J42" s="439"/>
      <c r="K42" s="439"/>
      <c r="L42" s="440"/>
      <c r="M42" s="53"/>
      <c r="O42" s="18"/>
    </row>
    <row r="43" spans="2:16" x14ac:dyDescent="0.25">
      <c r="B43" s="172"/>
      <c r="C43" s="433"/>
      <c r="D43" s="444"/>
      <c r="E43" s="445"/>
      <c r="F43" s="445"/>
      <c r="G43" s="445"/>
      <c r="H43" s="445"/>
      <c r="I43" s="445"/>
      <c r="J43" s="445"/>
      <c r="K43" s="445"/>
      <c r="L43" s="446"/>
      <c r="M43" s="53"/>
      <c r="O43" s="18"/>
    </row>
    <row r="44" spans="2:16" x14ac:dyDescent="0.25">
      <c r="B44" s="171" t="str">
        <f>IF(Intro!$G$24="English",O44,P44)</f>
        <v>Comment 4</v>
      </c>
      <c r="C44" s="431"/>
      <c r="D44" s="435"/>
      <c r="E44" s="436"/>
      <c r="F44" s="436"/>
      <c r="G44" s="436"/>
      <c r="H44" s="436"/>
      <c r="I44" s="436"/>
      <c r="J44" s="436"/>
      <c r="K44" s="436"/>
      <c r="L44" s="437"/>
      <c r="M44" s="53"/>
      <c r="O44" s="18" t="s">
        <v>107</v>
      </c>
      <c r="P44" s="53" t="s">
        <v>108</v>
      </c>
    </row>
    <row r="45" spans="2:16" x14ac:dyDescent="0.25">
      <c r="B45" s="71"/>
      <c r="C45" s="432"/>
      <c r="D45" s="438"/>
      <c r="E45" s="439"/>
      <c r="F45" s="439"/>
      <c r="G45" s="439"/>
      <c r="H45" s="439"/>
      <c r="I45" s="439"/>
      <c r="J45" s="439"/>
      <c r="K45" s="439"/>
      <c r="L45" s="440"/>
      <c r="M45" s="53"/>
      <c r="O45" s="18"/>
    </row>
    <row r="46" spans="2:16" x14ac:dyDescent="0.25">
      <c r="B46" s="71"/>
      <c r="C46" s="432"/>
      <c r="D46" s="438"/>
      <c r="E46" s="439"/>
      <c r="F46" s="439"/>
      <c r="G46" s="439"/>
      <c r="H46" s="439"/>
      <c r="I46" s="439"/>
      <c r="J46" s="439"/>
      <c r="K46" s="439"/>
      <c r="L46" s="440"/>
      <c r="M46" s="53"/>
      <c r="O46" s="18"/>
    </row>
    <row r="47" spans="2:16" x14ac:dyDescent="0.25">
      <c r="B47" s="71"/>
      <c r="C47" s="432"/>
      <c r="D47" s="438"/>
      <c r="E47" s="439"/>
      <c r="F47" s="439"/>
      <c r="G47" s="439"/>
      <c r="H47" s="439"/>
      <c r="I47" s="439"/>
      <c r="J47" s="439"/>
      <c r="K47" s="439"/>
      <c r="L47" s="440"/>
      <c r="M47" s="53"/>
      <c r="O47" s="18"/>
    </row>
    <row r="48" spans="2:16" x14ac:dyDescent="0.25">
      <c r="B48" s="71"/>
      <c r="C48" s="432"/>
      <c r="D48" s="438"/>
      <c r="E48" s="439"/>
      <c r="F48" s="439"/>
      <c r="G48" s="439"/>
      <c r="H48" s="439"/>
      <c r="I48" s="439"/>
      <c r="J48" s="439"/>
      <c r="K48" s="439"/>
      <c r="L48" s="440"/>
      <c r="M48" s="53"/>
      <c r="O48" s="18"/>
    </row>
    <row r="49" spans="1:16" x14ac:dyDescent="0.25">
      <c r="B49" s="71"/>
      <c r="C49" s="432"/>
      <c r="D49" s="438"/>
      <c r="E49" s="439"/>
      <c r="F49" s="439"/>
      <c r="G49" s="439"/>
      <c r="H49" s="439"/>
      <c r="I49" s="439"/>
      <c r="J49" s="439"/>
      <c r="K49" s="439"/>
      <c r="L49" s="440"/>
      <c r="M49" s="53"/>
      <c r="O49" s="18"/>
    </row>
    <row r="50" spans="1:16" x14ac:dyDescent="0.25">
      <c r="B50" s="71"/>
      <c r="C50" s="432"/>
      <c r="D50" s="438"/>
      <c r="E50" s="439"/>
      <c r="F50" s="439"/>
      <c r="G50" s="439"/>
      <c r="H50" s="439"/>
      <c r="I50" s="439"/>
      <c r="J50" s="439"/>
      <c r="K50" s="439"/>
      <c r="L50" s="440"/>
      <c r="M50" s="53"/>
      <c r="O50" s="18"/>
    </row>
    <row r="51" spans="1:16" x14ac:dyDescent="0.25">
      <c r="B51" s="71"/>
      <c r="C51" s="432"/>
      <c r="D51" s="438"/>
      <c r="E51" s="439"/>
      <c r="F51" s="439"/>
      <c r="G51" s="439"/>
      <c r="H51" s="439"/>
      <c r="I51" s="439"/>
      <c r="J51" s="439"/>
      <c r="K51" s="439"/>
      <c r="L51" s="440"/>
      <c r="M51" s="53"/>
      <c r="O51" s="18"/>
    </row>
    <row r="52" spans="1:16" x14ac:dyDescent="0.25">
      <c r="B52" s="71"/>
      <c r="C52" s="432"/>
      <c r="D52" s="438"/>
      <c r="E52" s="439"/>
      <c r="F52" s="439"/>
      <c r="G52" s="439"/>
      <c r="H52" s="439"/>
      <c r="I52" s="439"/>
      <c r="J52" s="439"/>
      <c r="K52" s="439"/>
      <c r="L52" s="440"/>
      <c r="M52" s="53"/>
      <c r="O52" s="18"/>
    </row>
    <row r="53" spans="1:16" x14ac:dyDescent="0.25">
      <c r="B53" s="172"/>
      <c r="C53" s="433"/>
      <c r="D53" s="444"/>
      <c r="E53" s="445"/>
      <c r="F53" s="445"/>
      <c r="G53" s="445"/>
      <c r="H53" s="445"/>
      <c r="I53" s="445"/>
      <c r="J53" s="445"/>
      <c r="K53" s="445"/>
      <c r="L53" s="446"/>
      <c r="M53" s="53"/>
      <c r="O53" s="18"/>
    </row>
    <row r="54" spans="1:16" x14ac:dyDescent="0.25">
      <c r="B54" s="171" t="str">
        <f>IF(Intro!$G$24="English",O54,P54)</f>
        <v>Comment 5</v>
      </c>
      <c r="C54" s="431"/>
      <c r="D54" s="435"/>
      <c r="E54" s="436"/>
      <c r="F54" s="436"/>
      <c r="G54" s="436"/>
      <c r="H54" s="436"/>
      <c r="I54" s="436"/>
      <c r="J54" s="436"/>
      <c r="K54" s="436"/>
      <c r="L54" s="437"/>
      <c r="M54" s="53"/>
      <c r="O54" s="18" t="s">
        <v>109</v>
      </c>
      <c r="P54" s="53" t="s">
        <v>110</v>
      </c>
    </row>
    <row r="55" spans="1:16" x14ac:dyDescent="0.25">
      <c r="B55" s="71"/>
      <c r="C55" s="432"/>
      <c r="D55" s="438"/>
      <c r="E55" s="439"/>
      <c r="F55" s="439"/>
      <c r="G55" s="439"/>
      <c r="H55" s="439"/>
      <c r="I55" s="439"/>
      <c r="J55" s="439"/>
      <c r="K55" s="439"/>
      <c r="L55" s="440"/>
      <c r="M55" s="53"/>
      <c r="O55" s="18"/>
    </row>
    <row r="56" spans="1:16" x14ac:dyDescent="0.25">
      <c r="B56" s="71"/>
      <c r="C56" s="432"/>
      <c r="D56" s="438"/>
      <c r="E56" s="439"/>
      <c r="F56" s="439"/>
      <c r="G56" s="439"/>
      <c r="H56" s="439"/>
      <c r="I56" s="439"/>
      <c r="J56" s="439"/>
      <c r="K56" s="439"/>
      <c r="L56" s="440"/>
      <c r="M56" s="53"/>
      <c r="O56" s="18"/>
    </row>
    <row r="57" spans="1:16" x14ac:dyDescent="0.25">
      <c r="B57" s="71"/>
      <c r="C57" s="432"/>
      <c r="D57" s="438"/>
      <c r="E57" s="439"/>
      <c r="F57" s="439"/>
      <c r="G57" s="439"/>
      <c r="H57" s="439"/>
      <c r="I57" s="439"/>
      <c r="J57" s="439"/>
      <c r="K57" s="439"/>
      <c r="L57" s="440"/>
      <c r="M57" s="53"/>
      <c r="O57" s="18"/>
    </row>
    <row r="58" spans="1:16" x14ac:dyDescent="0.25">
      <c r="B58" s="71"/>
      <c r="C58" s="432"/>
      <c r="D58" s="438"/>
      <c r="E58" s="439"/>
      <c r="F58" s="439"/>
      <c r="G58" s="439"/>
      <c r="H58" s="439"/>
      <c r="I58" s="439"/>
      <c r="J58" s="439"/>
      <c r="K58" s="439"/>
      <c r="L58" s="440"/>
      <c r="M58" s="53"/>
      <c r="O58" s="18"/>
    </row>
    <row r="59" spans="1:16" x14ac:dyDescent="0.25">
      <c r="B59" s="71"/>
      <c r="C59" s="432"/>
      <c r="D59" s="438"/>
      <c r="E59" s="439"/>
      <c r="F59" s="439"/>
      <c r="G59" s="439"/>
      <c r="H59" s="439"/>
      <c r="I59" s="439"/>
      <c r="J59" s="439"/>
      <c r="K59" s="439"/>
      <c r="L59" s="440"/>
      <c r="M59" s="53"/>
      <c r="O59" s="18"/>
    </row>
    <row r="60" spans="1:16" x14ac:dyDescent="0.25">
      <c r="B60" s="71"/>
      <c r="C60" s="432"/>
      <c r="D60" s="438"/>
      <c r="E60" s="439"/>
      <c r="F60" s="439"/>
      <c r="G60" s="439"/>
      <c r="H60" s="439"/>
      <c r="I60" s="439"/>
      <c r="J60" s="439"/>
      <c r="K60" s="439"/>
      <c r="L60" s="440"/>
      <c r="M60" s="53"/>
      <c r="O60" s="18"/>
    </row>
    <row r="61" spans="1:16" x14ac:dyDescent="0.25">
      <c r="B61" s="71"/>
      <c r="C61" s="432"/>
      <c r="D61" s="438"/>
      <c r="E61" s="439"/>
      <c r="F61" s="439"/>
      <c r="G61" s="439"/>
      <c r="H61" s="439"/>
      <c r="I61" s="439"/>
      <c r="J61" s="439"/>
      <c r="K61" s="439"/>
      <c r="L61" s="440"/>
      <c r="M61" s="53"/>
      <c r="O61" s="18"/>
    </row>
    <row r="62" spans="1:16" x14ac:dyDescent="0.25">
      <c r="B62" s="71"/>
      <c r="C62" s="432"/>
      <c r="D62" s="438"/>
      <c r="E62" s="439"/>
      <c r="F62" s="439"/>
      <c r="G62" s="439"/>
      <c r="H62" s="439"/>
      <c r="I62" s="439"/>
      <c r="J62" s="439"/>
      <c r="K62" s="439"/>
      <c r="L62" s="440"/>
      <c r="M62" s="53"/>
      <c r="O62" s="18"/>
    </row>
    <row r="63" spans="1:16" x14ac:dyDescent="0.25">
      <c r="B63" s="173"/>
      <c r="C63" s="434"/>
      <c r="D63" s="441"/>
      <c r="E63" s="442"/>
      <c r="F63" s="442"/>
      <c r="G63" s="442"/>
      <c r="H63" s="442"/>
      <c r="I63" s="442"/>
      <c r="J63" s="442"/>
      <c r="K63" s="442"/>
      <c r="L63" s="443"/>
      <c r="M63" s="53"/>
      <c r="O63" s="18"/>
    </row>
    <row r="64" spans="1:16" s="47" customFormat="1" x14ac:dyDescent="0.25">
      <c r="A64" s="81"/>
      <c r="B64" s="4"/>
      <c r="C64" s="42"/>
      <c r="D64" s="42"/>
      <c r="E64" s="42"/>
      <c r="F64" s="42"/>
      <c r="G64" s="42"/>
      <c r="H64" s="42"/>
      <c r="I64" s="42"/>
      <c r="J64" s="42"/>
      <c r="K64" s="42"/>
      <c r="L64" s="42"/>
      <c r="N64" s="82"/>
    </row>
  </sheetData>
  <sheetProtection algorithmName="SHA-512" hashValue="9sugVmEiUNhJgPSsEcq4MoiVxtyp+a21B5yURIcI5Oc/4bVTbuBjsqvUJg0tqeWnEP4N84szqIV+zIT+C7JY7g==" saltValue="PvtP7tNAIFf7mfMtwoxX6A==" spinCount="100000" sheet="1" objects="1" scenarios="1" selectLockedCells="1"/>
  <mergeCells count="17">
    <mergeCell ref="C34:C43"/>
    <mergeCell ref="C44:C53"/>
    <mergeCell ref="C54:C63"/>
    <mergeCell ref="D54:L63"/>
    <mergeCell ref="C14:C23"/>
    <mergeCell ref="C24:C33"/>
    <mergeCell ref="D14:L23"/>
    <mergeCell ref="D24:L33"/>
    <mergeCell ref="D34:L43"/>
    <mergeCell ref="D44:L53"/>
    <mergeCell ref="C12:C13"/>
    <mergeCell ref="B4:L4"/>
    <mergeCell ref="B5:L5"/>
    <mergeCell ref="B6:L6"/>
    <mergeCell ref="B10:L10"/>
    <mergeCell ref="B8:L8"/>
    <mergeCell ref="D12:L13"/>
  </mergeCell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97CB-483D-45C7-BF88-B1B1CB7EBD09}">
  <sheetPr codeName="Sheet8">
    <tabColor rgb="FF92D050"/>
    <pageSetUpPr fitToPage="1"/>
  </sheetPr>
  <dimension ref="A1:S100"/>
  <sheetViews>
    <sheetView showGridLines="0" topLeftCell="A43"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IF(Intro!$G$24="English",O3,P3)</f>
        <v>PROTECTED</v>
      </c>
      <c r="C2" s="10"/>
      <c r="D2" s="10"/>
      <c r="O2" s="9" t="s">
        <v>68</v>
      </c>
      <c r="P2" s="9" t="s">
        <v>81</v>
      </c>
    </row>
    <row r="3" spans="1:16" x14ac:dyDescent="0.25">
      <c r="B3" s="12"/>
      <c r="C3" s="12"/>
      <c r="D3" s="12"/>
      <c r="O3" s="2" t="s">
        <v>243</v>
      </c>
      <c r="P3" s="62" t="s">
        <v>244</v>
      </c>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Public!B8</f>
        <v>The following questions refer to the goods as defined in the product description on the Intro tab.</v>
      </c>
      <c r="C8" s="399"/>
      <c r="D8" s="399"/>
      <c r="E8" s="399"/>
      <c r="F8" s="399"/>
      <c r="G8" s="399"/>
      <c r="H8" s="399"/>
      <c r="I8" s="399"/>
      <c r="J8" s="399"/>
      <c r="K8" s="399"/>
      <c r="L8" s="399"/>
      <c r="M8" s="20"/>
      <c r="N8" s="20"/>
      <c r="O8" s="15"/>
      <c r="P8" s="15"/>
    </row>
    <row r="9" spans="1:16" s="6" customFormat="1" x14ac:dyDescent="0.25">
      <c r="A9" s="4"/>
      <c r="B9" s="399" t="str">
        <f>Public!B9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IF(Intro!$G$24="English",O10,P10)</f>
        <v xml:space="preserve">Use the AddPro tab if more space is needed.
</v>
      </c>
      <c r="C10" s="399"/>
      <c r="D10" s="399"/>
      <c r="E10" s="399"/>
      <c r="F10" s="399"/>
      <c r="G10" s="399"/>
      <c r="H10" s="399"/>
      <c r="I10" s="399"/>
      <c r="J10" s="399"/>
      <c r="K10" s="399"/>
      <c r="L10" s="399"/>
      <c r="M10" s="20"/>
      <c r="N10" s="20"/>
      <c r="O10" s="15" t="s">
        <v>111</v>
      </c>
      <c r="P10" s="15" t="s">
        <v>199</v>
      </c>
    </row>
    <row r="11" spans="1:16" s="6" customFormat="1" x14ac:dyDescent="0.25">
      <c r="A11" s="4"/>
      <c r="B11" s="399"/>
      <c r="C11" s="399"/>
      <c r="D11" s="399"/>
      <c r="E11" s="399"/>
      <c r="F11" s="399"/>
      <c r="G11" s="399"/>
      <c r="H11" s="399"/>
      <c r="I11" s="399"/>
      <c r="J11" s="399"/>
      <c r="K11" s="399"/>
      <c r="L11" s="399"/>
      <c r="M11" s="20"/>
      <c r="N11" s="20"/>
      <c r="O11" s="15"/>
      <c r="P11" s="15"/>
    </row>
    <row r="12" spans="1:16" s="6" customFormat="1" x14ac:dyDescent="0.25">
      <c r="A12" s="4"/>
      <c r="B12" s="399" t="str">
        <f>IF(Intro!$G$24="English",O12,P12)</f>
        <v>For the questions in this tab, note the following:</v>
      </c>
      <c r="C12" s="399"/>
      <c r="D12" s="399"/>
      <c r="E12" s="399"/>
      <c r="F12" s="399"/>
      <c r="G12" s="399"/>
      <c r="H12" s="399"/>
      <c r="I12" s="399"/>
      <c r="J12" s="399"/>
      <c r="K12" s="399"/>
      <c r="L12" s="399"/>
      <c r="M12" s="20"/>
      <c r="N12" s="20"/>
      <c r="O12" s="15" t="s">
        <v>112</v>
      </c>
      <c r="P12" s="15" t="s">
        <v>113</v>
      </c>
    </row>
    <row r="13" spans="1:16" s="6" customFormat="1" x14ac:dyDescent="0.25">
      <c r="A13" s="4"/>
      <c r="B13" s="447" t="str">
        <f>IF(Intro!$G$24="English",O13,P13)</f>
        <v>• Report only sales from your firm’s imports. Sales of purchased goods from Canadian producers must be excluded.</v>
      </c>
      <c r="C13" s="447"/>
      <c r="D13" s="447"/>
      <c r="E13" s="447"/>
      <c r="F13" s="447"/>
      <c r="G13" s="447"/>
      <c r="H13" s="447"/>
      <c r="I13" s="447"/>
      <c r="J13" s="447"/>
      <c r="K13" s="447"/>
      <c r="L13" s="447"/>
      <c r="M13" s="20"/>
      <c r="N13" s="20"/>
      <c r="O13" s="15" t="s">
        <v>277</v>
      </c>
      <c r="P13" s="15" t="s">
        <v>186</v>
      </c>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IF(Intro!$G$24="English",O15,P15)</f>
        <v>• Report all sales to Canadian and foreign associated firms.</v>
      </c>
      <c r="C15" s="399"/>
      <c r="D15" s="399"/>
      <c r="E15" s="399"/>
      <c r="F15" s="399"/>
      <c r="G15" s="399"/>
      <c r="H15" s="399"/>
      <c r="I15" s="399"/>
      <c r="J15" s="399"/>
      <c r="K15" s="399"/>
      <c r="L15" s="399"/>
      <c r="M15" s="20"/>
      <c r="N15" s="20"/>
      <c r="O15" s="15" t="s">
        <v>187</v>
      </c>
      <c r="P15" s="15" t="s">
        <v>188</v>
      </c>
    </row>
    <row r="16" spans="1:16" s="6" customFormat="1" x14ac:dyDescent="0.25">
      <c r="A16" s="4"/>
      <c r="B16" s="399" t="str">
        <f>IF(Intro!$G$24="English",O16,P16)</f>
        <v>• Report all sales as of the date of shipment to the customer or the customer’s warehouse.</v>
      </c>
      <c r="C16" s="399"/>
      <c r="D16" s="399"/>
      <c r="E16" s="399"/>
      <c r="F16" s="399"/>
      <c r="G16" s="399"/>
      <c r="H16" s="399"/>
      <c r="I16" s="399"/>
      <c r="J16" s="399"/>
      <c r="K16" s="399"/>
      <c r="L16" s="399"/>
      <c r="M16" s="20"/>
      <c r="N16" s="20"/>
      <c r="O16" s="15" t="s">
        <v>189</v>
      </c>
      <c r="P16" s="15" t="s">
        <v>190</v>
      </c>
    </row>
    <row r="17" spans="1:16" s="6" customFormat="1" x14ac:dyDescent="0.25">
      <c r="A17" s="4"/>
      <c r="B17" s="399" t="str">
        <f>IF(Intro!$G$24="English",O17,P17)</f>
        <v>• Report all values in Canadian dollars.</v>
      </c>
      <c r="C17" s="399"/>
      <c r="D17" s="399"/>
      <c r="E17" s="399"/>
      <c r="F17" s="399"/>
      <c r="G17" s="399"/>
      <c r="H17" s="399"/>
      <c r="I17" s="399"/>
      <c r="J17" s="399"/>
      <c r="K17" s="399"/>
      <c r="L17" s="399"/>
      <c r="M17" s="20"/>
      <c r="N17" s="20"/>
      <c r="O17" s="15" t="s">
        <v>191</v>
      </c>
      <c r="P17" s="15" t="s">
        <v>192</v>
      </c>
    </row>
    <row r="18" spans="1:16" s="6" customFormat="1" x14ac:dyDescent="0.25">
      <c r="A18" s="4"/>
      <c r="B18" s="14"/>
      <c r="C18" s="14"/>
      <c r="D18" s="14"/>
      <c r="E18" s="3"/>
      <c r="F18" s="3"/>
      <c r="G18" s="3"/>
      <c r="H18" s="3"/>
      <c r="I18" s="3"/>
      <c r="J18" s="3"/>
      <c r="K18" s="3"/>
      <c r="L18" s="3"/>
      <c r="O18" s="15"/>
      <c r="P18" s="15"/>
    </row>
    <row r="19" spans="1:16" x14ac:dyDescent="0.25">
      <c r="B19" s="289" t="str">
        <f>IF(Intro!$G$24="English",O19,P19)</f>
        <v>SALES</v>
      </c>
      <c r="C19" s="289"/>
      <c r="D19" s="289"/>
      <c r="E19" s="289"/>
      <c r="F19" s="289"/>
      <c r="G19" s="289"/>
      <c r="H19" s="289"/>
      <c r="I19" s="289"/>
      <c r="J19" s="289"/>
      <c r="K19" s="289"/>
      <c r="L19" s="289"/>
      <c r="M19" s="53"/>
      <c r="O19" s="53" t="s">
        <v>239</v>
      </c>
      <c r="P19" s="53" t="s">
        <v>240</v>
      </c>
    </row>
    <row r="20" spans="1:16" x14ac:dyDescent="0.25">
      <c r="B20" s="402" t="s">
        <v>12</v>
      </c>
      <c r="C20" s="403"/>
      <c r="D20" s="403"/>
      <c r="E20" s="403"/>
      <c r="F20" s="403"/>
      <c r="G20" s="403"/>
      <c r="H20" s="403"/>
      <c r="I20" s="403"/>
      <c r="J20" s="403"/>
      <c r="K20" s="403"/>
      <c r="L20" s="404"/>
      <c r="M20" s="53"/>
    </row>
    <row r="21" spans="1:16" x14ac:dyDescent="0.25">
      <c r="B21" s="60"/>
      <c r="C21" s="30"/>
      <c r="D21" s="30"/>
      <c r="E21" s="30"/>
      <c r="F21" s="30"/>
      <c r="G21" s="30"/>
      <c r="H21" s="30"/>
      <c r="I21" s="30"/>
      <c r="J21" s="30"/>
      <c r="K21" s="30"/>
      <c r="L21" s="104"/>
      <c r="M21" s="53"/>
    </row>
    <row r="22" spans="1:16" x14ac:dyDescent="0.25">
      <c r="B22" s="275" t="str">
        <f>IF(Intro!$G$24="English",O22,P22)</f>
        <v>Describe the method used to value your firm's sales to Canadian or foreign associated firms.</v>
      </c>
      <c r="C22" s="276"/>
      <c r="D22" s="276"/>
      <c r="E22" s="276"/>
      <c r="F22" s="276"/>
      <c r="G22" s="276"/>
      <c r="H22" s="276"/>
      <c r="I22" s="276"/>
      <c r="J22" s="276"/>
      <c r="K22" s="276"/>
      <c r="L22" s="277"/>
      <c r="M22" s="53"/>
      <c r="O22" s="53" t="s">
        <v>193</v>
      </c>
      <c r="P22" s="46" t="s">
        <v>194</v>
      </c>
    </row>
    <row r="23" spans="1:16" x14ac:dyDescent="0.25">
      <c r="B23" s="275" t="str">
        <f>IF(Intro!$G$24="English",O23,P23)</f>
        <v>Note - Only complete this question if your firm sold the goods between January 1, 2023, and March 31, 2026.</v>
      </c>
      <c r="C23" s="276"/>
      <c r="D23" s="276"/>
      <c r="E23" s="276"/>
      <c r="F23" s="276"/>
      <c r="G23" s="276"/>
      <c r="H23" s="276"/>
      <c r="I23" s="276"/>
      <c r="J23" s="276"/>
      <c r="K23" s="276"/>
      <c r="L23" s="277"/>
      <c r="M23" s="53"/>
      <c r="O23" s="18" t="str">
        <f>"Note - Only complete this question if your firm sold the goods between January 1, "&amp;Variables!B6&amp;", and "&amp;Variables!B7&amp;"."</f>
        <v>Note - Only complete this question if your firm sold the goods between January 1, 2023, and March 31, 2026.</v>
      </c>
      <c r="P23" s="53" t="str">
        <f>"Note - Ne répondez à cette question que si votre entreprise a vendu les marchandises du 1er janvier "&amp;Variables!C6&amp;" au "&amp;Variables!C7&amp; "."</f>
        <v>Note - Ne répondez à cette question que si votre entreprise a vendu les marchandises du 1er janvier 2023 au 31 mars 2026.</v>
      </c>
    </row>
    <row r="24" spans="1:16" x14ac:dyDescent="0.25">
      <c r="B24" s="60"/>
      <c r="C24" s="30"/>
      <c r="D24" s="30"/>
      <c r="E24" s="30"/>
      <c r="F24" s="30"/>
      <c r="G24" s="30"/>
      <c r="H24" s="30"/>
      <c r="I24" s="30"/>
      <c r="J24" s="30"/>
      <c r="K24" s="30"/>
      <c r="L24" s="104"/>
      <c r="M24" s="53"/>
    </row>
    <row r="25" spans="1:16" s="9" customFormat="1" x14ac:dyDescent="0.25">
      <c r="A25" s="7"/>
      <c r="B25" s="366"/>
      <c r="C25" s="367"/>
      <c r="D25" s="367"/>
      <c r="E25" s="367"/>
      <c r="F25" s="367"/>
      <c r="G25" s="367"/>
      <c r="H25" s="367"/>
      <c r="I25" s="367"/>
      <c r="J25" s="367"/>
      <c r="K25" s="367"/>
      <c r="L25" s="368"/>
      <c r="M25" s="28"/>
    </row>
    <row r="26" spans="1:16" s="9" customFormat="1" x14ac:dyDescent="0.25">
      <c r="A26" s="7"/>
      <c r="B26" s="366"/>
      <c r="C26" s="367"/>
      <c r="D26" s="367"/>
      <c r="E26" s="367"/>
      <c r="F26" s="367"/>
      <c r="G26" s="367"/>
      <c r="H26" s="367"/>
      <c r="I26" s="367"/>
      <c r="J26" s="367"/>
      <c r="K26" s="367"/>
      <c r="L26" s="368"/>
      <c r="M26" s="28"/>
    </row>
    <row r="27" spans="1:16" s="9" customFormat="1" x14ac:dyDescent="0.25">
      <c r="A27" s="7"/>
      <c r="B27" s="366"/>
      <c r="C27" s="367"/>
      <c r="D27" s="367"/>
      <c r="E27" s="367"/>
      <c r="F27" s="367"/>
      <c r="G27" s="367"/>
      <c r="H27" s="367"/>
      <c r="I27" s="367"/>
      <c r="J27" s="367"/>
      <c r="K27" s="367"/>
      <c r="L27" s="368"/>
      <c r="M27" s="28"/>
    </row>
    <row r="28" spans="1:16" s="9" customFormat="1" x14ac:dyDescent="0.25">
      <c r="A28" s="7"/>
      <c r="B28" s="366"/>
      <c r="C28" s="367"/>
      <c r="D28" s="367"/>
      <c r="E28" s="367"/>
      <c r="F28" s="367"/>
      <c r="G28" s="367"/>
      <c r="H28" s="367"/>
      <c r="I28" s="367"/>
      <c r="J28" s="367"/>
      <c r="K28" s="367"/>
      <c r="L28" s="368"/>
      <c r="M28" s="28"/>
    </row>
    <row r="29" spans="1:16" s="9" customFormat="1" x14ac:dyDescent="0.25">
      <c r="A29" s="7"/>
      <c r="B29" s="366"/>
      <c r="C29" s="367"/>
      <c r="D29" s="367"/>
      <c r="E29" s="367"/>
      <c r="F29" s="367"/>
      <c r="G29" s="367"/>
      <c r="H29" s="367"/>
      <c r="I29" s="367"/>
      <c r="J29" s="367"/>
      <c r="K29" s="367"/>
      <c r="L29" s="368"/>
      <c r="M29" s="28"/>
    </row>
    <row r="30" spans="1:16" s="9" customFormat="1" x14ac:dyDescent="0.25">
      <c r="A30" s="7"/>
      <c r="B30" s="366"/>
      <c r="C30" s="367"/>
      <c r="D30" s="367"/>
      <c r="E30" s="367"/>
      <c r="F30" s="367"/>
      <c r="G30" s="367"/>
      <c r="H30" s="367"/>
      <c r="I30" s="367"/>
      <c r="J30" s="367"/>
      <c r="K30" s="367"/>
      <c r="L30" s="368"/>
      <c r="M30" s="28"/>
    </row>
    <row r="31" spans="1:16" s="9" customFormat="1" x14ac:dyDescent="0.25">
      <c r="A31" s="7"/>
      <c r="B31" s="366"/>
      <c r="C31" s="367"/>
      <c r="D31" s="367"/>
      <c r="E31" s="367"/>
      <c r="F31" s="367"/>
      <c r="G31" s="367"/>
      <c r="H31" s="367"/>
      <c r="I31" s="367"/>
      <c r="J31" s="367"/>
      <c r="K31" s="367"/>
      <c r="L31" s="368"/>
      <c r="M31" s="28"/>
    </row>
    <row r="32" spans="1:16" s="9" customFormat="1" x14ac:dyDescent="0.25">
      <c r="A32" s="7"/>
      <c r="B32" s="366"/>
      <c r="C32" s="367"/>
      <c r="D32" s="367"/>
      <c r="E32" s="367"/>
      <c r="F32" s="367"/>
      <c r="G32" s="367"/>
      <c r="H32" s="367"/>
      <c r="I32" s="367"/>
      <c r="J32" s="367"/>
      <c r="K32" s="367"/>
      <c r="L32" s="368"/>
      <c r="M32" s="28"/>
    </row>
    <row r="33" spans="1:19" x14ac:dyDescent="0.25">
      <c r="B33" s="100"/>
      <c r="C33" s="101"/>
      <c r="D33" s="101"/>
      <c r="E33" s="101"/>
      <c r="F33" s="101"/>
      <c r="G33" s="101"/>
      <c r="H33" s="101"/>
      <c r="I33" s="101"/>
      <c r="J33" s="101"/>
      <c r="K33" s="101"/>
      <c r="L33" s="102"/>
      <c r="M33" s="53"/>
    </row>
    <row r="34" spans="1:19" s="9" customFormat="1" x14ac:dyDescent="0.25">
      <c r="A34" s="7"/>
      <c r="B34" s="369" t="s">
        <v>15</v>
      </c>
      <c r="C34" s="370"/>
      <c r="D34" s="370"/>
      <c r="E34" s="370"/>
      <c r="F34" s="370"/>
      <c r="G34" s="370"/>
      <c r="H34" s="370"/>
      <c r="I34" s="370"/>
      <c r="J34" s="370"/>
      <c r="K34" s="370"/>
      <c r="L34" s="371"/>
      <c r="M34" s="103"/>
    </row>
    <row r="35" spans="1:19" x14ac:dyDescent="0.25">
      <c r="B35" s="60"/>
      <c r="C35" s="30"/>
      <c r="D35" s="30"/>
      <c r="E35" s="30"/>
      <c r="F35" s="30"/>
      <c r="G35" s="30"/>
      <c r="H35" s="30"/>
      <c r="I35" s="30"/>
      <c r="J35" s="30"/>
      <c r="K35" s="30"/>
      <c r="L35" s="104"/>
      <c r="M35" s="53"/>
    </row>
    <row r="36" spans="1:19" x14ac:dyDescent="0.25">
      <c r="B36" s="321" t="str">
        <f>IF(Intro!$G$24="English",O36,P36)</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C36" s="322"/>
      <c r="D36" s="322"/>
      <c r="E36" s="322"/>
      <c r="F36" s="322"/>
      <c r="G36" s="322"/>
      <c r="H36" s="322"/>
      <c r="I36" s="322"/>
      <c r="J36" s="322"/>
      <c r="K36" s="322"/>
      <c r="L36" s="337"/>
      <c r="M36" s="53"/>
      <c r="O36" s="53"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36" s="53"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pour fixer les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pour fixer les prix ont changé depuis le 1er janvier 2023.</v>
      </c>
      <c r="Q36" s="28"/>
      <c r="R36" s="28"/>
      <c r="S36" s="28"/>
    </row>
    <row r="37" spans="1:19" x14ac:dyDescent="0.25">
      <c r="B37" s="321"/>
      <c r="C37" s="322"/>
      <c r="D37" s="322"/>
      <c r="E37" s="322"/>
      <c r="F37" s="322"/>
      <c r="G37" s="322"/>
      <c r="H37" s="322"/>
      <c r="I37" s="322"/>
      <c r="J37" s="322"/>
      <c r="K37" s="322"/>
      <c r="L37" s="337"/>
      <c r="M37" s="53"/>
      <c r="Q37" s="28"/>
      <c r="R37" s="28"/>
      <c r="S37" s="28"/>
    </row>
    <row r="38" spans="1:19" x14ac:dyDescent="0.25">
      <c r="B38" s="321"/>
      <c r="C38" s="322"/>
      <c r="D38" s="322"/>
      <c r="E38" s="322"/>
      <c r="F38" s="322"/>
      <c r="G38" s="322"/>
      <c r="H38" s="322"/>
      <c r="I38" s="322"/>
      <c r="J38" s="322"/>
      <c r="K38" s="322"/>
      <c r="L38" s="337"/>
      <c r="M38" s="53"/>
      <c r="Q38" s="28"/>
      <c r="R38" s="28"/>
      <c r="S38" s="28"/>
    </row>
    <row r="39" spans="1:19" x14ac:dyDescent="0.25">
      <c r="B39" s="275" t="str">
        <f>B23</f>
        <v>Note - Only complete this question if your firm sold the goods between January 1, 2023, and March 31, 2026.</v>
      </c>
      <c r="C39" s="276"/>
      <c r="D39" s="276"/>
      <c r="E39" s="276"/>
      <c r="F39" s="276"/>
      <c r="G39" s="276"/>
      <c r="H39" s="276"/>
      <c r="I39" s="276"/>
      <c r="J39" s="276"/>
      <c r="K39" s="276"/>
      <c r="L39" s="277"/>
      <c r="M39" s="53"/>
      <c r="O39" s="18"/>
    </row>
    <row r="40" spans="1:19" x14ac:dyDescent="0.25">
      <c r="B40" s="60"/>
      <c r="C40" s="30"/>
      <c r="D40" s="30"/>
      <c r="E40" s="30"/>
      <c r="F40" s="30"/>
      <c r="G40" s="30"/>
      <c r="H40" s="30"/>
      <c r="I40" s="30"/>
      <c r="J40" s="30"/>
      <c r="K40" s="30"/>
      <c r="L40" s="104"/>
      <c r="M40" s="53"/>
    </row>
    <row r="41" spans="1:19" s="9" customFormat="1" x14ac:dyDescent="0.25">
      <c r="A41" s="7"/>
      <c r="B41" s="366"/>
      <c r="C41" s="367"/>
      <c r="D41" s="367"/>
      <c r="E41" s="367"/>
      <c r="F41" s="367"/>
      <c r="G41" s="367"/>
      <c r="H41" s="367"/>
      <c r="I41" s="367"/>
      <c r="J41" s="367"/>
      <c r="K41" s="367"/>
      <c r="L41" s="368"/>
      <c r="M41" s="28"/>
    </row>
    <row r="42" spans="1:19" s="9" customFormat="1" x14ac:dyDescent="0.25">
      <c r="A42" s="7"/>
      <c r="B42" s="366"/>
      <c r="C42" s="367"/>
      <c r="D42" s="367"/>
      <c r="E42" s="367"/>
      <c r="F42" s="367"/>
      <c r="G42" s="367"/>
      <c r="H42" s="367"/>
      <c r="I42" s="367"/>
      <c r="J42" s="367"/>
      <c r="K42" s="367"/>
      <c r="L42" s="368"/>
      <c r="M42" s="28"/>
    </row>
    <row r="43" spans="1:19" s="9" customFormat="1" x14ac:dyDescent="0.25">
      <c r="A43" s="7"/>
      <c r="B43" s="366"/>
      <c r="C43" s="367"/>
      <c r="D43" s="367"/>
      <c r="E43" s="367"/>
      <c r="F43" s="367"/>
      <c r="G43" s="367"/>
      <c r="H43" s="367"/>
      <c r="I43" s="367"/>
      <c r="J43" s="367"/>
      <c r="K43" s="367"/>
      <c r="L43" s="368"/>
      <c r="M43" s="28"/>
    </row>
    <row r="44" spans="1:19" s="9" customFormat="1" x14ac:dyDescent="0.25">
      <c r="A44" s="7"/>
      <c r="B44" s="366"/>
      <c r="C44" s="367"/>
      <c r="D44" s="367"/>
      <c r="E44" s="367"/>
      <c r="F44" s="367"/>
      <c r="G44" s="367"/>
      <c r="H44" s="367"/>
      <c r="I44" s="367"/>
      <c r="J44" s="367"/>
      <c r="K44" s="367"/>
      <c r="L44" s="368"/>
      <c r="M44" s="28"/>
    </row>
    <row r="45" spans="1:19" s="9" customFormat="1" x14ac:dyDescent="0.25">
      <c r="A45" s="7"/>
      <c r="B45" s="366"/>
      <c r="C45" s="367"/>
      <c r="D45" s="367"/>
      <c r="E45" s="367"/>
      <c r="F45" s="367"/>
      <c r="G45" s="367"/>
      <c r="H45" s="367"/>
      <c r="I45" s="367"/>
      <c r="J45" s="367"/>
      <c r="K45" s="367"/>
      <c r="L45" s="368"/>
      <c r="M45" s="28"/>
    </row>
    <row r="46" spans="1:19" s="9" customFormat="1" x14ac:dyDescent="0.25">
      <c r="A46" s="7"/>
      <c r="B46" s="366"/>
      <c r="C46" s="367"/>
      <c r="D46" s="367"/>
      <c r="E46" s="367"/>
      <c r="F46" s="367"/>
      <c r="G46" s="367"/>
      <c r="H46" s="367"/>
      <c r="I46" s="367"/>
      <c r="J46" s="367"/>
      <c r="K46" s="367"/>
      <c r="L46" s="368"/>
      <c r="M46" s="28"/>
    </row>
    <row r="47" spans="1:19" s="9" customFormat="1" x14ac:dyDescent="0.25">
      <c r="A47" s="7"/>
      <c r="B47" s="366"/>
      <c r="C47" s="367"/>
      <c r="D47" s="367"/>
      <c r="E47" s="367"/>
      <c r="F47" s="367"/>
      <c r="G47" s="367"/>
      <c r="H47" s="367"/>
      <c r="I47" s="367"/>
      <c r="J47" s="367"/>
      <c r="K47" s="367"/>
      <c r="L47" s="368"/>
      <c r="M47" s="28"/>
    </row>
    <row r="48" spans="1:19" s="9" customFormat="1" x14ac:dyDescent="0.25">
      <c r="A48" s="7"/>
      <c r="B48" s="366"/>
      <c r="C48" s="367"/>
      <c r="D48" s="367"/>
      <c r="E48" s="367"/>
      <c r="F48" s="367"/>
      <c r="G48" s="367"/>
      <c r="H48" s="367"/>
      <c r="I48" s="367"/>
      <c r="J48" s="367"/>
      <c r="K48" s="367"/>
      <c r="L48" s="368"/>
      <c r="M48" s="28"/>
    </row>
    <row r="49" spans="1:16" x14ac:dyDescent="0.25">
      <c r="B49" s="100"/>
      <c r="C49" s="101"/>
      <c r="D49" s="101"/>
      <c r="E49" s="101"/>
      <c r="F49" s="101"/>
      <c r="G49" s="101"/>
      <c r="H49" s="101"/>
      <c r="I49" s="101"/>
      <c r="J49" s="101"/>
      <c r="K49" s="101"/>
      <c r="L49" s="102"/>
      <c r="M49" s="53"/>
    </row>
    <row r="50" spans="1:16" s="9" customFormat="1" x14ac:dyDescent="0.25">
      <c r="A50" s="7"/>
      <c r="B50" s="108"/>
      <c r="C50" s="108"/>
      <c r="D50" s="108"/>
      <c r="E50" s="109"/>
      <c r="F50" s="109"/>
      <c r="G50" s="109"/>
      <c r="H50" s="109"/>
      <c r="I50" s="109"/>
      <c r="J50" s="109"/>
      <c r="K50" s="109"/>
      <c r="L50" s="109"/>
      <c r="M50" s="103"/>
    </row>
    <row r="51" spans="1:16" x14ac:dyDescent="0.25">
      <c r="B51" s="289" t="str">
        <f>IF(Intro!$G$24="English",O51,P51)</f>
        <v>PURCHASES</v>
      </c>
      <c r="C51" s="289"/>
      <c r="D51" s="289"/>
      <c r="E51" s="289"/>
      <c r="F51" s="289"/>
      <c r="G51" s="289"/>
      <c r="H51" s="289"/>
      <c r="I51" s="289"/>
      <c r="J51" s="289"/>
      <c r="K51" s="289"/>
      <c r="L51" s="289"/>
      <c r="M51" s="53"/>
      <c r="O51" s="53" t="s">
        <v>245</v>
      </c>
      <c r="P51" s="53" t="s">
        <v>246</v>
      </c>
    </row>
    <row r="52" spans="1:16" s="9" customFormat="1" x14ac:dyDescent="0.25">
      <c r="A52" s="7"/>
      <c r="B52" s="369" t="s">
        <v>16</v>
      </c>
      <c r="C52" s="370"/>
      <c r="D52" s="370"/>
      <c r="E52" s="370"/>
      <c r="F52" s="370"/>
      <c r="G52" s="370"/>
      <c r="H52" s="370"/>
      <c r="I52" s="370"/>
      <c r="J52" s="370"/>
      <c r="K52" s="370"/>
      <c r="L52" s="371"/>
      <c r="M52" s="103"/>
    </row>
    <row r="53" spans="1:16" x14ac:dyDescent="0.25">
      <c r="B53" s="60"/>
      <c r="C53" s="30"/>
      <c r="D53" s="30"/>
      <c r="E53" s="30"/>
      <c r="F53" s="30"/>
      <c r="G53" s="30"/>
      <c r="H53" s="30"/>
      <c r="I53" s="30"/>
      <c r="J53" s="30"/>
      <c r="K53" s="30"/>
      <c r="L53" s="104"/>
      <c r="M53" s="53"/>
    </row>
    <row r="54" spans="1:16" x14ac:dyDescent="0.25">
      <c r="B54" s="275" t="str">
        <f>IF(Intro!$G$24="English",O54,P54)</f>
        <v>Provide your firm’s strategies and objectives for the next two years with respect to the purchases of the goods made in Canada. Provide the rationale and assumptions underlying these strategies and objectives.</v>
      </c>
      <c r="C54" s="276"/>
      <c r="D54" s="276"/>
      <c r="E54" s="276"/>
      <c r="F54" s="276"/>
      <c r="G54" s="276"/>
      <c r="H54" s="276"/>
      <c r="I54" s="276"/>
      <c r="J54" s="276"/>
      <c r="K54" s="276"/>
      <c r="L54" s="277"/>
      <c r="M54" s="53"/>
      <c r="O54" s="53" t="s">
        <v>195</v>
      </c>
      <c r="P54" s="53" t="s">
        <v>379</v>
      </c>
    </row>
    <row r="55" spans="1:16" x14ac:dyDescent="0.25">
      <c r="B55" s="275"/>
      <c r="C55" s="276"/>
      <c r="D55" s="276"/>
      <c r="E55" s="276"/>
      <c r="F55" s="276"/>
      <c r="G55" s="276"/>
      <c r="H55" s="276"/>
      <c r="I55" s="276"/>
      <c r="J55" s="276"/>
      <c r="K55" s="276"/>
      <c r="L55" s="277"/>
      <c r="M55" s="53"/>
    </row>
    <row r="56" spans="1:16" x14ac:dyDescent="0.25">
      <c r="B56" s="60"/>
      <c r="C56" s="30"/>
      <c r="D56" s="30"/>
      <c r="E56" s="30"/>
      <c r="F56" s="30"/>
      <c r="G56" s="30"/>
      <c r="H56" s="30"/>
      <c r="I56" s="30"/>
      <c r="J56" s="30"/>
      <c r="K56" s="30"/>
      <c r="L56" s="104"/>
      <c r="M56" s="53"/>
    </row>
    <row r="57" spans="1:16" s="9" customFormat="1" x14ac:dyDescent="0.25">
      <c r="A57" s="7"/>
      <c r="B57" s="366"/>
      <c r="C57" s="367"/>
      <c r="D57" s="367"/>
      <c r="E57" s="367"/>
      <c r="F57" s="367"/>
      <c r="G57" s="367"/>
      <c r="H57" s="367"/>
      <c r="I57" s="367"/>
      <c r="J57" s="367"/>
      <c r="K57" s="367"/>
      <c r="L57" s="368"/>
      <c r="M57" s="28"/>
    </row>
    <row r="58" spans="1:16" s="9" customFormat="1" x14ac:dyDescent="0.25">
      <c r="A58" s="7"/>
      <c r="B58" s="366"/>
      <c r="C58" s="367"/>
      <c r="D58" s="367"/>
      <c r="E58" s="367"/>
      <c r="F58" s="367"/>
      <c r="G58" s="367"/>
      <c r="H58" s="367"/>
      <c r="I58" s="367"/>
      <c r="J58" s="367"/>
      <c r="K58" s="367"/>
      <c r="L58" s="368"/>
      <c r="M58" s="28"/>
    </row>
    <row r="59" spans="1:16" s="9" customFormat="1" x14ac:dyDescent="0.25">
      <c r="A59" s="7"/>
      <c r="B59" s="366"/>
      <c r="C59" s="367"/>
      <c r="D59" s="367"/>
      <c r="E59" s="367"/>
      <c r="F59" s="367"/>
      <c r="G59" s="367"/>
      <c r="H59" s="367"/>
      <c r="I59" s="367"/>
      <c r="J59" s="367"/>
      <c r="K59" s="367"/>
      <c r="L59" s="368"/>
      <c r="M59" s="28"/>
    </row>
    <row r="60" spans="1:16" s="9" customFormat="1" x14ac:dyDescent="0.25">
      <c r="A60" s="7"/>
      <c r="B60" s="366"/>
      <c r="C60" s="367"/>
      <c r="D60" s="367"/>
      <c r="E60" s="367"/>
      <c r="F60" s="367"/>
      <c r="G60" s="367"/>
      <c r="H60" s="367"/>
      <c r="I60" s="367"/>
      <c r="J60" s="367"/>
      <c r="K60" s="367"/>
      <c r="L60" s="368"/>
      <c r="M60" s="28"/>
    </row>
    <row r="61" spans="1:16" s="9" customFormat="1" x14ac:dyDescent="0.25">
      <c r="A61" s="7"/>
      <c r="B61" s="366"/>
      <c r="C61" s="367"/>
      <c r="D61" s="367"/>
      <c r="E61" s="367"/>
      <c r="F61" s="367"/>
      <c r="G61" s="367"/>
      <c r="H61" s="367"/>
      <c r="I61" s="367"/>
      <c r="J61" s="367"/>
      <c r="K61" s="367"/>
      <c r="L61" s="368"/>
      <c r="M61" s="28"/>
    </row>
    <row r="62" spans="1:16" s="9" customFormat="1" x14ac:dyDescent="0.25">
      <c r="A62" s="7"/>
      <c r="B62" s="366"/>
      <c r="C62" s="367"/>
      <c r="D62" s="367"/>
      <c r="E62" s="367"/>
      <c r="F62" s="367"/>
      <c r="G62" s="367"/>
      <c r="H62" s="367"/>
      <c r="I62" s="367"/>
      <c r="J62" s="367"/>
      <c r="K62" s="367"/>
      <c r="L62" s="368"/>
      <c r="M62" s="28"/>
    </row>
    <row r="63" spans="1:16" s="9" customFormat="1" x14ac:dyDescent="0.25">
      <c r="A63" s="7"/>
      <c r="B63" s="366"/>
      <c r="C63" s="367"/>
      <c r="D63" s="367"/>
      <c r="E63" s="367"/>
      <c r="F63" s="367"/>
      <c r="G63" s="367"/>
      <c r="H63" s="367"/>
      <c r="I63" s="367"/>
      <c r="J63" s="367"/>
      <c r="K63" s="367"/>
      <c r="L63" s="368"/>
      <c r="M63" s="28"/>
    </row>
    <row r="64" spans="1:16" s="9" customFormat="1" x14ac:dyDescent="0.25">
      <c r="A64" s="7"/>
      <c r="B64" s="366"/>
      <c r="C64" s="367"/>
      <c r="D64" s="367"/>
      <c r="E64" s="367"/>
      <c r="F64" s="367"/>
      <c r="G64" s="367"/>
      <c r="H64" s="367"/>
      <c r="I64" s="367"/>
      <c r="J64" s="367"/>
      <c r="K64" s="367"/>
      <c r="L64" s="368"/>
      <c r="M64" s="28"/>
    </row>
    <row r="65" spans="1:16" x14ac:dyDescent="0.25">
      <c r="B65" s="100"/>
      <c r="C65" s="101"/>
      <c r="D65" s="101"/>
      <c r="E65" s="101"/>
      <c r="F65" s="101"/>
      <c r="G65" s="101"/>
      <c r="H65" s="101"/>
      <c r="I65" s="101"/>
      <c r="J65" s="101"/>
      <c r="K65" s="101"/>
      <c r="L65" s="102"/>
      <c r="M65" s="53"/>
    </row>
    <row r="66" spans="1:16" s="9" customFormat="1" x14ac:dyDescent="0.25">
      <c r="A66" s="7"/>
      <c r="B66" s="369" t="s">
        <v>17</v>
      </c>
      <c r="C66" s="370"/>
      <c r="D66" s="370"/>
      <c r="E66" s="370"/>
      <c r="F66" s="370"/>
      <c r="G66" s="370"/>
      <c r="H66" s="370"/>
      <c r="I66" s="370"/>
      <c r="J66" s="370"/>
      <c r="K66" s="370"/>
      <c r="L66" s="371"/>
      <c r="M66" s="103"/>
    </row>
    <row r="67" spans="1:16" x14ac:dyDescent="0.25">
      <c r="B67" s="60"/>
      <c r="C67" s="30"/>
      <c r="D67" s="30"/>
      <c r="E67" s="30"/>
      <c r="F67" s="30"/>
      <c r="G67" s="30"/>
      <c r="H67" s="30"/>
      <c r="I67" s="30"/>
      <c r="J67" s="30"/>
      <c r="K67" s="30"/>
      <c r="L67" s="104"/>
      <c r="M67" s="53"/>
    </row>
    <row r="68" spans="1:16" x14ac:dyDescent="0.25">
      <c r="B68" s="275" t="str">
        <f>IF(Intro!$G$24="English",O68,P68)</f>
        <v>Provide your firm’s strategies and objectives for the next two years with respect to imports and sales of imports of the goods. Provide the rationale and assumptions underlying these strategies and objectives.</v>
      </c>
      <c r="C68" s="276"/>
      <c r="D68" s="276"/>
      <c r="E68" s="276"/>
      <c r="F68" s="276"/>
      <c r="G68" s="276"/>
      <c r="H68" s="276"/>
      <c r="I68" s="276"/>
      <c r="J68" s="276"/>
      <c r="K68" s="276"/>
      <c r="L68" s="277"/>
      <c r="M68" s="53"/>
      <c r="O68" s="53" t="s">
        <v>196</v>
      </c>
      <c r="P68" s="53" t="s">
        <v>380</v>
      </c>
    </row>
    <row r="69" spans="1:16" x14ac:dyDescent="0.25">
      <c r="B69" s="275"/>
      <c r="C69" s="276"/>
      <c r="D69" s="276"/>
      <c r="E69" s="276"/>
      <c r="F69" s="276"/>
      <c r="G69" s="276"/>
      <c r="H69" s="276"/>
      <c r="I69" s="276"/>
      <c r="J69" s="276"/>
      <c r="K69" s="276"/>
      <c r="L69" s="277"/>
      <c r="M69" s="53"/>
    </row>
    <row r="70" spans="1:16" x14ac:dyDescent="0.25">
      <c r="B70" s="60"/>
      <c r="C70" s="30"/>
      <c r="D70" s="30"/>
      <c r="E70" s="30"/>
      <c r="F70" s="30"/>
      <c r="G70" s="30"/>
      <c r="H70" s="30"/>
      <c r="I70" s="30"/>
      <c r="J70" s="30"/>
      <c r="K70" s="30"/>
      <c r="L70" s="104"/>
      <c r="M70" s="53"/>
    </row>
    <row r="71" spans="1:16" s="9" customFormat="1" x14ac:dyDescent="0.25">
      <c r="A71" s="7"/>
      <c r="B71" s="366"/>
      <c r="C71" s="367"/>
      <c r="D71" s="367"/>
      <c r="E71" s="367"/>
      <c r="F71" s="367"/>
      <c r="G71" s="367"/>
      <c r="H71" s="367"/>
      <c r="I71" s="367"/>
      <c r="J71" s="367"/>
      <c r="K71" s="367"/>
      <c r="L71" s="368"/>
      <c r="M71" s="28"/>
    </row>
    <row r="72" spans="1:16" s="9" customFormat="1" x14ac:dyDescent="0.25">
      <c r="A72" s="7"/>
      <c r="B72" s="366"/>
      <c r="C72" s="367"/>
      <c r="D72" s="367"/>
      <c r="E72" s="367"/>
      <c r="F72" s="367"/>
      <c r="G72" s="367"/>
      <c r="H72" s="367"/>
      <c r="I72" s="367"/>
      <c r="J72" s="367"/>
      <c r="K72" s="367"/>
      <c r="L72" s="368"/>
      <c r="M72" s="28"/>
    </row>
    <row r="73" spans="1:16" s="9" customFormat="1" x14ac:dyDescent="0.25">
      <c r="A73" s="7"/>
      <c r="B73" s="366"/>
      <c r="C73" s="367"/>
      <c r="D73" s="367"/>
      <c r="E73" s="367"/>
      <c r="F73" s="367"/>
      <c r="G73" s="367"/>
      <c r="H73" s="367"/>
      <c r="I73" s="367"/>
      <c r="J73" s="367"/>
      <c r="K73" s="367"/>
      <c r="L73" s="368"/>
      <c r="M73" s="28"/>
    </row>
    <row r="74" spans="1:16" s="9" customFormat="1" x14ac:dyDescent="0.25">
      <c r="A74" s="7"/>
      <c r="B74" s="366"/>
      <c r="C74" s="367"/>
      <c r="D74" s="367"/>
      <c r="E74" s="367"/>
      <c r="F74" s="367"/>
      <c r="G74" s="367"/>
      <c r="H74" s="367"/>
      <c r="I74" s="367"/>
      <c r="J74" s="367"/>
      <c r="K74" s="367"/>
      <c r="L74" s="368"/>
      <c r="M74" s="28"/>
    </row>
    <row r="75" spans="1:16" s="9" customFormat="1" x14ac:dyDescent="0.25">
      <c r="A75" s="7"/>
      <c r="B75" s="366"/>
      <c r="C75" s="367"/>
      <c r="D75" s="367"/>
      <c r="E75" s="367"/>
      <c r="F75" s="367"/>
      <c r="G75" s="367"/>
      <c r="H75" s="367"/>
      <c r="I75" s="367"/>
      <c r="J75" s="367"/>
      <c r="K75" s="367"/>
      <c r="L75" s="368"/>
      <c r="M75" s="28"/>
    </row>
    <row r="76" spans="1:16" s="9" customFormat="1" x14ac:dyDescent="0.25">
      <c r="A76" s="7"/>
      <c r="B76" s="366"/>
      <c r="C76" s="367"/>
      <c r="D76" s="367"/>
      <c r="E76" s="367"/>
      <c r="F76" s="367"/>
      <c r="G76" s="367"/>
      <c r="H76" s="367"/>
      <c r="I76" s="367"/>
      <c r="J76" s="367"/>
      <c r="K76" s="367"/>
      <c r="L76" s="368"/>
      <c r="M76" s="28"/>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x14ac:dyDescent="0.25">
      <c r="B79" s="100"/>
      <c r="C79" s="101"/>
      <c r="D79" s="101"/>
      <c r="E79" s="101"/>
      <c r="F79" s="101"/>
      <c r="G79" s="101"/>
      <c r="H79" s="101"/>
      <c r="I79" s="101"/>
      <c r="J79" s="101"/>
      <c r="K79" s="101"/>
      <c r="L79" s="102"/>
      <c r="M79" s="53"/>
    </row>
    <row r="80" spans="1:16" s="47" customFormat="1" x14ac:dyDescent="0.25">
      <c r="A80" s="81"/>
      <c r="B80" s="4"/>
      <c r="C80" s="4"/>
      <c r="D80" s="42"/>
      <c r="E80" s="42"/>
      <c r="F80" s="42"/>
      <c r="G80" s="42"/>
      <c r="H80" s="42"/>
      <c r="I80" s="42"/>
      <c r="J80" s="42"/>
      <c r="K80" s="42"/>
      <c r="L80" s="42"/>
      <c r="N80" s="82"/>
    </row>
    <row r="81" spans="1:14" s="47" customFormat="1" x14ac:dyDescent="0.25">
      <c r="A81" s="81"/>
      <c r="B81" s="4"/>
      <c r="C81" s="4"/>
      <c r="D81" s="42"/>
      <c r="E81" s="42"/>
      <c r="F81" s="42"/>
      <c r="G81" s="42"/>
      <c r="H81" s="42"/>
      <c r="I81" s="42"/>
      <c r="J81" s="42"/>
      <c r="K81" s="42"/>
      <c r="L81" s="42"/>
      <c r="N81" s="82"/>
    </row>
    <row r="82" spans="1:14" s="47" customFormat="1" x14ac:dyDescent="0.25">
      <c r="A82" s="81"/>
      <c r="B82" s="4"/>
      <c r="C82" s="4"/>
      <c r="D82" s="42"/>
      <c r="E82" s="42"/>
      <c r="F82" s="42"/>
      <c r="G82" s="42"/>
      <c r="H82" s="42"/>
      <c r="I82" s="42"/>
      <c r="J82" s="42"/>
      <c r="K82" s="42"/>
      <c r="L82" s="42"/>
      <c r="N82" s="82"/>
    </row>
    <row r="83" spans="1:14" s="47" customFormat="1" x14ac:dyDescent="0.25">
      <c r="A83" s="81"/>
      <c r="B83" s="4"/>
      <c r="C83" s="4"/>
      <c r="D83" s="42"/>
      <c r="E83" s="42"/>
      <c r="F83" s="42"/>
      <c r="G83" s="42"/>
      <c r="H83" s="42"/>
      <c r="I83" s="42"/>
      <c r="J83" s="42"/>
      <c r="K83" s="42"/>
      <c r="L83" s="42"/>
      <c r="N83" s="82"/>
    </row>
    <row r="84" spans="1:14" s="47" customFormat="1" x14ac:dyDescent="0.25">
      <c r="A84" s="81"/>
      <c r="B84" s="4"/>
      <c r="C84" s="4"/>
      <c r="D84" s="42"/>
      <c r="E84" s="42"/>
      <c r="F84" s="42"/>
      <c r="G84" s="42"/>
      <c r="H84" s="42"/>
      <c r="I84" s="42"/>
      <c r="J84" s="42"/>
      <c r="K84" s="42"/>
      <c r="L84" s="42"/>
      <c r="N84" s="82"/>
    </row>
    <row r="85" spans="1:14" s="47" customFormat="1" x14ac:dyDescent="0.25">
      <c r="A85" s="81"/>
      <c r="B85" s="4"/>
      <c r="C85" s="4"/>
      <c r="D85" s="42"/>
      <c r="E85" s="42"/>
      <c r="F85" s="42"/>
      <c r="G85" s="42"/>
      <c r="H85" s="42"/>
      <c r="I85" s="42"/>
      <c r="J85" s="42"/>
      <c r="K85" s="42"/>
      <c r="L85" s="42"/>
      <c r="N85" s="82"/>
    </row>
    <row r="86" spans="1:14" s="47" customFormat="1" x14ac:dyDescent="0.25">
      <c r="A86" s="81"/>
      <c r="B86" s="4"/>
      <c r="C86" s="4"/>
      <c r="D86" s="42"/>
      <c r="E86" s="42"/>
      <c r="F86" s="42"/>
      <c r="G86" s="42"/>
      <c r="H86" s="42"/>
      <c r="I86" s="42"/>
      <c r="J86" s="42"/>
      <c r="K86" s="42"/>
      <c r="L86" s="42"/>
      <c r="N86" s="82"/>
    </row>
    <row r="87" spans="1:14" s="47" customFormat="1" x14ac:dyDescent="0.25">
      <c r="A87" s="81"/>
      <c r="B87" s="4"/>
      <c r="C87" s="4"/>
      <c r="D87" s="42"/>
      <c r="E87" s="42"/>
      <c r="F87" s="42"/>
      <c r="G87" s="42"/>
      <c r="H87" s="42"/>
      <c r="I87" s="42"/>
      <c r="J87" s="42"/>
      <c r="K87" s="42"/>
      <c r="L87" s="42"/>
      <c r="N87" s="82"/>
    </row>
    <row r="88" spans="1:14" s="47" customFormat="1" x14ac:dyDescent="0.25">
      <c r="A88" s="81"/>
      <c r="B88" s="4"/>
      <c r="C88" s="4"/>
      <c r="D88" s="42"/>
      <c r="E88" s="42"/>
      <c r="F88" s="42"/>
      <c r="G88" s="42"/>
      <c r="H88" s="42"/>
      <c r="I88" s="42"/>
      <c r="J88" s="42"/>
      <c r="K88" s="42"/>
      <c r="L88" s="42"/>
      <c r="N88" s="82"/>
    </row>
    <row r="89" spans="1:14" s="47" customFormat="1" x14ac:dyDescent="0.25">
      <c r="A89" s="81"/>
      <c r="B89" s="4"/>
      <c r="C89" s="4"/>
      <c r="D89" s="42"/>
      <c r="E89" s="42"/>
      <c r="F89" s="42"/>
      <c r="G89" s="42"/>
      <c r="H89" s="42"/>
      <c r="I89" s="42"/>
      <c r="J89" s="42"/>
      <c r="K89" s="42"/>
      <c r="L89" s="42"/>
      <c r="N89" s="82"/>
    </row>
    <row r="90" spans="1:14" s="47" customFormat="1" x14ac:dyDescent="0.25">
      <c r="A90" s="81"/>
      <c r="B90" s="4"/>
      <c r="C90" s="4"/>
      <c r="D90" s="42"/>
      <c r="E90" s="42"/>
      <c r="F90" s="42"/>
      <c r="G90" s="42"/>
      <c r="H90" s="42"/>
      <c r="I90" s="42"/>
      <c r="J90" s="42"/>
      <c r="K90" s="42"/>
      <c r="L90" s="42"/>
      <c r="N90" s="82"/>
    </row>
    <row r="91" spans="1:14" s="47" customFormat="1" x14ac:dyDescent="0.25">
      <c r="A91" s="81"/>
      <c r="B91" s="4"/>
      <c r="C91" s="4"/>
      <c r="D91" s="42"/>
      <c r="E91" s="42"/>
      <c r="F91" s="42"/>
      <c r="G91" s="42"/>
      <c r="H91" s="42"/>
      <c r="I91" s="42"/>
      <c r="J91" s="42"/>
      <c r="K91" s="42"/>
      <c r="L91" s="42"/>
      <c r="N91" s="82"/>
    </row>
    <row r="92" spans="1:14" s="47" customFormat="1" x14ac:dyDescent="0.25">
      <c r="A92" s="81"/>
      <c r="B92" s="4"/>
      <c r="C92" s="4"/>
      <c r="D92" s="42"/>
      <c r="E92" s="42"/>
      <c r="F92" s="42"/>
      <c r="G92" s="42"/>
      <c r="H92" s="42"/>
      <c r="I92" s="42"/>
      <c r="J92" s="42"/>
      <c r="K92" s="42"/>
      <c r="L92" s="42"/>
      <c r="N92" s="82"/>
    </row>
    <row r="93" spans="1:14" s="47" customFormat="1" x14ac:dyDescent="0.25">
      <c r="A93" s="81"/>
      <c r="B93" s="4"/>
      <c r="C93" s="4"/>
      <c r="D93" s="42"/>
      <c r="E93" s="42"/>
      <c r="F93" s="42"/>
      <c r="G93" s="42"/>
      <c r="H93" s="42"/>
      <c r="I93" s="42"/>
      <c r="J93" s="42"/>
      <c r="K93" s="42"/>
      <c r="L93" s="42"/>
      <c r="N93" s="82"/>
    </row>
    <row r="94" spans="1:14" s="47" customFormat="1" x14ac:dyDescent="0.25">
      <c r="A94" s="81"/>
      <c r="B94" s="4"/>
      <c r="C94" s="4"/>
      <c r="D94" s="42"/>
      <c r="E94" s="42"/>
      <c r="F94" s="42"/>
      <c r="G94" s="42"/>
      <c r="H94" s="42"/>
      <c r="I94" s="42"/>
      <c r="J94" s="42"/>
      <c r="K94" s="42"/>
      <c r="L94" s="42"/>
      <c r="N94" s="82"/>
    </row>
    <row r="95" spans="1:14" s="47" customFormat="1" x14ac:dyDescent="0.25">
      <c r="A95" s="81"/>
      <c r="B95" s="4"/>
      <c r="C95" s="4"/>
      <c r="D95" s="42"/>
      <c r="E95" s="42"/>
      <c r="F95" s="42"/>
      <c r="G95" s="42"/>
      <c r="H95" s="42"/>
      <c r="I95" s="42"/>
      <c r="J95" s="42"/>
      <c r="K95" s="42"/>
      <c r="L95" s="42"/>
      <c r="N95" s="82"/>
    </row>
    <row r="96" spans="1:14" s="47" customFormat="1" x14ac:dyDescent="0.25">
      <c r="A96" s="81"/>
      <c r="B96" s="4"/>
      <c r="C96" s="4"/>
      <c r="D96" s="42"/>
      <c r="E96" s="42"/>
      <c r="F96" s="42"/>
      <c r="G96" s="42"/>
      <c r="H96" s="42"/>
      <c r="I96" s="42"/>
      <c r="J96" s="42"/>
      <c r="K96" s="42"/>
      <c r="L96" s="42"/>
      <c r="N96" s="82"/>
    </row>
    <row r="97" spans="1:14" s="47" customFormat="1" x14ac:dyDescent="0.25">
      <c r="A97" s="81"/>
      <c r="B97" s="4"/>
      <c r="C97" s="4"/>
      <c r="D97" s="42"/>
      <c r="E97" s="42"/>
      <c r="F97" s="42"/>
      <c r="G97" s="42"/>
      <c r="H97" s="42"/>
      <c r="I97" s="42"/>
      <c r="J97" s="42"/>
      <c r="K97" s="42"/>
      <c r="L97" s="42"/>
      <c r="N97" s="82"/>
    </row>
    <row r="98" spans="1:14" s="47" customFormat="1" x14ac:dyDescent="0.25">
      <c r="A98" s="81"/>
      <c r="B98" s="4"/>
      <c r="C98" s="4"/>
      <c r="D98" s="42"/>
      <c r="E98" s="42"/>
      <c r="F98" s="42"/>
      <c r="G98" s="42"/>
      <c r="H98" s="42"/>
      <c r="I98" s="42"/>
      <c r="J98" s="42"/>
      <c r="K98" s="42"/>
      <c r="L98" s="42"/>
      <c r="N98" s="82"/>
    </row>
    <row r="99" spans="1:14" s="47" customFormat="1" x14ac:dyDescent="0.25">
      <c r="A99" s="81"/>
      <c r="B99" s="4"/>
      <c r="C99" s="4"/>
      <c r="D99" s="42"/>
      <c r="E99" s="42"/>
      <c r="F99" s="42"/>
      <c r="G99" s="42"/>
      <c r="H99" s="42"/>
      <c r="I99" s="42"/>
      <c r="J99" s="42"/>
      <c r="K99" s="42"/>
      <c r="L99" s="42"/>
      <c r="N99" s="82"/>
    </row>
    <row r="100" spans="1:14" s="47" customFormat="1" x14ac:dyDescent="0.25">
      <c r="A100" s="81"/>
      <c r="B100" s="4"/>
      <c r="C100" s="4"/>
      <c r="D100" s="42"/>
      <c r="E100" s="42"/>
      <c r="F100" s="42"/>
      <c r="G100" s="42"/>
      <c r="H100" s="42"/>
      <c r="I100" s="42"/>
      <c r="J100" s="42"/>
      <c r="K100" s="42"/>
      <c r="L100" s="42"/>
      <c r="N100" s="82"/>
    </row>
  </sheetData>
  <sheetProtection algorithmName="SHA-512" hashValue="0XtgmydCDWqB9IxwmARK8ikF0s3M5PsIVsnlG7cLbUHCJjZoVPdp2H9eQo4rSPolgRvaTOX9l2jQkYS25WNVDQ==" saltValue="rI0FLpRcXwBeQLOpYJnF5w==" spinCount="100000" sheet="1" objects="1" scenarios="1" selectLockedCells="1"/>
  <mergeCells count="28">
    <mergeCell ref="B51:L51"/>
    <mergeCell ref="B52:L52"/>
    <mergeCell ref="B66:L66"/>
    <mergeCell ref="B57:L64"/>
    <mergeCell ref="B71:L78"/>
    <mergeCell ref="B54:L55"/>
    <mergeCell ref="B68:L69"/>
    <mergeCell ref="B22:L22"/>
    <mergeCell ref="B23:L23"/>
    <mergeCell ref="B20:L20"/>
    <mergeCell ref="B34:L34"/>
    <mergeCell ref="B25:L32"/>
    <mergeCell ref="B13:L14"/>
    <mergeCell ref="B41:L48"/>
    <mergeCell ref="B36:L38"/>
    <mergeCell ref="B16:L16"/>
    <mergeCell ref="B4:L4"/>
    <mergeCell ref="B5:L5"/>
    <mergeCell ref="B6:L6"/>
    <mergeCell ref="B8:L8"/>
    <mergeCell ref="B9:L9"/>
    <mergeCell ref="B10:L10"/>
    <mergeCell ref="B11:L11"/>
    <mergeCell ref="B12:L12"/>
    <mergeCell ref="B15:L15"/>
    <mergeCell ref="B39:L39"/>
    <mergeCell ref="B17:L17"/>
    <mergeCell ref="B19:L1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8 B41 B43:B45 B57:B60 B71:B74" xr:uid="{2265F3D7-5129-4495-A1C8-FA5A0CE6681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0"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9">
    <tabColor rgb="FFFFC000"/>
  </sheetPr>
  <dimension ref="A1"/>
  <sheetViews>
    <sheetView showGridLines="0" workbookViewId="0">
      <selection activeCell="F31" sqref="F31"/>
    </sheetView>
  </sheetViews>
  <sheetFormatPr defaultColWidth="9.140625" defaultRowHeight="14.25" x14ac:dyDescent="0.25"/>
  <cols>
    <col min="1" max="16384" width="9.140625" style="28"/>
  </cols>
  <sheetData/>
  <sheetProtection algorithmName="SHA-512" hashValue="kqYVBrCFbf67VaOaxf7J+Z6f6jLFqsazmAkpdrZ4pC8J2R01hR/09ISpfqRa1i0Zcx/5tK3s9VGZ3CAnrKSoxw==" saltValue="avR2Z5qyVKstSFbz8uEH6A==" spinCount="100000"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6DD-CE5F-4CED-9E08-79DC21B40023}">
  <sheetPr>
    <tabColor rgb="FF92D050"/>
    <pageSetUpPr fitToPage="1"/>
  </sheetPr>
  <dimension ref="A1:V65"/>
  <sheetViews>
    <sheetView showGridLines="0" topLeftCell="A24"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v>
      </c>
      <c r="C23" s="322"/>
      <c r="D23" s="322"/>
      <c r="E23" s="322"/>
      <c r="F23" s="322"/>
      <c r="G23" s="450" t="str">
        <f>IF(Intro!$G$24="English",Variables!B30,Variables!C30)</f>
        <v>Chinese Taipei</v>
      </c>
      <c r="H23" s="451"/>
      <c r="I23" s="451"/>
      <c r="J23" s="451"/>
      <c r="K23" s="452"/>
      <c r="L23" s="17"/>
      <c r="M23" s="53"/>
      <c r="O23" s="53" t="s">
        <v>273</v>
      </c>
      <c r="P23" s="53" t="s">
        <v>381</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ht="15" thickBot="1" x14ac:dyDescent="0.3">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7" t="str">
        <f>IF(Intro!$G$24="English",Variables!B23,Variables!C23)</f>
        <v>tonnes</v>
      </c>
      <c r="E29" s="457"/>
      <c r="F29" s="457"/>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Vx6R+g+Rh+4hw1pjzupY5S8dy3omqhEYm1zokr5pRVv7vuYD07BOV7AAKLmz5lHLkKLX/NGf0SRCch9wPmOs0Q==" saltValue="THO+4M46k9rqHv0eUudoRQ=="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E828E7BE-700D-4D09-BAA9-86FD87FDD688}">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4656D150-DE00-4664-8CD1-4AA0E9E4E16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1D00C46D-E86A-46C2-B093-CA599597CBE1}">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270A-4A37-4CFE-9430-201FA6EB5B0C}">
  <sheetPr codeName="Sheet10">
    <tabColor rgb="FF92D050"/>
    <pageSetUpPr fitToPage="1"/>
  </sheetPr>
  <dimension ref="A1:V65"/>
  <sheetViews>
    <sheetView showGridLines="0" topLeftCell="A18"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PROTECTED</v>
      </c>
      <c r="C2" s="10"/>
      <c r="O2" s="9" t="s">
        <v>68</v>
      </c>
      <c r="P2" s="9" t="s">
        <v>81</v>
      </c>
    </row>
    <row r="3" spans="1:16" x14ac:dyDescent="0.25">
      <c r="B3" s="12"/>
      <c r="C3" s="12"/>
      <c r="O3" s="2"/>
      <c r="P3" s="2"/>
    </row>
    <row r="4" spans="1:16" s="2" customFormat="1" x14ac:dyDescent="0.25">
      <c r="A4" s="4"/>
      <c r="B4" s="289" t="str">
        <f>Info!B4</f>
        <v>IMPORTER QUESTIONNAIRE</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OIL COUNTRY TUBULAR GOODS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The following questions refer to the goods as defined in the product description on the Intro tab.</v>
      </c>
      <c r="C8" s="399"/>
      <c r="D8" s="399"/>
      <c r="E8" s="399"/>
      <c r="F8" s="399"/>
      <c r="G8" s="399"/>
      <c r="H8" s="399"/>
      <c r="I8" s="399"/>
      <c r="J8" s="399"/>
      <c r="K8" s="399"/>
      <c r="L8" s="399"/>
      <c r="M8" s="20"/>
      <c r="N8" s="20"/>
      <c r="O8" s="21"/>
    </row>
    <row r="9" spans="1:16" s="6" customFormat="1" x14ac:dyDescent="0.25">
      <c r="A9" s="4"/>
      <c r="B9" s="399" t="str">
        <f>Pro!B9</f>
        <v xml:space="preserve">Product information and a glossary of terms can be found in the Info tab.
</v>
      </c>
      <c r="C9" s="399"/>
      <c r="D9" s="399"/>
      <c r="E9" s="399"/>
      <c r="F9" s="399"/>
      <c r="G9" s="399"/>
      <c r="H9" s="399"/>
      <c r="I9" s="399"/>
      <c r="J9" s="399"/>
      <c r="K9" s="399"/>
      <c r="L9" s="399"/>
      <c r="M9" s="20"/>
      <c r="N9" s="20"/>
      <c r="O9" s="15"/>
    </row>
    <row r="10" spans="1:16" s="6" customFormat="1" x14ac:dyDescent="0.25">
      <c r="A10" s="4"/>
      <c r="B10" s="399" t="str">
        <f>Pro!B10</f>
        <v xml:space="preserve">Use the AddPro tab if more space is needed.
</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For the questions in this tab, note the following:</v>
      </c>
      <c r="C12" s="399"/>
      <c r="D12" s="399"/>
      <c r="E12" s="399"/>
      <c r="F12" s="399"/>
      <c r="G12" s="399"/>
      <c r="H12" s="399"/>
      <c r="I12" s="399"/>
      <c r="J12" s="399"/>
      <c r="K12" s="399"/>
      <c r="L12" s="399"/>
      <c r="M12" s="20"/>
      <c r="N12" s="20"/>
      <c r="O12" s="15"/>
      <c r="P12" s="15"/>
    </row>
    <row r="13" spans="1:16" s="6" customFormat="1" x14ac:dyDescent="0.25">
      <c r="A13" s="4"/>
      <c r="B13" s="447" t="str">
        <f>Pro!B13</f>
        <v>• Report only sales from your firm’s imports. Sales of purchased goods from Canadian producers must be excluded.</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Report all sales to Canadian and foreign associated firms.</v>
      </c>
      <c r="C15" s="399"/>
      <c r="D15" s="399"/>
      <c r="E15" s="399"/>
      <c r="F15" s="399"/>
      <c r="G15" s="399"/>
      <c r="H15" s="399"/>
      <c r="I15" s="399"/>
      <c r="J15" s="399"/>
      <c r="K15" s="399"/>
      <c r="L15" s="399"/>
      <c r="M15" s="20"/>
      <c r="N15" s="20"/>
      <c r="O15" s="15"/>
      <c r="P15" s="15"/>
    </row>
    <row r="16" spans="1:16" s="6" customFormat="1" x14ac:dyDescent="0.25">
      <c r="A16" s="4"/>
      <c r="B16" s="399" t="str">
        <f>Pro!B16</f>
        <v>• Report all sales as of the date of shipment to the customer or the customer’s warehouse.</v>
      </c>
      <c r="C16" s="399"/>
      <c r="D16" s="399"/>
      <c r="E16" s="399"/>
      <c r="F16" s="399"/>
      <c r="G16" s="399"/>
      <c r="H16" s="399"/>
      <c r="I16" s="399"/>
      <c r="J16" s="399"/>
      <c r="K16" s="399"/>
      <c r="L16" s="399"/>
      <c r="M16" s="20"/>
      <c r="N16" s="20"/>
      <c r="O16" s="15"/>
      <c r="P16" s="15"/>
    </row>
    <row r="17" spans="1:16" s="6" customFormat="1" x14ac:dyDescent="0.25">
      <c r="A17" s="4"/>
      <c r="B17" s="399" t="str">
        <f>Pro!B17</f>
        <v>• Report all values in Canadian dollars.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If your firm is an end user or a retailer, your firm does not need to report sales of imports or inventories of imports.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IMPORTS AND SALES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Provide your firm's imports and sales of imports of the goods from the: </v>
      </c>
      <c r="C23" s="322"/>
      <c r="D23" s="322"/>
      <c r="E23" s="322"/>
      <c r="F23" s="322"/>
      <c r="G23" s="450" t="str">
        <f>IF(Intro!$G$24="English",Variables!B31,Variables!C31)</f>
        <v>Republic of India</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Jan-Mar 2025</v>
      </c>
      <c r="K26" s="453" t="str">
        <f>IF(Intro!$G$24="English",Variables!B10,Variables!C10)</f>
        <v>Jan-Mar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 xml:space="preserve">Imports </v>
      </c>
      <c r="C28" s="449"/>
      <c r="D28" s="449"/>
      <c r="E28" s="449"/>
      <c r="F28" s="449"/>
      <c r="G28" s="449"/>
      <c r="H28" s="449"/>
      <c r="I28" s="449"/>
      <c r="J28" s="449"/>
      <c r="K28" s="449"/>
      <c r="L28" s="76"/>
      <c r="M28" s="53"/>
      <c r="O28" s="53" t="s">
        <v>184</v>
      </c>
      <c r="P28" s="53" t="s">
        <v>185</v>
      </c>
    </row>
    <row r="29" spans="1:16" x14ac:dyDescent="0.25">
      <c r="B29" s="456" t="str">
        <f>IF(Intro!$G$24="English",O28,P28)</f>
        <v xml:space="preserve">Imports </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net delivered purchase value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Sales in Canada</v>
      </c>
      <c r="C32" s="449"/>
      <c r="D32" s="449"/>
      <c r="E32" s="449"/>
      <c r="F32" s="449"/>
      <c r="G32" s="449"/>
      <c r="H32" s="449"/>
      <c r="I32" s="449"/>
      <c r="J32" s="449"/>
      <c r="K32" s="449"/>
      <c r="L32" s="76"/>
      <c r="M32" s="53"/>
      <c r="O32" s="75" t="s">
        <v>175</v>
      </c>
      <c r="P32" s="53" t="s">
        <v>198</v>
      </c>
    </row>
    <row r="33" spans="1:22" x14ac:dyDescent="0.25">
      <c r="B33" s="390" t="str">
        <f>IF(Intro!$G$24="English",O34,P34)</f>
        <v>Sales to distributors in Canada</v>
      </c>
      <c r="C33" s="347"/>
      <c r="D33" s="458" t="str">
        <f>D29</f>
        <v>tonnes</v>
      </c>
      <c r="E33" s="458"/>
      <c r="F33" s="458"/>
      <c r="G33" s="129"/>
      <c r="H33" s="129"/>
      <c r="I33" s="129"/>
      <c r="J33" s="129"/>
      <c r="K33" s="129"/>
      <c r="L33" s="76"/>
      <c r="M33" s="53"/>
    </row>
    <row r="34" spans="1:22" x14ac:dyDescent="0.25">
      <c r="B34" s="390"/>
      <c r="C34" s="347"/>
      <c r="D34" s="458" t="str">
        <f>IF(Intro!$G$24="English",O35,P35)</f>
        <v>net delivered selling value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Sales to end users in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net delivered selling value (CAD)</v>
      </c>
      <c r="E37" s="458"/>
      <c r="F37" s="458"/>
      <c r="G37" s="129"/>
      <c r="H37" s="129"/>
      <c r="I37" s="129"/>
      <c r="J37" s="129"/>
      <c r="K37" s="129"/>
      <c r="L37" s="76"/>
      <c r="M37" s="53"/>
      <c r="O37" s="31"/>
      <c r="P37" s="31"/>
    </row>
    <row r="38" spans="1:22" x14ac:dyDescent="0.25">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Total sales of imports in Canada</v>
      </c>
      <c r="C39" s="344"/>
      <c r="D39" s="464" t="str">
        <f>D29</f>
        <v>tonnes</v>
      </c>
      <c r="E39" s="464"/>
      <c r="F39" s="464"/>
      <c r="G39" s="132">
        <f>G33+G36</f>
        <v>0</v>
      </c>
      <c r="H39" s="132">
        <f t="shared" ref="H39:K39" si="0">H33+H36</f>
        <v>0</v>
      </c>
      <c r="I39" s="132">
        <f t="shared" si="0"/>
        <v>0</v>
      </c>
      <c r="J39" s="132">
        <f t="shared" si="0"/>
        <v>0</v>
      </c>
      <c r="K39" s="132">
        <f t="shared" si="0"/>
        <v>0</v>
      </c>
      <c r="L39" s="105"/>
      <c r="M39" s="53"/>
      <c r="O39" s="62" t="s">
        <v>269</v>
      </c>
      <c r="P39" s="62" t="s">
        <v>270</v>
      </c>
    </row>
    <row r="40" spans="1:22" x14ac:dyDescent="0.25">
      <c r="B40" s="341"/>
      <c r="C40" s="342"/>
      <c r="D40" s="465" t="str">
        <f>D37</f>
        <v>net delivered selling value (CAD)</v>
      </c>
      <c r="E40" s="465"/>
      <c r="F40" s="465"/>
      <c r="G40" s="133">
        <f>G34+G37</f>
        <v>0</v>
      </c>
      <c r="H40" s="133">
        <f t="shared" ref="H40:K40" si="1">H34+H37</f>
        <v>0</v>
      </c>
      <c r="I40" s="133">
        <f t="shared" si="1"/>
        <v>0</v>
      </c>
      <c r="J40" s="133">
        <f t="shared" si="1"/>
        <v>0</v>
      </c>
      <c r="K40" s="133">
        <f t="shared" si="1"/>
        <v>0</v>
      </c>
      <c r="L40" s="105"/>
      <c r="M40" s="53"/>
    </row>
    <row r="41" spans="1:22" x14ac:dyDescent="0.25">
      <c r="B41" s="341"/>
      <c r="C41" s="342"/>
      <c r="D41" s="466" t="str">
        <f>D31</f>
        <v>$ / tonne</v>
      </c>
      <c r="E41" s="466"/>
      <c r="F41" s="466"/>
      <c r="G41" s="90" t="str">
        <f>IF(G39=0,"-",G40/G39)</f>
        <v>-</v>
      </c>
      <c r="H41" s="90" t="str">
        <f t="shared" ref="H41:K41" si="2">IF(H39=0,"-",H40/H39)</f>
        <v>-</v>
      </c>
      <c r="I41" s="90" t="str">
        <f t="shared" si="2"/>
        <v>-</v>
      </c>
      <c r="J41" s="90" t="str">
        <f t="shared" si="2"/>
        <v>-</v>
      </c>
      <c r="K41" s="90" t="str">
        <f t="shared" si="2"/>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Provide the proportion of your import net delivered selling value that is represented by delivery costs.</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Only complete this question if your firm sold the goods between January 1, 2023, and March 31,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Jan-Mar 2025</v>
      </c>
      <c r="H48" s="453" t="str">
        <f>IF(Intro!$G$24="English",Variables!B10,Variables!C10)</f>
        <v>Jan-Mar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Delivery Cost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Explain the reasons why the proportion of your import net delivered selling value represented by delivery costs has changed since January 1,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TWXhuyAT3yt5sKF32DYvT5se+GkuKCthsqoEbtxy8SCCizPqtPWPyp+zUv+hhOU7VlkrIylcNfMfdBUyZaWlXg==" saltValue="kQAXqCRLxDMWQhJU9preaQ==" spinCount="100000" sheet="1" objects="1" scenarios="1" selectLockedCells="1"/>
  <mergeCells count="51">
    <mergeCell ref="B54:L61"/>
    <mergeCell ref="G26:G27"/>
    <mergeCell ref="H26:H27"/>
    <mergeCell ref="I26:I27"/>
    <mergeCell ref="J26:J27"/>
    <mergeCell ref="D29:F29"/>
    <mergeCell ref="D30:F30"/>
    <mergeCell ref="D31:F31"/>
    <mergeCell ref="D33:F33"/>
    <mergeCell ref="D34:F34"/>
    <mergeCell ref="D35:F35"/>
    <mergeCell ref="D36:F36"/>
    <mergeCell ref="B29:C31"/>
    <mergeCell ref="B52:L52"/>
    <mergeCell ref="D48:D49"/>
    <mergeCell ref="E48:E49"/>
    <mergeCell ref="B4:L4"/>
    <mergeCell ref="B5:L5"/>
    <mergeCell ref="B46:L46"/>
    <mergeCell ref="B45:L45"/>
    <mergeCell ref="D39:F39"/>
    <mergeCell ref="D40:F40"/>
    <mergeCell ref="D41:F41"/>
    <mergeCell ref="B33:C35"/>
    <mergeCell ref="B16:L16"/>
    <mergeCell ref="B17:L17"/>
    <mergeCell ref="B18:L18"/>
    <mergeCell ref="D38:F38"/>
    <mergeCell ref="B28:K28"/>
    <mergeCell ref="B39:C41"/>
    <mergeCell ref="K26:K27"/>
    <mergeCell ref="B6:L6"/>
    <mergeCell ref="F48:F49"/>
    <mergeCell ref="G48:G49"/>
    <mergeCell ref="H48:H49"/>
    <mergeCell ref="B9:L9"/>
    <mergeCell ref="B47:L47"/>
    <mergeCell ref="B12:L12"/>
    <mergeCell ref="B43:L43"/>
    <mergeCell ref="D42:E42"/>
    <mergeCell ref="B36:C38"/>
    <mergeCell ref="D37:F37"/>
    <mergeCell ref="B8:L8"/>
    <mergeCell ref="B10:L10"/>
    <mergeCell ref="B32:K32"/>
    <mergeCell ref="B23:F23"/>
    <mergeCell ref="G23:K23"/>
    <mergeCell ref="B13:L14"/>
    <mergeCell ref="B15:L15"/>
    <mergeCell ref="B20:L20"/>
    <mergeCell ref="B21:L21"/>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9EB41193-EDA9-43A2-ACA1-A3CCCF9C52F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11470ED8-462C-4B2E-92B3-56753D32622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4C286827-4D08-4B57-82C3-1015D06FC348}">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40</vt:i4>
      </vt:variant>
    </vt:vector>
  </HeadingPairs>
  <TitlesOfParts>
    <vt:vector size="65" baseType="lpstr">
      <vt:lpstr>Variables</vt:lpstr>
      <vt:lpstr>Intro</vt:lpstr>
      <vt:lpstr>Info</vt:lpstr>
      <vt:lpstr>Public</vt:lpstr>
      <vt:lpstr>AddPub</vt:lpstr>
      <vt:lpstr>Pro</vt:lpstr>
      <vt:lpstr>Begin</vt:lpstr>
      <vt:lpstr>TWN</vt:lpstr>
      <vt:lpstr>IND</vt:lpstr>
      <vt:lpstr>IDN</vt:lpstr>
      <vt:lpstr>KOR</vt:lpstr>
      <vt:lpstr>THA</vt:lpstr>
      <vt:lpstr>TUR</vt:lpstr>
      <vt:lpstr>UKR</vt:lpstr>
      <vt:lpstr>VNM</vt:lpstr>
      <vt:lpstr>OCTG I•FTPP I</vt:lpstr>
      <vt:lpstr>USA</vt:lpstr>
      <vt:lpstr>OCTG V•FTPP V</vt:lpstr>
      <vt:lpstr>Other•Autre</vt:lpstr>
      <vt:lpstr>End</vt:lpstr>
      <vt:lpstr>Invent•Stock</vt:lpstr>
      <vt:lpstr>AddPro</vt:lpstr>
      <vt:lpstr>Confirm</vt:lpstr>
      <vt:lpstr>MiniDB</vt:lpstr>
      <vt:lpstr>QualDB</vt:lpstr>
      <vt:lpstr>AddPro!Print_Area</vt:lpstr>
      <vt:lpstr>AddPub!Print_Area</vt:lpstr>
      <vt:lpstr>Confirm!Print_Area</vt:lpstr>
      <vt:lpstr>IDN!Print_Area</vt:lpstr>
      <vt:lpstr>IND!Print_Area</vt:lpstr>
      <vt:lpstr>Info!Print_Area</vt:lpstr>
      <vt:lpstr>Intro!Print_Area</vt:lpstr>
      <vt:lpstr>'Invent•Stock'!Print_Area</vt:lpstr>
      <vt:lpstr>KOR!Print_Area</vt:lpstr>
      <vt:lpstr>'OCTG I•FTPP I'!Print_Area</vt:lpstr>
      <vt:lpstr>'OCTG V•FTPP V'!Print_Area</vt:lpstr>
      <vt:lpstr>'Other•Autre'!Print_Area</vt:lpstr>
      <vt:lpstr>Pro!Print_Area</vt:lpstr>
      <vt:lpstr>Public!Print_Area</vt:lpstr>
      <vt:lpstr>THA!Print_Area</vt:lpstr>
      <vt:lpstr>TUR!Print_Area</vt:lpstr>
      <vt:lpstr>TWN!Print_Area</vt:lpstr>
      <vt:lpstr>UKR!Print_Area</vt:lpstr>
      <vt:lpstr>USA!Print_Area</vt:lpstr>
      <vt:lpstr>VNM!Print_Area</vt:lpstr>
      <vt:lpstr>AddPro!Print_Titles</vt:lpstr>
      <vt:lpstr>AddPub!Print_Titles</vt:lpstr>
      <vt:lpstr>Confirm!Print_Titles</vt:lpstr>
      <vt:lpstr>IDN!Print_Titles</vt:lpstr>
      <vt:lpstr>IND!Print_Titles</vt:lpstr>
      <vt:lpstr>Info!Print_Titles</vt:lpstr>
      <vt:lpstr>Intro!Print_Titles</vt:lpstr>
      <vt:lpstr>'Invent•Stock'!Print_Titles</vt:lpstr>
      <vt:lpstr>KOR!Print_Titles</vt:lpstr>
      <vt:lpstr>'OCTG I•FTPP I'!Print_Titles</vt:lpstr>
      <vt:lpstr>'OCTG V•FTPP V'!Print_Titles</vt:lpstr>
      <vt:lpstr>'Other•Autre'!Print_Titles</vt:lpstr>
      <vt:lpstr>Pro!Print_Titles</vt:lpstr>
      <vt:lpstr>Public!Print_Titles</vt:lpstr>
      <vt:lpstr>THA!Print_Titles</vt:lpstr>
      <vt:lpstr>TUR!Print_Titles</vt:lpstr>
      <vt:lpstr>TWN!Print_Titles</vt:lpstr>
      <vt:lpstr>UKR!Print_Titles</vt:lpstr>
      <vt:lpstr>USA!Print_Titles</vt:lpstr>
      <vt:lpstr>VNM!Print_Titles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Thivierge, François</cp:lastModifiedBy>
  <cp:lastPrinted>2026-03-27T14:07:46Z</cp:lastPrinted>
  <dcterms:created xsi:type="dcterms:W3CDTF">2021-02-04T13:13:50Z</dcterms:created>
  <dcterms:modified xsi:type="dcterms:W3CDTF">2026-05-06T14:53:03Z</dcterms:modified>
</cp:coreProperties>
</file>