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orp.atssc-scdata.gc.ca\DFS\Secretariat\CITT\Cases\Safeguards\GC-2026-001\Working Files\Research\Questionnaires\1. Final Questionnaires\Final Cabinets\"/>
    </mc:Choice>
  </mc:AlternateContent>
  <xr:revisionPtr revIDLastSave="0" documentId="13_ncr:1_{18E56B93-5DB9-4E79-83F1-E73106767753}" xr6:coauthVersionLast="47" xr6:coauthVersionMax="47" xr10:uidLastSave="{00000000-0000-0000-0000-000000000000}"/>
  <workbookProtection workbookAlgorithmName="SHA-512" workbookHashValue="OgJh0ayR5V5wr9CHNWJm8IwKDVPoNv0YgNIdGp1jO7cLFxv+/ILDpeRn7NKTcexX48Gzkgj9i1eMbnrtGysYbA==" workbookSaltValue="pPx1cNnp+UM8aFtrQinqaA==" workbookSpinCount="100000" lockStructure="1"/>
  <bookViews>
    <workbookView xWindow="-120" yWindow="-120" windowWidth="29040" windowHeight="15720" firstSheet="1" activeTab="1" xr2:uid="{B103BD02-CEE4-43A2-8802-7A132B651E90}"/>
  </bookViews>
  <sheets>
    <sheet name="Variables" sheetId="38" state="hidden" r:id="rId1"/>
    <sheet name="Intro" sheetId="48" r:id="rId2"/>
    <sheet name="Info" sheetId="49" r:id="rId3"/>
    <sheet name="Public" sheetId="47" r:id="rId4"/>
    <sheet name="AddPub" sheetId="45" r:id="rId5"/>
    <sheet name="Pro 1" sheetId="53" r:id="rId6"/>
    <sheet name="Pro 2" sheetId="55" r:id="rId7"/>
    <sheet name="Pro 3" sheetId="56" r:id="rId8"/>
    <sheet name="Pro 4" sheetId="43" r:id="rId9"/>
    <sheet name="AddPro" sheetId="44" r:id="rId10"/>
    <sheet name="Confirm" sheetId="54" r:id="rId11"/>
    <sheet name="DBSales" sheetId="57" state="hidden" r:id="rId12"/>
    <sheet name="DBPerformance" sheetId="58" state="hidden" r:id="rId13"/>
    <sheet name="DBOtherPerf" sheetId="59" state="hidden" r:id="rId14"/>
    <sheet name="DBAvgCost" sheetId="60" state="hidden" r:id="rId15"/>
    <sheet name="DBNegative" sheetId="61" state="hidden" r:id="rId16"/>
    <sheet name="DataTab" sheetId="51" state="hidden" r:id="rId17"/>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6">#REF!</definedName>
    <definedName name="POR">#REF!</definedName>
    <definedName name="ppc">#REF!</definedName>
    <definedName name="_xlnm.Print_Area" localSheetId="9">AddPro!$B$1:$L$58</definedName>
    <definedName name="_xlnm.Print_Area" localSheetId="4">AddPub!$B$1:$L$57</definedName>
    <definedName name="_xlnm.Print_Area" localSheetId="10">Confirm!$B$1:$L$44</definedName>
    <definedName name="_xlnm.Print_Area" localSheetId="2">Info!$B$1:$L$56</definedName>
    <definedName name="_xlnm.Print_Area" localSheetId="1">Intro!$B$1:$L$193</definedName>
    <definedName name="_xlnm.Print_Area" localSheetId="5">'Pro 1'!$B$1:$L$142</definedName>
    <definedName name="_xlnm.Print_Area" localSheetId="6">'Pro 2'!$B$1:$L$312</definedName>
    <definedName name="_xlnm.Print_Area" localSheetId="7">'Pro 3'!$B$1:$L$456</definedName>
    <definedName name="_xlnm.Print_Area" localSheetId="8">'Pro 4'!$B$1:$L$128</definedName>
    <definedName name="_xlnm.Print_Area" localSheetId="3">Public!$B$1:$L$413</definedName>
    <definedName name="_xlnm.Print_Titles" localSheetId="9">AddPro!$1:$7</definedName>
    <definedName name="_xlnm.Print_Titles" localSheetId="4">AddPub!$1:$7</definedName>
    <definedName name="_xlnm.Print_Titles" localSheetId="10">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16">#REF!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54" l="1"/>
  <c r="G41" i="54"/>
  <c r="E41" i="54"/>
  <c r="U58" i="59"/>
  <c r="T58" i="59"/>
  <c r="S58" i="59"/>
  <c r="P58" i="59"/>
  <c r="O58" i="59"/>
  <c r="N58" i="59"/>
  <c r="U34" i="59"/>
  <c r="T34" i="59"/>
  <c r="S34" i="59"/>
  <c r="U29" i="59"/>
  <c r="T29" i="59"/>
  <c r="S29" i="59"/>
  <c r="P29" i="59"/>
  <c r="O29" i="59"/>
  <c r="N29" i="59"/>
  <c r="H87" i="55" l="1"/>
  <c r="I87" i="55"/>
  <c r="H86" i="55"/>
  <c r="I86" i="55"/>
  <c r="G86" i="55"/>
  <c r="H67" i="55"/>
  <c r="I67" i="55"/>
  <c r="H66" i="55"/>
  <c r="I66" i="55"/>
  <c r="G67" i="55"/>
  <c r="H65" i="55"/>
  <c r="H85" i="55"/>
  <c r="G85" i="55"/>
  <c r="I65" i="55"/>
  <c r="G65" i="55"/>
  <c r="I85" i="55"/>
  <c r="G66" i="55" l="1"/>
  <c r="P48" i="55"/>
  <c r="AC17" i="58"/>
  <c r="AB17" i="58"/>
  <c r="AA17" i="58"/>
  <c r="AC16" i="58"/>
  <c r="AB16" i="58"/>
  <c r="AA16" i="58"/>
  <c r="X16" i="58"/>
  <c r="W16" i="58"/>
  <c r="V16" i="58"/>
  <c r="AC13" i="58"/>
  <c r="AB13" i="58"/>
  <c r="AA13" i="58"/>
  <c r="X13" i="58"/>
  <c r="W13" i="58"/>
  <c r="X12" i="58"/>
  <c r="W12" i="58"/>
  <c r="V13" i="58"/>
  <c r="V12" i="58"/>
  <c r="AB12" i="58"/>
  <c r="AC12" i="58"/>
  <c r="AA12" i="58"/>
  <c r="F43" i="54"/>
  <c r="G43" i="54"/>
  <c r="E43" i="54"/>
  <c r="F42" i="54"/>
  <c r="G42" i="54"/>
  <c r="E42" i="54"/>
  <c r="B90" i="55"/>
  <c r="U57" i="59"/>
  <c r="T57" i="59"/>
  <c r="S57" i="59"/>
  <c r="D58" i="59"/>
  <c r="D57" i="59"/>
  <c r="O57" i="59"/>
  <c r="P57" i="59"/>
  <c r="T28" i="59"/>
  <c r="U28" i="59"/>
  <c r="S28" i="59"/>
  <c r="O33" i="59"/>
  <c r="P33" i="59"/>
  <c r="O34" i="59"/>
  <c r="P34" i="59"/>
  <c r="O28" i="59"/>
  <c r="P28" i="59"/>
  <c r="N28" i="59"/>
  <c r="N34" i="59"/>
  <c r="N33" i="59"/>
  <c r="N57" i="59"/>
  <c r="T33" i="59"/>
  <c r="U33" i="59"/>
  <c r="S33" i="59"/>
  <c r="E33" i="59"/>
  <c r="F33" i="59"/>
  <c r="E34" i="59"/>
  <c r="F34" i="59"/>
  <c r="D34" i="59"/>
  <c r="D33" i="59"/>
  <c r="E28" i="59"/>
  <c r="F28" i="59"/>
  <c r="E29" i="59"/>
  <c r="F29" i="59"/>
  <c r="D29" i="59"/>
  <c r="D28" i="59"/>
  <c r="E11" i="59"/>
  <c r="E14" i="59" s="1"/>
  <c r="F11" i="59"/>
  <c r="F14" i="59" s="1"/>
  <c r="E12" i="59"/>
  <c r="F12" i="59"/>
  <c r="E13" i="59"/>
  <c r="F13" i="59"/>
  <c r="E15" i="59"/>
  <c r="F15" i="59"/>
  <c r="T9" i="59"/>
  <c r="U9" i="59"/>
  <c r="T11" i="59"/>
  <c r="U11" i="59"/>
  <c r="T12" i="59"/>
  <c r="U12" i="59"/>
  <c r="T13" i="59"/>
  <c r="U13" i="59"/>
  <c r="T15" i="59"/>
  <c r="U15" i="59"/>
  <c r="S15" i="59"/>
  <c r="D15" i="59"/>
  <c r="D13" i="59"/>
  <c r="D12" i="59"/>
  <c r="D11" i="59"/>
  <c r="S13" i="59"/>
  <c r="S12" i="59"/>
  <c r="S11" i="59"/>
  <c r="S9" i="59"/>
  <c r="O9" i="59"/>
  <c r="P9" i="59"/>
  <c r="O11" i="59"/>
  <c r="P11" i="59"/>
  <c r="O12" i="59"/>
  <c r="P12" i="59"/>
  <c r="O13" i="59"/>
  <c r="P13" i="59"/>
  <c r="O15" i="59"/>
  <c r="P15" i="59"/>
  <c r="N15" i="59"/>
  <c r="N13" i="59"/>
  <c r="N12" i="59"/>
  <c r="N11" i="59"/>
  <c r="E8" i="59"/>
  <c r="F8" i="59"/>
  <c r="N9" i="59"/>
  <c r="D8" i="59"/>
  <c r="X17" i="58"/>
  <c r="W17" i="58"/>
  <c r="V17" i="58"/>
  <c r="E43" i="58" l="1"/>
  <c r="E45" i="58" s="1"/>
  <c r="E49" i="58" s="1"/>
  <c r="F43" i="58"/>
  <c r="F45" i="58" s="1"/>
  <c r="F49" i="58" s="1"/>
  <c r="E44" i="58"/>
  <c r="F44" i="58"/>
  <c r="E46" i="58"/>
  <c r="F46" i="58"/>
  <c r="E47" i="58"/>
  <c r="F47" i="58"/>
  <c r="E48" i="58"/>
  <c r="F48" i="58"/>
  <c r="N22" i="58"/>
  <c r="O22" i="58"/>
  <c r="N25" i="58"/>
  <c r="N30" i="58" s="1"/>
  <c r="N34" i="58" s="1"/>
  <c r="O25" i="58"/>
  <c r="N26" i="58"/>
  <c r="O26" i="58"/>
  <c r="N27" i="58"/>
  <c r="O27" i="58"/>
  <c r="N28" i="58"/>
  <c r="O28" i="58"/>
  <c r="N29" i="58"/>
  <c r="O29" i="58"/>
  <c r="O30" i="58"/>
  <c r="O34" i="58" s="1"/>
  <c r="N31" i="58"/>
  <c r="O31" i="58"/>
  <c r="N32" i="58"/>
  <c r="O32" i="58"/>
  <c r="N33" i="58"/>
  <c r="O33" i="58"/>
  <c r="E22" i="58"/>
  <c r="F22" i="58"/>
  <c r="E25" i="58"/>
  <c r="E30" i="58" s="1"/>
  <c r="E34" i="58" s="1"/>
  <c r="F25" i="58"/>
  <c r="F30" i="58" s="1"/>
  <c r="F34" i="58" s="1"/>
  <c r="E26" i="58"/>
  <c r="F26" i="58"/>
  <c r="E27" i="58"/>
  <c r="F27" i="58"/>
  <c r="E28" i="58"/>
  <c r="F28" i="58"/>
  <c r="E29" i="58"/>
  <c r="F29" i="58"/>
  <c r="E31" i="58"/>
  <c r="F31" i="58"/>
  <c r="E32" i="58"/>
  <c r="F32" i="58"/>
  <c r="E33" i="58"/>
  <c r="F33" i="58"/>
  <c r="D34" i="58"/>
  <c r="D30" i="58"/>
  <c r="D29" i="58"/>
  <c r="D27" i="58"/>
  <c r="M22" i="58"/>
  <c r="D22" i="58"/>
  <c r="N13" i="58"/>
  <c r="O13" i="58"/>
  <c r="N14" i="58"/>
  <c r="O14" i="58"/>
  <c r="N15" i="58"/>
  <c r="O15" i="58"/>
  <c r="N16" i="58"/>
  <c r="O16" i="58"/>
  <c r="N17" i="58"/>
  <c r="O17" i="58"/>
  <c r="M14" i="58"/>
  <c r="E13" i="58"/>
  <c r="F13" i="58"/>
  <c r="E14" i="58"/>
  <c r="F14" i="58"/>
  <c r="E15" i="58"/>
  <c r="F15" i="58"/>
  <c r="E16" i="58"/>
  <c r="F16" i="58"/>
  <c r="E17" i="58"/>
  <c r="F17" i="58"/>
  <c r="D14" i="58"/>
  <c r="O10" i="58"/>
  <c r="N10" i="58"/>
  <c r="M10" i="58"/>
  <c r="F10" i="58"/>
  <c r="E10" i="58"/>
  <c r="D10" i="58"/>
  <c r="N14" i="57"/>
  <c r="M14" i="57"/>
  <c r="N13" i="57"/>
  <c r="M13" i="57"/>
  <c r="L14" i="57"/>
  <c r="J18" i="57"/>
  <c r="H18" i="57"/>
  <c r="G18" i="57"/>
  <c r="F18" i="57"/>
  <c r="E18" i="57"/>
  <c r="D18" i="57"/>
  <c r="L13" i="57"/>
  <c r="J14" i="57"/>
  <c r="H14" i="57"/>
  <c r="G14" i="57"/>
  <c r="F14" i="57"/>
  <c r="E14" i="57"/>
  <c r="E15" i="57" s="1"/>
  <c r="Q4" i="57"/>
  <c r="P4" i="57"/>
  <c r="Q3" i="57"/>
  <c r="P3" i="57"/>
  <c r="O4" i="57"/>
  <c r="O3" i="57"/>
  <c r="N4" i="57"/>
  <c r="M4" i="57"/>
  <c r="N3" i="57"/>
  <c r="M3" i="57"/>
  <c r="L4" i="57"/>
  <c r="L3" i="57"/>
  <c r="G389" i="56"/>
  <c r="G388" i="56"/>
  <c r="G385" i="56"/>
  <c r="G351" i="56"/>
  <c r="G271" i="56"/>
  <c r="G267" i="56"/>
  <c r="G266" i="56"/>
  <c r="G264" i="56"/>
  <c r="G247" i="56"/>
  <c r="G243" i="56"/>
  <c r="G242" i="56"/>
  <c r="G240" i="56"/>
  <c r="G167" i="56"/>
  <c r="G166" i="56"/>
  <c r="G165" i="56"/>
  <c r="G164" i="56"/>
  <c r="G163" i="56"/>
  <c r="I156" i="56"/>
  <c r="H156" i="56"/>
  <c r="G156" i="56"/>
  <c r="G153" i="56"/>
  <c r="I149" i="56"/>
  <c r="H149" i="56"/>
  <c r="G149" i="56"/>
  <c r="I143" i="56"/>
  <c r="H143" i="56"/>
  <c r="G143" i="56"/>
  <c r="G93" i="56"/>
  <c r="G73" i="56"/>
  <c r="I30" i="56"/>
  <c r="H30" i="56"/>
  <c r="G30" i="56"/>
  <c r="I26" i="56"/>
  <c r="H26" i="56"/>
  <c r="G26" i="56"/>
  <c r="I56" i="55"/>
  <c r="H56" i="55"/>
  <c r="G56" i="55"/>
  <c r="I53" i="55"/>
  <c r="H53" i="55"/>
  <c r="G53" i="55"/>
  <c r="I50" i="55"/>
  <c r="H50" i="55"/>
  <c r="G50" i="55"/>
  <c r="I46" i="55"/>
  <c r="H46" i="55"/>
  <c r="I45" i="55"/>
  <c r="H45" i="55"/>
  <c r="I47" i="55"/>
  <c r="G47" i="55"/>
  <c r="I39" i="55"/>
  <c r="H39" i="55"/>
  <c r="G39" i="55"/>
  <c r="I36" i="55"/>
  <c r="H36" i="55"/>
  <c r="G36" i="55"/>
  <c r="I33" i="55"/>
  <c r="H33" i="55"/>
  <c r="G33" i="55"/>
  <c r="I29" i="55"/>
  <c r="H29" i="55"/>
  <c r="I28" i="55"/>
  <c r="H28" i="55"/>
  <c r="I30" i="55"/>
  <c r="H30" i="55"/>
  <c r="G30" i="55"/>
  <c r="I44" i="53"/>
  <c r="H44" i="53"/>
  <c r="G44" i="53"/>
  <c r="I43" i="53"/>
  <c r="H43" i="53"/>
  <c r="G43" i="53"/>
  <c r="I41" i="53"/>
  <c r="H41" i="53"/>
  <c r="G41" i="53"/>
  <c r="I39" i="53"/>
  <c r="G39" i="53"/>
  <c r="I31" i="53"/>
  <c r="G31" i="53"/>
  <c r="I30" i="53"/>
  <c r="H30" i="53"/>
  <c r="G30" i="53"/>
  <c r="I28" i="53"/>
  <c r="H28" i="53"/>
  <c r="G28" i="53"/>
  <c r="I26" i="53"/>
  <c r="H26" i="53"/>
  <c r="G26" i="53"/>
  <c r="P122" i="48"/>
  <c r="B122" i="56"/>
  <c r="B135" i="56"/>
  <c r="B137" i="56"/>
  <c r="B139" i="56"/>
  <c r="G139" i="56"/>
  <c r="H139" i="56"/>
  <c r="I139" i="56" s="1"/>
  <c r="B141" i="56"/>
  <c r="B142" i="56"/>
  <c r="B143" i="56"/>
  <c r="H47" i="55" l="1"/>
  <c r="B18" i="55"/>
  <c r="B19" i="55"/>
  <c r="B12" i="53"/>
  <c r="B13" i="53"/>
  <c r="G105" i="55"/>
  <c r="G111" i="55" s="1"/>
  <c r="B34" i="53"/>
  <c r="B87" i="55"/>
  <c r="B85" i="55"/>
  <c r="G83" i="55"/>
  <c r="B11" i="53" l="1"/>
  <c r="O122" i="48" l="1"/>
  <c r="H93" i="56" l="1"/>
  <c r="I93" i="56"/>
  <c r="H73" i="56"/>
  <c r="I73" i="56"/>
  <c r="B114" i="55"/>
  <c r="B115" i="55"/>
  <c r="B116" i="55"/>
  <c r="B117" i="55"/>
  <c r="B118" i="55"/>
  <c r="B113" i="55"/>
  <c r="B109" i="55"/>
  <c r="B108" i="55"/>
  <c r="B107" i="55"/>
  <c r="B106" i="55"/>
  <c r="B104" i="55"/>
  <c r="H111" i="55"/>
  <c r="I111" i="55" s="1"/>
  <c r="H105" i="55"/>
  <c r="I105" i="55" s="1"/>
  <c r="B130" i="53"/>
  <c r="I91" i="47"/>
  <c r="B36" i="53"/>
  <c r="E39" i="54" l="1"/>
  <c r="B39" i="54"/>
  <c r="N18" i="57"/>
  <c r="M18" i="57"/>
  <c r="L18" i="57"/>
  <c r="N16" i="57"/>
  <c r="M16" i="57"/>
  <c r="L16" i="57"/>
  <c r="B41" i="54"/>
  <c r="F39" i="54"/>
  <c r="G39" i="54" s="1"/>
  <c r="B33" i="54"/>
  <c r="C296" i="55"/>
  <c r="C294" i="55"/>
  <c r="C292" i="55"/>
  <c r="C290" i="55"/>
  <c r="C288" i="55"/>
  <c r="C286" i="55"/>
  <c r="J284" i="55"/>
  <c r="C284" i="55"/>
  <c r="B283" i="55"/>
  <c r="B269" i="55"/>
  <c r="B21" i="53"/>
  <c r="O48" i="55"/>
  <c r="B48" i="55" s="1"/>
  <c r="P31" i="55"/>
  <c r="O31" i="55"/>
  <c r="F87" i="55"/>
  <c r="F85" i="55"/>
  <c r="F42" i="53"/>
  <c r="F41" i="53"/>
  <c r="F65" i="55"/>
  <c r="F67" i="55"/>
  <c r="E56" i="55"/>
  <c r="E53" i="55"/>
  <c r="E50" i="55"/>
  <c r="E54" i="55"/>
  <c r="E51" i="55"/>
  <c r="E48" i="55"/>
  <c r="E47" i="55"/>
  <c r="E45" i="55"/>
  <c r="B54" i="55"/>
  <c r="E52" i="55"/>
  <c r="B51" i="55"/>
  <c r="E49" i="55"/>
  <c r="B45" i="55"/>
  <c r="E30" i="55"/>
  <c r="F40" i="53"/>
  <c r="F39" i="53"/>
  <c r="F38" i="53"/>
  <c r="F37" i="53"/>
  <c r="F36" i="53"/>
  <c r="B44" i="53"/>
  <c r="B43" i="53"/>
  <c r="B42" i="53"/>
  <c r="B41" i="53"/>
  <c r="B40" i="53"/>
  <c r="H39" i="53"/>
  <c r="B39" i="53"/>
  <c r="B38" i="53"/>
  <c r="B37" i="53"/>
  <c r="B25" i="55" l="1"/>
  <c r="B233" i="56"/>
  <c r="B62" i="56"/>
  <c r="B17" i="55" l="1"/>
  <c r="B84" i="55"/>
  <c r="B64" i="55"/>
  <c r="B43" i="55"/>
  <c r="B26" i="55"/>
  <c r="F23" i="53"/>
  <c r="H83" i="55" l="1"/>
  <c r="I83" i="55" s="1"/>
  <c r="G43" i="55"/>
  <c r="H43" i="55" s="1"/>
  <c r="I43" i="55" s="1"/>
  <c r="C2" i="38" l="1"/>
  <c r="N26" i="60" l="1"/>
  <c r="M26" i="60"/>
  <c r="N25" i="60"/>
  <c r="M25" i="60"/>
  <c r="N24" i="60"/>
  <c r="M24" i="60"/>
  <c r="N23" i="60"/>
  <c r="M23" i="60"/>
  <c r="E26" i="60"/>
  <c r="D26" i="60"/>
  <c r="E25" i="60"/>
  <c r="D25" i="60"/>
  <c r="E24" i="60"/>
  <c r="D24" i="60"/>
  <c r="E23" i="60"/>
  <c r="D23" i="60"/>
  <c r="H12" i="61"/>
  <c r="G12" i="61"/>
  <c r="F12" i="61"/>
  <c r="E12" i="61"/>
  <c r="D12" i="61"/>
  <c r="I8" i="61"/>
  <c r="H8" i="61"/>
  <c r="G8" i="61"/>
  <c r="F8" i="61"/>
  <c r="E8" i="61"/>
  <c r="D8" i="61"/>
  <c r="C8" i="61"/>
  <c r="C12" i="61" s="1"/>
  <c r="C26" i="60"/>
  <c r="C25" i="60"/>
  <c r="C24" i="60"/>
  <c r="C23" i="60"/>
  <c r="E27" i="60" l="1"/>
  <c r="D27" i="60"/>
  <c r="M27" i="60"/>
  <c r="N27" i="60"/>
  <c r="C27" i="60"/>
  <c r="L26" i="60"/>
  <c r="L25" i="60"/>
  <c r="L24" i="60"/>
  <c r="L23" i="60"/>
  <c r="B25" i="60"/>
  <c r="K25" i="60" s="1"/>
  <c r="K14" i="60" s="1"/>
  <c r="B24" i="60"/>
  <c r="G24" i="60" s="1"/>
  <c r="G13" i="60" s="1"/>
  <c r="B23" i="60"/>
  <c r="B13" i="60" s="1"/>
  <c r="N4" i="60"/>
  <c r="M4" i="60"/>
  <c r="E4" i="60"/>
  <c r="D4" i="60"/>
  <c r="D14" i="60" s="1"/>
  <c r="L4" i="60"/>
  <c r="C4" i="60"/>
  <c r="C15" i="60" s="1"/>
  <c r="B8" i="60"/>
  <c r="F66" i="59"/>
  <c r="E66" i="59"/>
  <c r="F63" i="59"/>
  <c r="E63" i="59"/>
  <c r="F58" i="59"/>
  <c r="E58" i="59"/>
  <c r="F57" i="59"/>
  <c r="F59" i="59" s="1"/>
  <c r="E57" i="59"/>
  <c r="E59" i="59" s="1"/>
  <c r="F49" i="59"/>
  <c r="E49" i="59"/>
  <c r="F44" i="59"/>
  <c r="E44" i="59"/>
  <c r="F43" i="59"/>
  <c r="E43" i="59"/>
  <c r="F39" i="59"/>
  <c r="F54" i="59" s="1"/>
  <c r="E39" i="59"/>
  <c r="E54" i="59" s="1"/>
  <c r="F38" i="59"/>
  <c r="F53" i="59" s="1"/>
  <c r="E38" i="59"/>
  <c r="E53" i="59" s="1"/>
  <c r="F35" i="59"/>
  <c r="E35" i="59"/>
  <c r="F20" i="59"/>
  <c r="E19" i="59"/>
  <c r="D66" i="59"/>
  <c r="D63" i="59"/>
  <c r="D49" i="59"/>
  <c r="D44" i="59"/>
  <c r="D43" i="59"/>
  <c r="D39" i="59"/>
  <c r="D54" i="59" s="1"/>
  <c r="D38" i="59"/>
  <c r="D53" i="59" s="1"/>
  <c r="D19" i="59"/>
  <c r="C6" i="59"/>
  <c r="D48" i="58"/>
  <c r="D47" i="58"/>
  <c r="D46" i="58"/>
  <c r="D44" i="58"/>
  <c r="D43" i="58"/>
  <c r="M33" i="58"/>
  <c r="M32" i="58"/>
  <c r="M31" i="58"/>
  <c r="M28" i="58"/>
  <c r="M26" i="58"/>
  <c r="M25" i="58"/>
  <c r="M17" i="58"/>
  <c r="M16" i="58"/>
  <c r="M15" i="58"/>
  <c r="M13" i="58"/>
  <c r="D33" i="58"/>
  <c r="D32" i="58"/>
  <c r="D31" i="58"/>
  <c r="D28" i="58"/>
  <c r="D26" i="58"/>
  <c r="D25" i="58"/>
  <c r="D17" i="58"/>
  <c r="D16" i="58"/>
  <c r="D15" i="58"/>
  <c r="D13" i="58"/>
  <c r="C6" i="58"/>
  <c r="D13" i="57"/>
  <c r="W4" i="57"/>
  <c r="W3" i="57"/>
  <c r="V3" i="57"/>
  <c r="U4" i="57"/>
  <c r="U3" i="57"/>
  <c r="A3" i="57"/>
  <c r="A4" i="57" s="1"/>
  <c r="D14" i="57" l="1"/>
  <c r="D15" i="57" s="1"/>
  <c r="D16" i="57" s="1"/>
  <c r="D17" i="57" s="1"/>
  <c r="D45" i="58"/>
  <c r="D45" i="59"/>
  <c r="E16" i="60"/>
  <c r="D16" i="60"/>
  <c r="N18" i="58"/>
  <c r="E45" i="59"/>
  <c r="D40" i="59"/>
  <c r="R4" i="57"/>
  <c r="T4" i="57"/>
  <c r="E13" i="60"/>
  <c r="E14" i="60"/>
  <c r="D14" i="59"/>
  <c r="B12" i="60"/>
  <c r="D20" i="59"/>
  <c r="D22" i="59"/>
  <c r="D21" i="59"/>
  <c r="D23" i="59"/>
  <c r="F21" i="59"/>
  <c r="D59" i="59"/>
  <c r="S4" i="57"/>
  <c r="S3" i="57"/>
  <c r="F45" i="59"/>
  <c r="O18" i="58"/>
  <c r="E18" i="58"/>
  <c r="F18" i="58"/>
  <c r="D49" i="58"/>
  <c r="D35" i="59"/>
  <c r="V4" i="57"/>
  <c r="F30" i="59"/>
  <c r="T3" i="57"/>
  <c r="E30" i="59"/>
  <c r="R3" i="57"/>
  <c r="D30" i="59"/>
  <c r="F23" i="59"/>
  <c r="E23" i="59"/>
  <c r="F22" i="59"/>
  <c r="E22" i="59"/>
  <c r="M16" i="60"/>
  <c r="M12" i="60"/>
  <c r="M15" i="60"/>
  <c r="M14" i="60"/>
  <c r="M13" i="60"/>
  <c r="N16" i="60"/>
  <c r="N15" i="60"/>
  <c r="N14" i="60"/>
  <c r="N13" i="60"/>
  <c r="N12" i="60"/>
  <c r="L14" i="60"/>
  <c r="K23" i="60"/>
  <c r="K12" i="60" s="1"/>
  <c r="K24" i="60"/>
  <c r="K13" i="60" s="1"/>
  <c r="C16" i="60"/>
  <c r="G23" i="60"/>
  <c r="G12" i="60" s="1"/>
  <c r="E12" i="60"/>
  <c r="C12" i="60"/>
  <c r="C13" i="60"/>
  <c r="D15" i="60"/>
  <c r="E15" i="60"/>
  <c r="L12" i="60"/>
  <c r="L27" i="60"/>
  <c r="L16" i="60" s="1"/>
  <c r="L13" i="60"/>
  <c r="B14" i="60"/>
  <c r="L15" i="60"/>
  <c r="D12" i="60"/>
  <c r="D13" i="60"/>
  <c r="C14" i="60"/>
  <c r="G25" i="60"/>
  <c r="G14" i="60" s="1"/>
  <c r="P25" i="60"/>
  <c r="P14" i="60" s="1"/>
  <c r="P24" i="60"/>
  <c r="P13" i="60" s="1"/>
  <c r="F19" i="59"/>
  <c r="E20" i="59"/>
  <c r="E40" i="59"/>
  <c r="F40" i="59"/>
  <c r="E21" i="59"/>
  <c r="M18" i="58"/>
  <c r="M27" i="58" s="1"/>
  <c r="M29" i="58" s="1"/>
  <c r="M30" i="58" s="1"/>
  <c r="M34" i="58" s="1"/>
  <c r="D18" i="58"/>
  <c r="P23" i="60" l="1"/>
  <c r="P12" i="60" s="1"/>
  <c r="B391" i="56" l="1"/>
  <c r="B368" i="56"/>
  <c r="B357" i="56"/>
  <c r="P150" i="55"/>
  <c r="O150" i="55"/>
  <c r="B150" i="55" l="1"/>
  <c r="H163" i="56"/>
  <c r="I163" i="56"/>
  <c r="G162" i="56"/>
  <c r="H162" i="56"/>
  <c r="I162" i="56"/>
  <c r="P117" i="48" l="1"/>
  <c r="O117" i="48"/>
  <c r="J270" i="55" l="1"/>
  <c r="C270" i="55"/>
  <c r="B301" i="55" l="1"/>
  <c r="B266" i="55"/>
  <c r="B252" i="55"/>
  <c r="H388" i="56" l="1"/>
  <c r="I388" i="56"/>
  <c r="B389" i="56"/>
  <c r="B388" i="56"/>
  <c r="B387" i="56"/>
  <c r="B386" i="56"/>
  <c r="B385" i="56"/>
  <c r="G383" i="56"/>
  <c r="H383" i="56" s="1"/>
  <c r="I383" i="56" s="1"/>
  <c r="B381" i="56"/>
  <c r="B352" i="56"/>
  <c r="B353" i="56"/>
  <c r="B354" i="56"/>
  <c r="B355" i="56"/>
  <c r="B351" i="56"/>
  <c r="B286" i="56"/>
  <c r="G349" i="56"/>
  <c r="H349" i="56" s="1"/>
  <c r="I349" i="56" s="1"/>
  <c r="B347" i="56"/>
  <c r="B447" i="56" l="1"/>
  <c r="B437" i="56"/>
  <c r="B427" i="56"/>
  <c r="B412" i="56"/>
  <c r="B408" i="56"/>
  <c r="B405" i="56"/>
  <c r="B402" i="56"/>
  <c r="B334" i="56"/>
  <c r="B323" i="56"/>
  <c r="B315" i="56"/>
  <c r="B307" i="56"/>
  <c r="B305" i="56"/>
  <c r="B298" i="56"/>
  <c r="B294" i="56"/>
  <c r="B290" i="56"/>
  <c r="B284" i="56"/>
  <c r="B260" i="56"/>
  <c r="B247" i="56"/>
  <c r="B271" i="56" s="1"/>
  <c r="B246" i="56"/>
  <c r="B270" i="56" s="1"/>
  <c r="B245" i="56"/>
  <c r="B244" i="56"/>
  <c r="B268" i="56" s="1"/>
  <c r="B243" i="56"/>
  <c r="B267" i="56" s="1"/>
  <c r="B242" i="56"/>
  <c r="B266" i="56" s="1"/>
  <c r="B241" i="56"/>
  <c r="B240" i="56"/>
  <c r="B239" i="56"/>
  <c r="B238" i="56"/>
  <c r="B236" i="56"/>
  <c r="B231" i="56"/>
  <c r="B228" i="56"/>
  <c r="B216" i="56"/>
  <c r="B206" i="56"/>
  <c r="B196" i="56"/>
  <c r="B186" i="56"/>
  <c r="B176" i="56"/>
  <c r="G174" i="56"/>
  <c r="E174" i="56"/>
  <c r="D174" i="56"/>
  <c r="C174" i="56"/>
  <c r="B174" i="56"/>
  <c r="I167" i="56"/>
  <c r="H167" i="56"/>
  <c r="B167" i="56"/>
  <c r="H166" i="56"/>
  <c r="B166" i="56"/>
  <c r="I165" i="56"/>
  <c r="H165" i="56"/>
  <c r="B165" i="56"/>
  <c r="H164" i="56"/>
  <c r="B164" i="56"/>
  <c r="F163" i="56"/>
  <c r="B163" i="56"/>
  <c r="F162" i="56"/>
  <c r="B162" i="56"/>
  <c r="B158" i="56"/>
  <c r="B154" i="56"/>
  <c r="I153" i="56"/>
  <c r="I166" i="56" s="1"/>
  <c r="H153" i="56"/>
  <c r="B153" i="56"/>
  <c r="B151" i="56"/>
  <c r="B145" i="56"/>
  <c r="B149" i="56"/>
  <c r="B155" i="56"/>
  <c r="B147" i="56"/>
  <c r="B109" i="56"/>
  <c r="I264" i="56"/>
  <c r="I266" i="56" s="1"/>
  <c r="I267" i="56" s="1"/>
  <c r="I271" i="56" s="1"/>
  <c r="H264" i="56"/>
  <c r="H266" i="56" s="1"/>
  <c r="H267" i="56" s="1"/>
  <c r="H271" i="56" s="1"/>
  <c r="B86" i="56"/>
  <c r="I240" i="56"/>
  <c r="I242" i="56" s="1"/>
  <c r="I243" i="56" s="1"/>
  <c r="I247" i="56" s="1"/>
  <c r="H240" i="56"/>
  <c r="H242" i="56" s="1"/>
  <c r="H243" i="56" s="1"/>
  <c r="H247" i="56" s="1"/>
  <c r="B73" i="56"/>
  <c r="B93" i="56" s="1"/>
  <c r="B72" i="56"/>
  <c r="B92" i="56" s="1"/>
  <c r="B71" i="56"/>
  <c r="B91" i="56" s="1"/>
  <c r="B70" i="56"/>
  <c r="B90" i="56" s="1"/>
  <c r="B69" i="56"/>
  <c r="B89" i="56" s="1"/>
  <c r="B68" i="56"/>
  <c r="B88" i="56" s="1"/>
  <c r="B66" i="56"/>
  <c r="B63" i="56"/>
  <c r="B60" i="56"/>
  <c r="B43" i="56"/>
  <c r="B75" i="56" s="1"/>
  <c r="B249" i="56" s="1"/>
  <c r="B273" i="56" s="1"/>
  <c r="B32" i="56"/>
  <c r="B30" i="56"/>
  <c r="B29" i="56"/>
  <c r="B28" i="56"/>
  <c r="B27" i="56"/>
  <c r="B26" i="56"/>
  <c r="B25" i="56"/>
  <c r="B24" i="56"/>
  <c r="B19" i="56"/>
  <c r="B16" i="56"/>
  <c r="B13" i="56"/>
  <c r="F37" i="54"/>
  <c r="M17" i="57" s="1"/>
  <c r="G37" i="54"/>
  <c r="N17" i="57" s="1"/>
  <c r="E37" i="54"/>
  <c r="L17" i="57" s="1"/>
  <c r="F36" i="54"/>
  <c r="M15" i="57" s="1"/>
  <c r="G36" i="54"/>
  <c r="N15" i="57" s="1"/>
  <c r="E36" i="54"/>
  <c r="L15" i="57" s="1"/>
  <c r="B238" i="55"/>
  <c r="B224" i="55"/>
  <c r="D209" i="55"/>
  <c r="B205" i="55"/>
  <c r="B177" i="55"/>
  <c r="B164" i="55"/>
  <c r="B70" i="55"/>
  <c r="B67" i="55"/>
  <c r="B65" i="55"/>
  <c r="B61" i="55"/>
  <c r="B82" i="55" s="1"/>
  <c r="E39" i="55"/>
  <c r="E37" i="55"/>
  <c r="B37" i="55"/>
  <c r="E36" i="55"/>
  <c r="E35" i="55"/>
  <c r="E34" i="55"/>
  <c r="B34" i="55"/>
  <c r="B43" i="54" s="1"/>
  <c r="E33" i="55"/>
  <c r="E32" i="55"/>
  <c r="E31" i="55"/>
  <c r="E28" i="55"/>
  <c r="B28" i="55"/>
  <c r="B24" i="55"/>
  <c r="B21" i="55"/>
  <c r="B16" i="55"/>
  <c r="B14" i="56" s="1"/>
  <c r="B15" i="55"/>
  <c r="B14" i="55"/>
  <c r="B13" i="55"/>
  <c r="B12" i="55"/>
  <c r="B12" i="56" s="1"/>
  <c r="B35" i="54"/>
  <c r="B30" i="54"/>
  <c r="B28" i="54"/>
  <c r="B17" i="54"/>
  <c r="B15" i="54"/>
  <c r="B14" i="54"/>
  <c r="P13" i="54"/>
  <c r="O13" i="54"/>
  <c r="B13" i="54"/>
  <c r="B12" i="54"/>
  <c r="J11" i="54"/>
  <c r="B9" i="54"/>
  <c r="B8" i="54"/>
  <c r="B265" i="56" l="1"/>
  <c r="B262" i="56"/>
  <c r="B269" i="56"/>
  <c r="B263" i="56"/>
  <c r="B264" i="56"/>
  <c r="B37" i="54"/>
  <c r="B31" i="55"/>
  <c r="B42" i="54" s="1"/>
  <c r="I164" i="56"/>
  <c r="F48" i="59"/>
  <c r="F50" i="59" s="1"/>
  <c r="E48" i="59"/>
  <c r="E50" i="59" s="1"/>
  <c r="D48" i="59"/>
  <c r="D50" i="59" s="1"/>
  <c r="H385" i="56"/>
  <c r="H389" i="56" s="1"/>
  <c r="G355" i="56"/>
  <c r="I385" i="56"/>
  <c r="I389" i="56" s="1"/>
  <c r="I351" i="56"/>
  <c r="I355" i="56" s="1"/>
  <c r="H351" i="56"/>
  <c r="H355" i="56" s="1"/>
  <c r="B156" i="56"/>
  <c r="B148" i="56"/>
  <c r="B95" i="56"/>
  <c r="B116" i="53"/>
  <c r="B101" i="53"/>
  <c r="B87" i="53"/>
  <c r="B61" i="53"/>
  <c r="B48" i="53"/>
  <c r="B31" i="53"/>
  <c r="B30" i="53"/>
  <c r="F29" i="53"/>
  <c r="B29" i="53"/>
  <c r="F28" i="53"/>
  <c r="B28" i="53"/>
  <c r="F27" i="53"/>
  <c r="B27" i="53"/>
  <c r="F26" i="53"/>
  <c r="B26" i="53"/>
  <c r="F25" i="53"/>
  <c r="B25" i="53"/>
  <c r="F24" i="53"/>
  <c r="B24" i="53"/>
  <c r="B23" i="53"/>
  <c r="B18" i="53"/>
  <c r="B15" i="53"/>
  <c r="P10" i="53"/>
  <c r="B10" i="53"/>
  <c r="B2" i="53"/>
  <c r="G87" i="55" l="1"/>
  <c r="F35" i="54"/>
  <c r="G35" i="54"/>
  <c r="B36" i="54"/>
  <c r="H31" i="53"/>
  <c r="E35" i="54"/>
  <c r="B2" i="43"/>
  <c r="B2" i="56"/>
  <c r="B2" i="55"/>
  <c r="O124" i="48" l="1"/>
  <c r="P121" i="48"/>
  <c r="O121" i="48"/>
  <c r="P124" i="48"/>
  <c r="O283" i="47"/>
  <c r="O270" i="47"/>
  <c r="O257" i="47"/>
  <c r="G86" i="56" l="1"/>
  <c r="H86" i="56" s="1"/>
  <c r="I86" i="56" s="1"/>
  <c r="O56" i="56"/>
  <c r="G207" i="55"/>
  <c r="H207" i="55" s="1"/>
  <c r="I207" i="55" s="1"/>
  <c r="P425" i="56"/>
  <c r="P56" i="56"/>
  <c r="G236" i="56"/>
  <c r="P211" i="55"/>
  <c r="G63" i="55"/>
  <c r="H63" i="55" s="1"/>
  <c r="I63" i="55" s="1"/>
  <c r="P190" i="55"/>
  <c r="G26" i="55"/>
  <c r="H26" i="55" s="1"/>
  <c r="I26" i="55" s="1"/>
  <c r="P122" i="55"/>
  <c r="P171" i="56"/>
  <c r="G145" i="56"/>
  <c r="H145" i="56" s="1"/>
  <c r="I145" i="56" s="1"/>
  <c r="O190" i="55"/>
  <c r="O136" i="55"/>
  <c r="O122" i="55"/>
  <c r="E407" i="56"/>
  <c r="F407" i="56" s="1"/>
  <c r="G407" i="56" s="1"/>
  <c r="H407" i="56" s="1"/>
  <c r="I407" i="56" s="1"/>
  <c r="J407" i="56" s="1"/>
  <c r="O171" i="56"/>
  <c r="G22" i="56"/>
  <c r="H22" i="56" s="1"/>
  <c r="I22" i="56" s="1"/>
  <c r="G284" i="56"/>
  <c r="H284" i="56" s="1"/>
  <c r="I284" i="56" s="1"/>
  <c r="G66" i="56"/>
  <c r="H66" i="56" s="1"/>
  <c r="I66" i="56" s="1"/>
  <c r="P136" i="55"/>
  <c r="G160" i="56"/>
  <c r="H160" i="56" s="1"/>
  <c r="I160" i="56" s="1"/>
  <c r="G151" i="56"/>
  <c r="H151" i="56" s="1"/>
  <c r="I151" i="56" s="1"/>
  <c r="O211" i="55"/>
  <c r="O425" i="56"/>
  <c r="E33" i="54"/>
  <c r="F33" i="54" s="1"/>
  <c r="G33" i="54" s="1"/>
  <c r="G21" i="53"/>
  <c r="G34" i="53" s="1"/>
  <c r="H34" i="53" s="1"/>
  <c r="I34" i="53" s="1"/>
  <c r="P74" i="53"/>
  <c r="O74" i="53"/>
  <c r="B74" i="53" s="1"/>
  <c r="O373" i="47"/>
  <c r="B50" i="38"/>
  <c r="C52" i="38"/>
  <c r="B52" i="38"/>
  <c r="C51" i="38"/>
  <c r="B51" i="38"/>
  <c r="C40" i="38"/>
  <c r="B48" i="38"/>
  <c r="H355" i="47"/>
  <c r="H21" i="53" l="1"/>
  <c r="I21" i="53" s="1"/>
  <c r="B171" i="56"/>
  <c r="B425" i="56"/>
  <c r="B56" i="56"/>
  <c r="B122" i="55"/>
  <c r="B136" i="55"/>
  <c r="B211" i="55"/>
  <c r="B190" i="55"/>
  <c r="B47" i="38"/>
  <c r="B46" i="38" s="1"/>
  <c r="G260" i="56"/>
  <c r="H236" i="56"/>
  <c r="P283" i="47"/>
  <c r="H260" i="56" l="1"/>
  <c r="I236" i="56"/>
  <c r="I260" i="56" s="1"/>
  <c r="B45" i="38"/>
  <c r="D68" i="38"/>
  <c r="D69" i="38"/>
  <c r="D67" i="38"/>
  <c r="D64" i="38"/>
  <c r="D65" i="38"/>
  <c r="D63" i="38"/>
  <c r="P57" i="47"/>
  <c r="D27" i="49"/>
  <c r="B27" i="49"/>
  <c r="B44" i="38" l="1"/>
  <c r="B43" i="38" l="1"/>
  <c r="B42" i="38" l="1"/>
  <c r="D60" i="38"/>
  <c r="D59" i="38"/>
  <c r="G298" i="56" l="1"/>
  <c r="G290" i="56"/>
  <c r="G286" i="56"/>
  <c r="H298" i="56"/>
  <c r="H294" i="56"/>
  <c r="H290" i="56"/>
  <c r="I298" i="56"/>
  <c r="I294" i="56"/>
  <c r="G294" i="56"/>
  <c r="I290" i="56"/>
  <c r="I286" i="56"/>
  <c r="H286" i="56"/>
  <c r="B41" i="38"/>
  <c r="D12" i="44" l="1"/>
  <c r="E12" i="44"/>
  <c r="D12" i="45"/>
  <c r="E12" i="45"/>
  <c r="P270" i="47"/>
  <c r="P214" i="47"/>
  <c r="P340" i="47" l="1"/>
  <c r="P8" i="47" l="1"/>
  <c r="O402" i="47"/>
  <c r="P257" i="47" l="1"/>
  <c r="B182" i="48"/>
  <c r="P326" i="47" l="1"/>
  <c r="P312" i="47"/>
  <c r="F122" i="48" l="1"/>
  <c r="F120" i="48"/>
  <c r="B6" i="49" l="1"/>
  <c r="B6" i="48"/>
  <c r="B163" i="47"/>
  <c r="B165" i="47"/>
  <c r="B166" i="47"/>
  <c r="B167" i="47"/>
  <c r="O360" i="47"/>
  <c r="O312" i="47"/>
  <c r="O184" i="47"/>
  <c r="B6" i="56" l="1"/>
  <c r="B6" i="54"/>
  <c r="B6" i="55"/>
  <c r="B6" i="53"/>
  <c r="B6" i="45"/>
  <c r="B6" i="47"/>
  <c r="B6" i="44"/>
  <c r="B6" i="43"/>
  <c r="O214" i="47"/>
  <c r="B121" i="43" l="1"/>
  <c r="B111" i="43"/>
  <c r="B101" i="43"/>
  <c r="B91" i="43"/>
  <c r="B81" i="43"/>
  <c r="B71" i="43"/>
  <c r="B61" i="43"/>
  <c r="B51" i="43"/>
  <c r="B41" i="43"/>
  <c r="B31" i="43"/>
  <c r="B21" i="43"/>
  <c r="D57" i="38"/>
  <c r="D56" i="38"/>
  <c r="B49" i="44" l="1"/>
  <c r="B40" i="44"/>
  <c r="B31" i="44"/>
  <c r="B22" i="44"/>
  <c r="B13" i="44"/>
  <c r="B28" i="43"/>
  <c r="B38" i="43"/>
  <c r="B48" i="43"/>
  <c r="B58" i="43"/>
  <c r="B68" i="43"/>
  <c r="B78" i="43"/>
  <c r="B88" i="43"/>
  <c r="B98" i="43"/>
  <c r="B108" i="43"/>
  <c r="B118" i="43"/>
  <c r="B40" i="45"/>
  <c r="B49" i="45"/>
  <c r="B22" i="45"/>
  <c r="B31" i="45"/>
  <c r="O8" i="47" l="1"/>
  <c r="D47" i="49" l="1"/>
  <c r="D41" i="49"/>
  <c r="D34" i="49"/>
  <c r="D20" i="49"/>
  <c r="D49" i="49"/>
  <c r="D44" i="49"/>
  <c r="D37" i="49"/>
  <c r="D30" i="49"/>
  <c r="D23" i="49"/>
  <c r="D53" i="49"/>
  <c r="B47" i="49"/>
  <c r="B41" i="49"/>
  <c r="B34" i="49"/>
  <c r="B20" i="49"/>
  <c r="B49" i="49"/>
  <c r="B44" i="49"/>
  <c r="B37" i="49"/>
  <c r="B30" i="49"/>
  <c r="B23" i="49"/>
  <c r="B53" i="49"/>
  <c r="B12" i="43"/>
  <c r="B19" i="49" l="1"/>
  <c r="B385" i="47" l="1"/>
  <c r="B296" i="47"/>
  <c r="B196" i="47"/>
  <c r="B86" i="47"/>
  <c r="B12" i="47"/>
  <c r="B8" i="49"/>
  <c r="B4" i="49"/>
  <c r="B179" i="48"/>
  <c r="B161" i="48"/>
  <c r="B133" i="48"/>
  <c r="B139" i="48"/>
  <c r="B127" i="48"/>
  <c r="D129" i="48"/>
  <c r="B32" i="48"/>
  <c r="B115" i="48"/>
  <c r="C36" i="48"/>
  <c r="B5" i="48"/>
  <c r="B4" i="56" l="1"/>
  <c r="B4" i="55"/>
  <c r="B4" i="54"/>
  <c r="B4" i="53"/>
  <c r="C50" i="38"/>
  <c r="C48" i="38" l="1"/>
  <c r="C47" i="38" s="1"/>
  <c r="C46" i="38" s="1"/>
  <c r="C45" i="38" s="1"/>
  <c r="C44" i="38" s="1"/>
  <c r="C43" i="38" s="1"/>
  <c r="C42" i="38" s="1"/>
  <c r="C41" i="38" s="1"/>
  <c r="C91" i="47" l="1"/>
  <c r="E91" i="47"/>
  <c r="G91" i="47"/>
  <c r="J32" i="47"/>
  <c r="G32" i="47"/>
  <c r="E32" i="47"/>
  <c r="C32" i="47"/>
  <c r="B200" i="47" l="1"/>
  <c r="AD110" i="51" l="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10" i="51"/>
  <c r="J109" i="51"/>
  <c r="J108" i="51"/>
  <c r="J107" i="5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1" i="51"/>
  <c r="E92" i="51" s="1"/>
  <c r="E90" i="5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P15" i="43" l="1"/>
  <c r="P388" i="47"/>
  <c r="P373" i="47"/>
  <c r="P360" i="47"/>
  <c r="P228" i="47"/>
  <c r="P184" i="47"/>
  <c r="P83" i="47"/>
  <c r="O15" i="43"/>
  <c r="O388" i="47"/>
  <c r="O340" i="47"/>
  <c r="O326" i="47"/>
  <c r="O228" i="47"/>
  <c r="O83" i="47"/>
  <c r="O57" i="47"/>
  <c r="B57" i="47" l="1"/>
  <c r="B402" i="47" l="1"/>
  <c r="B388" i="47" l="1"/>
  <c r="B15" i="49" l="1"/>
  <c r="B12" i="49"/>
  <c r="B10" i="49"/>
  <c r="L8" i="49"/>
  <c r="K8" i="49"/>
  <c r="J8" i="49"/>
  <c r="I8" i="49"/>
  <c r="H8" i="49"/>
  <c r="G8" i="49"/>
  <c r="F8" i="49"/>
  <c r="E8" i="49"/>
  <c r="D8" i="49"/>
  <c r="B190" i="48"/>
  <c r="B183" i="48"/>
  <c r="B185" i="48"/>
  <c r="B148" i="48"/>
  <c r="B181" i="48"/>
  <c r="B4" i="47" l="1"/>
  <c r="B4" i="43"/>
  <c r="B4" i="45"/>
  <c r="B4" i="44"/>
  <c r="B112" i="48"/>
  <c r="B34" i="48"/>
  <c r="L32" i="48"/>
  <c r="K32" i="48"/>
  <c r="J32" i="48"/>
  <c r="I32" i="48"/>
  <c r="H32" i="48"/>
  <c r="G32" i="48"/>
  <c r="E32" i="48"/>
  <c r="D32" i="48"/>
  <c r="C32" i="48"/>
  <c r="B135" i="48"/>
  <c r="B176" i="48" l="1"/>
  <c r="B171" i="48" l="1"/>
  <c r="B163" i="48"/>
  <c r="B169" i="48"/>
  <c r="B167" i="48"/>
  <c r="B165" i="48"/>
  <c r="B122" i="48" l="1"/>
  <c r="D119" i="48"/>
  <c r="B120" i="48"/>
  <c r="B117" i="48"/>
  <c r="B149" i="48" l="1"/>
  <c r="B145" i="48"/>
  <c r="B143" i="48"/>
  <c r="B141" i="48"/>
  <c r="B228" i="47" l="1"/>
  <c r="B373" i="47"/>
  <c r="B214" i="47"/>
  <c r="B283" i="47" l="1"/>
  <c r="B270" i="47"/>
  <c r="B257" i="47" l="1"/>
  <c r="B244" i="47" l="1"/>
  <c r="B241" i="47"/>
  <c r="B312" i="47"/>
  <c r="B360" i="47" l="1"/>
  <c r="B358" i="47"/>
  <c r="B357" i="47"/>
  <c r="B356" i="47"/>
  <c r="B354" i="47"/>
  <c r="B340" i="47" l="1"/>
  <c r="B326" i="47"/>
  <c r="B299" i="47"/>
  <c r="B184" i="47" l="1"/>
  <c r="B171" i="47"/>
  <c r="B150" i="47"/>
  <c r="B89" i="47" l="1"/>
  <c r="B83" i="47"/>
  <c r="B70" i="47"/>
  <c r="B28" i="47"/>
  <c r="B15" i="47"/>
  <c r="B10" i="47"/>
  <c r="B9" i="47"/>
  <c r="B8" i="47"/>
  <c r="B10" i="43" l="1"/>
  <c r="B10" i="56"/>
  <c r="B10" i="55"/>
  <c r="B8" i="56"/>
  <c r="B8" i="55"/>
  <c r="B8" i="53"/>
  <c r="B9" i="55"/>
  <c r="B9" i="56"/>
  <c r="B9" i="53"/>
  <c r="B9" i="43"/>
  <c r="B8" i="43"/>
  <c r="B13" i="45"/>
  <c r="B10" i="45"/>
  <c r="B8" i="45"/>
  <c r="B10" i="44"/>
  <c r="B8" i="44"/>
  <c r="P6" i="44"/>
  <c r="O6" i="44"/>
  <c r="O5" i="44"/>
  <c r="B2" i="44"/>
  <c r="B18" i="43" l="1"/>
  <c r="B15" i="43"/>
  <c r="E70" i="51" l="1"/>
  <c r="G70" i="51"/>
  <c r="F70" i="51"/>
  <c r="P5" i="44" l="1"/>
  <c r="B5" i="49" l="1"/>
  <c r="B5" i="54" l="1"/>
  <c r="B5" i="56"/>
  <c r="B5" i="55"/>
  <c r="B5" i="53"/>
  <c r="B5" i="45"/>
  <c r="B5" i="43"/>
  <c r="B5" i="44"/>
  <c r="B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DD3C50B1-1036-4DD5-9DD0-55D6698CB983}">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tc={D180777F-2BFE-4B9A-813F-38A7AAD91452}</author>
  </authors>
  <commentList>
    <comment ref="B3" authorId="0" shapeId="0" xr:uid="{D180777F-2BFE-4B9A-813F-38A7AAD91452}">
      <text>
        <t>[Threaded comment]
Your version of Excel allows you to read this threaded comment; however, any edits to it will get removed if the file is opened in a newer version of Excel. Learn more: https://go.microsoft.com/fwlink/?linkid=870924
Comment:
    TBC.</t>
      </text>
    </comment>
  </commentList>
</comments>
</file>

<file path=xl/sharedStrings.xml><?xml version="1.0" encoding="utf-8"?>
<sst xmlns="http://schemas.openxmlformats.org/spreadsheetml/2006/main" count="1685" uniqueCount="972">
  <si>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</si>
  <si>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</si>
  <si>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</si>
  <si>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</si>
  <si>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</si>
  <si>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</si>
  <si>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</si>
  <si>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</si>
  <si>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</si>
  <si>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</si>
  <si>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</si>
  <si>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</si>
  <si>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</si>
  <si>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</si>
  <si>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</si>
  <si>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</si>
  <si>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</si>
  <si>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</si>
  <si>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</si>
  <si>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</si>
  <si>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</si>
  <si>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</si>
  <si>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</si>
  <si>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</si>
  <si>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</si>
  <si>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</si>
  <si>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</si>
  <si>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</si>
  <si>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</si>
  <si>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</si>
  <si>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</si>
  <si>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</si>
  <si>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</si>
  <si>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</si>
  <si>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</si>
  <si>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</si>
  <si>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</si>
  <si>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</si>
  <si>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</si>
  <si>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</si>
  <si>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</si>
  <si>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</si>
  <si>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</si>
  <si>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</si>
  <si>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</si>
  <si>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</si>
  <si>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</si>
  <si>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</si>
  <si>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</si>
  <si>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</si>
  <si>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</si>
  <si>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</si>
  <si>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</si>
  <si>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</si>
  <si>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</si>
  <si>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</si>
  <si>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</si>
  <si>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</si>
  <si>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</si>
  <si>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</si>
  <si>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</si>
  <si>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</si>
  <si>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</si>
  <si>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</si>
  <si>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</si>
  <si>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</si>
  <si>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</si>
  <si>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</si>
  <si>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</si>
  <si>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</si>
  <si>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</si>
  <si>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</si>
  <si>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</si>
  <si>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</si>
  <si>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</si>
  <si>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</si>
  <si>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</si>
  <si>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</si>
  <si>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</si>
  <si>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</si>
  <si>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</si>
  <si>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</si>
  <si>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</si>
  <si>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</si>
  <si>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</si>
  <si>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</si>
  <si>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</si>
  <si>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</si>
  <si>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</si>
  <si>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</si>
  <si>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</si>
  <si>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</si>
  <si>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</si>
  <si>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</si>
  <si>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</si>
  <si>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</si>
  <si>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</si>
  <si>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</si>
  <si>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</si>
  <si>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</si>
  <si>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</si>
  <si>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</si>
  <si>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Total production of the goods</t>
  </si>
  <si>
    <t>Production totale des marchandises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</si>
  <si>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</si>
  <si>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</si>
  <si>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</si>
  <si>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</si>
  <si>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</si>
  <si>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</si>
  <si>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</si>
  <si>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</si>
  <si>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</si>
  <si>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</si>
  <si>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</si>
  <si>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</si>
  <si>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</si>
  <si>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</si>
  <si>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</si>
  <si>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</si>
  <si>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</si>
  <si>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</si>
  <si>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</si>
  <si>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</si>
  <si>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</si>
  <si>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</si>
  <si>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</si>
  <si>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</si>
  <si>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</si>
  <si>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</si>
  <si>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</si>
  <si>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</si>
  <si>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</si>
  <si>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</si>
  <si>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</si>
  <si>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</si>
  <si>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</si>
  <si>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</si>
  <si>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</si>
  <si>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</si>
  <si>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</si>
  <si>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</si>
  <si>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</si>
  <si>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</si>
  <si>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</si>
  <si>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</si>
  <si>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</si>
  <si>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</si>
  <si>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</si>
  <si>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</si>
  <si>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</si>
  <si>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</si>
  <si>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</si>
  <si>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</si>
  <si>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</si>
  <si>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</si>
  <si>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</si>
  <si>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</si>
  <si>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</si>
  <si>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</si>
  <si>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</si>
  <si>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</si>
  <si>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</si>
  <si>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</si>
  <si>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</si>
  <si>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</si>
  <si>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</si>
  <si>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</si>
  <si>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</si>
  <si>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</si>
  <si>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</si>
  <si>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</si>
  <si>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</si>
  <si>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</si>
  <si>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</si>
  <si>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</si>
  <si>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</si>
  <si>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</si>
  <si>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</si>
  <si>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</si>
  <si>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</si>
  <si>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</si>
  <si>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</si>
  <si>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</si>
  <si>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</si>
  <si>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</si>
  <si>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</si>
  <si>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</si>
  <si>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</si>
  <si>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</si>
  <si>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</si>
  <si>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</si>
  <si>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</si>
  <si>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</si>
  <si>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</si>
  <si>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</si>
  <si>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</si>
  <si>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</si>
  <si>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</si>
  <si>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</si>
  <si>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</si>
  <si>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</si>
  <si>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</si>
  <si>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</si>
  <si>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</si>
  <si>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</si>
  <si>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</si>
  <si>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</si>
  <si>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</si>
  <si>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</si>
  <si>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</si>
  <si>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</si>
  <si>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</si>
  <si>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</si>
  <si>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</si>
  <si>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</si>
  <si>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</si>
  <si>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</si>
  <si>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</si>
  <si>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</si>
  <si>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</si>
  <si>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</si>
  <si>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</si>
  <si>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</si>
  <si>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</si>
  <si>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</si>
  <si>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</si>
  <si>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</si>
  <si>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</si>
  <si>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</si>
  <si>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</si>
  <si>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</si>
  <si>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</si>
  <si>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</si>
  <si>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</si>
  <si>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</si>
  <si>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</si>
  <si>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</si>
  <si>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</si>
  <si>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</si>
  <si>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</si>
  <si>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</si>
  <si>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</si>
  <si>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</si>
  <si>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</si>
  <si>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</si>
  <si>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</si>
  <si>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</si>
  <si>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</si>
  <si>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</si>
  <si>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</si>
  <si>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</si>
  <si>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</si>
  <si>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</si>
  <si>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</si>
  <si>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</si>
  <si>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</si>
  <si>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</si>
  <si>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</si>
  <si>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</si>
  <si>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</si>
  <si>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</si>
  <si>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</si>
  <si>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</si>
  <si>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</si>
  <si>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</si>
  <si>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</si>
  <si>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</si>
  <si>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</si>
  <si>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</si>
  <si>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</si>
  <si>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</si>
  <si>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</si>
  <si>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</si>
  <si>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</si>
  <si>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</si>
  <si>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Data Validation comments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</si>
  <si>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</si>
  <si>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</si>
  <si>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</si>
  <si>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</si>
  <si>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</si>
  <si>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</si>
  <si>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</si>
  <si>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</si>
  <si>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</si>
  <si>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</si>
  <si>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</si>
  <si>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</si>
  <si>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</si>
  <si>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</si>
  <si>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</si>
  <si>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</si>
  <si>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</si>
  <si>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</si>
  <si>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</si>
  <si>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</si>
  <si>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</si>
  <si>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</si>
  <si>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</si>
  <si>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</si>
  <si>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</si>
  <si>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</si>
  <si>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</si>
  <si>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</si>
  <si>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</si>
  <si>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</si>
  <si>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</si>
  <si>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</si>
  <si>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</si>
  <si>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</si>
  <si>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</si>
  <si>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</si>
  <si>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</si>
  <si>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</si>
  <si>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</si>
  <si>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</si>
  <si>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</si>
  <si>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For additional details, view the "Info" tab.</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</si>
  <si>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</si>
  <si>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</si>
  <si>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</si>
  <si>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</si>
  <si>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</si>
  <si>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</si>
  <si>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</si>
  <si>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</si>
  <si>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</si>
  <si>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</si>
  <si>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</si>
  <si>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</si>
  <si>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</si>
  <si>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</si>
  <si>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</si>
  <si>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</si>
  <si>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</si>
  <si>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</si>
  <si>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</si>
  <si>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</si>
  <si>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</si>
  <si>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</si>
  <si>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</si>
  <si>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</si>
  <si>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</si>
  <si>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</si>
  <si>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</si>
  <si>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</si>
  <si>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</si>
  <si>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</si>
  <si>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</si>
  <si>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</si>
  <si>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</si>
  <si>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</si>
  <si>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</si>
  <si>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</si>
  <si>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</si>
  <si>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</si>
  <si>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</si>
  <si>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</si>
  <si>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</si>
  <si>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</si>
  <si>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</si>
  <si>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</si>
  <si>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</si>
  <si>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</si>
  <si>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</si>
  <si>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</si>
  <si>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</si>
  <si>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</si>
  <si>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</si>
  <si>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</si>
  <si>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</si>
  <si>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</si>
  <si>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</si>
  <si>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</si>
  <si>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</si>
  <si>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</si>
  <si>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</si>
  <si>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</si>
  <si>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</si>
  <si>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</si>
  <si>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</si>
  <si>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</si>
  <si>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</si>
  <si>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</si>
  <si>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</si>
  <si>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</si>
  <si>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</si>
  <si>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</si>
  <si>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</si>
  <si>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</si>
  <si>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</si>
  <si>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</si>
  <si>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</si>
  <si>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</si>
  <si>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</si>
  <si>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</si>
  <si>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</si>
  <si>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</si>
  <si>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</si>
  <si>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</si>
  <si>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</si>
  <si>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</si>
  <si>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</si>
  <si>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</si>
  <si>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</si>
  <si>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</si>
  <si>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</si>
  <si>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</si>
  <si>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</si>
  <si>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</si>
  <si>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</si>
  <si>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</si>
  <si>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</si>
  <si>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</si>
  <si>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</si>
  <si>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</si>
  <si>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</si>
  <si>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</si>
  <si>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</si>
  <si>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</si>
  <si>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</si>
  <si>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</si>
  <si>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</si>
  <si>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</si>
  <si>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</si>
  <si>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</si>
  <si>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</si>
  <si>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</si>
  <si>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</si>
  <si>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</si>
  <si>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</si>
  <si>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</si>
  <si>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</si>
  <si>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</si>
  <si>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</si>
  <si>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</si>
  <si>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</si>
  <si>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</si>
  <si>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</si>
  <si>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</si>
  <si>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</si>
  <si>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</si>
  <si>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</si>
  <si>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</si>
  <si>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</si>
  <si>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</si>
  <si>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</si>
  <si>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</si>
  <si>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</si>
  <si>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</si>
  <si>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</si>
  <si>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</si>
  <si>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</si>
  <si>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</si>
  <si>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</si>
  <si>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</si>
  <si>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</si>
  <si>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</si>
  <si>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</si>
  <si>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</si>
  <si>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</si>
  <si>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</si>
  <si>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</si>
  <si>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</si>
  <si>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</si>
  <si>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</si>
  <si>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</si>
  <si>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</si>
  <si>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</si>
  <si>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</si>
  <si>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</si>
  <si>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</si>
  <si>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</si>
  <si>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</si>
  <si>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</si>
  <si>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</si>
  <si>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A</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</si>
  <si>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</si>
  <si>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</si>
  <si>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</si>
  <si>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</si>
  <si>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</si>
  <si>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</si>
  <si>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</si>
  <si>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</si>
  <si>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</si>
  <si>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</si>
  <si>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</si>
  <si>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</si>
  <si>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</si>
  <si>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Indiquez la proportion de la valeur totale de vos ventes au Canada déclarée à la question 1 qui est représentée par les frais de livraison.</t>
  </si>
  <si>
    <t>Trade Level 2 (plural)</t>
  </si>
  <si>
    <t>HS codes</t>
  </si>
  <si>
    <t>Date of change</t>
  </si>
  <si>
    <t>First Year of POI</t>
  </si>
  <si>
    <t>Last Day of POI</t>
  </si>
  <si>
    <t>Last Year of POI</t>
  </si>
  <si>
    <t>BMP1</t>
  </si>
  <si>
    <t>BMP2</t>
  </si>
  <si>
    <t>BMP3</t>
  </si>
  <si>
    <t>BMP4</t>
  </si>
  <si>
    <t>BMP5</t>
  </si>
  <si>
    <t>BMP6</t>
  </si>
  <si>
    <t>BMP7</t>
  </si>
  <si>
    <t>BMP8</t>
  </si>
  <si>
    <t>If no, explain.</t>
  </si>
  <si>
    <t>Si non, expliquez.</t>
  </si>
  <si>
    <t>Produced the goods</t>
  </si>
  <si>
    <t>Produit les marchandises</t>
  </si>
  <si>
    <t>Imported the goods from any country as the importer of record</t>
  </si>
  <si>
    <t>• Report all sales as of the date of shipment to the customer or the customer’s warehouse.</t>
  </si>
  <si>
    <t>• Report all values in Canadian dollars (CAD).</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</si>
  <si>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</si>
  <si>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</si>
  <si>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</si>
  <si>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</si>
  <si>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</si>
  <si>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</si>
  <si>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</si>
  <si>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Stock de clôture</t>
  </si>
  <si>
    <t>Stock de clôture des marchandises en cours de fabrication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</si>
  <si>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</si>
  <si>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</si>
  <si>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</si>
  <si>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</si>
  <si>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</si>
  <si>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</si>
  <si>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</si>
  <si>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</si>
  <si>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Additional Product Info</t>
  </si>
  <si>
    <t>Analyst 1</t>
  </si>
  <si>
    <t>Analyst 2</t>
  </si>
  <si>
    <t>Unit of measure (plural)</t>
  </si>
  <si>
    <t>Unit of measure (singular)</t>
  </si>
  <si>
    <t>distributors</t>
  </si>
  <si>
    <t>distributeurs</t>
  </si>
  <si>
    <t>Benchmark Product 1</t>
  </si>
  <si>
    <t>Benchmark Product 2</t>
  </si>
  <si>
    <t>Benchmark Product 3</t>
  </si>
  <si>
    <t>Benchmark Product 4</t>
  </si>
  <si>
    <t>Benchmark Product 5</t>
  </si>
  <si>
    <t>Benchmark Product 6</t>
  </si>
  <si>
    <t>Benchmark Product 7</t>
  </si>
  <si>
    <t>Benchmark Product 8</t>
  </si>
  <si>
    <t>Important notes for formatting</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</si>
  <si>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</si>
  <si>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</si>
  <si>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</si>
  <si>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</si>
  <si>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</si>
  <si>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</si>
  <si>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</si>
  <si>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</si>
  <si>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</si>
  <si>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</si>
  <si>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</si>
  <si>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</si>
  <si>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</si>
  <si>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</si>
  <si>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</si>
  <si>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</si>
  <si>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</si>
  <si>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</si>
  <si>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</si>
  <si>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</si>
  <si>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</si>
  <si>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</si>
  <si>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</si>
  <si>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</si>
  <si>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</si>
  <si>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</si>
  <si>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</si>
  <si>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</si>
  <si>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</si>
  <si>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</si>
  <si>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</si>
  <si>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</si>
  <si>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</si>
  <si>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</si>
  <si>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</si>
  <si>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</si>
  <si>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</si>
  <si>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</si>
  <si>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</si>
  <si>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</si>
  <si>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</si>
  <si>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</si>
  <si>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</si>
  <si>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</si>
  <si>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</si>
  <si>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</si>
  <si>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</si>
  <si>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</si>
  <si>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</si>
  <si>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</si>
  <si>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</si>
  <si>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</si>
  <si>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Sélectionnez oui ou non</t>
  </si>
  <si>
    <t>NEGATIVE EFFECTS OF IMPORTS</t>
  </si>
  <si>
    <t>EFFETS NÉGATIFS DES IMPORTATIONS</t>
  </si>
  <si>
    <t>Yes</t>
  </si>
  <si>
    <t>No</t>
  </si>
  <si>
    <t>Oui</t>
  </si>
  <si>
    <t>Non</t>
  </si>
  <si>
    <t>Drop down lists (MODIFY AS PER CASE SPECIFICS)</t>
  </si>
  <si>
    <t>Intro, Pro4 Question 1</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</si>
  <si>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</si>
  <si>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</si>
  <si>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Remplir le tableau suivant pour les ventes et les stocks des marchandises par votre entreprise.</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</si>
  <si>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</si>
  <si>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</si>
  <si>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</si>
  <si>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</si>
  <si>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</si>
  <si>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</si>
  <si>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</si>
  <si>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Si le volume du stock de clôture à la question 1 sur l'onglet Pro 2 diffère du stock de clôture calculé, expliquez pourquoi il y a une différence.</t>
  </si>
  <si>
    <t>Importe les marchandises de n’importe quel pays en tant qu’importateur officiel</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</si>
  <si>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</si>
  <si>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t>
  </si>
  <si>
    <t>Type d'affiliation</t>
  </si>
  <si>
    <t>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t>
  </si>
  <si>
    <t>Volume de production par heure d'emploi direct travaillée</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</si>
  <si>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</si>
  <si>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</si>
  <si>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</si>
  <si>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</si>
  <si>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</si>
  <si>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dumping</t>
  </si>
  <si>
    <t>le dumping</t>
  </si>
  <si>
    <t>Describe "Other expenses".</t>
  </si>
  <si>
    <t>Décrire les "Autres dépenses".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</si>
  <si>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</si>
  <si>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</si>
  <si>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Does the total net sales value reported in this question exceed your firm's total net sales value reported in question 1 in this tab?</t>
  </si>
  <si>
    <t>La valeur totale des ventes nettes déclarée dans cette question dépasse-t-elle la valeur totale des ventes nettes de votre entreprise déclarée à la question 1 de cet onglet?</t>
  </si>
  <si>
    <t>Does the total ending inventory reported in this question differ from the total ending inventory reported in question 1 of the Pro 2 tab?</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</si>
  <si>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</si>
  <si>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</si>
  <si>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Pro 3, Question 9</t>
  </si>
  <si>
    <t>Yes, modify the amounts or explain below.</t>
  </si>
  <si>
    <t>Oui, modifier les données ou expliquez ci-dessous.</t>
  </si>
  <si>
    <t>When adding or modifying columns, please ensure the total of all column widths in a tab equals 1760 pixels to allow for consistent scaling when exported to PDF.</t>
  </si>
  <si>
    <t>i.e. columns B-L should be 160 pixels each.</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</si>
  <si>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</si>
  <si>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</si>
  <si>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</si>
  <si>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https://www.cbsa-asfc.gc.ca/sima-lmsi/mif-mev/mif-mev-stats-eng.html</t>
  </si>
  <si>
    <t>https://www.cbsa-asfc.gc.ca/sima-lmsi/mif-mev/mif-mev-stats-fra.html</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</si>
  <si>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</si>
  <si>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</si>
  <si>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</si>
  <si>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</si>
  <si>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</si>
  <si>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</si>
  <si>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</si>
  <si>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</si>
  <si>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</si>
  <si>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</si>
  <si>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</si>
  <si>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(For Sale in Canada) reported in this question differ from the net delivered selling values (For Sale in Canada) reported in question 1 of the Pro 2 tab?</t>
  </si>
  <si>
    <t>Does the net sales value (For Export Sales) reported in this question differ from the net delivered selling values (For Export Sales) reported in question 1 of the Pro 2 tab?</t>
  </si>
  <si>
    <t>La valeur des ventes nettes (pour les ventes au Canada) déclarée dans cette question diffère-t-elle des valeurs des ventes nettes rendues déclarées (pour les ventes au Canada) à la question 1 de l'onglet Pro 2?</t>
  </si>
  <si>
    <t>La valeur des ventes nettes (pour les ventes à l'exportation) déclarée dans cette question diffère-t-elle des valeurs des ventes nettes rendues déclarées (pour les ventes à l'exportation) à la question 1 de l'onglet Pro 2?</t>
  </si>
  <si>
    <t>Verification - volume</t>
  </si>
  <si>
    <t>Vérification - volume</t>
  </si>
  <si>
    <t>Verification - value</t>
  </si>
  <si>
    <t>Vérification - valeur</t>
  </si>
  <si>
    <t>Error</t>
  </si>
  <si>
    <t>Erreur</t>
  </si>
  <si>
    <t>Okay</t>
  </si>
  <si>
    <t>Correct</t>
  </si>
  <si>
    <t>Pro 2 tab, Questions 14, 15</t>
  </si>
  <si>
    <t>Verification Tables (MODIFY AS PER CASE SPECIFICS)</t>
  </si>
  <si>
    <t>Number of hours worked</t>
  </si>
  <si>
    <t>Beginning inventory - do not include production for internal use or further internal processing</t>
  </si>
  <si>
    <t>Stock d'ouverture - ne pas inclure la production utilisée à l'interne ou destinée à la transformation ultérieure à l’interne</t>
  </si>
  <si>
    <t>Ending inventory - do not include production for internal use or further internal processing</t>
  </si>
  <si>
    <t>Stock de clôture - ne pas inclure la production utilisée à l'interne ou destinée à la transformation ultérieure à l’interne</t>
  </si>
  <si>
    <t>Le stock de clôture combiné déclaré dans cette question diffère-t-il du stock de clôture total déclaré à la question 1 de l'onglet Pro 2?</t>
  </si>
  <si>
    <t>Select all that apply</t>
  </si>
  <si>
    <t>Sélectionnez toutes les réponses qui s'appliquent</t>
  </si>
  <si>
    <t>Benchmark Period 1</t>
  </si>
  <si>
    <t>Benchmark Period 2</t>
  </si>
  <si>
    <t>Benchmark Period 3</t>
  </si>
  <si>
    <t>Benchmark Period 4</t>
  </si>
  <si>
    <t>Benchmark Period 5</t>
  </si>
  <si>
    <t>Benchmark Period 6</t>
  </si>
  <si>
    <t>Benchmark Period 7</t>
  </si>
  <si>
    <t>Benchmark Period 8</t>
  </si>
  <si>
    <t>Last Quarter of POI (ie. 1, 2, 3, 4)</t>
  </si>
  <si>
    <t>Verification Period 1</t>
  </si>
  <si>
    <t>Verification Period 2</t>
  </si>
  <si>
    <t>Verification Period 3 (if applicable)</t>
  </si>
  <si>
    <t>q1</t>
  </si>
  <si>
    <t>q2</t>
  </si>
  <si>
    <t>q3</t>
  </si>
  <si>
    <t>q4</t>
  </si>
  <si>
    <t>jan-mar</t>
  </si>
  <si>
    <t>jan-jun</t>
  </si>
  <si>
    <t>jan-sep</t>
  </si>
  <si>
    <t>jan-dec</t>
  </si>
  <si>
    <t>jan</t>
  </si>
  <si>
    <t>feb</t>
  </si>
  <si>
    <t>mar</t>
  </si>
  <si>
    <t>apr</t>
  </si>
  <si>
    <t>may</t>
  </si>
  <si>
    <t>jun</t>
  </si>
  <si>
    <t>jul</t>
  </si>
  <si>
    <t>aug</t>
  </si>
  <si>
    <t>sep</t>
  </si>
  <si>
    <t>oct</t>
  </si>
  <si>
    <t>nov</t>
  </si>
  <si>
    <t>dec</t>
  </si>
  <si>
    <t>due month</t>
  </si>
  <si>
    <t>3 months prior</t>
  </si>
  <si>
    <t>last poi</t>
  </si>
  <si>
    <t>Calculated ending inventory</t>
  </si>
  <si>
    <t>Stock de clôture calculé</t>
  </si>
  <si>
    <t>Difference between the reported ending inventory in Question 1 above and the calculated ending inventory</t>
  </si>
  <si>
    <t>Différence entre le stock de clôture déclaré à la question 1 ci-dessus et le stock de clôture calculé</t>
  </si>
  <si>
    <t>GC-2025-001</t>
  </si>
  <si>
    <t>Jan-Mar 2025</t>
  </si>
  <si>
    <t>janv.-mars 2025</t>
  </si>
  <si>
    <t>Jan-Mar 2026</t>
  </si>
  <si>
    <t>janv.-mars 2026</t>
  </si>
  <si>
    <t>Describe how your firm allocated the following expenses in your response to the income statements provided in Question 7 of this tab:</t>
  </si>
  <si>
    <t>Décrivez comment votre entreprise a réparti les dépenses suivantes dans votre réponse aux états de résultats fournis à la question 7 de cet onglet :</t>
  </si>
  <si>
    <t>other countries</t>
  </si>
  <si>
    <t>des autres pays</t>
  </si>
  <si>
    <t>0710.22.00.10, 0710.21.00.00, 0710.22.00.90, 0710.40.00.00, 0710.80.00.20, 0710.80.00.90, 0710.22.00.90, 0710.90.00.00, 2005.40.00.00, 2005.51.90.19, 2005.51.90.90, 2005.59.00.00, 2005.80.00.00, 2005.99.11.00, 2005.99.19.00, 2005.99.20.19, 2005.99.20.99, 2005.99.90.15, 2005.99.90.18, 2005.99.90.19, 2005.99.90.98, 2005.99.90.99</t>
  </si>
  <si>
    <t>date du changement</t>
  </si>
  <si>
    <t>December 31</t>
  </si>
  <si>
    <t>31 décembre</t>
  </si>
  <si>
    <t>to update OIC #</t>
  </si>
  <si>
    <t>Depreciation</t>
  </si>
  <si>
    <t>Amortissement</t>
  </si>
  <si>
    <t>Cash Flows from Operations</t>
  </si>
  <si>
    <t>Flux de trésorerie des opérations</t>
  </si>
  <si>
    <t>Original Cost of Fixed Assets</t>
  </si>
  <si>
    <t>Coût original des immobilisations</t>
  </si>
  <si>
    <t>Less: Accumulated Depreciation and Amortization</t>
  </si>
  <si>
    <t>Moins : amortissement cumulé</t>
  </si>
  <si>
    <t>Book Value of Fixed Assets</t>
  </si>
  <si>
    <t>Valeur comptable des immobilisations</t>
  </si>
  <si>
    <t>Return on Fixed Assets</t>
  </si>
  <si>
    <t>Rendement des immobilisations</t>
  </si>
  <si>
    <t>Questions relating to this questionnaire should be directed to the Tribunal's safeguard inquiry phone lines:  
1-855-307-2488 (North American Toll-Free Number) or 613-993-3595 (Local and International Callers), or by email at citt-tcce@tribunal.gc.ca.</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</si>
  <si>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</si>
  <si>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Product</t>
  </si>
  <si>
    <t>Produit</t>
  </si>
  <si>
    <t xml:space="preserve">Depuis le 1er janvier 2023, votre entreprise a-t-elle augmenté, diminué ou arrêté sa production de marchandises, soit dans les installations qui produisent actuellement les marchandises, soit dans les installations actuellement utilisées pour fabriquer d'autres produits? Votre entreprise envisage-t-elle de le faire, au cours des deux prochaines années? 
Fournissez les motifs et les hypothèses sous-tendant ces objectifs et ces stratégies.
</t>
  </si>
  <si>
    <t xml:space="preserve">Has your firm increased, decreased or shut down its production of the goods, either at facilities currently producing the goods or currently being used to produce other products, since January 1, 2023? Does your firm have any plans to do so, in the next two years ? Provide the rationale and assumptions underlying these strategies and objectives. 
</t>
  </si>
  <si>
    <t>Veuillez remplir un état des flux de trésorerie concernant les activités de votre entreprise liées aux marchandises.</t>
  </si>
  <si>
    <t>Please complete a cash flow statement for your firm's activity related to the goods.</t>
  </si>
  <si>
    <t>Veuillez remplir un état du rendement des immobilisations concernant les activités de votre entreprise liées aux marchandises.</t>
  </si>
  <si>
    <t>Please complete a return on fixed assets statement for your firm's activity related to the goods.</t>
  </si>
  <si>
    <t>Note - Direct wages paid for domestic sales and exports sales are provided by the response in Question 3 above.</t>
  </si>
  <si>
    <t>Remarque - Les salaires directs payés pour les ventes intérieures et les ventes à l'exportation sont fournis par la réponse à la question 3 ci-dessus.</t>
  </si>
  <si>
    <t>end users / retailers</t>
  </si>
  <si>
    <t>utilisateurs finals / détaillants</t>
  </si>
  <si>
    <t>Change in inventory</t>
  </si>
  <si>
    <t>Other non-cash items</t>
  </si>
  <si>
    <t>Autres items n’affectant pas l’encaisse</t>
  </si>
  <si>
    <t>Variation des stocks</t>
  </si>
  <si>
    <t>Describe "Depreciation", "Change in inventory", and "Other non-cash items".</t>
  </si>
  <si>
    <t>Décrire "Amortissement", "Variation des stocks", et "Autres items n’affectant pas l’encaisse".</t>
  </si>
  <si>
    <t>Collapsed Respondent Name</t>
  </si>
  <si>
    <t>Subject &amp; NS #</t>
  </si>
  <si>
    <t>Other
Countries</t>
  </si>
  <si>
    <t>VOL  - 2023</t>
  </si>
  <si>
    <t>VOL  - 2024</t>
  </si>
  <si>
    <t>VOL  - 2025</t>
  </si>
  <si>
    <t>VAL  - 2023</t>
  </si>
  <si>
    <t>VAL  - 2024</t>
  </si>
  <si>
    <t>VAL  - 2025</t>
  </si>
  <si>
    <t>UV  - 2023</t>
  </si>
  <si>
    <t>UV  - 2024</t>
  </si>
  <si>
    <t>UV  - 2025</t>
  </si>
  <si>
    <t>DEL  - 2023</t>
  </si>
  <si>
    <t>DEL  - 2024</t>
  </si>
  <si>
    <t>DEL  - 2025</t>
  </si>
  <si>
    <t>Producer A</t>
  </si>
  <si>
    <t>VOLUME (kg)</t>
  </si>
  <si>
    <t>VALUE ($000)</t>
  </si>
  <si>
    <t>UNIT VALUE ($/kg)</t>
  </si>
  <si>
    <t>DELIVERY COST VALUE ($000)</t>
  </si>
  <si>
    <t>Company:</t>
  </si>
  <si>
    <t>Respondent Type:</t>
  </si>
  <si>
    <t>Activity:</t>
  </si>
  <si>
    <t>Country:</t>
  </si>
  <si>
    <t>Subject/Non:</t>
  </si>
  <si>
    <t>Other Country:</t>
  </si>
  <si>
    <t>Trade Level:</t>
  </si>
  <si>
    <t xml:space="preserve">Domestic Producer   |  Producteur national </t>
  </si>
  <si>
    <t>Sales to | Ventes à</t>
  </si>
  <si>
    <t>Export Sales |  Ventes à l'exportation</t>
  </si>
  <si>
    <t>FIRM ACTIVITIES</t>
  </si>
  <si>
    <t>DOMESTIC SALES  |  VENTES NATIONALES</t>
  </si>
  <si>
    <t xml:space="preserve">EXPORT SALES  |  VENTES À L'EXPORTATION </t>
  </si>
  <si>
    <t>Coût des marchandises fabriquées¹</t>
  </si>
  <si>
    <t xml:space="preserve">Volume des marchandises fabriquées </t>
  </si>
  <si>
    <t>000 $</t>
  </si>
  <si>
    <t>Matériaux directs utilisés</t>
  </si>
  <si>
    <t>Coûts indirects de production</t>
  </si>
  <si>
    <t>Moins : Stock de clôture</t>
  </si>
  <si>
    <t>État des résultats</t>
  </si>
  <si>
    <t>Valeur des ventes nettes</t>
  </si>
  <si>
    <t>Marge bénéficiaire brute (perte)</t>
  </si>
  <si>
    <t>Frais généraux, de vente et d’administration</t>
  </si>
  <si>
    <t>Revenus nets (pertes) avant impôt</t>
  </si>
  <si>
    <t>TOTAL FIRM  |  TOTAL ENTERPRISE</t>
  </si>
  <si>
    <t>Net sales volume (kg)</t>
  </si>
  <si>
    <t>Volume de ventes nettes (kg)</t>
  </si>
  <si>
    <t xml:space="preserve">Other Performance Indicators </t>
  </si>
  <si>
    <t>Practical plant capacity (Volume)</t>
  </si>
  <si>
    <t>Capacité pratique des usines (Volume)</t>
  </si>
  <si>
    <t>Production (Volume)</t>
  </si>
  <si>
    <t>For domestic sales</t>
  </si>
  <si>
    <t>Pour les ventes nationales</t>
  </si>
  <si>
    <t>For export sales</t>
  </si>
  <si>
    <t xml:space="preserve">Pour les ventes à l'exportation </t>
  </si>
  <si>
    <t>For further processing</t>
  </si>
  <si>
    <t xml:space="preserve">Pour la transformation ultérieure
</t>
  </si>
  <si>
    <t>Autres marchandises produites sur le même équipement</t>
  </si>
  <si>
    <t>Capacity utilization rate (%)</t>
  </si>
  <si>
    <t>Taux d'utilisation de la capacité (%)</t>
  </si>
  <si>
    <t>Domestic sales of domestic production (Volume)</t>
  </si>
  <si>
    <t>Ventes nationales de la production nationale (Volume)</t>
  </si>
  <si>
    <t>Total - Volume (Volume)</t>
  </si>
  <si>
    <t>Total - Valeur (000 $)</t>
  </si>
  <si>
    <t>Total - Unit value ($/Volume)</t>
  </si>
  <si>
    <t>Total - Valeur unitaire ($/Volume)</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</si>
  <si>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</si>
  <si>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</si>
  <si>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</si>
  <si>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</si>
  <si>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</si>
  <si>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</si>
  <si>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</si>
  <si>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</si>
  <si>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</si>
  <si>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Volume / employee (direct)</t>
  </si>
  <si>
    <t>Volume / employé (direct)</t>
  </si>
  <si>
    <t>Volume / hour worked (direct)</t>
  </si>
  <si>
    <t>Volume / heure travaillée (direct)</t>
  </si>
  <si>
    <t>Stocks</t>
  </si>
  <si>
    <t>Investments ($000)</t>
  </si>
  <si>
    <t>Investissements (000 $)</t>
  </si>
  <si>
    <t>Projected ($000)</t>
  </si>
  <si>
    <t>Projection (000$)</t>
  </si>
  <si>
    <t>$/unit manufactured | $/unité fabriqué</t>
  </si>
  <si>
    <t>Material</t>
  </si>
  <si>
    <t>Matériaux</t>
  </si>
  <si>
    <t>TOTAL</t>
  </si>
  <si>
    <t>Source: Reply to CITT questionnaire.  |  Réponse au questionnaire du TCCE.</t>
  </si>
  <si>
    <t>All Other Direct Materials Used / 
Toutes les autres matières directes utilisées</t>
  </si>
  <si>
    <t>¹</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</si>
  <si>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</si>
  <si>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</si>
  <si>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</si>
  <si>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</si>
  <si>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</si>
  <si>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</si>
  <si>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</si>
  <si>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</si>
  <si>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</si>
  <si>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</si>
  <si>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</si>
  <si>
    <t>GC-2026-001</t>
  </si>
  <si>
    <t>TBD</t>
  </si>
  <si>
    <t>TBD@tribunal.gc.ca</t>
  </si>
  <si>
    <t>wood goods - Solid and engineered wood cabinets and vanities</t>
  </si>
  <si>
    <t>produits du bois - Armoires et vanités en bois massif et en bois d'ingénierie</t>
  </si>
  <si>
    <t>full units</t>
  </si>
  <si>
    <t>Full units</t>
  </si>
  <si>
    <t>unités complètes</t>
  </si>
  <si>
    <t>unité complète</t>
  </si>
  <si>
    <t>subassemblies</t>
  </si>
  <si>
    <t>DO NOT INCLUDE THE VALUE OF ANY COMMERCIAL SERVICES SUCH AS INSTALLATION IN YOUR RESPONSE</t>
  </si>
  <si>
    <t>N'INCLUEZ PAS DANS VOTRE RÉPONSE LA VALEUR DE TOUT SERVICE COMMERCIAL, TEL QUE L'INSTALLATION</t>
  </si>
  <si>
    <t>sous-ensembles</t>
  </si>
  <si>
    <t>subassembly</t>
  </si>
  <si>
    <t>sous-ensemble</t>
  </si>
  <si>
    <t>• Certain information is to be reported separately for full units and subassemblies.</t>
  </si>
  <si>
    <t>• Certaines informations doivent être déclarées séparément pour les unités complètes et les sous-ensembles.</t>
  </si>
  <si>
    <t>units</t>
  </si>
  <si>
    <t>unit</t>
  </si>
  <si>
    <t>unités</t>
  </si>
  <si>
    <t>unité</t>
  </si>
  <si>
    <t>% of total sales of full units in 2025</t>
  </si>
  <si>
    <t>wood cabinet and vanity frames</t>
  </si>
  <si>
    <t>les cadres d’armoires et de meubles-lavabos en bois</t>
  </si>
  <si>
    <t>% of total sales of subassemblies in 2025</t>
  </si>
  <si>
    <t>% des ventes totales des sous-ensembles en 2025</t>
  </si>
  <si>
    <t>wood cabinet and vanity boxes (which typically include a top, bottom, sides, back, base blockers, ends or end panels, stretcher rails, toe kicks or shelves)</t>
  </si>
  <si>
    <t> les caissons d’armoires et de meubles-lavabos en bois, comprenant généralement un dessus, un dessous, des côtés, un panneau arrière, des blocs de chambranle, des extrémités ou des panneaux d’extrémité, des traverses, des coups-de-pied ou des tablettes)</t>
  </si>
  <si>
    <t>wood cabinet or vanity doors</t>
  </si>
  <si>
    <t>les portes d’armoires ou de meubles-lavabos en bois</t>
  </si>
  <si>
    <t>wood cabinet or vanity drawers and drawer components (which typically include sides, backs, bottoms and faces)</t>
  </si>
  <si>
    <t>les tiroirs d’armoires ou de meubles-lavabos en bois et composants de tiroirs en bois, comprenant généralement les côtés, le dos, le fond et la façade</t>
  </si>
  <si>
    <t>back panels and end panels</t>
  </si>
  <si>
    <t>les panneaux arrière et panneaux d’extrémité</t>
  </si>
  <si>
    <t> desks, shelves and tables that are attached to or incorporated in wood cabinets.</t>
  </si>
  <si>
    <t xml:space="preserve"> les bureaux, tablettes et tables fixés ou intégrés à des armoires en bois</t>
  </si>
  <si>
    <t>Dans cette section, n'incluez pas les sous-ensembles entrant dans la fabrication de vos unités complètes. N'indiquez que les sous-ensembles destinés à être vendus en tant que tels.</t>
  </si>
  <si>
    <t>In this section do not include subassemblies included in your production of full units. Include only subassemblies that are sold as subassemblies.</t>
  </si>
  <si>
    <t>The Canadian International Trade Tribunal (the Tribunal) is conducting a safeguard inquiry to determine whether certain wood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2026-0340.
Your firm's knowledge and experience would aid the Tribunal in the proper conduct of its safeguard inquiry by helping it better understand the Canadian market for certain wood goods. The Tribunal therefore requests a response to this questionnaire from your firm.</t>
  </si>
  <si>
    <t>Le Tribunal canadien du commerce extérieur (le Tribunal) mène une enquête de sauvegarde afin de déterminer si certains produits du bois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2026-0340,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du bois. Le Tribunal demande donc à votre entreprise de répondre à ce questionnaire.</t>
  </si>
  <si>
    <t>Describe your firm’s channels of distribution as they pertain to the goods and explain if there have been any changes in these channels of distribution since Jan 1,2023.</t>
  </si>
  <si>
    <t>Décrivez les canaux de distribution de votre entreprise pour les marchandises concernées et expliquer si des changements sont survenus dans ces canaux depuis le 1er janvier  2023.</t>
  </si>
  <si>
    <t>Si vous avez produit et importé les marchandises, veuillez expliquer les raisons pour lesquelles votre entreprise les a importées.</t>
  </si>
  <si>
    <t>Provide the following ratios for your sales in Canada and export sales</t>
  </si>
  <si>
    <t>Veuillez indiquer les ratios suivants pour vos ventes au Canada et vos ventes à l'exportation.</t>
  </si>
  <si>
    <t>Sales to related firms in Canada  / Total sales in Canada - Volume</t>
  </si>
  <si>
    <t>Ventes aux entreprises affiliées au Canada / Ventes totales au Canada - Volume</t>
  </si>
  <si>
    <t>Sales to related firms in Canada  / Total sales in Canada - Value</t>
  </si>
  <si>
    <t>Ventes aux entreprises affiliées au Canada / Ventes totales au Canada - Valeur</t>
  </si>
  <si>
    <t>Sales to foreign related firms/ Total export sales - Volume</t>
  </si>
  <si>
    <t>Ventes aux filiales étrangères / Total des ventes à l'exportation - Volume</t>
  </si>
  <si>
    <t>Sales to foreign related firms/ Total export sales - Value</t>
  </si>
  <si>
    <t>Sales to distributors in Canada / Total sales in Canada - Volume</t>
  </si>
  <si>
    <t>Ventes aux distributeurs au Canada / Ventes totales au Canada - Volume</t>
  </si>
  <si>
    <t>Sales to distributors in Canada / Total sales in Canada - Value</t>
  </si>
  <si>
    <t>Ventes aux distributeurs au Canada / Ventes totales au Canada - Valeur</t>
  </si>
  <si>
    <t>Sales to retailers in Canada / Total sales in Canada - Volume</t>
  </si>
  <si>
    <t>Ventes aux détaillants au Canada / Ventes totales au Canada - Volume</t>
  </si>
  <si>
    <t>Sales to retailers in Canada / Total sales in Canada - Value</t>
  </si>
  <si>
    <t>Ventes aux détaillants au Canada / Ventes totales au Canada - Valeur</t>
  </si>
  <si>
    <t>Sales to end users in Canada / Total sales in Canada - Volume</t>
  </si>
  <si>
    <t>Ventes aux utilisateurs finals au Canada / Ventes totales au Canada - Volume</t>
  </si>
  <si>
    <t>Sales to end users in Canada / Total sales in Canada - Value</t>
  </si>
  <si>
    <t>Ventes aux utilisateurs finals au Canada / Ventes totales au Canada - Valeur</t>
  </si>
  <si>
    <t>Describe the method used to value your firm's sales to Canadian or foreign related  firms, as defined on the Info tab.</t>
  </si>
  <si>
    <t>Décrivez la méthode utilisée pour évaluer les ventes de votre entreprise à des entreprises affiliées canadiennes ou étrangères, telles que définies dans l'onglet Info.</t>
  </si>
  <si>
    <t>For the goods as defined in the product description on the Intro tab, indicate your firm's top products (by volume) sold in 2025 and each products' proportion (%) of your firm's total sales of the goods in Canada in 2025.</t>
  </si>
  <si>
    <t>Pour les marchandises comme définies dans la description du produit de l'onglet Intro, indiquez les produits les plus importants (en volume) vendus par votre entreprise en 2025 et indiquez la part (%) de chaque produit par rapport aux ventes totales des marchandises de votre entreprise au Canada en 2025.</t>
  </si>
  <si>
    <t>Identify any significant price differential between the different goods that your firm sells. Describe the main factors that contribute to those price differences.</t>
  </si>
  <si>
    <t>Identifiez toute différence de prix significative entre les différents marchandises vendues par votre entreprise. Décrivez les principaux facteurs qui contribuent à ces différences de prix.</t>
  </si>
  <si>
    <t>If you produced the goods and also imported the goods, please explain your firm’s rationale for importing the goods.</t>
  </si>
  <si>
    <t xml:space="preserve">Direct Materials Used </t>
  </si>
  <si>
    <t>Matières directes utilisées</t>
  </si>
  <si>
    <t>Wood cabinets and vanities, and their subassemblies, for permanent installation, including any installation that is floor-mounted, wall-mounted, built-in, ceiling-hung or connected to the plumbing system, made in whole or in part of wood products, including solid wood or engineered wood products, typically made from wood particles, fibres or other wood materials such as plywood, strand board, block board, particle board or fibreboard or from bamboo – with or without wood veneers, wood, paper or other overlays or laminates, or non-wood components or trim such as metal, marble, glass, plastic or resin – whether surface-finished or unfinished, completed or uncompleted or sold in an assembled, flat-pack or ready-to-assemble format, whether attached to, or in conjunction with, faucets, metal plumbing, sinks or sink bowls or countertops.
The term “for permanent installation” means that the goods are designed and intended to be installed in a fixed location as an integral part of a building or structure. The term “permanent” refers to the intended fixed installation and does not mean that the goods cannot be removed, relocated or replaced. Goods are included in this class based on their use, regardless of whether they are marketed or packaged as “permanent”, “semi-permanent” or “modular”.
Wood cabinets and vanities consist of a box (which typically includes a top, a bottom, sides, a back, base blockers, ends or end panels, stretcher rails, toe kicks or shelves) and may include a frame, a door, drawers or shelves. They are generally used for permanent installation in kitchens or bathrooms but can also include “built-in” closet units.
The class of goods include the following wood subassemblies of cabinets and vanities:
(a) wood cabinet and vanity frames,
(b) wood cabinet and vanity boxes (which typically include a top, bottom, sides, back, base blockers, ends or end panels, stretcher rails, toe kicks or shelves),
(c) wood cabinet or vanity doors,
(d) wood cabinet or vanity drawers and drawer components (which typically include sides, backs, bottoms and faces),
(e) back panels and end panels, and
(f) desks, shelves and tables that are attached to or incorporated in wood cabinets.
The class of goods include all unassembled, assembled or ready to assemble wood cabinets and vanities, which are also commonly known as “flat packs”. Ready-to-assemble goods may be imported in one or in multiple packages. Ready-to-assemble wood cabinets and vanities are defined as packaged cabinets or vanities so that, at the time of importation, they may include
(a) wood components required to assemble a cabinet or vanity (including drawer faces and doors), and
(b) parts (for example, screws, washers, dowels, nails, handles, knobs and adhesive glues) required to assemble a cabinet or vanity.
For greater certainty, the subject goods do not include:
(a) freestanding furniture not designed for kitchen or bathroom use, including office furniture or retail display fixtures,
(b) the following, if imported separately from a wood cabinet or vanity,
(i) aftermarket accessory items that may be added to or installed inside the interior of a cabinet, that are not considered a structural or core component of a wood cabinet or vanity, that may be made of wood, metal, plastic, composite material or a combination of these materials that may be inserted into a cabinet, that are used for organizational or accessibility purposes in the interior of a cabinet, and that include
(A) inserts or dividers that are placed into drawer boxes to organize or divide the internal portion of a drawer into multiple areas for the purpose of containing smaller items such as cutlery, utensils and bathroom essentials, and
(B) round or oblong inserts that rotate internally in a cabinet for the purpose of improving access to cabinet contents;
(ii) solid wood accessories including corbels and rosettes, which serve the primary purpose of decoration and personalization; and
(iii) non-wood cabinet hardware components including metal hinges, brackets, catches, locks, drawer slides, fasteners (nails, screws, tacks, staples), handles, and knobs; and
(c) medicine cabinets that meet the following criteria:
(i) are intended to be wall-mounted,
(ii) are assembled at the time of entry into Canada,
(iii) contain one or more mirrors,
(iv) are packaged for retail sale at the time of entry into Canada, and
(v) have a maximum depth of seven inches.</t>
  </si>
  <si>
    <t>Armoires et meubles-lavabos en bois, ainsi que leurs sous-ensembles, destinés à une installation permanente, notamment au sol ou au mur, encastrés ou suspendus au plafond ou par raccordement à la plomberie, fabriqués en tout ou en partie de produits du bois, notamment en bois massif ou en produits de bois d’ingénierie, typiquement fait de particules de bois, de fibres ou d’autres matériaux ligneux tels que les contreplaqués, les panneaux de copeaux orientés, les panneaux lattés, les panneaux de particules ou les panneaux de fibres, ou en bambou; qu’ils soient fabriqués avec ou sans placages de bois, revêtements de bois, de papier ou autres revêtements, ou placages; qu’ils soient fabriqués avec ou sans composants ou garnitures non ligneux tels que le métal, le marbre, le verre, le plastique ou les résines; qu’ils soient finis ou non finis; qu’ils soient complétés ou non; qu’ils soient vendus assemblés, en colis à plat ou prêts-à-assembler; qu’ils soient ou non fixés à des robinets, à de la plomberie métallique, à des éviers ou cuves, ou à des comptoirs, ou utilisés conjointement avec ces éléments.
L’expression « installation permanente » s’entend des marchandises qui sont conçues et qui sont destinées à être installées à un emplacement fixe comme partie intégrante d’un bâtiment ou d’une structure. Le terme « permanente » se rapporte à l’intention que l’installation soit fixe et ne signifie pas que les marchandises ne peuvent pas être retirées, déplacées ou remplacées. Les marchandises sont incluses dans cette catégorie sur la base de leur utilisation, indépendamment du fait qu’elles sont commercialisées ou emballées comme étant « permanentes », « semi-permanentes » ou « modulaires ».
Les armoires et meubles-lavabos en bois sont composés d’un caisson, qui comprend généralement un dessus, un dessous, des côtés, un panneau arrière, des blocs de chambranle, des extrémités ou des panneaux d’extrémité, des traverses, des coups-de-pied ou des tablettes, et peuvent ou non inclure un cadre, une porte, des tiroirs ou des tablettes. Ils sont généralement installés de façon permanente dans des cuisines ou des salles de bain, mais peuvent aussi comprendre les unités encastrées de garde-robe.
La catégorie de marchandises comprend les sous-ensembles suivants :
a) les cadres d’armoires et de meubles-lavabos en bois;
b) les caissons d’armoires et de meubles-lavabos en bois, comprenant généralement un dessus, un dessous, des côtés, un panneau arrière, des blocs de chambranle, des extrémités ou des panneaux d’extrémité, des traverses, des coups-de-pied ou des tablettes),
c) les portes d’armoires ou de meubles-lavabos en bois,
d) les tiroirs d’armoires ou de meubles-lavabos en bois et composants de tiroirs en bois, comprenant généralement les côtés, le dos, le fond et la façade,
e) les panneaux arrière et panneaux d’extrémité,
f) les bureaux, tablettes et tables fixés ou intégrés à des armoires en bois.
Cette catégorie de marchandises comprend les armoires et meubles-lavabos en bois non assemblés, assemblés ou « prêts-à-assembler », également appelés « colis à plat ». Les prêts-à-assembler peuvent être importés dans un ou plusieurs colis. Les armoires et meubles-lavabos prêts-à-assembler en bois sont définis comme des armoires ou meubles-lavabos emballés de manière à ce qu’au moment de l’importation, ils puissent comprendre :
a) les composantes en bois nécessaires à l’assemblage d’une armoire ou d’un meuble-lavabo, notamment les façades de tiroirs et les portes;
b) les pièces, par exemple, les vis, les rondelles, les goujons, les clous, les poignées, les boutons et les adhésifs nécessaires à l’assemblage d’une armoire ou d’un meuble-lavabo.
Il est entendu que les marchandises visées n’incluent pas :
a) les meubles autoportants non conçus pour une utilisation dans une cuisine ou une salle de bain, notamment le mobilier de bureau et les présentoirs commerciaux,
b) les éléments ci-après, s’ils sont importés séparément d’une armoire ou d’un meuble-lavabo en bois :
(i) les accessoires de rechange qui peuvent être ajoutés ou installés à l’intérieur d’une armoire et qui ne sont pas considérés comme une composante structurelle ou essentielle d’une armoire ou d’un meuble-lavabo en bois. Les accessoires de rechange peuvent être fabriqués en bois, en métal, en plastique, de matériaux composites ou en une combinaison de ces matériaux; ils peuvent être installés à l’intérieur d’une armoire; ils sont utilisés pour l’organisation ou l’accessibilité à l’intérieur d’une armoire et incluent :
(A) les accessoires compartimentés placés dans les tiroirs destinés à contenir de petits articles, tels que couverts, ustensiles et articles de toilette,
(B) les plateaux tournants ronds ou oblongs insérés dans une armoire afin de faciliter l’accessibilité au contenu de l’armoire;
(ii) les accessoires en bois massif, notamment les consoles décoratives et les rosaces, dont la fonction principale est la décoration ou la personnalisation;
(iii) les composantes de quincaillerie non ligneuse, notamment les charnières, supports, loquets, serrures, glissières de tiroirs, fixations (clous, vis et agrafes), poignées et boutons métalliques;
c) les armoires à pharmacie qui satisfont aux critères suivants :
(i) elles sont sous forme de modèles muraux;
(ii) elles sont assemblées au moment de l’importation au Canada;
(iii) elles comportent un ou plusieurs miroirs;
(iv) elles sont emballées pour la vente au détail au moment de l’importation au Canada;
(v) elles ont une profondeur maximale de sept pouces.</t>
  </si>
  <si>
    <t xml:space="preserve"> </t>
  </si>
  <si>
    <t>Décrivez les processus de production de votre entreprise pour les marchandise.</t>
  </si>
  <si>
    <t>Describe your firm's production processes for the goods.</t>
  </si>
  <si>
    <t>Full units include unassembled, assembled or ready to assemble wood cabinets and vanities, including “flat packs” and "complete knock down (CKD)" kits.</t>
  </si>
  <si>
    <r>
      <t>Les unités complètes comprennent des armoires et des meubles-lavabos en bois non assemblés, assemblés ou prêts à assembler, y compris les</t>
    </r>
    <r>
      <rPr>
        <sz val="11.5"/>
        <color rgb="FF000000"/>
        <rFont val="Aptos"/>
        <family val="2"/>
      </rPr>
      <t xml:space="preserve"> « colis à plat »</t>
    </r>
    <r>
      <rPr>
        <sz val="12"/>
        <color theme="1"/>
        <rFont val="Aptos"/>
        <family val="2"/>
      </rPr>
      <t xml:space="preserve"> et les « nécessaires non assemblés ».</t>
    </r>
  </si>
  <si>
    <t>Included subassemblies are listed in the product definition on the “Intro” tab.</t>
  </si>
  <si>
    <t>Les sous-ensembles inclus sont indiqués dans la définition du produit, dan l'onglet « Intro » .</t>
  </si>
  <si>
    <t>Les unités complètes comprennent des armoires et des meubles-lavabos en bois non assemblés, assemblés ou prêts à assembler, y compris les « colis à plat » et les « nécessaires non assemblés ».</t>
  </si>
  <si>
    <t>• Report all sales to Canadian and foreign related firms.</t>
  </si>
  <si>
    <t>• Déclarez toutes les ventes aux entreprises affiliées canadiennes et étrangères.</t>
  </si>
  <si>
    <t>Question 4 a)</t>
  </si>
  <si>
    <t>Question 4 b)</t>
  </si>
  <si>
    <t>Describe any challenges regarding the cost of direct materials.</t>
  </si>
  <si>
    <t>Décrivez les difficultés rencontrées concernant le coût des matières premières.</t>
  </si>
  <si>
    <t>Category</t>
  </si>
  <si>
    <t>Subassemblies</t>
  </si>
  <si>
    <t>ALTERNATIVE CALCULATIONS</t>
  </si>
  <si>
    <t>FULL UNITS ONLY</t>
  </si>
  <si>
    <t>SUBASSEMBLY</t>
  </si>
  <si>
    <t>FULL UNITS</t>
  </si>
  <si>
    <t>COPY THESE INSTEAD</t>
  </si>
  <si>
    <t>DOMESTIC</t>
  </si>
  <si>
    <t>EXPORT</t>
  </si>
  <si>
    <t>Ventes aux filiales étrangères / Total des ventes à l'exportation - Valeur</t>
  </si>
  <si>
    <t>% des ventes totales des unités complètes en 2025</t>
  </si>
  <si>
    <t>5 juin 2026</t>
  </si>
  <si>
    <t>June 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</si>
</sst>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_);[Red]\(&quot;$&quot;#,##0\)"/>
    <numFmt numFmtId="165" formatCode="_(* #,##0.00_);_(* \(#,##0.00\);_(* &quot;-&quot;??_);_(@_)"/>
    <numFmt numFmtId="166" formatCode="_(* #,##0_);_(* \(#,##0\);_(* &quot;-&quot;??_);_(@_)"/>
    <numFmt numFmtId="167" formatCode="_-* #,##0_-;\-* #,##0_-;_-* &quot;-&quot;??_-;_-@_-"/>
    <numFmt numFmtId="168" formatCode="#,##0;\(#,##0\);\-"/>
    <numFmt numFmtId="169" formatCode="_(#,##0_);_(\(#,##0\);_(* &quot;-&quot;_);_(_ \ \ \ \ \ \ \ @"/>
  </numFmts>
  <fonts count="69"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b/>
      <sz val="9"/>
      <color indexed="81"/>
      <name val="Tahoma"/>
      <family val="2"/>
    </font>
    <font>
      <sz val="9"/>
      <color theme="1"/>
      <name val="Calibri"/>
      <family val="2"/>
      <scheme val="minor"/>
    </font>
    <font>
      <sz val="10.5"/>
      <color rgb="FFFF0000"/>
      <name val="Calibri"/>
      <family val="2"/>
    </font>
    <font>
      <b/>
      <sz val="10.5"/>
      <color rgb="FF7030A0"/>
      <name val="Calibri"/>
      <family val="2"/>
    </font>
    <font>
      <b/>
      <sz val="10.5"/>
      <color rgb="FF7030A0"/>
      <name val="Calibri"/>
      <family val="2"/>
      <scheme val="minor"/>
    </font>
    <font>
      <b/>
      <sz val="10.5"/>
      <color rgb="FFFF0000"/>
      <name val="Calibri"/>
      <family val="2"/>
      <scheme val="minor"/>
    </font>
    <font>
      <b/>
      <sz val="9"/>
      <color theme="0"/>
      <name val="Calibri Light"/>
      <family val="2"/>
      <scheme val="major"/>
    </font>
    <font>
      <b/>
      <sz val="10"/>
      <color theme="0"/>
      <name val="Calibri Light"/>
      <family val="2"/>
      <scheme val="major"/>
    </font>
    <font>
      <b/>
      <u/>
      <sz val="9"/>
      <color theme="0"/>
      <name val="Calibri Light"/>
      <family val="2"/>
      <scheme val="major"/>
    </font>
    <font>
      <b/>
      <sz val="9"/>
      <name val="Calibri"/>
      <family val="2"/>
      <scheme val="minor"/>
    </font>
    <font>
      <sz val="9"/>
      <name val="Calibri"/>
      <family val="2"/>
      <scheme val="minor"/>
    </font>
    <font>
      <b/>
      <u/>
      <sz val="10"/>
      <color theme="0"/>
      <name val="Calibri Light"/>
      <family val="2"/>
      <scheme val="major"/>
    </font>
    <font>
      <b/>
      <sz val="10"/>
      <color rgb="FF000000"/>
      <name val="Calibri"/>
      <family val="2"/>
    </font>
    <font>
      <b/>
      <sz val="11"/>
      <color theme="1"/>
      <name val="Calibri"/>
      <family val="2"/>
      <scheme val="minor"/>
    </font>
    <font>
      <sz val="10"/>
      <name val="Calibri"/>
      <family val="2"/>
    </font>
    <font>
      <b/>
      <sz val="10"/>
      <name val="Calibri"/>
      <family val="2"/>
    </font>
    <font>
      <b/>
      <u/>
      <sz val="10"/>
      <name val="Calibri"/>
      <family val="2"/>
    </font>
    <font>
      <sz val="1"/>
      <name val="Calibri"/>
      <family val="2"/>
    </font>
    <font>
      <b/>
      <sz val="14"/>
      <color theme="1"/>
      <name val="Calibri"/>
      <family val="2"/>
      <scheme val="minor"/>
    </font>
    <font>
      <b/>
      <i/>
      <sz val="10"/>
      <color theme="1"/>
      <name val="Calibri"/>
      <family val="2"/>
      <scheme val="minor"/>
    </font>
    <font>
      <b/>
      <u/>
      <sz val="10"/>
      <color theme="1"/>
      <name val="Calibri"/>
      <family val="2"/>
      <scheme val="minor"/>
    </font>
    <font>
      <sz val="16"/>
      <name val="Calibri"/>
      <family val="2"/>
      <scheme val="minor"/>
    </font>
    <font>
      <b/>
      <sz val="16"/>
      <name val="Calibri"/>
      <family val="2"/>
      <scheme val="minor"/>
    </font>
    <font>
      <sz val="4"/>
      <name val="Calibri"/>
      <family val="2"/>
      <scheme val="minor"/>
    </font>
    <font>
      <b/>
      <u/>
      <sz val="4"/>
      <name val="Calibri"/>
      <family val="2"/>
      <scheme val="minor"/>
    </font>
    <font>
      <b/>
      <sz val="10"/>
      <name val="Times New Roman"/>
      <family val="1"/>
    </font>
    <font>
      <sz val="12"/>
      <color rgb="FFFF0000"/>
      <name val="Aptos"/>
      <family val="2"/>
    </font>
    <font>
      <sz val="12"/>
      <color theme="1"/>
      <name val="Aptos"/>
      <family val="2"/>
    </font>
    <font>
      <sz val="11.5"/>
      <color rgb="FF000000"/>
      <name val="Aptos"/>
      <family val="2"/>
    </font>
    <font>
      <b/>
      <sz val="10.5"/>
      <color rgb="FFFFFF00"/>
      <name val="Calibri"/>
      <family val="2"/>
      <scheme val="minor"/>
    </font>
    <font>
      <b/>
      <sz val="11"/>
      <color rgb="FFFF0000"/>
      <name val="Calibri"/>
      <family val="2"/>
      <scheme val="minor"/>
    </font>
    <font>
      <sz val="9"/>
      <color rgb="FF000000"/>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rgb="FFFFFFFF"/>
        <bgColor rgb="FF000000"/>
      </patternFill>
    </fill>
    <fill>
      <patternFill patternType="solid">
        <fgColor rgb="FFFFC000"/>
        <bgColor rgb="FF000000"/>
      </patternFill>
    </fill>
    <fill>
      <patternFill patternType="solid">
        <fgColor rgb="FFFFFF00"/>
        <bgColor rgb="FF000000"/>
      </patternFill>
    </fill>
  </fills>
  <borders count="100">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theme="4" tint="0.39997558519241921"/>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165"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0" fontId="25" fillId="0" borderId="0"/>
    <xf numFmtId="0" fontId="15" fillId="0" borderId="0"/>
    <xf numFmtId="0" fontId="17" fillId="0" borderId="0"/>
    <xf numFmtId="9" fontId="1" fillId="0" borderId="0" applyFont="0" applyFill="0" applyBorder="0" applyAlignment="0" applyProtection="0"/>
  </cellStyleXfs>
  <cellXfs count="1111">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7"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7"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6" fontId="20" fillId="0" borderId="0" xfId="6" quotePrefix="1" applyNumberFormat="1" applyFont="1" applyFill="1" applyBorder="1" applyAlignment="1">
      <alignment horizontal="right"/>
    </xf>
    <xf numFmtId="168" fontId="20" fillId="8" borderId="0" xfId="6" applyNumberFormat="1" applyFont="1" applyFill="1" applyBorder="1" applyAlignment="1">
      <alignment horizontal="right"/>
    </xf>
    <xf numFmtId="168" fontId="24" fillId="0" borderId="0" xfId="6" applyNumberFormat="1" applyFont="1" applyFill="1" applyBorder="1" applyAlignment="1">
      <alignment horizontal="right"/>
    </xf>
    <xf numFmtId="166" fontId="14" fillId="0" borderId="0" xfId="6" applyNumberFormat="1" applyFont="1" applyFill="1" applyBorder="1" applyAlignment="1"/>
    <xf numFmtId="168"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7"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6" fontId="21" fillId="11" borderId="20" xfId="5" applyNumberFormat="1" applyFont="1" applyFill="1" applyBorder="1" applyAlignment="1"/>
    <xf numFmtId="166"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6" fontId="14" fillId="0" borderId="20" xfId="5" applyNumberFormat="1" applyFont="1" applyBorder="1" applyAlignment="1"/>
    <xf numFmtId="166"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6" fontId="14" fillId="12" borderId="20" xfId="5" applyNumberFormat="1" applyFont="1" applyFill="1" applyBorder="1" applyAlignment="1"/>
    <xf numFmtId="166" fontId="14" fillId="12" borderId="21" xfId="5" applyNumberFormat="1" applyFont="1" applyFill="1" applyBorder="1" applyAlignment="1"/>
    <xf numFmtId="0" fontId="14" fillId="0" borderId="0" xfId="0" applyFont="1" applyBorder="1"/>
    <xf numFmtId="0" fontId="22" fillId="0" borderId="0" xfId="0" applyFont="1" applyBorder="1"/>
    <xf numFmtId="166"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8"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8"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6" fontId="21" fillId="11" borderId="31" xfId="5" applyNumberFormat="1" applyFont="1" applyFill="1" applyBorder="1" applyAlignment="1"/>
    <xf numFmtId="0" fontId="14" fillId="0" borderId="32" xfId="7" applyFont="1" applyBorder="1"/>
    <xf numFmtId="166" fontId="14" fillId="0" borderId="31" xfId="5" applyNumberFormat="1" applyFont="1" applyBorder="1" applyAlignment="1"/>
    <xf numFmtId="166"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6" fontId="14" fillId="12" borderId="34" xfId="5" applyNumberFormat="1" applyFont="1" applyFill="1" applyBorder="1" applyAlignment="1"/>
    <xf numFmtId="166" fontId="14" fillId="12" borderId="35" xfId="5" applyNumberFormat="1" applyFont="1" applyFill="1" applyBorder="1" applyAlignment="1"/>
    <xf numFmtId="166"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7" fillId="0" borderId="0" xfId="0" applyFont="1" applyAlignment="1">
      <alignment horizontal="left" vertical="top"/>
    </xf>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0" fontId="7" fillId="6" borderId="0" xfId="0" applyFont="1" applyFill="1" applyAlignment="1">
      <alignment vertical="top" wrapText="1"/>
    </xf>
    <xf numFmtId="0" fontId="33" fillId="0" borderId="0" xfId="0" applyFont="1"/>
    <xf numFmtId="0" fontId="33" fillId="6" borderId="0" xfId="0" applyFont="1" applyFill="1"/>
    <xf numFmtId="0" fontId="4" fillId="2" borderId="0" xfId="0" applyFont="1" applyFill="1" applyAlignment="1">
      <alignment vertical="top"/>
    </xf>
    <xf numFmtId="0" fontId="11" fillId="0" borderId="0" xfId="0" applyFont="1"/>
    <xf numFmtId="0" fontId="34" fillId="13"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34" fillId="0" borderId="0" xfId="0" applyFont="1" applyAlignment="1">
      <alignment vertical="center"/>
    </xf>
    <xf numFmtId="0" fontId="9" fillId="0" borderId="0" xfId="0" applyFont="1" applyAlignment="1" applyProtection="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vertical="top"/>
    </xf>
    <xf numFmtId="0" fontId="32" fillId="4" borderId="52" xfId="1" applyNumberFormat="1" applyFont="1" applyFill="1" applyBorder="1" applyAlignment="1" applyProtection="1">
      <alignment horizontal="center" vertical="top" wrapText="1"/>
      <protection locked="0"/>
    </xf>
    <xf numFmtId="0" fontId="8" fillId="0" borderId="52" xfId="0" applyNumberFormat="1" applyFont="1" applyFill="1" applyBorder="1" applyAlignment="1" applyProtection="1">
      <alignment horizontal="center" vertical="center" wrapText="1"/>
    </xf>
    <xf numFmtId="166" fontId="11" fillId="4" borderId="52" xfId="6" applyNumberFormat="1" applyFont="1" applyFill="1" applyBorder="1" applyAlignment="1" applyProtection="1">
      <alignment horizontal="center" vertical="center" wrapText="1"/>
      <protection locked="0"/>
    </xf>
    <xf numFmtId="0" fontId="9" fillId="7" borderId="52" xfId="0" applyNumberFormat="1" applyFont="1" applyFill="1" applyBorder="1" applyAlignment="1" applyProtection="1">
      <alignment horizontal="center" vertical="top" wrapText="1"/>
    </xf>
    <xf numFmtId="0" fontId="12" fillId="0" borderId="0" xfId="0" applyFont="1" applyAlignment="1" applyProtection="1">
      <alignment vertical="center" wrapText="1"/>
    </xf>
    <xf numFmtId="0" fontId="13" fillId="0" borderId="52" xfId="0" applyNumberFormat="1" applyFont="1" applyFill="1" applyBorder="1" applyAlignment="1" applyProtection="1">
      <alignment horizontal="center" vertical="center" wrapText="1"/>
    </xf>
    <xf numFmtId="0" fontId="8" fillId="0" borderId="52" xfId="0" applyNumberFormat="1" applyFont="1" applyFill="1" applyBorder="1" applyAlignment="1" applyProtection="1">
      <alignment horizontal="center" vertical="top" wrapText="1"/>
    </xf>
    <xf numFmtId="0" fontId="13" fillId="0" borderId="52" xfId="0" applyNumberFormat="1" applyFont="1" applyFill="1" applyBorder="1" applyAlignment="1" applyProtection="1">
      <alignment horizontal="center" vertical="top" wrapText="1"/>
    </xf>
    <xf numFmtId="0" fontId="7" fillId="0" borderId="45" xfId="0" applyFont="1" applyBorder="1" applyAlignment="1" applyProtection="1">
      <alignment wrapText="1"/>
    </xf>
    <xf numFmtId="1" fontId="11" fillId="5" borderId="52"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7" fillId="0" borderId="0" xfId="0" applyFont="1" applyAlignment="1">
      <alignment vertical="top" wrapText="1"/>
    </xf>
    <xf numFmtId="0" fontId="11" fillId="4" borderId="52"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2" borderId="0" xfId="0" applyFont="1" applyFill="1" applyAlignment="1">
      <alignment horizontal="left" vertical="top"/>
    </xf>
    <xf numFmtId="0" fontId="13" fillId="0" borderId="4" xfId="0" applyNumberFormat="1" applyFont="1" applyFill="1" applyBorder="1" applyAlignment="1" applyProtection="1">
      <alignment horizontal="left" vertical="top" wrapText="1" indent="1"/>
    </xf>
    <xf numFmtId="0" fontId="13" fillId="0" borderId="0"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center" vertical="top" wrapText="1"/>
    </xf>
    <xf numFmtId="0" fontId="6" fillId="0" borderId="0" xfId="0" applyFont="1" applyAlignment="1">
      <alignment vertical="top" wrapText="1"/>
    </xf>
    <xf numFmtId="0" fontId="8" fillId="0" borderId="4" xfId="0" applyFont="1" applyBorder="1" applyAlignment="1">
      <alignment horizontal="left" vertical="top"/>
    </xf>
    <xf numFmtId="0" fontId="9" fillId="0" borderId="4" xfId="0" applyFont="1" applyBorder="1" applyAlignment="1">
      <alignment vertical="top"/>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8" fillId="0" borderId="0" xfId="0" applyFont="1" applyAlignment="1">
      <alignment horizontal="center" vertical="top" wrapText="1"/>
    </xf>
    <xf numFmtId="166" fontId="10" fillId="0" borderId="0" xfId="6" applyNumberFormat="1" applyFont="1" applyFill="1" applyBorder="1" applyAlignment="1" applyProtection="1">
      <alignment horizontal="right" vertical="top" wrapText="1"/>
    </xf>
    <xf numFmtId="0" fontId="9" fillId="0" borderId="3" xfId="0" applyFont="1" applyBorder="1" applyAlignment="1">
      <alignment vertical="top"/>
    </xf>
    <xf numFmtId="0" fontId="12" fillId="0" borderId="0" xfId="0" applyFont="1" applyAlignment="1">
      <alignment vertical="center" wrapText="1"/>
    </xf>
    <xf numFmtId="0" fontId="7" fillId="0" borderId="0" xfId="0" applyFont="1" applyAlignment="1">
      <alignment vertical="center"/>
    </xf>
    <xf numFmtId="0" fontId="8" fillId="0" borderId="52"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7" fillId="0" borderId="0" xfId="0" applyFont="1" applyFill="1" applyAlignment="1" applyProtection="1">
      <alignment vertical="top"/>
    </xf>
    <xf numFmtId="0" fontId="11" fillId="4" borderId="52" xfId="1" applyNumberFormat="1" applyFont="1" applyFill="1" applyBorder="1" applyAlignment="1" applyProtection="1">
      <alignment horizontal="center" vertical="top" wrapText="1"/>
      <protection locked="0"/>
    </xf>
    <xf numFmtId="166" fontId="11" fillId="4" borderId="52" xfId="6" applyNumberFormat="1" applyFont="1" applyFill="1" applyBorder="1" applyAlignment="1" applyProtection="1">
      <alignment vertical="center"/>
      <protection locked="0"/>
    </xf>
    <xf numFmtId="166" fontId="10" fillId="5" borderId="52" xfId="6" applyNumberFormat="1" applyFont="1" applyFill="1" applyBorder="1" applyAlignment="1" applyProtection="1">
      <alignment vertical="center"/>
    </xf>
    <xf numFmtId="166" fontId="11" fillId="4" borderId="67" xfId="6" applyNumberFormat="1" applyFont="1" applyFill="1" applyBorder="1" applyAlignment="1" applyProtection="1">
      <alignment vertical="top"/>
      <protection locked="0"/>
    </xf>
    <xf numFmtId="166" fontId="11" fillId="5" borderId="67" xfId="6" applyNumberFormat="1" applyFont="1" applyFill="1" applyBorder="1" applyAlignment="1" applyProtection="1">
      <alignment vertical="top"/>
    </xf>
    <xf numFmtId="166" fontId="11" fillId="4" borderId="52" xfId="6" applyNumberFormat="1" applyFont="1" applyFill="1" applyBorder="1" applyAlignment="1" applyProtection="1">
      <alignment vertical="top"/>
      <protection locked="0"/>
    </xf>
    <xf numFmtId="166" fontId="11" fillId="5" borderId="52" xfId="6" applyNumberFormat="1" applyFont="1" applyFill="1" applyBorder="1" applyAlignment="1" applyProtection="1">
      <alignment vertical="top"/>
    </xf>
    <xf numFmtId="165" fontId="11" fillId="5" borderId="65" xfId="6" applyNumberFormat="1" applyFont="1" applyFill="1" applyBorder="1" applyAlignment="1" applyProtection="1">
      <alignment vertical="top"/>
    </xf>
    <xf numFmtId="166" fontId="11" fillId="4" borderId="54" xfId="6" applyNumberFormat="1" applyFont="1" applyFill="1" applyBorder="1" applyAlignment="1" applyProtection="1">
      <alignment vertical="top"/>
      <protection locked="0"/>
    </xf>
    <xf numFmtId="166" fontId="10" fillId="5" borderId="52" xfId="6" applyNumberFormat="1" applyFont="1" applyFill="1" applyBorder="1" applyAlignment="1" applyProtection="1">
      <alignment vertical="top"/>
    </xf>
    <xf numFmtId="0" fontId="7" fillId="0" borderId="3" xfId="0" applyNumberFormat="1" applyFont="1" applyFill="1" applyBorder="1" applyAlignment="1" applyProtection="1">
      <alignment vertical="top"/>
    </xf>
    <xf numFmtId="0" fontId="7" fillId="0" borderId="3" xfId="0" applyFont="1" applyBorder="1" applyAlignment="1" applyProtection="1">
      <alignment vertical="top"/>
    </xf>
    <xf numFmtId="0" fontId="7" fillId="0" borderId="4" xfId="0" applyNumberFormat="1" applyFont="1" applyFill="1" applyBorder="1" applyAlignment="1" applyProtection="1">
      <alignment vertical="top"/>
    </xf>
    <xf numFmtId="0" fontId="7" fillId="0" borderId="4" xfId="0" applyFont="1" applyBorder="1" applyAlignment="1" applyProtection="1">
      <alignment vertical="top"/>
    </xf>
    <xf numFmtId="0" fontId="7" fillId="0" borderId="0" xfId="0" applyFont="1" applyBorder="1" applyAlignment="1" applyProtection="1">
      <alignment vertical="top"/>
    </xf>
    <xf numFmtId="0" fontId="9" fillId="0" borderId="3" xfId="0" applyFont="1" applyBorder="1" applyAlignment="1" applyProtection="1">
      <alignment vertical="top"/>
    </xf>
    <xf numFmtId="0" fontId="9" fillId="0" borderId="0" xfId="0" applyFont="1" applyAlignment="1">
      <alignment horizontal="center" vertical="top"/>
    </xf>
    <xf numFmtId="0" fontId="7" fillId="0" borderId="0" xfId="0" applyFont="1" applyAlignment="1">
      <alignment wrapText="1"/>
    </xf>
    <xf numFmtId="0" fontId="12" fillId="2" borderId="0" xfId="0" applyFont="1" applyFill="1" applyAlignment="1">
      <alignment vertical="top" wrapText="1"/>
    </xf>
    <xf numFmtId="0" fontId="7" fillId="2" borderId="4" xfId="0" applyFont="1" applyFill="1" applyBorder="1" applyAlignment="1">
      <alignment vertical="top" wrapText="1"/>
    </xf>
    <xf numFmtId="0" fontId="7" fillId="2" borderId="0" xfId="0" applyFont="1" applyFill="1" applyAlignment="1">
      <alignment vertical="top" wrapText="1"/>
    </xf>
    <xf numFmtId="0" fontId="9" fillId="2" borderId="0" xfId="0" applyFont="1" applyFill="1" applyAlignment="1">
      <alignment horizontal="center" vertical="center"/>
    </xf>
    <xf numFmtId="0" fontId="7" fillId="2" borderId="3" xfId="0" applyFont="1" applyFill="1" applyBorder="1" applyAlignment="1">
      <alignment vertical="top" wrapText="1"/>
    </xf>
    <xf numFmtId="0" fontId="7" fillId="0" borderId="0" xfId="0" applyFont="1" applyAlignment="1">
      <alignment horizontal="right"/>
    </xf>
    <xf numFmtId="0" fontId="7" fillId="8" borderId="0" xfId="0" applyFont="1" applyFill="1" applyAlignment="1">
      <alignment horizontal="right"/>
    </xf>
    <xf numFmtId="0" fontId="7" fillId="15" borderId="0" xfId="0" applyFont="1" applyFill="1" applyAlignment="1">
      <alignment horizontal="right"/>
    </xf>
    <xf numFmtId="0" fontId="9" fillId="0" borderId="0" xfId="0" applyFont="1"/>
    <xf numFmtId="0" fontId="7" fillId="6" borderId="0" xfId="0" applyFont="1" applyFill="1" applyAlignment="1">
      <alignment horizontal="left" vertical="top"/>
    </xf>
    <xf numFmtId="0" fontId="7" fillId="0" borderId="0" xfId="0" applyNumberFormat="1" applyFont="1"/>
    <xf numFmtId="16" fontId="7" fillId="0" borderId="0" xfId="0" applyNumberFormat="1" applyFont="1"/>
    <xf numFmtId="0" fontId="7" fillId="8" borderId="0" xfId="0" applyFont="1" applyFill="1" applyAlignment="1">
      <alignment vertical="top"/>
    </xf>
    <xf numFmtId="0" fontId="39" fillId="0" borderId="0" xfId="0" applyNumberFormat="1" applyFont="1" applyBorder="1" applyAlignment="1" applyProtection="1">
      <alignment vertical="top"/>
    </xf>
    <xf numFmtId="0" fontId="40" fillId="2" borderId="0" xfId="0" applyNumberFormat="1" applyFont="1" applyFill="1" applyBorder="1" applyAlignment="1" applyProtection="1">
      <alignment vertical="center"/>
    </xf>
    <xf numFmtId="0" fontId="41" fillId="0" borderId="0" xfId="0" applyNumberFormat="1" applyFont="1" applyBorder="1" applyAlignment="1" applyProtection="1">
      <alignment vertical="top"/>
    </xf>
    <xf numFmtId="0" fontId="41" fillId="0" borderId="0" xfId="0" applyFont="1" applyAlignment="1">
      <alignment vertical="top"/>
    </xf>
    <xf numFmtId="0" fontId="40" fillId="2" borderId="0" xfId="0" applyNumberFormat="1" applyFont="1" applyFill="1" applyBorder="1" applyAlignment="1" applyProtection="1">
      <alignment vertical="top"/>
    </xf>
    <xf numFmtId="0" fontId="40" fillId="0" borderId="0" xfId="0" applyNumberFormat="1" applyFont="1" applyFill="1" applyBorder="1" applyAlignment="1" applyProtection="1">
      <alignment vertical="top"/>
    </xf>
    <xf numFmtId="0" fontId="41" fillId="0" borderId="0" xfId="0" applyNumberFormat="1" applyFont="1" applyFill="1" applyBorder="1" applyAlignment="1" applyProtection="1">
      <alignment vertical="top"/>
    </xf>
    <xf numFmtId="0" fontId="41" fillId="0" borderId="0" xfId="0" applyFont="1" applyProtection="1"/>
    <xf numFmtId="0" fontId="41" fillId="0" borderId="0" xfId="0" applyFont="1" applyAlignment="1" applyProtection="1">
      <alignment vertical="top"/>
    </xf>
    <xf numFmtId="0" fontId="41" fillId="0" borderId="0" xfId="0" applyFont="1"/>
    <xf numFmtId="0" fontId="42" fillId="0" borderId="0" xfId="0" applyNumberFormat="1" applyFont="1" applyBorder="1" applyAlignment="1" applyProtection="1">
      <alignment vertical="top"/>
    </xf>
    <xf numFmtId="0" fontId="41" fillId="0" borderId="0" xfId="0" applyFont="1" applyAlignment="1" applyProtection="1">
      <alignment vertical="center"/>
    </xf>
    <xf numFmtId="49" fontId="41" fillId="0" borderId="0" xfId="0" applyNumberFormat="1" applyFont="1" applyAlignment="1" applyProtection="1">
      <alignment vertical="top"/>
    </xf>
    <xf numFmtId="0" fontId="41" fillId="0" borderId="0" xfId="0" applyFont="1" applyAlignment="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8" fillId="0" borderId="4" xfId="0" applyFont="1" applyBorder="1" applyAlignment="1">
      <alignmen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1" fontId="11" fillId="0" borderId="43" xfId="1" applyNumberFormat="1" applyFont="1" applyFill="1" applyBorder="1" applyAlignment="1" applyProtection="1">
      <alignment horizontal="center" vertical="top" wrapText="1"/>
    </xf>
    <xf numFmtId="1" fontId="11" fillId="0" borderId="0" xfId="1"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166" fontId="11" fillId="0" borderId="43" xfId="6" applyNumberFormat="1" applyFont="1" applyFill="1" applyBorder="1" applyAlignment="1" applyProtection="1">
      <alignment vertical="top"/>
    </xf>
    <xf numFmtId="166" fontId="11" fillId="0" borderId="0" xfId="6" applyNumberFormat="1" applyFont="1" applyFill="1" applyBorder="1" applyAlignment="1" applyProtection="1">
      <alignment vertical="top"/>
    </xf>
    <xf numFmtId="165" fontId="11" fillId="0" borderId="43" xfId="6" applyNumberFormat="1" applyFont="1" applyFill="1" applyBorder="1" applyAlignment="1" applyProtection="1">
      <alignment vertical="top"/>
    </xf>
    <xf numFmtId="165" fontId="11" fillId="0" borderId="0" xfId="6" applyNumberFormat="1" applyFont="1" applyFill="1" applyBorder="1" applyAlignment="1" applyProtection="1">
      <alignment vertical="top"/>
    </xf>
    <xf numFmtId="166" fontId="11" fillId="0" borderId="43" xfId="6" applyNumberFormat="1" applyFont="1" applyFill="1" applyBorder="1" applyAlignment="1" applyProtection="1">
      <alignment vertical="center"/>
    </xf>
    <xf numFmtId="166" fontId="11" fillId="0" borderId="0" xfId="6" applyNumberFormat="1" applyFont="1" applyFill="1" applyBorder="1" applyAlignment="1" applyProtection="1">
      <alignment vertical="center"/>
    </xf>
    <xf numFmtId="166" fontId="10" fillId="0" borderId="43" xfId="6" applyNumberFormat="1" applyFont="1" applyFill="1" applyBorder="1" applyAlignment="1" applyProtection="1">
      <alignment vertical="top"/>
    </xf>
    <xf numFmtId="166" fontId="10" fillId="0" borderId="0" xfId="6" applyNumberFormat="1" applyFont="1" applyFill="1" applyBorder="1" applyAlignment="1" applyProtection="1">
      <alignment vertical="top"/>
    </xf>
    <xf numFmtId="166" fontId="10" fillId="0" borderId="43" xfId="6" applyNumberFormat="1" applyFont="1" applyFill="1" applyBorder="1" applyAlignment="1" applyProtection="1">
      <alignment vertical="center"/>
    </xf>
    <xf numFmtId="166" fontId="10" fillId="0" borderId="0" xfId="6" applyNumberFormat="1" applyFont="1" applyFill="1" applyBorder="1" applyAlignment="1" applyProtection="1">
      <alignment vertical="center"/>
    </xf>
    <xf numFmtId="49" fontId="7" fillId="0" borderId="0" xfId="0" quotePrefix="1" applyNumberFormat="1" applyFont="1" applyAlignment="1">
      <alignment vertical="top"/>
    </xf>
    <xf numFmtId="15" fontId="7" fillId="0" borderId="0" xfId="0" quotePrefix="1" applyNumberFormat="1" applyFont="1" applyAlignment="1">
      <alignment vertical="top"/>
    </xf>
    <xf numFmtId="1" fontId="7" fillId="0" borderId="0" xfId="0" applyNumberFormat="1" applyFont="1" applyAlignment="1">
      <alignment horizontal="left" vertical="top"/>
    </xf>
    <xf numFmtId="15" fontId="7" fillId="0" borderId="0" xfId="0" quotePrefix="1" applyNumberFormat="1" applyFont="1" applyFill="1"/>
    <xf numFmtId="0" fontId="7" fillId="0" borderId="0" xfId="0" applyFont="1" applyFill="1" applyAlignment="1"/>
    <xf numFmtId="0" fontId="7" fillId="0" borderId="0" xfId="0" quotePrefix="1" applyFont="1" applyAlignment="1">
      <alignment vertical="top"/>
    </xf>
    <xf numFmtId="0" fontId="7" fillId="0" borderId="0" xfId="0" applyFont="1" applyFill="1" applyAlignment="1">
      <alignment vertical="top"/>
    </xf>
    <xf numFmtId="0" fontId="3" fillId="16" borderId="0" xfId="0" applyNumberFormat="1" applyFont="1" applyFill="1" applyBorder="1" applyAlignment="1" applyProtection="1">
      <alignment vertical="top"/>
    </xf>
    <xf numFmtId="0" fontId="7" fillId="0" borderId="0" xfId="0" applyFont="1" applyFill="1" applyProtection="1"/>
    <xf numFmtId="0" fontId="42" fillId="0" borderId="0" xfId="0" applyFont="1" applyFill="1" applyProtection="1"/>
    <xf numFmtId="0" fontId="41" fillId="0" borderId="0" xfId="0" applyFont="1" applyFill="1" applyProtection="1"/>
    <xf numFmtId="0" fontId="42" fillId="0" borderId="0" xfId="0" applyNumberFormat="1" applyFont="1" applyFill="1" applyBorder="1" applyAlignment="1" applyProtection="1">
      <alignment vertical="top"/>
    </xf>
    <xf numFmtId="0" fontId="36" fillId="0" borderId="0" xfId="0" applyFont="1" applyFill="1" applyAlignment="1" applyProtection="1">
      <alignment vertical="top"/>
    </xf>
    <xf numFmtId="0" fontId="41" fillId="0" borderId="0" xfId="0" applyFont="1" applyFill="1" applyAlignment="1" applyProtection="1">
      <alignment vertical="top"/>
    </xf>
    <xf numFmtId="0" fontId="42" fillId="0" borderId="0" xfId="0" applyFont="1" applyFill="1" applyAlignment="1" applyProtection="1">
      <alignment vertical="top"/>
    </xf>
    <xf numFmtId="166" fontId="11" fillId="5" borderId="81" xfId="6" applyNumberFormat="1" applyFont="1" applyFill="1" applyBorder="1" applyAlignment="1" applyProtection="1">
      <alignment vertical="top"/>
    </xf>
    <xf numFmtId="0" fontId="7" fillId="0" borderId="0" xfId="0" applyFont="1" applyAlignment="1" applyProtection="1">
      <alignment vertical="top" wrapText="1"/>
    </xf>
    <xf numFmtId="166" fontId="11" fillId="0" borderId="0" xfId="6" applyNumberFormat="1" applyFont="1" applyFill="1" applyBorder="1" applyAlignment="1" applyProtection="1">
      <alignment vertical="center"/>
    </xf>
    <xf numFmtId="0" fontId="7" fillId="0" borderId="3" xfId="0" applyFont="1" applyBorder="1" applyAlignment="1" applyProtection="1">
      <alignment vertical="center"/>
    </xf>
    <xf numFmtId="166" fontId="11" fillId="0" borderId="0" xfId="6" applyNumberFormat="1" applyFont="1" applyFill="1" applyBorder="1" applyAlignment="1" applyProtection="1">
      <alignment vertical="center"/>
    </xf>
    <xf numFmtId="0" fontId="8" fillId="0" borderId="3" xfId="0" applyFont="1" applyBorder="1" applyAlignment="1" applyProtection="1">
      <alignment vertical="top" wrapText="1"/>
    </xf>
    <xf numFmtId="0" fontId="7" fillId="0" borderId="0" xfId="0" applyFont="1" applyAlignment="1" applyProtection="1">
      <alignment horizontal="centerContinuous" vertical="top" wrapText="1"/>
    </xf>
    <xf numFmtId="0" fontId="7" fillId="0" borderId="3" xfId="0" applyFont="1" applyBorder="1" applyAlignment="1" applyProtection="1">
      <alignment horizontal="centerContinuous" vertical="top"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9" fillId="7" borderId="52" xfId="0" applyNumberFormat="1" applyFont="1" applyFill="1" applyBorder="1" applyAlignment="1" applyProtection="1">
      <alignment horizontal="center" vertical="top" wrapText="1"/>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top"/>
    </xf>
    <xf numFmtId="0" fontId="13" fillId="0" borderId="4" xfId="0" applyNumberFormat="1" applyFont="1" applyFill="1" applyBorder="1" applyAlignment="1" applyProtection="1">
      <alignment horizontal="left" vertical="center" wrapText="1" indent="1"/>
    </xf>
    <xf numFmtId="0" fontId="13" fillId="0" borderId="0" xfId="0" applyNumberFormat="1" applyFont="1" applyFill="1" applyBorder="1" applyAlignment="1" applyProtection="1">
      <alignment horizontal="left" vertical="center" wrapText="1" indent="1"/>
    </xf>
    <xf numFmtId="0" fontId="7" fillId="0" borderId="0" xfId="0" applyFont="1" applyFill="1" applyBorder="1" applyAlignment="1" applyProtection="1">
      <alignment vertical="top" wrapText="1"/>
    </xf>
    <xf numFmtId="0" fontId="7" fillId="0" borderId="3" xfId="0" applyFont="1" applyFill="1" applyBorder="1" applyAlignment="1" applyProtection="1">
      <alignment vertical="top" wrapText="1"/>
    </xf>
    <xf numFmtId="0" fontId="7" fillId="0" borderId="4"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43" fillId="3" borderId="0" xfId="7" applyFont="1" applyFill="1" applyAlignment="1">
      <alignment wrapText="1"/>
    </xf>
    <xf numFmtId="0" fontId="44" fillId="3" borderId="0" xfId="0" applyFont="1" applyFill="1"/>
    <xf numFmtId="0" fontId="43" fillId="3" borderId="0" xfId="7" applyFont="1" applyFill="1" applyAlignment="1">
      <alignment horizontal="center" wrapText="1"/>
    </xf>
    <xf numFmtId="167" fontId="45" fillId="3" borderId="14" xfId="8" applyNumberFormat="1" applyFont="1" applyFill="1" applyBorder="1" applyAlignment="1">
      <alignment horizontal="left" wrapText="1"/>
    </xf>
    <xf numFmtId="43" fontId="45" fillId="3" borderId="0" xfId="8" applyNumberFormat="1" applyFont="1" applyFill="1" applyAlignment="1">
      <alignment horizontal="left" wrapText="1"/>
    </xf>
    <xf numFmtId="43" fontId="45" fillId="3" borderId="14" xfId="8" applyNumberFormat="1" applyFont="1" applyFill="1" applyBorder="1" applyAlignment="1">
      <alignment horizontal="left" wrapText="1"/>
    </xf>
    <xf numFmtId="0" fontId="45" fillId="3" borderId="14" xfId="8" applyFont="1" applyFill="1" applyBorder="1" applyAlignment="1">
      <alignment horizontal="left" wrapText="1"/>
    </xf>
    <xf numFmtId="167" fontId="45" fillId="3" borderId="14" xfId="6" applyNumberFormat="1" applyFont="1" applyFill="1" applyBorder="1" applyAlignment="1" applyProtection="1">
      <alignment horizontal="left" wrapText="1"/>
    </xf>
    <xf numFmtId="0" fontId="46" fillId="12" borderId="13" xfId="7" applyFont="1" applyFill="1" applyBorder="1"/>
    <xf numFmtId="0" fontId="46" fillId="12" borderId="13" xfId="7" quotePrefix="1" applyFont="1" applyFill="1" applyBorder="1"/>
    <xf numFmtId="0" fontId="46" fillId="12" borderId="13" xfId="7" applyFont="1" applyFill="1" applyBorder="1" applyAlignment="1">
      <alignment horizontal="left"/>
    </xf>
    <xf numFmtId="0" fontId="47" fillId="0" borderId="85" xfId="7" applyFont="1" applyBorder="1"/>
    <xf numFmtId="0" fontId="47" fillId="0" borderId="16" xfId="7" applyFont="1" applyBorder="1"/>
    <xf numFmtId="0" fontId="47" fillId="0" borderId="16" xfId="7" applyFont="1" applyBorder="1" applyAlignment="1">
      <alignment horizontal="center"/>
    </xf>
    <xf numFmtId="0" fontId="47" fillId="0" borderId="16" xfId="7" applyFont="1" applyBorder="1" applyAlignment="1">
      <alignment horizontal="left"/>
    </xf>
    <xf numFmtId="167" fontId="47" fillId="0" borderId="16" xfId="7" applyNumberFormat="1" applyFont="1" applyBorder="1" applyAlignment="1">
      <alignment wrapText="1"/>
    </xf>
    <xf numFmtId="0" fontId="46" fillId="16" borderId="12" xfId="7" applyFont="1" applyFill="1" applyBorder="1"/>
    <xf numFmtId="167" fontId="46" fillId="16" borderId="12" xfId="6" applyNumberFormat="1" applyFont="1" applyFill="1" applyBorder="1" applyAlignment="1">
      <alignment wrapText="1"/>
    </xf>
    <xf numFmtId="167" fontId="46" fillId="16" borderId="13" xfId="6" applyNumberFormat="1" applyFont="1" applyFill="1" applyBorder="1" applyAlignment="1">
      <alignment wrapText="1"/>
    </xf>
    <xf numFmtId="167" fontId="46" fillId="16" borderId="84" xfId="6" applyNumberFormat="1" applyFont="1" applyFill="1" applyBorder="1" applyAlignment="1">
      <alignment wrapText="1"/>
    </xf>
    <xf numFmtId="167" fontId="47" fillId="16" borderId="85" xfId="6" applyNumberFormat="1" applyFont="1" applyFill="1" applyBorder="1" applyAlignment="1">
      <alignment wrapText="1"/>
    </xf>
    <xf numFmtId="167" fontId="47" fillId="16" borderId="16" xfId="6" applyNumberFormat="1" applyFont="1" applyFill="1" applyBorder="1" applyAlignment="1">
      <alignment wrapText="1"/>
    </xf>
    <xf numFmtId="167" fontId="47" fillId="16" borderId="86" xfId="6" applyNumberFormat="1" applyFont="1" applyFill="1" applyBorder="1" applyAlignment="1">
      <alignment wrapText="1"/>
    </xf>
    <xf numFmtId="167" fontId="46" fillId="16" borderId="12" xfId="6" applyNumberFormat="1" applyFont="1" applyFill="1" applyBorder="1" applyAlignment="1" applyProtection="1">
      <alignment wrapText="1"/>
    </xf>
    <xf numFmtId="167" fontId="46" fillId="16" borderId="13" xfId="6" applyNumberFormat="1" applyFont="1" applyFill="1" applyBorder="1" applyAlignment="1" applyProtection="1">
      <alignment wrapText="1"/>
    </xf>
    <xf numFmtId="167" fontId="46" fillId="16" borderId="84" xfId="6" applyNumberFormat="1" applyFont="1" applyFill="1" applyBorder="1" applyAlignment="1" applyProtection="1">
      <alignment wrapText="1"/>
    </xf>
    <xf numFmtId="167" fontId="47" fillId="16" borderId="85" xfId="6" applyNumberFormat="1" applyFont="1" applyFill="1" applyBorder="1" applyAlignment="1" applyProtection="1">
      <alignment wrapText="1"/>
    </xf>
    <xf numFmtId="167" fontId="47" fillId="16" borderId="16" xfId="6" applyNumberFormat="1" applyFont="1" applyFill="1" applyBorder="1" applyAlignment="1" applyProtection="1">
      <alignment wrapText="1"/>
    </xf>
    <xf numFmtId="167" fontId="47" fillId="16" borderId="86" xfId="6" applyNumberFormat="1" applyFont="1" applyFill="1" applyBorder="1" applyAlignment="1" applyProtection="1">
      <alignment wrapText="1"/>
    </xf>
    <xf numFmtId="167" fontId="46" fillId="16" borderId="26" xfId="6" applyNumberFormat="1" applyFont="1" applyFill="1" applyBorder="1" applyAlignment="1">
      <alignment wrapText="1"/>
    </xf>
    <xf numFmtId="167" fontId="46" fillId="16" borderId="25" xfId="6" applyNumberFormat="1" applyFont="1" applyFill="1" applyBorder="1" applyAlignment="1">
      <alignment wrapText="1"/>
    </xf>
    <xf numFmtId="167" fontId="47" fillId="16" borderId="22" xfId="6" applyNumberFormat="1" applyFont="1" applyFill="1" applyBorder="1" applyAlignment="1">
      <alignment wrapText="1"/>
    </xf>
    <xf numFmtId="167" fontId="47" fillId="16" borderId="88" xfId="6" applyNumberFormat="1" applyFont="1" applyFill="1" applyBorder="1" applyAlignment="1">
      <alignment wrapText="1"/>
    </xf>
    <xf numFmtId="0" fontId="49" fillId="19" borderId="20" xfId="0" applyFont="1" applyFill="1" applyBorder="1"/>
    <xf numFmtId="166" fontId="49" fillId="19" borderId="20" xfId="6" applyNumberFormat="1" applyFont="1" applyFill="1" applyBorder="1"/>
    <xf numFmtId="166" fontId="21" fillId="19" borderId="21" xfId="6" applyNumberFormat="1" applyFont="1" applyFill="1" applyBorder="1" applyAlignment="1"/>
    <xf numFmtId="0" fontId="14" fillId="2" borderId="20" xfId="0" applyFont="1" applyFill="1" applyBorder="1"/>
    <xf numFmtId="166" fontId="14" fillId="2" borderId="20" xfId="6" applyNumberFormat="1" applyFont="1" applyFill="1" applyBorder="1"/>
    <xf numFmtId="166" fontId="14" fillId="2" borderId="20" xfId="6" applyNumberFormat="1" applyFont="1" applyFill="1" applyBorder="1" applyAlignment="1">
      <alignment horizontal="left"/>
    </xf>
    <xf numFmtId="166" fontId="14" fillId="2" borderId="21" xfId="6" applyNumberFormat="1" applyFont="1" applyFill="1" applyBorder="1"/>
    <xf numFmtId="0" fontId="14" fillId="14" borderId="20" xfId="0" applyFont="1" applyFill="1" applyBorder="1"/>
    <xf numFmtId="166" fontId="14" fillId="14" borderId="20" xfId="6" applyNumberFormat="1" applyFont="1" applyFill="1" applyBorder="1"/>
    <xf numFmtId="166" fontId="14" fillId="14" borderId="20" xfId="6" applyNumberFormat="1" applyFont="1" applyFill="1" applyBorder="1" applyAlignment="1">
      <alignment horizontal="left"/>
    </xf>
    <xf numFmtId="166" fontId="14" fillId="14" borderId="21" xfId="6" applyNumberFormat="1" applyFont="1" applyFill="1" applyBorder="1"/>
    <xf numFmtId="0" fontId="14" fillId="16" borderId="0" xfId="0" applyFont="1" applyFill="1" applyBorder="1" applyAlignment="1">
      <alignment horizontal="center"/>
    </xf>
    <xf numFmtId="0" fontId="14" fillId="16" borderId="15" xfId="0" applyFont="1" applyFill="1" applyBorder="1" applyAlignment="1">
      <alignment horizontal="center"/>
    </xf>
    <xf numFmtId="0" fontId="48" fillId="3" borderId="92" xfId="0" applyFont="1" applyFill="1" applyBorder="1"/>
    <xf numFmtId="0" fontId="48" fillId="3" borderId="93" xfId="0" applyFont="1" applyFill="1" applyBorder="1"/>
    <xf numFmtId="166" fontId="48" fillId="3" borderId="93" xfId="6" applyNumberFormat="1" applyFont="1" applyFill="1" applyBorder="1"/>
    <xf numFmtId="166" fontId="48" fillId="3" borderId="93" xfId="6" applyNumberFormat="1" applyFont="1" applyFill="1" applyBorder="1" applyAlignment="1">
      <alignment horizontal="left"/>
    </xf>
    <xf numFmtId="166" fontId="48" fillId="3" borderId="91" xfId="6" applyNumberFormat="1" applyFont="1" applyFill="1" applyBorder="1"/>
    <xf numFmtId="0" fontId="14" fillId="2" borderId="94" xfId="0" applyFont="1" applyFill="1" applyBorder="1"/>
    <xf numFmtId="0" fontId="14" fillId="14" borderId="94" xfId="0" applyFont="1" applyFill="1" applyBorder="1"/>
    <xf numFmtId="0" fontId="14" fillId="2" borderId="95" xfId="0" applyFont="1" applyFill="1" applyBorder="1"/>
    <xf numFmtId="0" fontId="14" fillId="2" borderId="96" xfId="0" applyFont="1" applyFill="1" applyBorder="1"/>
    <xf numFmtId="166" fontId="14" fillId="2" borderId="96" xfId="6" applyNumberFormat="1" applyFont="1" applyFill="1" applyBorder="1"/>
    <xf numFmtId="166" fontId="14" fillId="2" borderId="96" xfId="6" applyNumberFormat="1" applyFont="1" applyFill="1" applyBorder="1" applyAlignment="1">
      <alignment horizontal="left"/>
    </xf>
    <xf numFmtId="166" fontId="14" fillId="2" borderId="97" xfId="6" applyNumberFormat="1" applyFont="1" applyFill="1" applyBorder="1"/>
    <xf numFmtId="0" fontId="14" fillId="16" borderId="16" xfId="0" applyFont="1" applyFill="1" applyBorder="1" applyAlignment="1">
      <alignment horizontal="center"/>
    </xf>
    <xf numFmtId="0" fontId="14" fillId="16" borderId="86" xfId="0" applyFont="1" applyFill="1" applyBorder="1" applyAlignment="1">
      <alignment horizontal="center"/>
    </xf>
    <xf numFmtId="0" fontId="48" fillId="3" borderId="13" xfId="0" applyFont="1" applyFill="1" applyBorder="1" applyAlignment="1">
      <alignment horizontal="center"/>
    </xf>
    <xf numFmtId="0" fontId="48" fillId="3" borderId="84" xfId="0" applyFont="1" applyFill="1" applyBorder="1" applyAlignment="1">
      <alignment horizontal="center"/>
    </xf>
    <xf numFmtId="0" fontId="21" fillId="16" borderId="13" xfId="0" applyFont="1" applyFill="1" applyBorder="1" applyAlignment="1">
      <alignment horizontal="center"/>
    </xf>
    <xf numFmtId="0" fontId="21" fillId="16" borderId="84" xfId="0" applyFont="1" applyFill="1" applyBorder="1" applyAlignment="1">
      <alignment horizontal="center"/>
    </xf>
    <xf numFmtId="1" fontId="21" fillId="16" borderId="12" xfId="0" applyNumberFormat="1" applyFont="1" applyFill="1" applyBorder="1" applyAlignment="1">
      <alignment horizontal="center"/>
    </xf>
    <xf numFmtId="0" fontId="49" fillId="16" borderId="94" xfId="0" applyFont="1" applyFill="1" applyBorder="1"/>
    <xf numFmtId="49" fontId="50" fillId="0" borderId="0" xfId="0" applyNumberFormat="1" applyFont="1"/>
    <xf numFmtId="0" fontId="51" fillId="0" borderId="0" xfId="0" applyFont="1"/>
    <xf numFmtId="0" fontId="52" fillId="0" borderId="0" xfId="0" applyFont="1"/>
    <xf numFmtId="0" fontId="51" fillId="20" borderId="12" xfId="0" applyFont="1" applyFill="1" applyBorder="1"/>
    <xf numFmtId="0" fontId="52" fillId="20" borderId="13" xfId="0" applyFont="1" applyFill="1" applyBorder="1"/>
    <xf numFmtId="0" fontId="51" fillId="20" borderId="13" xfId="0" applyFont="1" applyFill="1" applyBorder="1"/>
    <xf numFmtId="0" fontId="51" fillId="20" borderId="84" xfId="0" applyFont="1" applyFill="1" applyBorder="1"/>
    <xf numFmtId="167" fontId="52" fillId="20" borderId="14" xfId="6" applyNumberFormat="1" applyFont="1" applyFill="1" applyBorder="1"/>
    <xf numFmtId="0" fontId="52" fillId="20" borderId="0" xfId="0" applyFont="1" applyFill="1"/>
    <xf numFmtId="0" fontId="51" fillId="20" borderId="0" xfId="0" applyFont="1" applyFill="1"/>
    <xf numFmtId="0" fontId="51" fillId="20" borderId="15" xfId="0" applyFont="1" applyFill="1" applyBorder="1"/>
    <xf numFmtId="0" fontId="49" fillId="20" borderId="0" xfId="0" applyFont="1" applyFill="1" applyAlignment="1">
      <alignment horizontal="center"/>
    </xf>
    <xf numFmtId="0" fontId="51" fillId="20" borderId="14" xfId="0" applyFont="1" applyFill="1" applyBorder="1"/>
    <xf numFmtId="0" fontId="53" fillId="0" borderId="0" xfId="0" applyFont="1"/>
    <xf numFmtId="0" fontId="53" fillId="20" borderId="0" xfId="0" applyFont="1" applyFill="1"/>
    <xf numFmtId="167" fontId="52" fillId="20" borderId="0" xfId="6" applyNumberFormat="1" applyFont="1" applyFill="1" applyBorder="1" applyAlignment="1">
      <alignment horizontal="centerContinuous"/>
    </xf>
    <xf numFmtId="167" fontId="52" fillId="20" borderId="0" xfId="6" applyNumberFormat="1" applyFont="1" applyFill="1" applyBorder="1" applyAlignment="1">
      <alignment horizontal="center"/>
    </xf>
    <xf numFmtId="166" fontId="53" fillId="20" borderId="0" xfId="6" quotePrefix="1" applyNumberFormat="1" applyFont="1" applyFill="1" applyAlignment="1">
      <alignment horizontal="left" indent="1"/>
    </xf>
    <xf numFmtId="164" fontId="53" fillId="20" borderId="0" xfId="3" quotePrefix="1" applyNumberFormat="1" applyFont="1" applyFill="1" applyAlignment="1">
      <alignment horizontal="left" indent="1"/>
    </xf>
    <xf numFmtId="169" fontId="52" fillId="20" borderId="0" xfId="6" applyNumberFormat="1" applyFont="1" applyFill="1" applyBorder="1"/>
    <xf numFmtId="0" fontId="51" fillId="20" borderId="0" xfId="3" applyFont="1" applyFill="1" applyAlignment="1">
      <alignment horizontal="left" indent="2"/>
    </xf>
    <xf numFmtId="169" fontId="51" fillId="21" borderId="0" xfId="6" applyNumberFormat="1" applyFont="1" applyFill="1" applyBorder="1"/>
    <xf numFmtId="169" fontId="51" fillId="20" borderId="0" xfId="6" applyNumberFormat="1" applyFont="1" applyFill="1" applyBorder="1"/>
    <xf numFmtId="0" fontId="54" fillId="20" borderId="14" xfId="0" applyFont="1" applyFill="1" applyBorder="1"/>
    <xf numFmtId="0" fontId="54" fillId="20" borderId="0" xfId="3" applyFont="1" applyFill="1" applyAlignment="1">
      <alignment horizontal="left" indent="1"/>
    </xf>
    <xf numFmtId="0" fontId="54" fillId="20" borderId="15" xfId="0" applyFont="1" applyFill="1" applyBorder="1"/>
    <xf numFmtId="0" fontId="54" fillId="0" borderId="0" xfId="0" applyFont="1"/>
    <xf numFmtId="0" fontId="51" fillId="20" borderId="0" xfId="6" quotePrefix="1" applyNumberFormat="1" applyFont="1" applyFill="1" applyBorder="1" applyAlignment="1">
      <alignment horizontal="left" indent="2"/>
    </xf>
    <xf numFmtId="0" fontId="52" fillId="20" borderId="0" xfId="3" quotePrefix="1" applyFont="1" applyFill="1" applyAlignment="1">
      <alignment horizontal="left" indent="1"/>
    </xf>
    <xf numFmtId="169" fontId="52" fillId="22" borderId="11" xfId="6" applyNumberFormat="1" applyFont="1" applyFill="1" applyBorder="1"/>
    <xf numFmtId="0" fontId="52" fillId="20" borderId="14" xfId="0" applyFont="1" applyFill="1" applyBorder="1"/>
    <xf numFmtId="0" fontId="51" fillId="20" borderId="0" xfId="0" applyFont="1" applyFill="1" applyAlignment="1">
      <alignment horizontal="left" indent="1"/>
    </xf>
    <xf numFmtId="0" fontId="52" fillId="20" borderId="0" xfId="0" applyFont="1" applyFill="1" applyAlignment="1">
      <alignment horizontal="left" indent="2"/>
    </xf>
    <xf numFmtId="0" fontId="51" fillId="20" borderId="0" xfId="6" quotePrefix="1" applyNumberFormat="1" applyFont="1" applyFill="1" applyBorder="1" applyAlignment="1">
      <alignment horizontal="left" indent="3"/>
    </xf>
    <xf numFmtId="0" fontId="51" fillId="20" borderId="0" xfId="0" applyFont="1" applyFill="1" applyAlignment="1">
      <alignment horizontal="left" indent="3"/>
    </xf>
    <xf numFmtId="169" fontId="51" fillId="22" borderId="0" xfId="6" applyNumberFormat="1" applyFont="1" applyFill="1" applyBorder="1"/>
    <xf numFmtId="0" fontId="52" fillId="20" borderId="15" xfId="0" applyFont="1" applyFill="1" applyBorder="1"/>
    <xf numFmtId="169" fontId="51" fillId="22" borderId="10" xfId="6" applyNumberFormat="1" applyFont="1" applyFill="1" applyBorder="1"/>
    <xf numFmtId="169" fontId="52" fillId="22" borderId="0" xfId="6" applyNumberFormat="1" applyFont="1" applyFill="1" applyBorder="1"/>
    <xf numFmtId="0" fontId="51" fillId="20" borderId="0" xfId="0" applyFont="1" applyFill="1" applyAlignment="1">
      <alignment horizontal="left" wrapText="1" indent="3"/>
    </xf>
    <xf numFmtId="0" fontId="20" fillId="2" borderId="85" xfId="0" applyFont="1" applyFill="1" applyBorder="1"/>
    <xf numFmtId="0" fontId="20" fillId="2" borderId="16" xfId="0" applyFont="1" applyFill="1" applyBorder="1"/>
    <xf numFmtId="0" fontId="20" fillId="2" borderId="86" xfId="0" applyFont="1" applyFill="1" applyBorder="1"/>
    <xf numFmtId="0" fontId="20" fillId="0" borderId="0" xfId="0" applyFont="1"/>
    <xf numFmtId="0" fontId="52" fillId="0" borderId="16" xfId="0" applyFont="1" applyBorder="1"/>
    <xf numFmtId="0" fontId="20" fillId="2" borderId="12" xfId="0" applyFont="1" applyFill="1" applyBorder="1"/>
    <xf numFmtId="0" fontId="24" fillId="2" borderId="13" xfId="0" applyFont="1" applyFill="1" applyBorder="1"/>
    <xf numFmtId="0" fontId="20" fillId="2" borderId="13" xfId="0" applyFont="1" applyFill="1" applyBorder="1"/>
    <xf numFmtId="0" fontId="20" fillId="2" borderId="84" xfId="0" applyFont="1" applyFill="1" applyBorder="1"/>
    <xf numFmtId="167" fontId="24" fillId="2" borderId="14" xfId="6" applyNumberFormat="1" applyFont="1" applyFill="1" applyBorder="1"/>
    <xf numFmtId="0" fontId="24" fillId="2" borderId="0" xfId="0" applyFont="1" applyFill="1"/>
    <xf numFmtId="0" fontId="20" fillId="2" borderId="0" xfId="0" applyFont="1" applyFill="1"/>
    <xf numFmtId="0" fontId="20" fillId="2" borderId="15" xfId="0" applyFont="1" applyFill="1" applyBorder="1"/>
    <xf numFmtId="0" fontId="22" fillId="2" borderId="0" xfId="0" applyFont="1" applyFill="1"/>
    <xf numFmtId="0" fontId="24" fillId="2" borderId="0" xfId="0" applyFont="1" applyFill="1" applyAlignment="1">
      <alignment horizontal="center"/>
    </xf>
    <xf numFmtId="0" fontId="20" fillId="2" borderId="14" xfId="0" applyFont="1" applyFill="1" applyBorder="1"/>
    <xf numFmtId="164" fontId="22" fillId="2" borderId="0" xfId="3" quotePrefix="1" applyNumberFormat="1" applyFont="1" applyFill="1"/>
    <xf numFmtId="169" fontId="20" fillId="2" borderId="0" xfId="6" applyNumberFormat="1" applyFont="1" applyFill="1" applyBorder="1"/>
    <xf numFmtId="0" fontId="24" fillId="2" borderId="0" xfId="0" applyFont="1" applyFill="1" applyAlignment="1">
      <alignment horizontal="left" indent="1"/>
    </xf>
    <xf numFmtId="169" fontId="20" fillId="16" borderId="0" xfId="6" applyNumberFormat="1" applyFont="1" applyFill="1" applyBorder="1"/>
    <xf numFmtId="0" fontId="20" fillId="2" borderId="0" xfId="0" applyFont="1" applyFill="1" applyAlignment="1">
      <alignment horizontal="left" indent="2"/>
    </xf>
    <xf numFmtId="169" fontId="20" fillId="16" borderId="10" xfId="6" applyNumberFormat="1" applyFont="1" applyFill="1" applyBorder="1"/>
    <xf numFmtId="169" fontId="24" fillId="8" borderId="0" xfId="6" applyNumberFormat="1" applyFont="1" applyFill="1" applyBorder="1"/>
    <xf numFmtId="169" fontId="24" fillId="2" borderId="0" xfId="6" applyNumberFormat="1" applyFont="1" applyFill="1" applyBorder="1"/>
    <xf numFmtId="0" fontId="20" fillId="2" borderId="0" xfId="0" applyFont="1" applyFill="1" applyAlignment="1">
      <alignment horizontal="left" wrapText="1" indent="2"/>
    </xf>
    <xf numFmtId="169" fontId="24" fillId="8" borderId="11" xfId="6" applyNumberFormat="1" applyFont="1" applyFill="1" applyBorder="1"/>
    <xf numFmtId="0" fontId="21" fillId="0" borderId="0" xfId="0" applyFont="1"/>
    <xf numFmtId="0" fontId="55" fillId="0" borderId="0" xfId="0" applyFont="1"/>
    <xf numFmtId="0" fontId="56" fillId="0" borderId="0" xfId="0" applyFont="1"/>
    <xf numFmtId="0" fontId="14" fillId="2" borderId="0" xfId="0" applyFont="1" applyFill="1"/>
    <xf numFmtId="0" fontId="14" fillId="2" borderId="12" xfId="0" applyFont="1" applyFill="1" applyBorder="1"/>
    <xf numFmtId="0" fontId="14" fillId="2" borderId="13" xfId="0" applyFont="1" applyFill="1" applyBorder="1"/>
    <xf numFmtId="0" fontId="14" fillId="2" borderId="84" xfId="0" applyFont="1" applyFill="1" applyBorder="1"/>
    <xf numFmtId="0" fontId="14" fillId="2" borderId="14" xfId="0" applyFont="1" applyFill="1" applyBorder="1"/>
    <xf numFmtId="0" fontId="21" fillId="2" borderId="0" xfId="0" applyFont="1" applyFill="1" applyAlignment="1">
      <alignment horizontal="center"/>
    </xf>
    <xf numFmtId="0" fontId="57" fillId="2" borderId="0" xfId="0" applyFont="1" applyFill="1" applyAlignment="1">
      <alignment horizontal="center"/>
    </xf>
    <xf numFmtId="0" fontId="14" fillId="2" borderId="15" xfId="0" applyFont="1" applyFill="1" applyBorder="1"/>
    <xf numFmtId="0" fontId="22" fillId="2" borderId="0" xfId="0" applyFont="1" applyFill="1" applyAlignment="1">
      <alignment horizontal="left"/>
    </xf>
    <xf numFmtId="0" fontId="23" fillId="2" borderId="0" xfId="0" applyFont="1" applyFill="1"/>
    <xf numFmtId="166" fontId="20" fillId="16" borderId="0" xfId="6" quotePrefix="1" applyNumberFormat="1" applyFont="1" applyFill="1" applyBorder="1" applyAlignment="1">
      <alignment horizontal="right" wrapText="1"/>
    </xf>
    <xf numFmtId="166" fontId="20" fillId="2" borderId="0" xfId="6" quotePrefix="1" applyNumberFormat="1" applyFont="1" applyFill="1" applyBorder="1" applyAlignment="1">
      <alignment horizontal="right" wrapText="1"/>
    </xf>
    <xf numFmtId="0" fontId="22" fillId="2" borderId="0" xfId="6" quotePrefix="1" applyNumberFormat="1" applyFont="1" applyFill="1" applyBorder="1" applyAlignment="1">
      <alignment horizontal="right" wrapText="1"/>
    </xf>
    <xf numFmtId="0" fontId="14" fillId="2" borderId="0" xfId="0" applyFont="1" applyFill="1" applyAlignment="1">
      <alignment horizontal="left" indent="3"/>
    </xf>
    <xf numFmtId="168" fontId="20" fillId="2" borderId="0" xfId="6" applyNumberFormat="1" applyFont="1" applyFill="1" applyBorder="1" applyAlignment="1">
      <alignment horizontal="right"/>
    </xf>
    <xf numFmtId="0" fontId="21" fillId="2" borderId="0" xfId="0" applyFont="1" applyFill="1" applyAlignment="1">
      <alignment horizontal="left" indent="1"/>
    </xf>
    <xf numFmtId="168" fontId="24" fillId="8" borderId="11" xfId="6" applyNumberFormat="1" applyFont="1" applyFill="1" applyBorder="1" applyAlignment="1">
      <alignment horizontal="right"/>
    </xf>
    <xf numFmtId="168" fontId="24" fillId="2" borderId="0" xfId="6" applyNumberFormat="1" applyFont="1" applyFill="1" applyBorder="1" applyAlignment="1">
      <alignment horizontal="right"/>
    </xf>
    <xf numFmtId="168" fontId="20" fillId="16" borderId="0" xfId="6" applyNumberFormat="1" applyFont="1" applyFill="1" applyBorder="1" applyAlignment="1">
      <alignment horizontal="right"/>
    </xf>
    <xf numFmtId="166" fontId="14" fillId="2" borderId="0" xfId="6" applyNumberFormat="1" applyFont="1" applyFill="1" applyBorder="1"/>
    <xf numFmtId="0" fontId="21" fillId="2" borderId="14" xfId="0" applyFont="1" applyFill="1" applyBorder="1"/>
    <xf numFmtId="0" fontId="21" fillId="2" borderId="15" xfId="0" applyFont="1" applyFill="1" applyBorder="1"/>
    <xf numFmtId="168" fontId="20" fillId="2" borderId="0" xfId="6" applyNumberFormat="1" applyFont="1" applyFill="1" applyBorder="1" applyAlignment="1">
      <alignment horizontal="right" vertical="top"/>
    </xf>
    <xf numFmtId="0" fontId="23" fillId="2" borderId="0" xfId="0" applyFont="1" applyFill="1" applyAlignment="1">
      <alignment horizontal="left" indent="3"/>
    </xf>
    <xf numFmtId="0" fontId="14" fillId="2" borderId="0" xfId="0" applyFont="1" applyFill="1" applyAlignment="1">
      <alignment horizontal="left" indent="1"/>
    </xf>
    <xf numFmtId="0" fontId="23" fillId="2" borderId="0" xfId="0" applyFont="1" applyFill="1" applyAlignment="1">
      <alignment horizontal="left" indent="1"/>
    </xf>
    <xf numFmtId="0" fontId="24" fillId="2" borderId="14" xfId="0" applyFont="1" applyFill="1" applyBorder="1"/>
    <xf numFmtId="0" fontId="14" fillId="2" borderId="85" xfId="0" applyFont="1" applyFill="1" applyBorder="1"/>
    <xf numFmtId="0" fontId="14" fillId="2" borderId="16" xfId="0" applyFont="1" applyFill="1" applyBorder="1"/>
    <xf numFmtId="0" fontId="14" fillId="2" borderId="86" xfId="0" applyFont="1" applyFill="1" applyBorder="1"/>
    <xf numFmtId="0" fontId="24" fillId="0" borderId="0" xfId="0" applyFont="1"/>
    <xf numFmtId="0" fontId="58" fillId="0" borderId="0" xfId="0" applyFont="1"/>
    <xf numFmtId="0" fontId="59" fillId="0" borderId="0" xfId="0" applyFont="1"/>
    <xf numFmtId="0" fontId="59" fillId="0" borderId="0" xfId="0" applyFont="1" applyAlignment="1">
      <alignment horizontal="center"/>
    </xf>
    <xf numFmtId="167" fontId="24" fillId="0" borderId="0" xfId="6" applyNumberFormat="1" applyFont="1" applyBorder="1" applyAlignment="1">
      <alignment horizontal="center"/>
    </xf>
    <xf numFmtId="0" fontId="24" fillId="0" borderId="0" xfId="0" applyFont="1" applyAlignment="1">
      <alignment horizontal="center"/>
    </xf>
    <xf numFmtId="0" fontId="24" fillId="2" borderId="13" xfId="0" applyFont="1" applyFill="1" applyBorder="1" applyAlignment="1">
      <alignment horizontal="left"/>
    </xf>
    <xf numFmtId="0" fontId="20" fillId="2" borderId="13" xfId="0" applyFont="1" applyFill="1" applyBorder="1" applyAlignment="1">
      <alignment horizontal="left"/>
    </xf>
    <xf numFmtId="0" fontId="24" fillId="2" borderId="0" xfId="0" applyFont="1" applyFill="1" applyAlignment="1">
      <alignment horizontal="left"/>
    </xf>
    <xf numFmtId="0" fontId="24" fillId="2" borderId="15" xfId="0" applyFont="1" applyFill="1" applyBorder="1"/>
    <xf numFmtId="168" fontId="24" fillId="2" borderId="0" xfId="0" applyNumberFormat="1" applyFont="1" applyFill="1" applyAlignment="1">
      <alignment horizontal="left"/>
    </xf>
    <xf numFmtId="168" fontId="24" fillId="2" borderId="0" xfId="0" applyNumberFormat="1" applyFont="1" applyFill="1" applyAlignment="1">
      <alignment horizontal="center"/>
    </xf>
    <xf numFmtId="168" fontId="22" fillId="2" borderId="0" xfId="0" applyNumberFormat="1" applyFont="1" applyFill="1"/>
    <xf numFmtId="1" fontId="22" fillId="2" borderId="0" xfId="6" applyNumberFormat="1" applyFont="1" applyFill="1" applyBorder="1" applyAlignment="1">
      <alignment horizontal="right" wrapText="1"/>
    </xf>
    <xf numFmtId="1" fontId="22" fillId="2" borderId="0" xfId="6" applyNumberFormat="1" applyFont="1" applyFill="1" applyBorder="1" applyAlignment="1">
      <alignment horizontal="left" wrapText="1"/>
    </xf>
    <xf numFmtId="0" fontId="60" fillId="2" borderId="14" xfId="0" applyFont="1" applyFill="1" applyBorder="1"/>
    <xf numFmtId="168" fontId="61" fillId="2" borderId="0" xfId="0" applyNumberFormat="1" applyFont="1" applyFill="1"/>
    <xf numFmtId="1" fontId="61" fillId="2" borderId="0" xfId="6" applyNumberFormat="1" applyFont="1" applyFill="1" applyBorder="1" applyAlignment="1">
      <alignment horizontal="right" wrapText="1"/>
    </xf>
    <xf numFmtId="1" fontId="61" fillId="2" borderId="0" xfId="6" applyNumberFormat="1" applyFont="1" applyFill="1" applyBorder="1" applyAlignment="1">
      <alignment horizontal="left" wrapText="1"/>
    </xf>
    <xf numFmtId="0" fontId="60" fillId="2" borderId="15" xfId="0" applyFont="1" applyFill="1" applyBorder="1"/>
    <xf numFmtId="0" fontId="60" fillId="0" borderId="0" xfId="0" applyFont="1"/>
    <xf numFmtId="0" fontId="20" fillId="2" borderId="0" xfId="0" applyFont="1" applyFill="1" applyAlignment="1">
      <alignment horizontal="left" indent="1"/>
    </xf>
    <xf numFmtId="165" fontId="20" fillId="8" borderId="0" xfId="1" applyFont="1" applyFill="1" applyBorder="1" applyAlignment="1">
      <alignment horizontal="right"/>
    </xf>
    <xf numFmtId="165" fontId="20" fillId="2" borderId="0" xfId="1" applyFont="1" applyFill="1" applyBorder="1" applyAlignment="1">
      <alignment horizontal="right"/>
    </xf>
    <xf numFmtId="0" fontId="20" fillId="2" borderId="0" xfId="0" applyFont="1" applyFill="1" applyAlignment="1">
      <alignment horizontal="left" wrapText="1" indent="1"/>
    </xf>
    <xf numFmtId="165" fontId="20" fillId="2" borderId="0" xfId="1" applyFont="1" applyFill="1" applyBorder="1" applyAlignment="1">
      <alignment horizontal="left" indent="1"/>
    </xf>
    <xf numFmtId="165" fontId="24" fillId="8" borderId="11" xfId="1" applyFont="1" applyFill="1" applyBorder="1" applyAlignment="1">
      <alignment horizontal="right"/>
    </xf>
    <xf numFmtId="165" fontId="24" fillId="2" borderId="0" xfId="1" applyFont="1" applyFill="1" applyBorder="1" applyAlignment="1">
      <alignment horizontal="right"/>
    </xf>
    <xf numFmtId="165" fontId="24" fillId="2" borderId="0" xfId="1" applyFont="1" applyFill="1" applyBorder="1" applyAlignment="1">
      <alignment horizontal="left"/>
    </xf>
    <xf numFmtId="0" fontId="20" fillId="2" borderId="0" xfId="0" applyFont="1" applyFill="1" applyAlignment="1">
      <alignment horizontal="left"/>
    </xf>
    <xf numFmtId="168" fontId="20" fillId="2" borderId="11" xfId="0" applyNumberFormat="1" applyFont="1" applyFill="1" applyBorder="1"/>
    <xf numFmtId="0" fontId="20" fillId="16" borderId="0" xfId="0" applyFont="1" applyFill="1" applyAlignment="1">
      <alignment horizontal="left" indent="1"/>
    </xf>
    <xf numFmtId="167" fontId="20" fillId="16" borderId="1" xfId="6" applyNumberFormat="1" applyFont="1" applyFill="1" applyBorder="1"/>
    <xf numFmtId="167" fontId="20" fillId="16" borderId="11" xfId="6" applyNumberFormat="1" applyFont="1" applyFill="1" applyBorder="1"/>
    <xf numFmtId="167" fontId="20" fillId="16" borderId="2" xfId="6" applyNumberFormat="1" applyFont="1" applyFill="1" applyBorder="1"/>
    <xf numFmtId="167" fontId="20" fillId="0" borderId="0" xfId="6" applyNumberFormat="1" applyFont="1" applyFill="1" applyBorder="1"/>
    <xf numFmtId="167" fontId="20" fillId="16" borderId="4" xfId="6" applyNumberFormat="1" applyFont="1" applyFill="1" applyBorder="1"/>
    <xf numFmtId="167" fontId="20" fillId="16" borderId="0" xfId="6" applyNumberFormat="1" applyFont="1" applyFill="1" applyBorder="1"/>
    <xf numFmtId="167" fontId="20" fillId="16" borderId="3" xfId="6" applyNumberFormat="1" applyFont="1" applyFill="1" applyBorder="1"/>
    <xf numFmtId="0" fontId="20" fillId="0" borderId="0" xfId="0" applyFont="1" applyAlignment="1">
      <alignment horizontal="left" wrapText="1" indent="1"/>
    </xf>
    <xf numFmtId="167" fontId="20" fillId="16" borderId="7" xfId="6" applyNumberFormat="1" applyFont="1" applyFill="1" applyBorder="1"/>
    <xf numFmtId="167" fontId="20" fillId="16" borderId="10" xfId="6" applyNumberFormat="1" applyFont="1" applyFill="1" applyBorder="1"/>
    <xf numFmtId="167" fontId="20" fillId="16" borderId="8" xfId="6" applyNumberFormat="1" applyFont="1" applyFill="1" applyBorder="1"/>
    <xf numFmtId="167" fontId="24" fillId="0" borderId="0" xfId="6" applyNumberFormat="1" applyFont="1" applyFill="1"/>
    <xf numFmtId="167" fontId="24" fillId="0" borderId="0" xfId="6" applyNumberFormat="1" applyFont="1"/>
    <xf numFmtId="0" fontId="20" fillId="0" borderId="0" xfId="6" applyNumberFormat="1" applyFont="1" applyFill="1" applyBorder="1"/>
    <xf numFmtId="0" fontId="20" fillId="2" borderId="0" xfId="0" applyNumberFormat="1" applyFont="1" applyFill="1" applyAlignment="1">
      <alignment horizontal="left" indent="1"/>
    </xf>
    <xf numFmtId="0" fontId="20" fillId="2" borderId="0" xfId="1" applyNumberFormat="1" applyFont="1" applyFill="1" applyBorder="1" applyAlignment="1">
      <alignment horizontal="left" indent="1"/>
    </xf>
    <xf numFmtId="0" fontId="62" fillId="0" borderId="0" xfId="0" applyFont="1"/>
    <xf numFmtId="0" fontId="24" fillId="2" borderId="13" xfId="0" applyFont="1" applyFill="1" applyBorder="1" applyAlignment="1">
      <alignment horizontal="center"/>
    </xf>
    <xf numFmtId="0" fontId="24" fillId="2" borderId="0" xfId="0" applyFont="1" applyFill="1" applyAlignment="1">
      <alignment horizontal="center" wrapText="1"/>
    </xf>
    <xf numFmtId="0" fontId="60" fillId="2" borderId="0" xfId="0" applyFont="1" applyFill="1"/>
    <xf numFmtId="0" fontId="61" fillId="2" borderId="0" xfId="0" applyFont="1" applyFill="1"/>
    <xf numFmtId="0" fontId="20" fillId="16" borderId="0" xfId="0" applyFont="1" applyFill="1" applyAlignment="1">
      <alignment horizontal="center"/>
    </xf>
    <xf numFmtId="0" fontId="20" fillId="2" borderId="0" xfId="0" applyFont="1" applyFill="1" applyAlignment="1">
      <alignment horizontal="center"/>
    </xf>
    <xf numFmtId="0" fontId="24" fillId="0" borderId="0" xfId="0" applyFont="1" applyAlignment="1">
      <alignment horizontal="left"/>
    </xf>
    <xf numFmtId="165" fontId="46" fillId="12" borderId="13" xfId="6" applyFont="1" applyFill="1" applyBorder="1" applyAlignment="1">
      <alignment wrapText="1"/>
    </xf>
    <xf numFmtId="165" fontId="47" fillId="0" borderId="16" xfId="6" applyFont="1" applyFill="1" applyBorder="1" applyAlignment="1">
      <alignment wrapText="1"/>
    </xf>
    <xf numFmtId="165" fontId="24" fillId="8" borderId="11" xfId="6" applyFont="1" applyFill="1" applyBorder="1" applyAlignment="1">
      <alignment horizontal="right"/>
    </xf>
    <xf numFmtId="165" fontId="20" fillId="8" borderId="0" xfId="6" applyNumberFormat="1" applyFont="1" applyFill="1" applyBorder="1" applyAlignment="1">
      <alignment horizontal="right"/>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13" fillId="0" borderId="0" xfId="0" applyNumberFormat="1" applyFont="1" applyFill="1" applyBorder="1" applyAlignment="1" applyProtection="1">
      <alignment horizontal="center" vertical="center" wrapText="1"/>
    </xf>
    <xf numFmtId="0" fontId="9" fillId="0" borderId="4" xfId="0" applyFont="1" applyBorder="1" applyAlignment="1" applyProtection="1">
      <alignment vertical="top" wrapText="1"/>
    </xf>
    <xf numFmtId="0" fontId="8" fillId="0" borderId="4" xfId="0" applyFont="1" applyFill="1" applyBorder="1" applyAlignment="1" applyProtection="1">
      <alignment horizontal="left" vertical="top" wrapText="1"/>
      <protection locked="0"/>
    </xf>
    <xf numFmtId="0" fontId="8" fillId="0" borderId="0" xfId="0" applyFont="1" applyFill="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166" fontId="11" fillId="0" borderId="0" xfId="6" applyNumberFormat="1" applyFont="1" applyFill="1" applyBorder="1" applyAlignment="1" applyProtection="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36" fillId="0" borderId="0" xfId="0" applyFont="1"/>
    <xf numFmtId="0" fontId="8" fillId="0" borderId="4" xfId="0" applyNumberFormat="1" applyFont="1" applyFill="1" applyBorder="1" applyAlignment="1" applyProtection="1">
      <alignment horizontal="left" vertical="top" wrapText="1"/>
    </xf>
    <xf numFmtId="0" fontId="13" fillId="0" borderId="4" xfId="0" applyNumberFormat="1" applyFont="1" applyFill="1" applyBorder="1" applyAlignment="1" applyProtection="1">
      <alignment horizontal="left" vertical="top" wrapText="1"/>
    </xf>
    <xf numFmtId="0" fontId="7" fillId="0" borderId="8" xfId="0" applyFont="1" applyBorder="1"/>
    <xf numFmtId="0" fontId="11" fillId="4" borderId="46"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166" fontId="11" fillId="0" borderId="0" xfId="6" applyNumberFormat="1" applyFont="1" applyFill="1" applyBorder="1" applyAlignment="1" applyProtection="1">
      <alignment vertical="center"/>
    </xf>
    <xf numFmtId="0" fontId="36" fillId="0" borderId="0" xfId="0" applyFont="1" applyAlignment="1" applyProtection="1">
      <alignment vertical="top"/>
    </xf>
    <xf numFmtId="0" fontId="9" fillId="0" borderId="4" xfId="0" applyFont="1" applyBorder="1" applyAlignment="1">
      <alignment wrapText="1"/>
    </xf>
    <xf numFmtId="0" fontId="11" fillId="4" borderId="45" xfId="1" applyNumberFormat="1" applyFont="1" applyFill="1" applyBorder="1" applyAlignment="1" applyProtection="1">
      <alignment horizontal="left" vertical="center" wrapText="1"/>
      <protection locked="0"/>
    </xf>
    <xf numFmtId="0" fontId="7" fillId="0" borderId="1" xfId="0" applyFont="1" applyBorder="1" applyAlignment="1" applyProtection="1">
      <alignment vertical="top" wrapText="1"/>
    </xf>
    <xf numFmtId="0" fontId="7" fillId="0" borderId="2" xfId="0" applyFont="1" applyBorder="1" applyAlignment="1" applyProtection="1">
      <alignment vertical="top" wrapText="1"/>
    </xf>
    <xf numFmtId="1" fontId="11" fillId="2" borderId="0" xfId="1" applyNumberFormat="1" applyFont="1" applyFill="1" applyBorder="1" applyAlignment="1" applyProtection="1">
      <alignment horizontal="center" vertical="top" wrapText="1"/>
    </xf>
    <xf numFmtId="0" fontId="13" fillId="2" borderId="4" xfId="0" applyFont="1" applyFill="1" applyBorder="1" applyAlignment="1">
      <alignment horizontal="center" vertical="top" wrapText="1"/>
    </xf>
    <xf numFmtId="166" fontId="11" fillId="0" borderId="0" xfId="6" applyNumberFormat="1" applyFont="1" applyFill="1" applyBorder="1" applyAlignment="1" applyProtection="1">
      <alignment vertical="center"/>
    </xf>
    <xf numFmtId="0" fontId="8" fillId="0" borderId="4" xfId="0" applyFont="1" applyBorder="1" applyAlignment="1">
      <alignment horizontal="left" vertical="top" wrapText="1"/>
    </xf>
    <xf numFmtId="0" fontId="9" fillId="7" borderId="53" xfId="0" applyFont="1" applyFill="1" applyBorder="1" applyAlignment="1">
      <alignment horizontal="center" vertical="center" wrapText="1"/>
    </xf>
    <xf numFmtId="0" fontId="8" fillId="0" borderId="0" xfId="0" applyFont="1" applyAlignment="1">
      <alignment horizontal="left" vertical="top" wrapText="1"/>
    </xf>
    <xf numFmtId="0" fontId="8" fillId="0" borderId="3" xfId="0" applyNumberFormat="1" applyFont="1" applyFill="1" applyBorder="1" applyAlignment="1" applyProtection="1">
      <alignment vertical="top" wrapText="1"/>
    </xf>
    <xf numFmtId="0" fontId="42" fillId="0" borderId="0" xfId="0" applyFont="1" applyAlignment="1">
      <alignment vertical="top"/>
    </xf>
    <xf numFmtId="0" fontId="13" fillId="2" borderId="0" xfId="0" applyFont="1" applyFill="1" applyAlignment="1">
      <alignment horizontal="center" vertical="top" wrapText="1"/>
    </xf>
    <xf numFmtId="0" fontId="13" fillId="2" borderId="3" xfId="0" applyFont="1" applyFill="1" applyBorder="1" applyAlignment="1">
      <alignment horizontal="center" vertical="top" wrapText="1"/>
    </xf>
    <xf numFmtId="0" fontId="7" fillId="2" borderId="0" xfId="0" applyFont="1" applyFill="1" applyAlignment="1">
      <alignment horizontal="left" vertical="top"/>
    </xf>
    <xf numFmtId="0" fontId="42" fillId="2" borderId="0" xfId="0" applyFont="1" applyFill="1" applyAlignment="1">
      <alignment vertical="top"/>
    </xf>
    <xf numFmtId="0" fontId="9" fillId="2" borderId="0" xfId="0" applyFont="1" applyFill="1" applyAlignment="1">
      <alignment vertical="top"/>
    </xf>
    <xf numFmtId="0" fontId="8" fillId="0" borderId="0" xfId="0" applyFont="1" applyAlignment="1">
      <alignment vertical="top"/>
    </xf>
    <xf numFmtId="0" fontId="8" fillId="2" borderId="0" xfId="0" applyFont="1" applyFill="1" applyAlignment="1">
      <alignment vertical="top"/>
    </xf>
    <xf numFmtId="0" fontId="9" fillId="0" borderId="43" xfId="0" applyFont="1" applyBorder="1" applyAlignment="1">
      <alignment horizontal="center" vertical="center" wrapText="1"/>
    </xf>
    <xf numFmtId="0" fontId="9" fillId="0" borderId="0" xfId="0" applyFont="1" applyAlignment="1">
      <alignment horizontal="center" vertical="center" wrapText="1"/>
    </xf>
    <xf numFmtId="0" fontId="7" fillId="0" borderId="3" xfId="0" applyFont="1" applyBorder="1" applyAlignment="1">
      <alignment vertical="top"/>
    </xf>
    <xf numFmtId="0" fontId="8" fillId="0" borderId="98" xfId="0" applyFont="1" applyBorder="1" applyAlignment="1">
      <alignment horizontal="center" wrapText="1"/>
    </xf>
    <xf numFmtId="166" fontId="11" fillId="4" borderId="76" xfId="6" applyNumberFormat="1" applyFont="1" applyFill="1" applyBorder="1" applyAlignment="1" applyProtection="1">
      <alignment vertical="top"/>
      <protection locked="0"/>
    </xf>
    <xf numFmtId="0" fontId="38" fillId="0" borderId="43" xfId="0" applyFont="1" applyBorder="1" applyAlignment="1">
      <alignment horizontal="left" vertical="center" wrapText="1"/>
    </xf>
    <xf numFmtId="0" fontId="38" fillId="0" borderId="0" xfId="0" applyFont="1" applyAlignment="1">
      <alignment horizontal="left" vertical="center" wrapText="1"/>
    </xf>
    <xf numFmtId="0" fontId="7" fillId="0" borderId="98" xfId="0" applyFont="1" applyBorder="1" applyAlignment="1">
      <alignment horizontal="center" vertical="top"/>
    </xf>
    <xf numFmtId="0" fontId="38" fillId="0" borderId="0" xfId="0" applyFont="1" applyFill="1" applyBorder="1" applyAlignment="1">
      <alignment horizontal="left"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64" fillId="0" borderId="0" xfId="0" applyFont="1" applyAlignment="1">
      <alignment vertical="center"/>
    </xf>
    <xf numFmtId="1" fontId="14" fillId="16" borderId="14" xfId="0" applyNumberFormat="1" applyFont="1" applyFill="1" applyBorder="1" applyAlignment="1">
      <alignment horizontal="center"/>
    </xf>
    <xf numFmtId="1" fontId="14" fillId="16" borderId="85" xfId="0" applyNumberFormat="1" applyFont="1" applyFill="1" applyBorder="1" applyAlignment="1">
      <alignment horizontal="center"/>
    </xf>
    <xf numFmtId="0" fontId="13" fillId="0" borderId="4" xfId="0" applyNumberFormat="1" applyFont="1" applyFill="1" applyBorder="1" applyAlignment="1" applyProtection="1">
      <alignment horizontal="left" vertical="top"/>
    </xf>
    <xf numFmtId="0" fontId="67" fillId="0" borderId="0" xfId="0" applyFont="1"/>
    <xf numFmtId="166" fontId="38" fillId="5" borderId="99" xfId="0" applyNumberFormat="1" applyFont="1" applyFill="1" applyBorder="1" applyAlignment="1">
      <alignment vertical="center" wrapText="1"/>
    </xf>
    <xf numFmtId="166" fontId="68" fillId="5" borderId="67" xfId="6" applyNumberFormat="1" applyFont="1" applyFill="1" applyBorder="1" applyAlignment="1" applyProtection="1">
      <alignment vertical="top" wrapText="1"/>
    </xf>
    <xf numFmtId="0" fontId="35" fillId="14" borderId="0" xfId="0" applyFont="1" applyFill="1" applyAlignment="1">
      <alignment horizontal="center" vertical="top"/>
    </xf>
    <xf numFmtId="0" fontId="35" fillId="14" borderId="0" xfId="0" applyFont="1" applyFill="1" applyAlignment="1">
      <alignment horizontal="center" vertical="top" wrapText="1"/>
    </xf>
    <xf numFmtId="0" fontId="7" fillId="0" borderId="0" xfId="0" applyNumberFormat="1" applyFont="1" applyFill="1" applyBorder="1" applyAlignment="1" applyProtection="1">
      <alignment horizontal="left" vertical="top" wrapText="1"/>
    </xf>
    <xf numFmtId="0" fontId="8" fillId="2" borderId="0" xfId="0" applyFont="1" applyFill="1" applyAlignment="1">
      <alignment horizontal="left" vertical="top" wrapText="1"/>
    </xf>
    <xf numFmtId="0" fontId="8" fillId="0" borderId="55"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11" fillId="4" borderId="39" xfId="1" applyNumberFormat="1" applyFont="1" applyFill="1" applyBorder="1" applyAlignment="1" applyProtection="1">
      <alignment horizontal="left" vertical="center" wrapText="1"/>
      <protection locked="0"/>
    </xf>
    <xf numFmtId="0" fontId="11" fillId="4" borderId="40"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11" fillId="4" borderId="48"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39" xfId="0" applyNumberFormat="1" applyFont="1" applyFill="1" applyBorder="1" applyAlignment="1" applyProtection="1">
      <alignment horizontal="left" vertical="top" wrapText="1"/>
    </xf>
    <xf numFmtId="0" fontId="8" fillId="7" borderId="40" xfId="0" applyNumberFormat="1" applyFont="1" applyFill="1" applyBorder="1" applyAlignment="1" applyProtection="1">
      <alignment horizontal="left" vertical="top" wrapText="1"/>
    </xf>
    <xf numFmtId="0" fontId="8" fillId="7" borderId="38" xfId="0" applyNumberFormat="1" applyFont="1" applyFill="1" applyBorder="1" applyAlignment="1" applyProtection="1">
      <alignment horizontal="left" vertical="top" wrapText="1"/>
    </xf>
    <xf numFmtId="0" fontId="8" fillId="7" borderId="43" xfId="0" applyNumberFormat="1" applyFont="1" applyFill="1" applyBorder="1" applyAlignment="1" applyProtection="1">
      <alignment horizontal="left" vertical="top" wrapText="1"/>
    </xf>
    <xf numFmtId="0" fontId="8" fillId="7" borderId="0" xfId="0" applyNumberFormat="1" applyFont="1" applyFill="1" applyBorder="1" applyAlignment="1" applyProtection="1">
      <alignment horizontal="left" vertical="top" wrapText="1"/>
    </xf>
    <xf numFmtId="0" fontId="8" fillId="7" borderId="42" xfId="0" applyNumberFormat="1" applyFont="1" applyFill="1" applyBorder="1" applyAlignment="1" applyProtection="1">
      <alignment horizontal="left" vertical="top" wrapText="1"/>
    </xf>
    <xf numFmtId="0" fontId="8" fillId="7" borderId="46" xfId="0" applyNumberFormat="1" applyFont="1" applyFill="1" applyBorder="1" applyAlignment="1" applyProtection="1">
      <alignment horizontal="left" vertical="top" wrapText="1"/>
    </xf>
    <xf numFmtId="0" fontId="8" fillId="7" borderId="47" xfId="0" applyNumberFormat="1" applyFont="1" applyFill="1" applyBorder="1" applyAlignment="1" applyProtection="1">
      <alignment horizontal="left" vertical="top" wrapText="1"/>
    </xf>
    <xf numFmtId="0" fontId="8" fillId="7" borderId="45" xfId="0" applyNumberFormat="1" applyFont="1" applyFill="1" applyBorder="1" applyAlignment="1" applyProtection="1">
      <alignment horizontal="left" vertical="top" wrapText="1"/>
    </xf>
    <xf numFmtId="0" fontId="11" fillId="4" borderId="52" xfId="1" applyNumberFormat="1" applyFont="1" applyFill="1" applyBorder="1" applyAlignment="1" applyProtection="1">
      <alignment horizontal="center" vertical="center" wrapText="1"/>
      <protection locked="0"/>
    </xf>
    <xf numFmtId="0" fontId="11" fillId="7" borderId="39" xfId="1" applyNumberFormat="1" applyFont="1" applyFill="1" applyBorder="1" applyAlignment="1" applyProtection="1">
      <alignment horizontal="left" vertical="center" wrapText="1" indent="2"/>
    </xf>
    <xf numFmtId="0" fontId="11" fillId="7" borderId="40" xfId="1" applyNumberFormat="1" applyFont="1" applyFill="1" applyBorder="1" applyAlignment="1" applyProtection="1">
      <alignment horizontal="left" vertical="center" wrapText="1" indent="2"/>
    </xf>
    <xf numFmtId="0" fontId="11" fillId="7" borderId="41" xfId="1" applyNumberFormat="1" applyFont="1" applyFill="1" applyBorder="1" applyAlignment="1" applyProtection="1">
      <alignment horizontal="left" vertical="center" wrapText="1" indent="2"/>
    </xf>
    <xf numFmtId="0" fontId="11" fillId="7" borderId="46" xfId="1" applyNumberFormat="1" applyFont="1" applyFill="1" applyBorder="1" applyAlignment="1" applyProtection="1">
      <alignment horizontal="left" vertical="center" wrapText="1" indent="2"/>
    </xf>
    <xf numFmtId="0" fontId="11" fillId="7" borderId="47" xfId="1" applyNumberFormat="1" applyFont="1" applyFill="1" applyBorder="1" applyAlignment="1" applyProtection="1">
      <alignment horizontal="left" vertical="center" wrapText="1" indent="2"/>
    </xf>
    <xf numFmtId="0" fontId="11" fillId="7" borderId="48" xfId="1" applyNumberFormat="1" applyFont="1" applyFill="1" applyBorder="1" applyAlignment="1" applyProtection="1">
      <alignment horizontal="left" vertical="center" wrapText="1" indent="2"/>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9" fillId="7" borderId="52" xfId="0" applyFont="1" applyFill="1" applyBorder="1" applyAlignment="1" applyProtection="1">
      <alignment horizontal="center" vertical="top" wrapText="1"/>
    </xf>
    <xf numFmtId="0" fontId="10" fillId="7" borderId="49" xfId="1" applyNumberFormat="1" applyFont="1" applyFill="1" applyBorder="1" applyAlignment="1" applyProtection="1">
      <alignment horizontal="center" vertical="top" wrapText="1"/>
    </xf>
    <xf numFmtId="0" fontId="10" fillId="7" borderId="50" xfId="1" applyNumberFormat="1" applyFont="1" applyFill="1" applyBorder="1" applyAlignment="1" applyProtection="1">
      <alignment horizontal="center" vertical="top" wrapText="1"/>
    </xf>
    <xf numFmtId="0" fontId="10" fillId="7" borderId="68" xfId="1" applyNumberFormat="1" applyFont="1" applyFill="1" applyBorder="1" applyAlignment="1" applyProtection="1">
      <alignment horizontal="center" vertical="top" wrapTex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14" fontId="11" fillId="4" borderId="39" xfId="1" applyNumberFormat="1" applyFont="1" applyFill="1" applyBorder="1" applyAlignment="1" applyProtection="1">
      <alignment horizontal="left" vertical="center" wrapText="1"/>
      <protection locked="0"/>
    </xf>
    <xf numFmtId="14" fontId="11" fillId="4" borderId="40" xfId="1" applyNumberFormat="1" applyFont="1" applyFill="1" applyBorder="1" applyAlignment="1" applyProtection="1">
      <alignment horizontal="left" vertical="center" wrapText="1"/>
      <protection locked="0"/>
    </xf>
    <xf numFmtId="14" fontId="11" fillId="4" borderId="41" xfId="1" applyNumberFormat="1" applyFont="1" applyFill="1" applyBorder="1" applyAlignment="1" applyProtection="1">
      <alignment horizontal="left" vertical="center" wrapText="1"/>
      <protection locked="0"/>
    </xf>
    <xf numFmtId="14" fontId="11" fillId="4" borderId="46" xfId="1" applyNumberFormat="1" applyFont="1" applyFill="1" applyBorder="1" applyAlignment="1" applyProtection="1">
      <alignment horizontal="left" vertical="center" wrapText="1"/>
      <protection locked="0"/>
    </xf>
    <xf numFmtId="14" fontId="11" fillId="4" borderId="47" xfId="1" applyNumberFormat="1" applyFont="1" applyFill="1" applyBorder="1" applyAlignment="1" applyProtection="1">
      <alignment horizontal="left" vertical="center" wrapText="1"/>
      <protection locked="0"/>
    </xf>
    <xf numFmtId="14" fontId="11" fillId="4" borderId="48" xfId="1" applyNumberFormat="1" applyFont="1" applyFill="1" applyBorder="1" applyAlignment="1" applyProtection="1">
      <alignment horizontal="left" vertical="center" wrapText="1"/>
      <protection locked="0"/>
    </xf>
    <xf numFmtId="0" fontId="8" fillId="0" borderId="57"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59"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62"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1" fillId="4" borderId="43"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11" fillId="7" borderId="43" xfId="1" applyNumberFormat="1" applyFont="1" applyFill="1" applyBorder="1" applyAlignment="1" applyProtection="1">
      <alignment horizontal="left" vertical="center" wrapText="1" indent="2"/>
    </xf>
    <xf numFmtId="0" fontId="11" fillId="7" borderId="0" xfId="1" applyNumberFormat="1" applyFont="1" applyFill="1" applyBorder="1" applyAlignment="1" applyProtection="1">
      <alignment horizontal="left" vertical="center" wrapText="1" indent="2"/>
    </xf>
    <xf numFmtId="0" fontId="11" fillId="7" borderId="3" xfId="1" applyNumberFormat="1" applyFont="1" applyFill="1" applyBorder="1" applyAlignment="1" applyProtection="1">
      <alignment horizontal="left" vertical="center" wrapText="1" indent="2"/>
    </xf>
    <xf numFmtId="0" fontId="31" fillId="7" borderId="39" xfId="0" applyNumberFormat="1" applyFont="1" applyFill="1" applyBorder="1" applyAlignment="1" applyProtection="1">
      <alignment horizontal="center" vertical="center"/>
    </xf>
    <xf numFmtId="0" fontId="31" fillId="7" borderId="40" xfId="0" applyNumberFormat="1" applyFont="1" applyFill="1" applyBorder="1" applyAlignment="1" applyProtection="1">
      <alignment horizontal="center" vertical="center"/>
    </xf>
    <xf numFmtId="0" fontId="31" fillId="7" borderId="38" xfId="0" applyNumberFormat="1" applyFont="1" applyFill="1" applyBorder="1" applyAlignment="1" applyProtection="1">
      <alignment horizontal="center" vertical="center"/>
    </xf>
    <xf numFmtId="0" fontId="31" fillId="7" borderId="46" xfId="0" applyNumberFormat="1" applyFont="1" applyFill="1" applyBorder="1" applyAlignment="1" applyProtection="1">
      <alignment horizontal="center" vertical="center"/>
    </xf>
    <xf numFmtId="0" fontId="31" fillId="7" borderId="47" xfId="0" applyNumberFormat="1" applyFont="1" applyFill="1" applyBorder="1" applyAlignment="1" applyProtection="1">
      <alignment horizontal="center" vertical="center"/>
    </xf>
    <xf numFmtId="0" fontId="31" fillId="7" borderId="45" xfId="0" applyNumberFormat="1" applyFont="1" applyFill="1" applyBorder="1" applyAlignment="1" applyProtection="1">
      <alignment horizontal="center" vertical="center"/>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6" fillId="3" borderId="4" xfId="0" applyNumberFormat="1" applyFont="1" applyFill="1" applyBorder="1" applyAlignment="1" applyProtection="1">
      <alignment horizontal="center" vertical="top"/>
    </xf>
    <xf numFmtId="0" fontId="6" fillId="3" borderId="0" xfId="0" applyNumberFormat="1" applyFont="1" applyFill="1" applyBorder="1" applyAlignment="1" applyProtection="1">
      <alignment horizontal="center" vertical="top"/>
    </xf>
    <xf numFmtId="0" fontId="6" fillId="3" borderId="3" xfId="0" applyNumberFormat="1" applyFont="1" applyFill="1" applyBorder="1" applyAlignment="1" applyProtection="1">
      <alignment horizontal="center" vertical="top"/>
    </xf>
    <xf numFmtId="0" fontId="7" fillId="0" borderId="0" xfId="0" applyFont="1" applyFill="1" applyBorder="1" applyAlignment="1" applyProtection="1">
      <alignment horizontal="left" vertical="top" wrapText="1"/>
    </xf>
    <xf numFmtId="0" fontId="7" fillId="0" borderId="3" xfId="0" applyFont="1" applyFill="1" applyBorder="1" applyAlignment="1" applyProtection="1">
      <alignment horizontal="left" vertical="top" wrapText="1"/>
    </xf>
    <xf numFmtId="0" fontId="6" fillId="3" borderId="7" xfId="0" applyNumberFormat="1" applyFont="1" applyFill="1" applyBorder="1" applyAlignment="1" applyProtection="1">
      <alignment horizontal="center" vertical="top"/>
    </xf>
    <xf numFmtId="0" fontId="6" fillId="3" borderId="10" xfId="0" applyNumberFormat="1" applyFont="1" applyFill="1" applyBorder="1" applyAlignment="1" applyProtection="1">
      <alignment horizontal="center" vertical="top"/>
    </xf>
    <xf numFmtId="0" fontId="6" fillId="3" borderId="8" xfId="0" applyNumberFormat="1" applyFont="1" applyFill="1" applyBorder="1" applyAlignment="1" applyProtection="1">
      <alignment horizontal="center" vertical="top"/>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13" fillId="0" borderId="42" xfId="0" applyNumberFormat="1" applyFont="1" applyFill="1" applyBorder="1" applyAlignment="1" applyProtection="1">
      <alignment horizontal="right" vertical="center" wrapText="1" inden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6" fillId="3" borderId="5" xfId="0" applyFont="1" applyFill="1" applyBorder="1" applyAlignment="1">
      <alignment horizontal="center" vertical="top"/>
    </xf>
    <xf numFmtId="0" fontId="6" fillId="3" borderId="9" xfId="0" applyFont="1" applyFill="1" applyBorder="1" applyAlignment="1">
      <alignment horizontal="center" vertical="top"/>
    </xf>
    <xf numFmtId="0" fontId="6" fillId="3" borderId="6" xfId="0" applyFont="1" applyFill="1" applyBorder="1" applyAlignment="1">
      <alignment horizontal="center" vertical="top"/>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3"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3" fillId="0" borderId="57" xfId="0" applyFont="1" applyBorder="1" applyAlignment="1">
      <alignment horizontal="left" vertical="center" wrapText="1"/>
    </xf>
    <xf numFmtId="0" fontId="13" fillId="0" borderId="53" xfId="0" applyFont="1" applyBorder="1" applyAlignment="1">
      <alignment horizontal="left" vertical="center" wrapText="1"/>
    </xf>
    <xf numFmtId="0" fontId="13" fillId="0" borderId="59" xfId="0" applyFont="1" applyBorder="1" applyAlignment="1">
      <alignment horizontal="left" vertical="center" wrapText="1"/>
    </xf>
    <xf numFmtId="0" fontId="13" fillId="0" borderId="60" xfId="0" applyFont="1" applyBorder="1" applyAlignment="1">
      <alignment horizontal="left" vertical="center" wrapText="1"/>
    </xf>
    <xf numFmtId="0" fontId="13" fillId="0" borderId="70" xfId="0" applyFont="1" applyBorder="1" applyAlignment="1">
      <alignment horizontal="left" vertical="center" wrapText="1"/>
    </xf>
    <xf numFmtId="0" fontId="13" fillId="0" borderId="63" xfId="0" applyFont="1" applyBorder="1" applyAlignment="1">
      <alignment horizontal="left" vertical="center" wrapText="1"/>
    </xf>
    <xf numFmtId="0" fontId="8" fillId="0" borderId="53" xfId="0" applyFont="1" applyBorder="1" applyAlignment="1">
      <alignment horizontal="left" vertical="center" wrapText="1"/>
    </xf>
    <xf numFmtId="0" fontId="8" fillId="0" borderId="58" xfId="0" applyFont="1" applyBorder="1" applyAlignment="1">
      <alignment horizontal="left" vertical="center" wrapText="1"/>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63" xfId="0" applyFont="1" applyBorder="1" applyAlignment="1">
      <alignment horizontal="left" vertical="center" wrapText="1"/>
    </xf>
    <xf numFmtId="0" fontId="8" fillId="0" borderId="71" xfId="0" applyFont="1" applyBorder="1" applyAlignment="1">
      <alignment horizontal="left" vertical="center" wrapText="1"/>
    </xf>
    <xf numFmtId="0" fontId="8" fillId="0" borderId="0" xfId="0" applyFont="1" applyBorder="1" applyAlignment="1">
      <alignment horizontal="left" vertical="center"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8" fillId="0" borderId="6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11" fillId="4" borderId="52" xfId="1" applyNumberFormat="1" applyFont="1" applyFill="1" applyBorder="1" applyAlignment="1" applyProtection="1">
      <alignment horizontal="left" vertical="center" wrapText="1"/>
      <protection locked="0"/>
    </xf>
    <xf numFmtId="0" fontId="11" fillId="4" borderId="49" xfId="1" applyNumberFormat="1" applyFont="1" applyFill="1" applyBorder="1" applyAlignment="1" applyProtection="1">
      <alignment horizontal="left" vertical="center" wrapText="1"/>
      <protection locked="0"/>
    </xf>
    <xf numFmtId="0" fontId="8" fillId="7" borderId="52" xfId="0" applyNumberFormat="1" applyFont="1" applyFill="1" applyBorder="1" applyAlignment="1" applyProtection="1">
      <alignment horizontal="left" vertical="top" wrapText="1"/>
    </xf>
    <xf numFmtId="0" fontId="8" fillId="7" borderId="49" xfId="0" applyNumberFormat="1" applyFont="1" applyFill="1" applyBorder="1" applyAlignment="1" applyProtection="1">
      <alignment horizontal="left" vertical="top" wrapText="1"/>
    </xf>
    <xf numFmtId="0" fontId="8" fillId="7" borderId="98" xfId="0" applyNumberFormat="1" applyFont="1" applyFill="1" applyBorder="1" applyAlignment="1" applyProtection="1">
      <alignment horizontal="left" vertical="top" wrapText="1"/>
    </xf>
    <xf numFmtId="0" fontId="8" fillId="2" borderId="0" xfId="0" applyNumberFormat="1" applyFont="1" applyFill="1" applyBorder="1" applyAlignment="1" applyProtection="1">
      <alignment horizontal="left" vertical="top" wrapText="1"/>
    </xf>
    <xf numFmtId="0" fontId="8" fillId="2" borderId="3" xfId="0" applyNumberFormat="1" applyFont="1" applyFill="1" applyBorder="1" applyAlignment="1" applyProtection="1">
      <alignment horizontal="left" vertical="top" wrapText="1"/>
    </xf>
    <xf numFmtId="0" fontId="9" fillId="2" borderId="55" xfId="0" applyFont="1" applyFill="1" applyBorder="1" applyAlignment="1">
      <alignment horizontal="center" vertical="center"/>
    </xf>
    <xf numFmtId="0" fontId="11" fillId="4" borderId="51" xfId="1" applyNumberFormat="1" applyFont="1" applyFill="1" applyBorder="1" applyAlignment="1" applyProtection="1">
      <alignment horizontal="left" vertical="center" wrapText="1"/>
      <protection locked="0"/>
    </xf>
    <xf numFmtId="0" fontId="11" fillId="4" borderId="98" xfId="1" applyNumberFormat="1" applyFont="1" applyFill="1" applyBorder="1" applyAlignment="1" applyProtection="1">
      <alignment horizontal="left" vertical="center" wrapText="1"/>
      <protection locked="0"/>
    </xf>
    <xf numFmtId="0" fontId="11" fillId="2" borderId="0" xfId="1" applyNumberFormat="1" applyFont="1" applyFill="1" applyBorder="1" applyAlignment="1" applyProtection="1">
      <alignment horizontal="left" vertical="center" wrapText="1"/>
      <protection locked="0"/>
    </xf>
    <xf numFmtId="0" fontId="11" fillId="2" borderId="3" xfId="1" applyNumberFormat="1" applyFont="1" applyFill="1" applyBorder="1" applyAlignment="1" applyProtection="1">
      <alignment horizontal="left" vertical="center" wrapText="1"/>
      <protection locked="0"/>
    </xf>
    <xf numFmtId="0" fontId="11" fillId="4" borderId="56"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49" xfId="1" applyNumberFormat="1" applyFont="1" applyFill="1" applyBorder="1" applyAlignment="1" applyProtection="1">
      <alignment horizontal="left" vertical="top" wrapText="1"/>
      <protection locked="0"/>
    </xf>
    <xf numFmtId="0" fontId="11" fillId="4" borderId="50" xfId="1" applyNumberFormat="1" applyFont="1" applyFill="1" applyBorder="1" applyAlignment="1" applyProtection="1">
      <alignment horizontal="left" vertical="top" wrapText="1"/>
      <protection locked="0"/>
    </xf>
    <xf numFmtId="0" fontId="11" fillId="4" borderId="68" xfId="1" applyNumberFormat="1" applyFont="1" applyFill="1" applyBorder="1" applyAlignment="1" applyProtection="1">
      <alignment horizontal="left" vertical="top" wrapText="1"/>
      <protection locked="0"/>
    </xf>
    <xf numFmtId="0" fontId="13" fillId="7" borderId="52" xfId="0" applyFont="1" applyFill="1" applyBorder="1" applyAlignment="1">
      <alignment horizontal="center" vertical="center" wrapText="1"/>
    </xf>
    <xf numFmtId="0" fontId="13" fillId="7" borderId="56" xfId="0" applyFont="1" applyFill="1" applyBorder="1" applyAlignment="1">
      <alignment horizontal="center" vertical="center"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8" fillId="0" borderId="37" xfId="0" applyNumberFormat="1" applyFont="1" applyFill="1" applyBorder="1" applyAlignment="1" applyProtection="1">
      <alignment vertical="top" wrapText="1"/>
    </xf>
    <xf numFmtId="0" fontId="8" fillId="0" borderId="38" xfId="0" applyNumberFormat="1" applyFont="1" applyFill="1" applyBorder="1" applyAlignment="1" applyProtection="1">
      <alignment vertical="top" wrapText="1"/>
    </xf>
    <xf numFmtId="0" fontId="8" fillId="0" borderId="42" xfId="0" applyNumberFormat="1" applyFont="1" applyFill="1" applyBorder="1" applyAlignment="1" applyProtection="1">
      <alignment vertical="top" wrapText="1"/>
    </xf>
    <xf numFmtId="0" fontId="8" fillId="0" borderId="44" xfId="0" applyNumberFormat="1" applyFont="1" applyFill="1" applyBorder="1" applyAlignment="1" applyProtection="1">
      <alignment vertical="top" wrapText="1"/>
    </xf>
    <xf numFmtId="0" fontId="8" fillId="0" borderId="45" xfId="0" applyNumberFormat="1" applyFont="1" applyFill="1" applyBorder="1" applyAlignment="1" applyProtection="1">
      <alignment vertical="top" wrapText="1"/>
    </xf>
    <xf numFmtId="0" fontId="11" fillId="4" borderId="53" xfId="1" applyNumberFormat="1" applyFont="1" applyFill="1" applyBorder="1" applyAlignment="1" applyProtection="1">
      <alignment vertical="top" wrapText="1"/>
      <protection locked="0"/>
    </xf>
    <xf numFmtId="0" fontId="11" fillId="4" borderId="60" xfId="1" applyNumberFormat="1" applyFont="1" applyFill="1" applyBorder="1" applyAlignment="1" applyProtection="1">
      <alignment vertical="top" wrapText="1"/>
      <protection locked="0"/>
    </xf>
    <xf numFmtId="0" fontId="11" fillId="4" borderId="54" xfId="1" applyNumberFormat="1" applyFont="1" applyFill="1" applyBorder="1" applyAlignment="1" applyProtection="1">
      <alignmen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47" xfId="1" applyNumberFormat="1" applyFont="1" applyFill="1" applyBorder="1" applyAlignment="1" applyProtection="1">
      <alignment horizontal="left" vertical="top" wrapText="1"/>
      <protection locked="0"/>
    </xf>
    <xf numFmtId="0" fontId="11" fillId="4" borderId="4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top" wrapText="1"/>
    </xf>
    <xf numFmtId="0" fontId="9" fillId="7" borderId="56" xfId="0" applyNumberFormat="1" applyFont="1" applyFill="1" applyBorder="1" applyAlignment="1" applyProtection="1">
      <alignment horizontal="center" vertical="top" wrapText="1"/>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8" fillId="0" borderId="4" xfId="0" applyFont="1" applyBorder="1" applyAlignment="1">
      <alignment horizontal="left" vertical="center" wrapText="1"/>
    </xf>
    <xf numFmtId="0" fontId="11" fillId="4" borderId="1" xfId="1" applyNumberFormat="1" applyFont="1" applyFill="1" applyBorder="1" applyAlignment="1" applyProtection="1">
      <alignment horizontal="left" vertical="top" wrapText="1"/>
      <protection locked="0"/>
    </xf>
    <xf numFmtId="0" fontId="11" fillId="4" borderId="11" xfId="1" applyNumberFormat="1" applyFont="1" applyFill="1" applyBorder="1" applyAlignment="1" applyProtection="1">
      <alignment horizontal="left" vertical="top" wrapText="1"/>
      <protection locked="0"/>
    </xf>
    <xf numFmtId="0" fontId="11" fillId="4" borderId="2" xfId="1" applyNumberFormat="1" applyFont="1" applyFill="1" applyBorder="1" applyAlignment="1" applyProtection="1">
      <alignment horizontal="left" vertical="top" wrapText="1"/>
      <protection locked="0"/>
    </xf>
    <xf numFmtId="0" fontId="11" fillId="4" borderId="4" xfId="1" applyNumberFormat="1" applyFont="1" applyFill="1" applyBorder="1" applyAlignment="1" applyProtection="1">
      <alignment horizontal="left" vertical="top" wrapText="1"/>
      <protection locked="0"/>
    </xf>
    <xf numFmtId="0" fontId="11" fillId="4" borderId="7" xfId="1" applyNumberFormat="1" applyFont="1" applyFill="1" applyBorder="1" applyAlignment="1" applyProtection="1">
      <alignment horizontal="left" vertical="top" wrapText="1"/>
      <protection locked="0"/>
    </xf>
    <xf numFmtId="0" fontId="11" fillId="4" borderId="10" xfId="1" applyNumberFormat="1" applyFont="1" applyFill="1" applyBorder="1" applyAlignment="1" applyProtection="1">
      <alignment horizontal="left" vertical="top" wrapText="1"/>
      <protection locked="0"/>
    </xf>
    <xf numFmtId="0" fontId="11" fillId="4" borderId="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center" wrapText="1"/>
    </xf>
    <xf numFmtId="0" fontId="9" fillId="0" borderId="4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8" fillId="0" borderId="69"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13" fillId="0" borderId="69" xfId="0" applyNumberFormat="1" applyFont="1" applyFill="1" applyBorder="1" applyAlignment="1" applyProtection="1">
      <alignment horizontal="left" vertical="center" wrapText="1" indent="1"/>
    </xf>
    <xf numFmtId="0" fontId="13" fillId="0" borderId="50" xfId="0" applyNumberFormat="1" applyFont="1" applyFill="1" applyBorder="1" applyAlignment="1" applyProtection="1">
      <alignment horizontal="left" vertical="center" wrapText="1" indent="1"/>
    </xf>
    <xf numFmtId="0" fontId="13" fillId="0" borderId="51" xfId="0" applyNumberFormat="1" applyFont="1" applyFill="1" applyBorder="1" applyAlignment="1" applyProtection="1">
      <alignment horizontal="left" vertical="center" wrapText="1" indent="1"/>
    </xf>
    <xf numFmtId="0" fontId="39" fillId="0" borderId="9" xfId="0" applyFont="1" applyBorder="1" applyAlignment="1">
      <alignment horizontal="center" vertical="top"/>
    </xf>
    <xf numFmtId="0" fontId="66" fillId="3" borderId="7" xfId="0" applyNumberFormat="1" applyFont="1" applyFill="1" applyBorder="1" applyAlignment="1" applyProtection="1">
      <alignment horizontal="left" vertical="top" wrapText="1"/>
    </xf>
    <xf numFmtId="0" fontId="66" fillId="3" borderId="10" xfId="0" applyNumberFormat="1" applyFont="1" applyFill="1" applyBorder="1" applyAlignment="1" applyProtection="1">
      <alignment horizontal="left" vertical="top" wrapText="1"/>
    </xf>
    <xf numFmtId="0" fontId="66" fillId="3" borderId="8" xfId="0" applyNumberFormat="1" applyFont="1" applyFill="1" applyBorder="1" applyAlignment="1" applyProtection="1">
      <alignment horizontal="left" vertical="top" wrapText="1"/>
    </xf>
    <xf numFmtId="0" fontId="9" fillId="7" borderId="53" xfId="0" applyNumberFormat="1" applyFont="1" applyFill="1" applyBorder="1" applyAlignment="1" applyProtection="1">
      <alignment horizontal="center" vertical="center" wrapText="1"/>
    </xf>
    <xf numFmtId="0" fontId="9" fillId="7" borderId="5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left" vertical="top" wrapText="1"/>
    </xf>
    <xf numFmtId="0" fontId="13" fillId="0" borderId="0" xfId="0" applyNumberFormat="1" applyFont="1" applyFill="1" applyBorder="1" applyAlignment="1" applyProtection="1">
      <alignment horizontal="left" vertical="top" wrapText="1"/>
    </xf>
    <xf numFmtId="0" fontId="13" fillId="0" borderId="42" xfId="0" applyNumberFormat="1" applyFont="1" applyFill="1" applyBorder="1" applyAlignment="1" applyProtection="1">
      <alignment horizontal="left" vertical="top" wrapText="1"/>
    </xf>
    <xf numFmtId="0" fontId="13" fillId="0" borderId="44" xfId="0" applyNumberFormat="1" applyFont="1" applyFill="1" applyBorder="1" applyAlignment="1" applyProtection="1">
      <alignment horizontal="left" vertical="top" wrapText="1"/>
    </xf>
    <xf numFmtId="0" fontId="13" fillId="0" borderId="47" xfId="0" applyNumberFormat="1" applyFont="1" applyFill="1" applyBorder="1" applyAlignment="1" applyProtection="1">
      <alignment horizontal="left" vertical="top" wrapText="1"/>
    </xf>
    <xf numFmtId="0" fontId="13" fillId="0" borderId="45" xfId="0" applyNumberFormat="1" applyFont="1" applyFill="1" applyBorder="1" applyAlignment="1" applyProtection="1">
      <alignment horizontal="left" vertical="top" wrapText="1"/>
    </xf>
    <xf numFmtId="0" fontId="11" fillId="4" borderId="38"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13" fillId="2" borderId="4" xfId="0" applyFont="1" applyFill="1" applyBorder="1" applyAlignment="1">
      <alignment horizontal="center" vertical="top" wrapText="1"/>
    </xf>
    <xf numFmtId="0" fontId="13" fillId="7" borderId="39"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9" fontId="11" fillId="4" borderId="52" xfId="10" applyFont="1" applyFill="1" applyBorder="1" applyAlignment="1" applyProtection="1">
      <alignment horizontal="left" vertical="center" wrapText="1"/>
      <protection locked="0"/>
    </xf>
    <xf numFmtId="9" fontId="11" fillId="4" borderId="56" xfId="10" applyFont="1" applyFill="1" applyBorder="1" applyAlignment="1" applyProtection="1">
      <alignment horizontal="left" vertical="center" wrapText="1"/>
      <protection locked="0"/>
    </xf>
    <xf numFmtId="9" fontId="0" fillId="0" borderId="52" xfId="10" applyFont="1" applyBorder="1" applyAlignment="1" applyProtection="1">
      <alignment horizontal="left" vertical="center" wrapText="1"/>
      <protection locked="0"/>
    </xf>
    <xf numFmtId="9" fontId="0" fillId="0" borderId="56" xfId="10" applyFont="1" applyBorder="1" applyAlignment="1" applyProtection="1">
      <alignment horizontal="left" vertical="center" wrapText="1"/>
      <protection locked="0"/>
    </xf>
    <xf numFmtId="0" fontId="9" fillId="2" borderId="72" xfId="0" applyFont="1" applyFill="1" applyBorder="1" applyAlignment="1">
      <alignment horizontal="center" vertical="center"/>
    </xf>
    <xf numFmtId="0" fontId="11" fillId="4" borderId="39" xfId="1" applyNumberFormat="1" applyFont="1" applyFill="1" applyBorder="1" applyAlignment="1" applyProtection="1">
      <alignment horizontal="center" vertical="center" wrapText="1"/>
      <protection locked="0"/>
    </xf>
    <xf numFmtId="0" fontId="11" fillId="4" borderId="40" xfId="1" applyNumberFormat="1" applyFont="1" applyFill="1" applyBorder="1" applyAlignment="1" applyProtection="1">
      <alignment horizontal="center" vertical="center" wrapText="1"/>
      <protection locked="0"/>
    </xf>
    <xf numFmtId="0" fontId="11" fillId="4" borderId="38" xfId="1" applyNumberFormat="1" applyFont="1" applyFill="1" applyBorder="1" applyAlignment="1" applyProtection="1">
      <alignment horizontal="center" vertical="center" wrapText="1"/>
      <protection locked="0"/>
    </xf>
    <xf numFmtId="0" fontId="11" fillId="4" borderId="82" xfId="1" applyNumberFormat="1" applyFont="1" applyFill="1" applyBorder="1" applyAlignment="1" applyProtection="1">
      <alignment horizontal="center" vertical="center" wrapText="1"/>
      <protection locked="0"/>
    </xf>
    <xf numFmtId="0" fontId="11" fillId="4" borderId="10" xfId="1" applyNumberFormat="1" applyFont="1" applyFill="1" applyBorder="1" applyAlignment="1" applyProtection="1">
      <alignment horizontal="center" vertical="center" wrapText="1"/>
      <protection locked="0"/>
    </xf>
    <xf numFmtId="0" fontId="11" fillId="4" borderId="83" xfId="1" applyNumberFormat="1" applyFont="1" applyFill="1" applyBorder="1" applyAlignment="1" applyProtection="1">
      <alignment horizontal="center" vertical="center" wrapText="1"/>
      <protection locked="0"/>
    </xf>
    <xf numFmtId="0" fontId="8" fillId="0" borderId="98" xfId="0" applyFont="1" applyBorder="1" applyAlignment="1">
      <alignment horizontal="left" vertical="top" wrapText="1"/>
    </xf>
    <xf numFmtId="0" fontId="11" fillId="4" borderId="46" xfId="1" applyNumberFormat="1" applyFont="1" applyFill="1" applyBorder="1" applyAlignment="1" applyProtection="1">
      <alignment horizontal="center" vertical="center" wrapText="1"/>
      <protection locked="0"/>
    </xf>
    <xf numFmtId="0" fontId="11" fillId="4" borderId="47" xfId="1" applyNumberFormat="1" applyFont="1" applyFill="1" applyBorder="1" applyAlignment="1" applyProtection="1">
      <alignment horizontal="center" vertical="center" wrapText="1"/>
      <protection locked="0"/>
    </xf>
    <xf numFmtId="0" fontId="11" fillId="4" borderId="45" xfId="1" applyNumberFormat="1" applyFont="1" applyFill="1" applyBorder="1" applyAlignment="1" applyProtection="1">
      <alignment horizontal="center" vertical="center" wrapText="1"/>
      <protection locked="0"/>
    </xf>
    <xf numFmtId="166" fontId="11" fillId="5" borderId="98" xfId="6" applyNumberFormat="1" applyFont="1" applyFill="1" applyBorder="1" applyAlignment="1" applyProtection="1">
      <alignment horizontal="center" vertical="center"/>
    </xf>
    <xf numFmtId="166" fontId="11" fillId="0" borderId="0" xfId="6" applyNumberFormat="1" applyFont="1" applyFill="1" applyBorder="1" applyAlignment="1" applyProtection="1">
      <alignment horizontal="center" vertical="center"/>
    </xf>
    <xf numFmtId="166" fontId="11" fillId="0" borderId="0" xfId="6" applyNumberFormat="1" applyFont="1" applyFill="1" applyBorder="1" applyAlignment="1" applyProtection="1">
      <alignment vertical="center"/>
    </xf>
    <xf numFmtId="0" fontId="8" fillId="0" borderId="0" xfId="0" applyFont="1" applyAlignment="1">
      <alignment horizontal="left" vertical="top" wrapText="1"/>
    </xf>
    <xf numFmtId="0" fontId="9" fillId="7" borderId="53"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9" fillId="0" borderId="43" xfId="0" applyFont="1" applyBorder="1" applyAlignment="1">
      <alignment horizontal="center" vertical="center" wrapText="1"/>
    </xf>
    <xf numFmtId="0" fontId="9" fillId="0" borderId="0" xfId="0" applyFont="1" applyAlignment="1">
      <alignment horizontal="center" vertical="center" wrapText="1"/>
    </xf>
    <xf numFmtId="0" fontId="8" fillId="0" borderId="39" xfId="0" applyNumberFormat="1" applyFont="1" applyFill="1" applyBorder="1" applyAlignment="1" applyProtection="1">
      <alignment horizontal="center" vertical="center" wrapText="1"/>
    </xf>
    <xf numFmtId="0" fontId="8" fillId="0" borderId="46" xfId="0" applyNumberFormat="1" applyFont="1" applyFill="1" applyBorder="1" applyAlignment="1" applyProtection="1">
      <alignment horizontal="center" vertical="center" wrapText="1"/>
    </xf>
    <xf numFmtId="0" fontId="7" fillId="0" borderId="4"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7" fillId="4" borderId="1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9" fontId="0" fillId="0" borderId="73" xfId="10" applyFont="1" applyBorder="1" applyAlignment="1" applyProtection="1">
      <alignment horizontal="left" vertical="center" wrapText="1"/>
      <protection locked="0"/>
    </xf>
    <xf numFmtId="9" fontId="0" fillId="0" borderId="74" xfId="10" applyFont="1" applyBorder="1" applyAlignment="1" applyProtection="1">
      <alignment horizontal="left" vertical="center" wrapText="1"/>
      <protection locked="0"/>
    </xf>
    <xf numFmtId="0" fontId="42" fillId="0" borderId="0" xfId="0" applyNumberFormat="1" applyFont="1" applyFill="1" applyBorder="1" applyAlignment="1" applyProtection="1">
      <alignment horizontal="center" vertical="center" wrapText="1"/>
    </xf>
    <xf numFmtId="0" fontId="8" fillId="0" borderId="37" xfId="0" applyNumberFormat="1" applyFont="1" applyFill="1" applyBorder="1" applyAlignment="1" applyProtection="1">
      <alignment horizontal="left" vertical="center" wrapText="1" indent="1"/>
    </xf>
    <xf numFmtId="0" fontId="8" fillId="0" borderId="40" xfId="0" applyNumberFormat="1" applyFont="1" applyFill="1" applyBorder="1" applyAlignment="1" applyProtection="1">
      <alignment horizontal="left" vertical="center" wrapText="1" indent="1"/>
    </xf>
    <xf numFmtId="0" fontId="8" fillId="0" borderId="38"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47" xfId="0" applyNumberFormat="1" applyFont="1" applyFill="1" applyBorder="1" applyAlignment="1" applyProtection="1">
      <alignment horizontal="left" vertical="center" wrapText="1" indent="1"/>
    </xf>
    <xf numFmtId="0" fontId="8" fillId="0" borderId="45" xfId="0" applyNumberFormat="1" applyFont="1" applyFill="1" applyBorder="1" applyAlignment="1" applyProtection="1">
      <alignment horizontal="left" vertical="center" wrapText="1" indent="1"/>
    </xf>
    <xf numFmtId="0" fontId="8" fillId="0" borderId="57" xfId="0" applyNumberFormat="1" applyFont="1" applyFill="1" applyBorder="1" applyAlignment="1" applyProtection="1">
      <alignment horizontal="left" vertical="top" wrapText="1" indent="1"/>
    </xf>
    <xf numFmtId="0" fontId="8" fillId="0" borderId="53" xfId="0" applyNumberFormat="1" applyFont="1" applyFill="1" applyBorder="1" applyAlignment="1" applyProtection="1">
      <alignment horizontal="left" vertical="top" wrapText="1" indent="1"/>
    </xf>
    <xf numFmtId="0" fontId="8" fillId="0" borderId="62" xfId="0" applyNumberFormat="1" applyFont="1" applyFill="1" applyBorder="1" applyAlignment="1" applyProtection="1">
      <alignment horizontal="left" vertical="top" wrapText="1" indent="1"/>
    </xf>
    <xf numFmtId="0" fontId="8" fillId="0" borderId="54" xfId="0" applyNumberFormat="1" applyFont="1" applyFill="1" applyBorder="1" applyAlignment="1" applyProtection="1">
      <alignment horizontal="left" vertical="top" wrapText="1" indent="1"/>
    </xf>
    <xf numFmtId="0" fontId="8" fillId="0" borderId="39" xfId="0" applyNumberFormat="1" applyFont="1" applyFill="1" applyBorder="1" applyAlignment="1" applyProtection="1">
      <alignment horizontal="center" wrapText="1"/>
    </xf>
    <xf numFmtId="0" fontId="8" fillId="0" borderId="46" xfId="0" applyNumberFormat="1" applyFont="1" applyFill="1" applyBorder="1" applyAlignment="1" applyProtection="1">
      <alignment horizontal="center" wrapText="1"/>
    </xf>
    <xf numFmtId="0" fontId="8" fillId="0" borderId="66" xfId="0" applyNumberFormat="1" applyFont="1" applyFill="1" applyBorder="1" applyAlignment="1" applyProtection="1">
      <alignment horizontal="left" vertical="center" wrapText="1" indent="1"/>
    </xf>
    <xf numFmtId="0" fontId="8" fillId="0" borderId="67" xfId="0" applyNumberFormat="1" applyFont="1" applyFill="1" applyBorder="1" applyAlignment="1" applyProtection="1">
      <alignment horizontal="left" vertical="center" wrapText="1" indent="1"/>
    </xf>
    <xf numFmtId="0" fontId="8" fillId="0" borderId="55"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left" vertical="center" wrapText="1" indent="1"/>
    </xf>
    <xf numFmtId="0" fontId="8" fillId="0" borderId="64" xfId="0" applyNumberFormat="1" applyFont="1" applyFill="1" applyBorder="1" applyAlignment="1" applyProtection="1">
      <alignment horizontal="left" vertical="center" wrapText="1" indent="1"/>
    </xf>
    <xf numFmtId="0" fontId="8" fillId="0" borderId="65" xfId="0" applyNumberFormat="1" applyFont="1" applyFill="1" applyBorder="1" applyAlignment="1" applyProtection="1">
      <alignment horizontal="left" vertical="center" wrapText="1" indent="1"/>
    </xf>
    <xf numFmtId="0" fontId="8" fillId="0" borderId="77" xfId="0" applyNumberFormat="1" applyFont="1" applyFill="1" applyBorder="1" applyAlignment="1" applyProtection="1">
      <alignment horizontal="right" vertical="top" wrapText="1"/>
    </xf>
    <xf numFmtId="0" fontId="8" fillId="0" borderId="78" xfId="0" applyNumberFormat="1" applyFont="1" applyFill="1" applyBorder="1" applyAlignment="1" applyProtection="1">
      <alignment horizontal="right" vertical="top" wrapText="1"/>
    </xf>
    <xf numFmtId="0" fontId="8" fillId="0" borderId="62"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7" fillId="0" borderId="52" xfId="0" applyFont="1" applyBorder="1" applyAlignment="1">
      <alignment horizontal="left" vertical="center" wrapText="1" indent="1"/>
    </xf>
    <xf numFmtId="0" fontId="7" fillId="0" borderId="65" xfId="0" applyFont="1" applyBorder="1" applyAlignment="1">
      <alignment horizontal="left" vertical="center" wrapText="1" indent="1"/>
    </xf>
    <xf numFmtId="0" fontId="8" fillId="0" borderId="75" xfId="0" applyNumberFormat="1" applyFont="1" applyFill="1" applyBorder="1" applyAlignment="1" applyProtection="1">
      <alignment horizontal="right" vertical="top" wrapText="1"/>
    </xf>
    <xf numFmtId="0" fontId="8" fillId="0" borderId="76" xfId="0" applyNumberFormat="1" applyFont="1" applyFill="1" applyBorder="1" applyAlignment="1" applyProtection="1">
      <alignment horizontal="right" vertical="top" wrapText="1"/>
    </xf>
    <xf numFmtId="0" fontId="8" fillId="0" borderId="49" xfId="0" applyNumberFormat="1" applyFont="1" applyFill="1" applyBorder="1" applyAlignment="1" applyProtection="1">
      <alignment horizontal="right" vertical="top" wrapText="1"/>
    </xf>
    <xf numFmtId="0" fontId="8" fillId="0" borderId="51" xfId="0" applyNumberFormat="1" applyFont="1" applyFill="1" applyBorder="1" applyAlignment="1" applyProtection="1">
      <alignment horizontal="right" vertical="top" wrapText="1"/>
    </xf>
    <xf numFmtId="0" fontId="8" fillId="0" borderId="49" xfId="0" applyFont="1" applyBorder="1" applyAlignment="1">
      <alignment horizontal="right" vertical="top" wrapText="1"/>
    </xf>
    <xf numFmtId="0" fontId="8" fillId="0" borderId="51" xfId="0" applyFont="1" applyBorder="1" applyAlignment="1">
      <alignment horizontal="right" vertical="top" wrapText="1"/>
    </xf>
    <xf numFmtId="0" fontId="7" fillId="0" borderId="67" xfId="0" applyFont="1" applyBorder="1" applyAlignment="1">
      <alignment horizontal="left" vertical="center" wrapText="1" indent="1"/>
    </xf>
    <xf numFmtId="0" fontId="9" fillId="7" borderId="98" xfId="0" applyNumberFormat="1" applyFont="1" applyFill="1" applyBorder="1" applyAlignment="1" applyProtection="1">
      <alignment horizontal="center" vertical="center" wrapText="1"/>
    </xf>
    <xf numFmtId="0" fontId="38" fillId="0" borderId="0" xfId="0" applyFont="1" applyFill="1" applyBorder="1" applyAlignment="1">
      <alignment horizontal="left" vertical="center" wrapText="1"/>
    </xf>
    <xf numFmtId="0" fontId="6" fillId="3" borderId="4" xfId="0" applyNumberFormat="1" applyFont="1" applyFill="1" applyBorder="1" applyAlignment="1" applyProtection="1">
      <alignment horizontal="left" wrapText="1"/>
    </xf>
    <xf numFmtId="0" fontId="6" fillId="3" borderId="0"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63" fillId="0" borderId="9" xfId="0" applyFont="1" applyBorder="1" applyAlignment="1">
      <alignment horizontal="center" vertical="center"/>
    </xf>
    <xf numFmtId="0" fontId="9" fillId="7" borderId="79" xfId="0" applyNumberFormat="1" applyFont="1" applyFill="1" applyBorder="1" applyAlignment="1" applyProtection="1">
      <alignment horizontal="center" vertical="center" wrapText="1"/>
    </xf>
    <xf numFmtId="0" fontId="36" fillId="0" borderId="4" xfId="0" applyNumberFormat="1" applyFont="1" applyFill="1" applyBorder="1" applyAlignment="1" applyProtection="1">
      <alignment horizontal="center" vertical="top" wrapText="1"/>
    </xf>
    <xf numFmtId="0" fontId="36" fillId="0" borderId="0" xfId="0" applyNumberFormat="1" applyFont="1" applyFill="1" applyBorder="1" applyAlignment="1" applyProtection="1">
      <alignment horizontal="center" vertical="top" wrapText="1"/>
    </xf>
    <xf numFmtId="0" fontId="36" fillId="0" borderId="3" xfId="0" applyNumberFormat="1" applyFont="1" applyFill="1" applyBorder="1" applyAlignment="1" applyProtection="1">
      <alignment horizontal="center" vertical="top" wrapText="1"/>
    </xf>
    <xf numFmtId="0" fontId="8" fillId="0" borderId="72" xfId="0" applyNumberFormat="1" applyFont="1" applyFill="1" applyBorder="1" applyAlignment="1" applyProtection="1">
      <alignment horizontal="left" vertical="center" wrapText="1"/>
    </xf>
    <xf numFmtId="0" fontId="8" fillId="0" borderId="73"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left" vertical="top" wrapText="1"/>
      <protection locked="0"/>
    </xf>
    <xf numFmtId="0" fontId="11" fillId="4" borderId="56" xfId="1" applyNumberFormat="1" applyFont="1" applyFill="1" applyBorder="1" applyAlignment="1" applyProtection="1">
      <alignment horizontal="left" vertical="top" wrapText="1"/>
      <protection locked="0"/>
    </xf>
    <xf numFmtId="0" fontId="11" fillId="4" borderId="73" xfId="1" applyNumberFormat="1" applyFont="1" applyFill="1" applyBorder="1" applyAlignment="1" applyProtection="1">
      <alignment horizontal="left" vertical="top" wrapText="1"/>
      <protection locked="0"/>
    </xf>
    <xf numFmtId="0" fontId="11" fillId="4" borderId="74" xfId="1" applyNumberFormat="1" applyFont="1" applyFill="1" applyBorder="1" applyAlignment="1" applyProtection="1">
      <alignment horizontal="left" vertical="top" wrapText="1"/>
      <protection locked="0"/>
    </xf>
    <xf numFmtId="0" fontId="8" fillId="0" borderId="55" xfId="0" applyNumberFormat="1" applyFont="1" applyFill="1" applyBorder="1" applyAlignment="1" applyProtection="1">
      <alignment horizontal="left" vertical="top" wrapText="1" indent="1"/>
    </xf>
    <xf numFmtId="0" fontId="8" fillId="0" borderId="52" xfId="0" applyNumberFormat="1" applyFont="1" applyFill="1" applyBorder="1" applyAlignment="1" applyProtection="1">
      <alignment horizontal="left" vertical="top" wrapText="1" indent="1"/>
    </xf>
    <xf numFmtId="0" fontId="13" fillId="0" borderId="5" xfId="0" applyNumberFormat="1" applyFont="1" applyFill="1" applyBorder="1" applyAlignment="1" applyProtection="1">
      <alignment horizontal="left" vertical="center" wrapText="1" indent="1"/>
    </xf>
    <xf numFmtId="0" fontId="13" fillId="0" borderId="9" xfId="0" applyNumberFormat="1" applyFont="1" applyFill="1" applyBorder="1" applyAlignment="1" applyProtection="1">
      <alignment horizontal="left" vertical="center" wrapText="1" indent="1"/>
    </xf>
    <xf numFmtId="0" fontId="13" fillId="0" borderId="80" xfId="0" applyNumberFormat="1" applyFont="1" applyFill="1" applyBorder="1" applyAlignment="1" applyProtection="1">
      <alignment horizontal="left" vertical="center" wrapText="1" indent="1"/>
    </xf>
    <xf numFmtId="0" fontId="8" fillId="0" borderId="5" xfId="0" applyNumberFormat="1" applyFont="1" applyFill="1" applyBorder="1" applyAlignment="1" applyProtection="1">
      <alignment horizontal="left" vertical="center" wrapText="1" indent="2"/>
    </xf>
    <xf numFmtId="0" fontId="8" fillId="0" borderId="9" xfId="0" applyNumberFormat="1" applyFont="1" applyFill="1" applyBorder="1" applyAlignment="1" applyProtection="1">
      <alignment horizontal="left" vertical="center" wrapText="1" indent="2"/>
    </xf>
    <xf numFmtId="0" fontId="8" fillId="0" borderId="80" xfId="0" applyNumberFormat="1" applyFont="1" applyFill="1" applyBorder="1" applyAlignment="1" applyProtection="1">
      <alignment horizontal="left" vertical="center" wrapText="1" indent="2"/>
    </xf>
    <xf numFmtId="0" fontId="8" fillId="2" borderId="37"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5" xfId="0" applyFont="1" applyFill="1" applyBorder="1" applyAlignment="1">
      <alignment horizontal="left" vertical="center" wrapText="1"/>
    </xf>
    <xf numFmtId="1" fontId="11" fillId="5" borderId="53" xfId="1" applyNumberFormat="1" applyFont="1" applyFill="1" applyBorder="1" applyAlignment="1" applyProtection="1">
      <alignment horizontal="center" vertical="center" wrapText="1"/>
    </xf>
    <xf numFmtId="1" fontId="11" fillId="5" borderId="60"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1" fontId="11" fillId="0" borderId="43" xfId="1" applyNumberFormat="1" applyFont="1" applyFill="1" applyBorder="1" applyAlignment="1" applyProtection="1">
      <alignment horizontal="center" vertical="center" wrapText="1"/>
    </xf>
    <xf numFmtId="1" fontId="11" fillId="0" borderId="82" xfId="1" applyNumberFormat="1" applyFont="1" applyFill="1" applyBorder="1" applyAlignment="1" applyProtection="1">
      <alignment horizontal="center" vertical="center" wrapText="1"/>
    </xf>
    <xf numFmtId="1" fontId="11" fillId="0" borderId="0" xfId="1" applyNumberFormat="1" applyFont="1" applyFill="1" applyBorder="1" applyAlignment="1" applyProtection="1">
      <alignment horizontal="center" vertical="center" wrapText="1"/>
    </xf>
    <xf numFmtId="1" fontId="11" fillId="0" borderId="10" xfId="1"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left" vertical="center" wrapText="1" indent="1"/>
    </xf>
    <xf numFmtId="0" fontId="8" fillId="0" borderId="9" xfId="0" applyNumberFormat="1" applyFont="1" applyFill="1" applyBorder="1" applyAlignment="1" applyProtection="1">
      <alignment horizontal="left" vertical="center" wrapText="1" indent="1"/>
    </xf>
    <xf numFmtId="0" fontId="8" fillId="0" borderId="80" xfId="0" applyNumberFormat="1" applyFont="1" applyFill="1" applyBorder="1" applyAlignment="1" applyProtection="1">
      <alignment horizontal="left" vertical="center" wrapText="1" indent="1"/>
    </xf>
    <xf numFmtId="0" fontId="8" fillId="0" borderId="4"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3" xfId="0" applyFont="1" applyBorder="1" applyAlignment="1" applyProtection="1">
      <alignment horizontal="left" vertical="top"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1" fontId="36" fillId="0" borderId="0" xfId="1" applyNumberFormat="1" applyFont="1" applyFill="1" applyBorder="1" applyAlignment="1" applyProtection="1">
      <alignment horizontal="center" vertical="center" wrapText="1"/>
    </xf>
    <xf numFmtId="0" fontId="13" fillId="7" borderId="37"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3" fillId="0" borderId="55" xfId="0" applyNumberFormat="1" applyFont="1" applyFill="1" applyBorder="1" applyAlignment="1" applyProtection="1">
      <alignment horizontal="left" vertical="top" wrapText="1" indent="1"/>
    </xf>
    <xf numFmtId="0" fontId="13" fillId="0" borderId="52" xfId="0" applyNumberFormat="1" applyFont="1" applyFill="1" applyBorder="1" applyAlignment="1" applyProtection="1">
      <alignment horizontal="left" vertical="top" wrapText="1" indent="1"/>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9" fillId="7" borderId="55" xfId="0" applyNumberFormat="1" applyFont="1" applyFill="1" applyBorder="1" applyAlignment="1" applyProtection="1">
      <alignment horizontal="center" vertical="center" wrapText="1"/>
    </xf>
    <xf numFmtId="0" fontId="8" fillId="0" borderId="55" xfId="0" applyNumberFormat="1" applyFont="1" applyFill="1" applyBorder="1" applyAlignment="1" applyProtection="1">
      <alignment horizontal="left" vertical="top" wrapText="1" indent="2"/>
    </xf>
    <xf numFmtId="0" fontId="8" fillId="0" borderId="52" xfId="0" applyNumberFormat="1" applyFont="1" applyFill="1" applyBorder="1" applyAlignment="1" applyProtection="1">
      <alignment horizontal="left" vertical="top" wrapText="1" indent="2"/>
    </xf>
    <xf numFmtId="0" fontId="13" fillId="0" borderId="55" xfId="0" applyNumberFormat="1" applyFont="1" applyFill="1" applyBorder="1" applyAlignment="1" applyProtection="1">
      <alignment horizontal="left" vertical="top" wrapText="1" indent="2"/>
    </xf>
    <xf numFmtId="0" fontId="13" fillId="0" borderId="52" xfId="0" applyNumberFormat="1" applyFont="1" applyFill="1" applyBorder="1" applyAlignment="1" applyProtection="1">
      <alignment horizontal="left" vertical="top" wrapText="1" indent="2"/>
    </xf>
    <xf numFmtId="0" fontId="36" fillId="0" borderId="4" xfId="0" applyFont="1" applyBorder="1" applyAlignment="1" applyProtection="1">
      <alignment horizontal="center" vertical="top"/>
    </xf>
    <xf numFmtId="0" fontId="36" fillId="0" borderId="0" xfId="0" applyFont="1" applyBorder="1" applyAlignment="1" applyProtection="1">
      <alignment horizontal="center" vertical="top"/>
    </xf>
    <xf numFmtId="0" fontId="36" fillId="0" borderId="3" xfId="0" applyFont="1" applyBorder="1" applyAlignment="1" applyProtection="1">
      <alignment horizontal="center" vertical="top"/>
    </xf>
    <xf numFmtId="0" fontId="8" fillId="0" borderId="55" xfId="0" applyNumberFormat="1" applyFont="1" applyFill="1" applyBorder="1" applyAlignment="1" applyProtection="1">
      <alignment horizontal="center" vertical="center" wrapText="1"/>
    </xf>
    <xf numFmtId="0" fontId="9" fillId="7" borderId="57" xfId="0" applyNumberFormat="1" applyFont="1" applyFill="1" applyBorder="1" applyAlignment="1" applyProtection="1">
      <alignment horizontal="center" vertical="center" wrapText="1"/>
    </xf>
    <xf numFmtId="0" fontId="9" fillId="7" borderId="62" xfId="0" applyNumberFormat="1" applyFont="1" applyFill="1" applyBorder="1" applyAlignment="1" applyProtection="1">
      <alignment horizontal="center" vertical="center" wrapText="1"/>
    </xf>
    <xf numFmtId="0" fontId="9" fillId="7" borderId="56" xfId="0" applyNumberFormat="1" applyFont="1" applyFill="1" applyBorder="1" applyAlignment="1" applyProtection="1">
      <alignment horizontal="center" vertical="center" wrapText="1"/>
    </xf>
    <xf numFmtId="0" fontId="8" fillId="0" borderId="69"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51" xfId="0" applyNumberFormat="1" applyFont="1" applyFill="1" applyBorder="1" applyAlignment="1" applyProtection="1">
      <alignment horizontal="left" vertical="top" wrapText="1" indent="1"/>
    </xf>
    <xf numFmtId="0" fontId="13" fillId="0" borderId="69"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13" fillId="0" borderId="51" xfId="0" applyNumberFormat="1" applyFont="1" applyFill="1" applyBorder="1" applyAlignment="1" applyProtection="1">
      <alignment horizontal="left" vertical="top" wrapText="1" indent="1"/>
    </xf>
    <xf numFmtId="0" fontId="8" fillId="0" borderId="69" xfId="0" applyNumberFormat="1" applyFont="1" applyFill="1" applyBorder="1" applyAlignment="1" applyProtection="1">
      <alignment horizontal="left" vertical="top" wrapText="1"/>
    </xf>
    <xf numFmtId="0" fontId="8" fillId="0" borderId="50" xfId="0" applyNumberFormat="1" applyFont="1" applyFill="1" applyBorder="1" applyAlignment="1" applyProtection="1">
      <alignment horizontal="left" vertical="top" wrapText="1"/>
    </xf>
    <xf numFmtId="0" fontId="8" fillId="0" borderId="51" xfId="0" applyNumberFormat="1" applyFont="1" applyFill="1" applyBorder="1" applyAlignment="1" applyProtection="1">
      <alignment horizontal="left" vertical="top" wrapText="1"/>
    </xf>
    <xf numFmtId="0" fontId="13" fillId="0" borderId="69" xfId="0" applyNumberFormat="1" applyFont="1" applyFill="1" applyBorder="1" applyAlignment="1" applyProtection="1">
      <alignment horizontal="left" vertical="top" wrapText="1"/>
    </xf>
    <xf numFmtId="0" fontId="13" fillId="0" borderId="50" xfId="0" applyNumberFormat="1" applyFont="1" applyFill="1" applyBorder="1" applyAlignment="1" applyProtection="1">
      <alignment horizontal="left" vertical="top" wrapText="1"/>
    </xf>
    <xf numFmtId="0" fontId="13" fillId="0" borderId="51" xfId="0" applyNumberFormat="1" applyFont="1" applyFill="1" applyBorder="1" applyAlignment="1" applyProtection="1">
      <alignment horizontal="left" vertical="top" wrapText="1"/>
    </xf>
    <xf numFmtId="0" fontId="8" fillId="4" borderId="98" xfId="0" applyFont="1" applyFill="1" applyBorder="1" applyAlignment="1" applyProtection="1">
      <alignment horizontal="left" vertical="top" wrapText="1"/>
      <protection locked="0"/>
    </xf>
    <xf numFmtId="0" fontId="9" fillId="7" borderId="37"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42" fillId="0" borderId="4" xfId="0" applyNumberFormat="1" applyFont="1" applyFill="1" applyBorder="1" applyAlignment="1" applyProtection="1">
      <alignment horizontal="center" vertical="top" wrapText="1"/>
    </xf>
    <xf numFmtId="0" fontId="42" fillId="0" borderId="0" xfId="0" applyNumberFormat="1" applyFont="1" applyFill="1" applyBorder="1" applyAlignment="1" applyProtection="1">
      <alignment horizontal="center" vertical="top" wrapText="1"/>
    </xf>
    <xf numFmtId="0" fontId="42" fillId="0" borderId="3" xfId="0" applyNumberFormat="1" applyFont="1" applyFill="1" applyBorder="1" applyAlignment="1" applyProtection="1">
      <alignment horizontal="center" vertical="top" wrapTex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63" fillId="0" borderId="10" xfId="0" applyFont="1" applyBorder="1" applyAlignment="1">
      <alignment horizontal="center" vertical="center"/>
    </xf>
    <xf numFmtId="0" fontId="8" fillId="0" borderId="4"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center" vertical="center" wrapText="1"/>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0" fontId="13" fillId="0" borderId="37"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8" fillId="4" borderId="69" xfId="0" applyNumberFormat="1" applyFont="1" applyFill="1" applyBorder="1" applyAlignment="1" applyProtection="1">
      <alignment horizontal="center" vertical="center" wrapText="1"/>
      <protection locked="0"/>
    </xf>
    <xf numFmtId="0" fontId="8" fillId="4" borderId="51" xfId="0" applyNumberFormat="1" applyFont="1" applyFill="1" applyBorder="1" applyAlignment="1" applyProtection="1">
      <alignment horizontal="center" vertical="center" wrapText="1"/>
      <protection locked="0"/>
    </xf>
    <xf numFmtId="0" fontId="6" fillId="3" borderId="5" xfId="0" applyNumberFormat="1" applyFont="1" applyFill="1" applyBorder="1" applyAlignment="1" applyProtection="1">
      <alignment horizontal="center" vertical="top" wrapText="1"/>
    </xf>
    <xf numFmtId="0" fontId="6" fillId="3" borderId="9" xfId="0" applyNumberFormat="1" applyFont="1" applyFill="1" applyBorder="1" applyAlignment="1" applyProtection="1">
      <alignment horizontal="center" vertical="top" wrapText="1"/>
    </xf>
    <xf numFmtId="0" fontId="6" fillId="3" borderId="6" xfId="0" applyNumberFormat="1" applyFont="1" applyFill="1" applyBorder="1" applyAlignment="1" applyProtection="1">
      <alignment horizontal="center" vertical="top" wrapText="1"/>
    </xf>
    <xf numFmtId="0" fontId="0" fillId="4" borderId="89" xfId="0" applyFill="1" applyBorder="1" applyAlignment="1">
      <alignment horizontal="center"/>
    </xf>
    <xf numFmtId="0" fontId="0" fillId="4" borderId="87" xfId="0" applyFill="1" applyBorder="1" applyAlignment="1">
      <alignment horizontal="center"/>
    </xf>
    <xf numFmtId="0" fontId="0" fillId="4" borderId="90" xfId="0" applyFill="1" applyBorder="1" applyAlignment="1">
      <alignment horizontal="center"/>
    </xf>
    <xf numFmtId="0" fontId="0" fillId="5" borderId="89" xfId="0" applyFill="1" applyBorder="1" applyAlignment="1">
      <alignment horizontal="center"/>
    </xf>
    <xf numFmtId="0" fontId="0" fillId="5" borderId="87" xfId="0" applyFill="1" applyBorder="1" applyAlignment="1">
      <alignment horizontal="center"/>
    </xf>
    <xf numFmtId="0" fontId="0" fillId="5" borderId="90" xfId="0" applyFill="1" applyBorder="1" applyAlignment="1">
      <alignment horizontal="center"/>
    </xf>
    <xf numFmtId="0" fontId="0" fillId="17" borderId="89" xfId="0" applyFill="1" applyBorder="1" applyAlignment="1">
      <alignment horizontal="center"/>
    </xf>
    <xf numFmtId="0" fontId="0" fillId="17" borderId="87" xfId="0" applyFill="1" applyBorder="1" applyAlignment="1">
      <alignment horizontal="center"/>
    </xf>
    <xf numFmtId="0" fontId="0" fillId="17" borderId="90" xfId="0" applyFill="1" applyBorder="1" applyAlignment="1">
      <alignment horizontal="center"/>
    </xf>
    <xf numFmtId="0" fontId="0" fillId="18" borderId="89" xfId="0" applyFill="1" applyBorder="1" applyAlignment="1">
      <alignment horizontal="center"/>
    </xf>
    <xf numFmtId="0" fontId="0" fillId="18" borderId="87" xfId="0" applyFill="1" applyBorder="1" applyAlignment="1">
      <alignment horizontal="center"/>
    </xf>
    <xf numFmtId="0" fontId="0" fillId="18" borderId="90" xfId="0" applyFill="1" applyBorder="1" applyAlignment="1">
      <alignment horizontal="center"/>
    </xf>
    <xf numFmtId="0" fontId="50" fillId="0" borderId="89" xfId="0" applyFont="1" applyBorder="1" applyAlignment="1">
      <alignment horizontal="center"/>
    </xf>
    <xf numFmtId="0" fontId="50" fillId="0" borderId="87" xfId="0" applyFont="1" applyBorder="1" applyAlignment="1">
      <alignment horizontal="center"/>
    </xf>
    <xf numFmtId="0" fontId="50" fillId="0" borderId="90" xfId="0" applyFont="1" applyBorder="1" applyAlignment="1">
      <alignment horizontal="center"/>
    </xf>
    <xf numFmtId="0" fontId="52" fillId="0" borderId="16" xfId="0" applyFont="1" applyBorder="1" applyAlignment="1">
      <alignment horizontal="center"/>
    </xf>
    <xf numFmtId="0" fontId="23" fillId="2" borderId="0" xfId="0" applyFont="1" applyFill="1" applyAlignment="1">
      <alignment horizontal="left" vertical="top" wrapText="1"/>
    </xf>
    <xf numFmtId="0" fontId="14" fillId="2" borderId="0" xfId="0" applyFont="1" applyFill="1" applyAlignment="1">
      <alignment horizontal="left" vertical="top" wrapText="1" indent="3"/>
    </xf>
    <xf numFmtId="0" fontId="24" fillId="2" borderId="10" xfId="0" applyFont="1" applyFill="1" applyBorder="1" applyAlignment="1">
      <alignment horizontal="center"/>
    </xf>
    <xf numFmtId="0" fontId="24" fillId="2" borderId="0" xfId="0" applyFont="1" applyFill="1" applyBorder="1" applyAlignment="1">
      <alignment horizontal="center"/>
    </xf>
    <xf numFmtId="0" fontId="24" fillId="0" borderId="0" xfId="0" applyFont="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8" fontId="16" fillId="3" borderId="13" xfId="0" applyNumberFormat="1" applyFont="1" applyFill="1" applyBorder="1" applyAlignment="1">
      <alignment horizontal="center"/>
    </xf>
    <xf numFmtId="168" fontId="16" fillId="3" borderId="26" xfId="0" applyNumberFormat="1" applyFont="1" applyFill="1" applyBorder="1" applyAlignment="1">
      <alignment horizontal="center"/>
    </xf>
    <xf numFmtId="168" fontId="24" fillId="0" borderId="0" xfId="6" applyNumberFormat="1" applyFont="1" applyFill="1" applyBorder="1" applyAlignment="1">
      <alignment horizontal="center"/>
    </xf>
  </cellXfs>
  <cellStyles count="11">
    <cellStyle name="Comma" xfId="6" builtinId="3"/>
    <cellStyle name="Comma 10 3" xfId="5" xr:uid="{1C1C1E5E-DA75-4111-AA7F-2BDC6B541EAC}"/>
    <cellStyle name="Comma 15 10" xfId="1" xr:uid="{5C0DDD7C-55E9-417D-A5C9-37D88B66CDE7}"/>
    <cellStyle name="Comma 30" xfId="4" xr:uid="{E12EA4D7-D871-4179-ACCC-48CBA8F13510}"/>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xfId="10" builtinId="5"/>
    <cellStyle name="Percent 12 10" xfId="2" xr:uid="{87D23698-5F6B-4E01-8AA5-696A8B18AB2A}"/>
  </cellStyles>
  <dxfs count="2">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355600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620250" y="0"/>
          <a:ext cx="16510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96505D70-ABB4-4B7A-BCBD-A79185792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2E459A2-305F-457F-B7D8-6E4FBB0430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F562D4F-E147-43E3-BFCD-443737073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AEA7D7D-8081-4EFE-85DC-4FDCDF4C61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69D2CDA7-85A9-49CF-9D34-84D681AE1D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EC7154A-A78D-440D-B54E-F734DE4EEA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CB2690B-3E2E-4518-8797-60FAEFBF28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0B8ACFB-4433-4707-A1BE-3516D911B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69220445-284F-45CC-BEA3-71C87F94D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ozkaya, Ozanay" id="{97F3D7A7-62FA-4695-B733-3559AB243DD6}" userId="S::Ozanay.Bozkaya@tribunal.gc.ca::bbb92438-79c9-4e16-af0b-cd30acc5fb38"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6-05-11T18:24:40.24" personId="{97F3D7A7-62FA-4695-B733-3559AB243DD6}" id="{D180777F-2BFE-4B9A-813F-38A7AAD91452}">
    <text>TBC.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N78"/>
  <sheetViews>
    <sheetView workbookViewId="0">
      <selection activeCell="B11" sqref="B11"/>
    </sheetView>
  </sheetViews>
  <sheetFormatPr defaultColWidth="9.140625" defaultRowHeight="14.25" x14ac:dyDescent="0.25"/>
  <cols>
    <col min="1" max="1" width="24.42578125" style="182" bestFit="1" customWidth="1"/>
    <col min="2" max="2" width="23.85546875" style="159" customWidth="1"/>
    <col min="3" max="3" width="26" style="159" customWidth="1"/>
    <col min="4" max="4" width="12.42578125" style="159" bestFit="1" customWidth="1"/>
    <col min="5" max="5" width="9.140625" style="159"/>
    <col min="6" max="6" width="9.140625" style="159" customWidth="1"/>
    <col min="7" max="16384" width="9.140625" style="159"/>
  </cols>
  <sheetData>
    <row r="1" spans="1:11" s="232" customFormat="1" x14ac:dyDescent="0.25">
      <c r="A1" s="232" t="s">
        <v>133</v>
      </c>
      <c r="B1" s="232" t="s">
        <v>127</v>
      </c>
      <c r="C1" s="232" t="s">
        <v>134</v>
      </c>
      <c r="F1" s="232" t="s">
        <v>276</v>
      </c>
    </row>
    <row r="2" spans="1:11" x14ac:dyDescent="0.25">
      <c r="A2" s="182" t="s">
        <v>135</v>
      </c>
      <c r="B2" s="159" t="s">
        <v>870</v>
      </c>
      <c r="C2" s="159" t="str">
        <f>B2</f>
        <v>GC-2026-001</v>
      </c>
      <c r="F2" s="159" t="s">
        <v>353</v>
      </c>
    </row>
    <row r="3" spans="1:11" x14ac:dyDescent="0.25">
      <c r="A3" s="182" t="s">
        <v>136</v>
      </c>
      <c r="B3" s="148" t="s">
        <v>873</v>
      </c>
      <c r="C3" s="148" t="s">
        <v>874</v>
      </c>
      <c r="F3" s="159" t="s">
        <v>484</v>
      </c>
    </row>
    <row r="4" spans="1:11" x14ac:dyDescent="0.25">
      <c r="A4" s="182" t="s">
        <v>294</v>
      </c>
      <c r="B4" s="259" t="s">
        <v>629</v>
      </c>
      <c r="C4" s="259" t="s">
        <v>630</v>
      </c>
      <c r="F4" s="159" t="s">
        <v>485</v>
      </c>
    </row>
    <row r="5" spans="1:11" ht="28.5" x14ac:dyDescent="0.25">
      <c r="A5" s="229" t="s">
        <v>529</v>
      </c>
      <c r="B5" s="159" t="s">
        <v>729</v>
      </c>
      <c r="C5" s="159" t="s">
        <v>730</v>
      </c>
      <c r="D5" s="159" t="s">
        <v>610</v>
      </c>
    </row>
    <row r="6" spans="1:11" x14ac:dyDescent="0.25">
      <c r="A6" s="183" t="s">
        <v>495</v>
      </c>
      <c r="B6" s="308">
        <v>2023</v>
      </c>
      <c r="C6" s="308">
        <v>2023</v>
      </c>
      <c r="F6" s="231" t="s">
        <v>545</v>
      </c>
    </row>
    <row r="7" spans="1:11" x14ac:dyDescent="0.25">
      <c r="A7" s="183" t="s">
        <v>496</v>
      </c>
      <c r="B7" s="350" t="s">
        <v>733</v>
      </c>
      <c r="C7" s="354" t="s">
        <v>734</v>
      </c>
      <c r="F7" s="159" t="s">
        <v>643</v>
      </c>
    </row>
    <row r="8" spans="1:11" x14ac:dyDescent="0.25">
      <c r="A8" s="183" t="s">
        <v>497</v>
      </c>
      <c r="B8" s="351">
        <v>2025</v>
      </c>
      <c r="C8" s="351">
        <v>2025</v>
      </c>
      <c r="F8" s="159" t="s">
        <v>644</v>
      </c>
    </row>
    <row r="9" spans="1:11" x14ac:dyDescent="0.25">
      <c r="A9" s="182" t="s">
        <v>486</v>
      </c>
      <c r="B9" s="148" t="s">
        <v>723</v>
      </c>
      <c r="C9" s="148" t="s">
        <v>724</v>
      </c>
      <c r="F9" s="184" t="s">
        <v>546</v>
      </c>
    </row>
    <row r="10" spans="1:11" x14ac:dyDescent="0.25">
      <c r="A10" s="182" t="s">
        <v>487</v>
      </c>
      <c r="B10" s="148" t="s">
        <v>725</v>
      </c>
      <c r="C10" s="148" t="s">
        <v>726</v>
      </c>
    </row>
    <row r="11" spans="1:11" x14ac:dyDescent="0.25">
      <c r="A11" s="182" t="s">
        <v>262</v>
      </c>
      <c r="B11" s="349" t="s">
        <v>971</v>
      </c>
      <c r="C11" s="350" t="s">
        <v>970</v>
      </c>
      <c r="I11" s="159" t="s">
        <v>715</v>
      </c>
      <c r="J11" s="159" t="s">
        <v>716</v>
      </c>
      <c r="K11" s="159" t="s">
        <v>717</v>
      </c>
    </row>
    <row r="12" spans="1:11" x14ac:dyDescent="0.25">
      <c r="B12" s="309"/>
      <c r="I12" s="159" t="s">
        <v>703</v>
      </c>
      <c r="J12" s="159" t="s">
        <v>711</v>
      </c>
      <c r="K12" s="310" t="s">
        <v>711</v>
      </c>
    </row>
    <row r="13" spans="1:11" x14ac:dyDescent="0.25">
      <c r="A13" s="182" t="s">
        <v>531</v>
      </c>
      <c r="B13" s="159" t="s">
        <v>871</v>
      </c>
      <c r="C13" s="159" t="s">
        <v>872</v>
      </c>
      <c r="D13" s="159" t="s">
        <v>871</v>
      </c>
      <c r="I13" s="159" t="s">
        <v>704</v>
      </c>
      <c r="J13" s="159" t="s">
        <v>712</v>
      </c>
      <c r="K13" s="159" t="s">
        <v>711</v>
      </c>
    </row>
    <row r="14" spans="1:11" x14ac:dyDescent="0.25">
      <c r="A14" s="182" t="s">
        <v>532</v>
      </c>
      <c r="B14" s="159" t="s">
        <v>871</v>
      </c>
      <c r="C14" s="159" t="s">
        <v>872</v>
      </c>
      <c r="D14" s="159" t="s">
        <v>871</v>
      </c>
      <c r="I14" s="159" t="s">
        <v>705</v>
      </c>
      <c r="J14" s="159" t="s">
        <v>713</v>
      </c>
      <c r="K14" s="159" t="s">
        <v>711</v>
      </c>
    </row>
    <row r="15" spans="1:11" x14ac:dyDescent="0.25">
      <c r="I15" s="159" t="s">
        <v>706</v>
      </c>
      <c r="J15" s="159" t="s">
        <v>714</v>
      </c>
      <c r="K15" s="159" t="s">
        <v>714</v>
      </c>
    </row>
    <row r="16" spans="1:11" ht="409.5" x14ac:dyDescent="0.25">
      <c r="A16" s="182" t="s">
        <v>264</v>
      </c>
      <c r="B16" s="260" t="s">
        <v>943</v>
      </c>
      <c r="C16" s="260" t="s">
        <v>944</v>
      </c>
      <c r="I16" s="159" t="s">
        <v>707</v>
      </c>
      <c r="J16" s="159" t="s">
        <v>703</v>
      </c>
      <c r="K16" s="159" t="s">
        <v>714</v>
      </c>
    </row>
    <row r="17" spans="1:11" x14ac:dyDescent="0.25">
      <c r="A17" s="230" t="s">
        <v>530</v>
      </c>
      <c r="B17" s="311" t="s">
        <v>648</v>
      </c>
      <c r="C17" s="311" t="s">
        <v>649</v>
      </c>
      <c r="I17" s="159" t="s">
        <v>708</v>
      </c>
      <c r="J17" s="159" t="s">
        <v>704</v>
      </c>
      <c r="K17" s="159" t="s">
        <v>714</v>
      </c>
    </row>
    <row r="18" spans="1:11" x14ac:dyDescent="0.25">
      <c r="B18" s="353"/>
      <c r="C18" s="353"/>
      <c r="I18" s="159" t="s">
        <v>709</v>
      </c>
      <c r="J18" s="159" t="s">
        <v>705</v>
      </c>
      <c r="K18" s="159" t="s">
        <v>705</v>
      </c>
    </row>
    <row r="19" spans="1:11" x14ac:dyDescent="0.25">
      <c r="A19" s="182" t="s">
        <v>272</v>
      </c>
      <c r="B19" s="352" t="s">
        <v>494</v>
      </c>
      <c r="C19" s="352" t="s">
        <v>732</v>
      </c>
      <c r="I19" s="159" t="s">
        <v>710</v>
      </c>
      <c r="J19" s="159" t="s">
        <v>706</v>
      </c>
      <c r="K19" s="159" t="s">
        <v>705</v>
      </c>
    </row>
    <row r="20" spans="1:11" x14ac:dyDescent="0.25">
      <c r="A20" s="182" t="s">
        <v>273</v>
      </c>
      <c r="B20" s="260"/>
      <c r="C20" s="352" t="s">
        <v>731</v>
      </c>
      <c r="I20" s="159" t="s">
        <v>711</v>
      </c>
      <c r="J20" s="159" t="s">
        <v>707</v>
      </c>
      <c r="K20" s="159" t="s">
        <v>705</v>
      </c>
    </row>
    <row r="21" spans="1:11" x14ac:dyDescent="0.25">
      <c r="A21" s="182" t="s">
        <v>274</v>
      </c>
      <c r="B21" s="352" t="s">
        <v>493</v>
      </c>
      <c r="C21" s="259"/>
      <c r="I21" s="159" t="s">
        <v>712</v>
      </c>
      <c r="J21" s="159" t="s">
        <v>708</v>
      </c>
      <c r="K21" s="159" t="s">
        <v>708</v>
      </c>
    </row>
    <row r="22" spans="1:11" x14ac:dyDescent="0.25">
      <c r="I22" s="159" t="s">
        <v>713</v>
      </c>
      <c r="J22" s="159" t="s">
        <v>709</v>
      </c>
      <c r="K22" s="159" t="s">
        <v>708</v>
      </c>
    </row>
    <row r="23" spans="1:11" x14ac:dyDescent="0.25">
      <c r="A23" s="182" t="s">
        <v>533</v>
      </c>
      <c r="B23" s="148" t="s">
        <v>875</v>
      </c>
      <c r="C23" s="148" t="s">
        <v>877</v>
      </c>
      <c r="I23" s="159" t="s">
        <v>714</v>
      </c>
      <c r="J23" s="159" t="s">
        <v>710</v>
      </c>
      <c r="K23" s="159" t="s">
        <v>708</v>
      </c>
    </row>
    <row r="24" spans="1:11" x14ac:dyDescent="0.25">
      <c r="A24" s="182" t="s">
        <v>534</v>
      </c>
      <c r="B24" s="148" t="s">
        <v>876</v>
      </c>
      <c r="C24" s="148" t="s">
        <v>878</v>
      </c>
    </row>
    <row r="25" spans="1:11" x14ac:dyDescent="0.25">
      <c r="B25" s="148" t="s">
        <v>887</v>
      </c>
      <c r="C25" s="148" t="s">
        <v>889</v>
      </c>
    </row>
    <row r="26" spans="1:11" x14ac:dyDescent="0.25">
      <c r="B26" s="148" t="s">
        <v>888</v>
      </c>
      <c r="C26" s="148" t="s">
        <v>890</v>
      </c>
    </row>
    <row r="28" spans="1:11" x14ac:dyDescent="0.25">
      <c r="A28" s="182" t="s">
        <v>156</v>
      </c>
      <c r="B28" s="148" t="s">
        <v>535</v>
      </c>
      <c r="C28" s="148" t="s">
        <v>536</v>
      </c>
    </row>
    <row r="29" spans="1:11" x14ac:dyDescent="0.25">
      <c r="A29" s="182" t="s">
        <v>492</v>
      </c>
      <c r="B29" s="148" t="s">
        <v>760</v>
      </c>
      <c r="C29" s="148" t="s">
        <v>761</v>
      </c>
    </row>
    <row r="31" spans="1:11" x14ac:dyDescent="0.25">
      <c r="A31" s="182" t="s">
        <v>537</v>
      </c>
      <c r="B31" s="148" t="s">
        <v>498</v>
      </c>
      <c r="C31" s="148" t="s">
        <v>498</v>
      </c>
    </row>
    <row r="32" spans="1:11" ht="15" customHeight="1" x14ac:dyDescent="0.25">
      <c r="A32" s="182" t="s">
        <v>538</v>
      </c>
      <c r="B32" s="148" t="s">
        <v>499</v>
      </c>
      <c r="C32" s="148" t="s">
        <v>499</v>
      </c>
    </row>
    <row r="33" spans="1:14" ht="15" customHeight="1" x14ac:dyDescent="0.25">
      <c r="A33" s="182" t="s">
        <v>539</v>
      </c>
      <c r="B33" s="148" t="s">
        <v>500</v>
      </c>
      <c r="C33" s="148" t="s">
        <v>500</v>
      </c>
    </row>
    <row r="34" spans="1:14" ht="15" customHeight="1" x14ac:dyDescent="0.25">
      <c r="A34" s="182" t="s">
        <v>540</v>
      </c>
      <c r="B34" s="148" t="s">
        <v>501</v>
      </c>
      <c r="C34" s="148" t="s">
        <v>501</v>
      </c>
    </row>
    <row r="35" spans="1:14" ht="15" customHeight="1" x14ac:dyDescent="0.25">
      <c r="A35" s="182" t="s">
        <v>541</v>
      </c>
      <c r="B35" s="148" t="s">
        <v>502</v>
      </c>
      <c r="C35" s="148" t="s">
        <v>502</v>
      </c>
    </row>
    <row r="36" spans="1:14" ht="15" customHeight="1" x14ac:dyDescent="0.25">
      <c r="A36" s="182" t="s">
        <v>542</v>
      </c>
      <c r="B36" s="148" t="s">
        <v>503</v>
      </c>
      <c r="C36" s="148" t="s">
        <v>503</v>
      </c>
    </row>
    <row r="37" spans="1:14" ht="15" customHeight="1" x14ac:dyDescent="0.25">
      <c r="A37" s="182" t="s">
        <v>543</v>
      </c>
      <c r="B37" s="148" t="s">
        <v>504</v>
      </c>
      <c r="C37" s="148" t="s">
        <v>504</v>
      </c>
    </row>
    <row r="38" spans="1:14" ht="15" customHeight="1" x14ac:dyDescent="0.25">
      <c r="A38" s="182" t="s">
        <v>544</v>
      </c>
      <c r="B38" s="148" t="s">
        <v>505</v>
      </c>
      <c r="C38" s="148" t="s">
        <v>505</v>
      </c>
    </row>
    <row r="39" spans="1:14" ht="15" customHeight="1" x14ac:dyDescent="0.25">
      <c r="B39" s="148"/>
      <c r="C39" s="148"/>
    </row>
    <row r="40" spans="1:14" x14ac:dyDescent="0.25">
      <c r="A40" s="183" t="s">
        <v>691</v>
      </c>
      <c r="B40" s="184">
        <v>1</v>
      </c>
      <c r="C40" s="184">
        <f>B40</f>
        <v>1</v>
      </c>
    </row>
    <row r="41" spans="1:14" ht="15" customHeight="1" x14ac:dyDescent="0.25">
      <c r="A41" s="182" t="s">
        <v>683</v>
      </c>
      <c r="B41" s="148" t="str">
        <f t="shared" ref="B41:B46" si="0">IF(MID(B42,2,1)&lt;&gt;"1","Q"&amp;MID(B42,2,1)-1&amp;" - "&amp;MID(B42,6,4),"Q4 - "&amp;MID(B42,6,4)-1)</f>
        <v>Q2 - 2023</v>
      </c>
      <c r="C41" s="148" t="str">
        <f t="shared" ref="C41:C46" si="1">IF(MID(C42,2,1)&lt;&gt;"1","T"&amp;MID(C42,2,1)-1&amp;" - "&amp;MID(C42,6,4),"T4 - "&amp;MID(C42,6,4)-1)</f>
        <v>T2 - 2023</v>
      </c>
    </row>
    <row r="42" spans="1:14" ht="15" customHeight="1" x14ac:dyDescent="0.25">
      <c r="A42" s="182" t="s">
        <v>684</v>
      </c>
      <c r="B42" s="148" t="str">
        <f t="shared" si="0"/>
        <v>Q3 - 2023</v>
      </c>
      <c r="C42" s="148" t="str">
        <f t="shared" si="1"/>
        <v>T3 - 2023</v>
      </c>
      <c r="F42" s="307">
        <v>1</v>
      </c>
      <c r="G42" s="307">
        <v>2</v>
      </c>
      <c r="H42" s="307">
        <v>3</v>
      </c>
      <c r="I42" s="307">
        <v>4</v>
      </c>
      <c r="J42" s="307">
        <v>5</v>
      </c>
      <c r="K42" s="307">
        <v>6</v>
      </c>
      <c r="L42" s="307">
        <v>7</v>
      </c>
      <c r="M42" s="307">
        <v>8</v>
      </c>
    </row>
    <row r="43" spans="1:14" ht="15" customHeight="1" x14ac:dyDescent="0.25">
      <c r="A43" s="182" t="s">
        <v>685</v>
      </c>
      <c r="B43" s="148" t="str">
        <f t="shared" si="0"/>
        <v>Q4 - 2023</v>
      </c>
      <c r="C43" s="148" t="str">
        <f t="shared" si="1"/>
        <v>T4 - 2023</v>
      </c>
      <c r="F43" s="304" t="s">
        <v>696</v>
      </c>
      <c r="G43" s="304" t="s">
        <v>697</v>
      </c>
      <c r="H43" s="304" t="s">
        <v>698</v>
      </c>
      <c r="I43" s="306" t="s">
        <v>695</v>
      </c>
      <c r="J43" s="306" t="s">
        <v>696</v>
      </c>
      <c r="K43" s="306" t="s">
        <v>697</v>
      </c>
      <c r="L43" s="306" t="s">
        <v>698</v>
      </c>
      <c r="M43" s="306" t="s">
        <v>695</v>
      </c>
      <c r="N43" s="159" t="s">
        <v>699</v>
      </c>
    </row>
    <row r="44" spans="1:14" ht="15" customHeight="1" x14ac:dyDescent="0.25">
      <c r="A44" s="182" t="s">
        <v>686</v>
      </c>
      <c r="B44" s="148" t="str">
        <f t="shared" si="0"/>
        <v>Q1 - 2024</v>
      </c>
      <c r="C44" s="148" t="str">
        <f t="shared" si="1"/>
        <v>T1 - 2024</v>
      </c>
      <c r="F44" s="304" t="s">
        <v>697</v>
      </c>
      <c r="G44" s="304" t="s">
        <v>698</v>
      </c>
      <c r="H44" s="306" t="s">
        <v>695</v>
      </c>
      <c r="I44" s="306" t="s">
        <v>696</v>
      </c>
      <c r="J44" s="306" t="s">
        <v>697</v>
      </c>
      <c r="K44" s="306" t="s">
        <v>698</v>
      </c>
      <c r="L44" s="305" t="s">
        <v>695</v>
      </c>
      <c r="M44" s="305" t="s">
        <v>696</v>
      </c>
      <c r="N44" s="159" t="s">
        <v>700</v>
      </c>
    </row>
    <row r="45" spans="1:14" ht="15" customHeight="1" x14ac:dyDescent="0.25">
      <c r="A45" s="182" t="s">
        <v>687</v>
      </c>
      <c r="B45" s="148" t="str">
        <f t="shared" si="0"/>
        <v>Q2 - 2024</v>
      </c>
      <c r="C45" s="148" t="str">
        <f t="shared" si="1"/>
        <v>T2 - 2024</v>
      </c>
      <c r="F45" s="304" t="s">
        <v>698</v>
      </c>
      <c r="G45" s="306" t="s">
        <v>695</v>
      </c>
      <c r="H45" s="306" t="s">
        <v>696</v>
      </c>
      <c r="I45" s="306" t="s">
        <v>697</v>
      </c>
      <c r="J45" s="306" t="s">
        <v>698</v>
      </c>
      <c r="K45" s="305" t="s">
        <v>695</v>
      </c>
      <c r="L45" s="305" t="s">
        <v>696</v>
      </c>
      <c r="M45" s="305" t="s">
        <v>697</v>
      </c>
      <c r="N45" s="159" t="s">
        <v>701</v>
      </c>
    </row>
    <row r="46" spans="1:14" ht="15" customHeight="1" x14ac:dyDescent="0.25">
      <c r="A46" s="182" t="s">
        <v>688</v>
      </c>
      <c r="B46" s="148" t="str">
        <f t="shared" si="0"/>
        <v>Q3 - 2024</v>
      </c>
      <c r="C46" s="148" t="str">
        <f t="shared" si="1"/>
        <v>T3 - 2024</v>
      </c>
      <c r="F46" s="306" t="s">
        <v>695</v>
      </c>
      <c r="G46" s="306" t="s">
        <v>696</v>
      </c>
      <c r="H46" s="306" t="s">
        <v>697</v>
      </c>
      <c r="I46" s="306" t="s">
        <v>698</v>
      </c>
      <c r="J46" s="305" t="s">
        <v>695</v>
      </c>
      <c r="K46" s="305" t="s">
        <v>696</v>
      </c>
      <c r="L46" s="305" t="s">
        <v>697</v>
      </c>
      <c r="M46" s="305" t="s">
        <v>698</v>
      </c>
      <c r="N46" s="159" t="s">
        <v>702</v>
      </c>
    </row>
    <row r="47" spans="1:14" ht="15" customHeight="1" x14ac:dyDescent="0.25">
      <c r="A47" s="182" t="s">
        <v>689</v>
      </c>
      <c r="B47" s="148" t="str">
        <f>IF(MID(B48,2,1)&lt;&gt;"1","Q"&amp;MID(B48,2,1)-1&amp;" - "&amp;MID(B48,6,4),"Q4 - "&amp;MID(B48,6,4)-1)</f>
        <v>Q4 - 2024</v>
      </c>
      <c r="C47" s="148" t="str">
        <f>IF(MID(C48,2,1)&lt;&gt;"1","T"&amp;MID(C48,2,1)-1&amp;" - "&amp;MID(C48,6,4),"T4 - "&amp;MID(C48,6,4)-1)</f>
        <v>T4 - 2024</v>
      </c>
    </row>
    <row r="48" spans="1:14" ht="15" customHeight="1" x14ac:dyDescent="0.25">
      <c r="A48" s="182" t="s">
        <v>690</v>
      </c>
      <c r="B48" s="148" t="str">
        <f>"Q"&amp;B40&amp;" - "&amp;B8</f>
        <v>Q1 - 2025</v>
      </c>
      <c r="C48" s="148" t="str">
        <f>"T"&amp;C40&amp;" - "&amp;C8</f>
        <v>T1 - 2025</v>
      </c>
    </row>
    <row r="49" spans="1:4" ht="15" customHeight="1" x14ac:dyDescent="0.25">
      <c r="B49" s="148"/>
      <c r="C49" s="148"/>
    </row>
    <row r="50" spans="1:4" ht="15" customHeight="1" x14ac:dyDescent="0.25">
      <c r="A50" s="182" t="s">
        <v>692</v>
      </c>
      <c r="B50" s="148" t="str">
        <f>IF(B40=1,"Q1 "&amp;B8&amp;" &lt;= Jan-Mar "&amp;B8,IF(B40=2,"Q1-Q2 "&amp;B8&amp;" &lt;= Jan-Jun "&amp;B8,IF(B40=3,"Q1-Q3 "&amp;B8&amp;" &lt;= Jan-Sept "&amp;B8,"Q1-Q3 "&amp;B8&amp;" &lt;= "&amp;B8)))</f>
        <v>Q1 2025 &lt;= Jan-Mar 2025</v>
      </c>
      <c r="C50" s="148" t="str">
        <f>IF(C40=1,"T1 "&amp;B8&amp;" &lt;= jan-mars "&amp;C8,IF(C40=2,"T1-T2 "&amp;B8&amp;" &lt;= jan-juin "&amp;B8,IF(C40=3,"T1-T3 "&amp;B8&amp;" &lt;= jan-sep "&amp;B8,"Q1-Q3 "&amp;B8&amp;" &lt;= "&amp;B8)))</f>
        <v>T1 2025 &lt;= jan-mars 2025</v>
      </c>
    </row>
    <row r="51" spans="1:4" ht="15" customHeight="1" x14ac:dyDescent="0.25">
      <c r="A51" s="182" t="s">
        <v>693</v>
      </c>
      <c r="B51" s="148" t="str">
        <f>"Q1-Q4 "&amp;B8-1&amp;" &lt;= "&amp;B8-1</f>
        <v>Q1-Q4 2024 &lt;= 2024</v>
      </c>
      <c r="C51" s="148" t="str">
        <f>"T1-T4 "&amp;B8-1&amp;" &lt;= "&amp;B8-1</f>
        <v>T1-T4 2024 &lt;= 2024</v>
      </c>
    </row>
    <row r="52" spans="1:4" ht="15" customHeight="1" x14ac:dyDescent="0.25">
      <c r="A52" s="182" t="s">
        <v>694</v>
      </c>
      <c r="B52" s="148" t="str">
        <f>IF(B40=1,"Q2-Q4 "&amp;B8-2&amp;" &lt;= "&amp;B8-2,IF(B40=2,"Q3-Q4 "&amp;B8-2&amp;" &lt;= "&amp;B8-2,IF(B40=3,"Q4 "&amp;B8-2&amp;" &lt;= "&amp;B8-2,"N/A Remove column")))</f>
        <v>Q2-Q4 2023 &lt;= 2023</v>
      </c>
      <c r="C52" s="148" t="str">
        <f>IF(B40=1,"T2-T4 "&amp;B8-2&amp;" &lt;= "&amp;B8-2,IF(B40=2,"T3-T4 "&amp;B8-2&amp;" &lt;= "&amp;B8-2,IF(B40=3,"T4 "&amp;B8-2&amp;" &lt;= "&amp;B8-2,"N/A Remove column")))</f>
        <v>T2-T4 2023 &lt;= 2023</v>
      </c>
    </row>
    <row r="53" spans="1:4" ht="15" customHeight="1" x14ac:dyDescent="0.25"/>
    <row r="54" spans="1:4" ht="15" customHeight="1" x14ac:dyDescent="0.25">
      <c r="A54" s="675" t="s">
        <v>605</v>
      </c>
      <c r="B54" s="675"/>
      <c r="C54" s="675"/>
      <c r="D54" s="675"/>
    </row>
    <row r="55" spans="1:4" s="259" customFormat="1" ht="15" customHeight="1" x14ac:dyDescent="0.25">
      <c r="A55" s="257"/>
      <c r="B55" s="258"/>
      <c r="C55" s="258"/>
      <c r="D55" s="258"/>
    </row>
    <row r="56" spans="1:4" x14ac:dyDescent="0.25">
      <c r="A56" s="182" t="s">
        <v>606</v>
      </c>
      <c r="B56" s="159" t="s">
        <v>601</v>
      </c>
      <c r="C56" s="159" t="s">
        <v>603</v>
      </c>
      <c r="D56" s="255" t="str">
        <f>IF(Intro!G28="english",B56,C56)</f>
        <v>Oui</v>
      </c>
    </row>
    <row r="57" spans="1:4" x14ac:dyDescent="0.25">
      <c r="B57" s="159" t="s">
        <v>602</v>
      </c>
      <c r="C57" s="159" t="s">
        <v>604</v>
      </c>
      <c r="D57" s="255" t="str">
        <f>IF(Intro!G28="english",B57,C57)</f>
        <v>Non</v>
      </c>
    </row>
    <row r="59" spans="1:4" x14ac:dyDescent="0.25">
      <c r="A59" s="182" t="s">
        <v>640</v>
      </c>
      <c r="B59" s="148" t="s">
        <v>602</v>
      </c>
      <c r="C59" s="148" t="s">
        <v>604</v>
      </c>
      <c r="D59" s="183" t="str">
        <f>IF(Intro!G$28="english",B59,C59)</f>
        <v>Non</v>
      </c>
    </row>
    <row r="60" spans="1:4" x14ac:dyDescent="0.25">
      <c r="B60" s="148" t="s">
        <v>641</v>
      </c>
      <c r="C60" s="148" t="s">
        <v>642</v>
      </c>
      <c r="D60" s="183" t="str">
        <f>IF(Intro!G$28="english",B60,C60)</f>
        <v>Oui, modifier les données ou expliquez ci-dessous.</v>
      </c>
    </row>
    <row r="62" spans="1:4" ht="14.45" customHeight="1" x14ac:dyDescent="0.25">
      <c r="A62" s="676" t="s">
        <v>674</v>
      </c>
      <c r="B62" s="676"/>
      <c r="C62" s="676"/>
      <c r="D62" s="676"/>
    </row>
    <row r="63" spans="1:4" x14ac:dyDescent="0.25">
      <c r="A63" s="183" t="s">
        <v>673</v>
      </c>
      <c r="B63" s="148" t="s">
        <v>665</v>
      </c>
      <c r="C63" s="148" t="s">
        <v>666</v>
      </c>
      <c r="D63" s="183" t="str">
        <f>IF(Intro!$G$28="English",B63,C63)</f>
        <v>Vérification - volume</v>
      </c>
    </row>
    <row r="64" spans="1:4" x14ac:dyDescent="0.25">
      <c r="A64" s="183"/>
      <c r="B64" s="148" t="s">
        <v>669</v>
      </c>
      <c r="C64" s="148" t="s">
        <v>670</v>
      </c>
      <c r="D64" s="183" t="str">
        <f>IF(Intro!$G$28="English",B64,C64)</f>
        <v>Erreur</v>
      </c>
    </row>
    <row r="65" spans="2:4" x14ac:dyDescent="0.25">
      <c r="B65" s="148" t="s">
        <v>671</v>
      </c>
      <c r="C65" s="148" t="s">
        <v>672</v>
      </c>
      <c r="D65" s="183" t="str">
        <f>IF(Intro!$G$28="English",B65,C65)</f>
        <v>Correct</v>
      </c>
    </row>
    <row r="66" spans="2:4" x14ac:dyDescent="0.25">
      <c r="B66" s="148"/>
      <c r="C66" s="148"/>
      <c r="D66" s="148"/>
    </row>
    <row r="67" spans="2:4" x14ac:dyDescent="0.25">
      <c r="B67" s="148" t="s">
        <v>667</v>
      </c>
      <c r="C67" s="148" t="s">
        <v>668</v>
      </c>
      <c r="D67" s="183" t="str">
        <f>IF(Intro!$G$28="English",B67,C67)</f>
        <v>Vérification - valeur</v>
      </c>
    </row>
    <row r="68" spans="2:4" x14ac:dyDescent="0.25">
      <c r="B68" s="148" t="s">
        <v>669</v>
      </c>
      <c r="C68" s="148" t="s">
        <v>670</v>
      </c>
      <c r="D68" s="183" t="str">
        <f>IF(Intro!$G$28="English",B68,C68)</f>
        <v>Erreur</v>
      </c>
    </row>
    <row r="69" spans="2:4" x14ac:dyDescent="0.25">
      <c r="B69" s="148" t="s">
        <v>671</v>
      </c>
      <c r="C69" s="148" t="s">
        <v>672</v>
      </c>
      <c r="D69" s="183" t="str">
        <f>IF(Intro!$G$28="English",B69,C69)</f>
        <v>Correct</v>
      </c>
    </row>
    <row r="72" spans="2:4" x14ac:dyDescent="0.25">
      <c r="B72" s="627" t="s">
        <v>880</v>
      </c>
      <c r="C72" s="627" t="s">
        <v>881</v>
      </c>
    </row>
    <row r="77" spans="2:4" x14ac:dyDescent="0.25">
      <c r="B77" s="159" t="s">
        <v>879</v>
      </c>
      <c r="C77" s="159" t="s">
        <v>882</v>
      </c>
    </row>
    <row r="78" spans="2:4" x14ac:dyDescent="0.25">
      <c r="B78" s="159" t="s">
        <v>883</v>
      </c>
      <c r="C78" s="159" t="s">
        <v>884</v>
      </c>
    </row>
  </sheetData>
  <sheetProtection algorithmName="SHA-512" hashValue="r/I6G1UL8gL11Rono5eSMYxsgm7q2tG95EEbHcf4qwwU80945oQlEe3VLofHfzmbvHK8grUjZhYhedV2IbBgGw==" saltValue="HrkHvKQif/nojlFwn4r6TQ==" spinCount="100000" sheet="1" objects="1" scenarios="1" selectLockedCells="1"/>
  <mergeCells count="2">
    <mergeCell ref="A54:D54"/>
    <mergeCell ref="A62:D62"/>
  </mergeCells>
  <phoneticPr fontId="18" type="noConversion"/>
  <dataValidations count="2">
    <dataValidation type="list" allowBlank="1" showInputMessage="1" showErrorMessage="1" sqref="C4" xr:uid="{2DE94B2D-7ACD-4CF7-8779-5C9FD77A06ED}">
      <formula1>"le dumping, le dumping et le subventionnement"</formula1>
    </dataValidation>
    <dataValidation type="list" allowBlank="1" showInputMessage="1" showErrorMessage="1" sqref="B4" xr:uid="{28CE3D38-86F8-4EFC-B59F-EC34704AE8CB}">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57"/>
  <sheetViews>
    <sheetView showGridLines="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4.5703125" style="23" customWidth="1"/>
    <col min="13" max="13" width="6.140625" style="1" customWidth="1"/>
    <col min="14" max="14" width="9.140625" style="2" customWidth="1"/>
    <col min="15" max="15" width="40.85546875" style="2" hidden="1" customWidth="1"/>
    <col min="16" max="16" width="43.85546875" style="2" hidden="1" customWidth="1"/>
    <col min="17" max="17" width="9.140625" style="2" customWidth="1"/>
    <col min="18" max="16384" width="9.140625" style="2"/>
  </cols>
  <sheetData>
    <row r="1" spans="1:16" x14ac:dyDescent="0.25">
      <c r="O1" s="2" t="s">
        <v>647</v>
      </c>
      <c r="P1" s="2" t="s">
        <v>647</v>
      </c>
    </row>
    <row r="2" spans="1:16" x14ac:dyDescent="0.25">
      <c r="B2" s="24" t="str">
        <f>UPPER(IF(Intro!$G$28="English",O3,P3))</f>
        <v>PROTÉGÉ</v>
      </c>
      <c r="O2" s="3" t="s">
        <v>127</v>
      </c>
      <c r="P2" s="3" t="s">
        <v>128</v>
      </c>
    </row>
    <row r="3" spans="1:16" x14ac:dyDescent="0.25">
      <c r="B3" s="25"/>
      <c r="O3" s="8" t="s">
        <v>130</v>
      </c>
      <c r="P3" s="8" t="s">
        <v>129</v>
      </c>
    </row>
    <row r="4" spans="1:16" s="8" customFormat="1" x14ac:dyDescent="0.25">
      <c r="A4" s="19"/>
      <c r="B4" s="746" t="str">
        <f>Info!B4</f>
        <v>QUESTIONNAIRE À L’INTENTION DES PRODUCTEURS</v>
      </c>
      <c r="C4" s="747"/>
      <c r="D4" s="747"/>
      <c r="E4" s="747"/>
      <c r="F4" s="747"/>
      <c r="G4" s="747"/>
      <c r="H4" s="747"/>
      <c r="I4" s="747"/>
      <c r="J4" s="747"/>
      <c r="K4" s="747"/>
      <c r="L4" s="748"/>
      <c r="M4" s="20"/>
      <c r="N4" s="20"/>
      <c r="O4" s="16" t="s">
        <v>131</v>
      </c>
      <c r="P4" s="16" t="s">
        <v>132</v>
      </c>
    </row>
    <row r="5" spans="1:16" s="8" customFormat="1" x14ac:dyDescent="0.25">
      <c r="A5" s="19"/>
      <c r="B5" s="749" t="str">
        <f>Info!B5</f>
        <v>GC-2026-001</v>
      </c>
      <c r="C5" s="750"/>
      <c r="D5" s="750"/>
      <c r="E5" s="750"/>
      <c r="F5" s="750"/>
      <c r="G5" s="750"/>
      <c r="H5" s="750"/>
      <c r="I5" s="750"/>
      <c r="J5" s="750"/>
      <c r="K5" s="750"/>
      <c r="L5" s="751"/>
      <c r="M5" s="20"/>
      <c r="N5" s="20"/>
      <c r="O5" s="16" t="str">
        <f>Variables!B2</f>
        <v>GC-2026-001</v>
      </c>
      <c r="P5" s="16" t="str">
        <f>Variables!C2</f>
        <v>GC-2026-001</v>
      </c>
    </row>
    <row r="6" spans="1:16" s="17" customFormat="1" x14ac:dyDescent="0.25">
      <c r="A6" s="19"/>
      <c r="B6" s="754" t="str">
        <f>Info!B6</f>
        <v>PRODUITS DU BOIS - ARMOIRES ET VANITÉS EN BOIS MASSIF ET EN BOIS D'INGÉNIERIE</v>
      </c>
      <c r="C6" s="755"/>
      <c r="D6" s="755"/>
      <c r="E6" s="755"/>
      <c r="F6" s="755"/>
      <c r="G6" s="755"/>
      <c r="H6" s="755"/>
      <c r="I6" s="755"/>
      <c r="J6" s="755"/>
      <c r="K6" s="755"/>
      <c r="L6" s="756"/>
      <c r="M6" s="16"/>
      <c r="N6" s="16"/>
      <c r="O6" s="18" t="str">
        <f>Variables!B3</f>
        <v>wood goods - Solid and engineered wood cabinets and vanities</v>
      </c>
      <c r="P6" s="18" t="str">
        <f>Variables!C3</f>
        <v>produits du bois - Armoires et vanités en bois massif et en bois d'ingénierie</v>
      </c>
    </row>
    <row r="7" spans="1:16" s="9" customFormat="1" x14ac:dyDescent="0.25">
      <c r="A7" s="19"/>
      <c r="B7" s="26"/>
      <c r="C7" s="27"/>
      <c r="D7" s="27"/>
      <c r="E7" s="27"/>
      <c r="F7" s="27"/>
      <c r="G7" s="27"/>
      <c r="H7" s="27"/>
      <c r="I7" s="27"/>
      <c r="J7" s="27"/>
      <c r="K7" s="27"/>
      <c r="L7" s="27"/>
      <c r="O7" s="10"/>
      <c r="P7" s="10"/>
    </row>
    <row r="8" spans="1:16" x14ac:dyDescent="0.25">
      <c r="B8" s="716" t="str">
        <f>UPPER(IF(Intro!$G$28="English",O8,P8))</f>
        <v>COMMENTAIRES PROTÉGÉS</v>
      </c>
      <c r="C8" s="717"/>
      <c r="D8" s="717"/>
      <c r="E8" s="717"/>
      <c r="F8" s="717"/>
      <c r="G8" s="717"/>
      <c r="H8" s="717"/>
      <c r="I8" s="717"/>
      <c r="J8" s="717"/>
      <c r="K8" s="717"/>
      <c r="L8" s="718"/>
      <c r="M8" s="149"/>
      <c r="O8" s="2" t="s">
        <v>117</v>
      </c>
      <c r="P8" s="2" t="s">
        <v>350</v>
      </c>
    </row>
    <row r="9" spans="1:16" s="11" customFormat="1" x14ac:dyDescent="0.25">
      <c r="A9" s="13"/>
      <c r="B9" s="28"/>
      <c r="C9" s="30"/>
      <c r="D9" s="30"/>
      <c r="E9" s="30"/>
      <c r="F9" s="30"/>
      <c r="G9" s="30"/>
      <c r="H9" s="30"/>
      <c r="I9" s="30"/>
      <c r="J9" s="30"/>
      <c r="K9" s="30"/>
      <c r="L9" s="31"/>
    </row>
    <row r="10" spans="1:16" s="11" customFormat="1" x14ac:dyDescent="0.25">
      <c r="A10" s="13"/>
      <c r="B10" s="709" t="str">
        <f>IF(Intro!$G$28="English",O10,P10)</f>
        <v>Si votre entreprise désire ajouter des commentaires concernant vos réponses, vous les inscrivez ici. Indiquez à quelle question se rapportent vos commentaires.</v>
      </c>
      <c r="C10" s="710"/>
      <c r="D10" s="710"/>
      <c r="E10" s="710"/>
      <c r="F10" s="710"/>
      <c r="G10" s="710"/>
      <c r="H10" s="710"/>
      <c r="I10" s="710"/>
      <c r="J10" s="710"/>
      <c r="K10" s="710"/>
      <c r="L10" s="711"/>
      <c r="O10" s="12" t="s">
        <v>489</v>
      </c>
      <c r="P10" s="11" t="s">
        <v>336</v>
      </c>
    </row>
    <row r="11" spans="1:16" s="11" customFormat="1" x14ac:dyDescent="0.25">
      <c r="A11" s="13"/>
      <c r="B11" s="178"/>
      <c r="C11" s="30"/>
      <c r="D11" s="30"/>
      <c r="E11" s="30"/>
      <c r="F11" s="30"/>
      <c r="G11" s="30"/>
      <c r="H11" s="30"/>
      <c r="I11" s="30"/>
      <c r="J11" s="30"/>
      <c r="K11" s="30"/>
      <c r="L11" s="31"/>
      <c r="O11" s="263" t="s">
        <v>627</v>
      </c>
      <c r="P11" s="263" t="s">
        <v>628</v>
      </c>
    </row>
    <row r="12" spans="1:16" s="11" customFormat="1" x14ac:dyDescent="0.25">
      <c r="A12" s="13"/>
      <c r="B12" s="241"/>
      <c r="C12" s="29"/>
      <c r="D12" s="248" t="str">
        <f>IF(Intro!$G$28="English",O11,P11)</f>
        <v>Onglet et question</v>
      </c>
      <c r="E12" s="855" t="str">
        <f>IF(Intro!$G$28="English",O12,P12)</f>
        <v>Commentaires</v>
      </c>
      <c r="F12" s="855"/>
      <c r="G12" s="855"/>
      <c r="H12" s="855"/>
      <c r="I12" s="855"/>
      <c r="J12" s="855"/>
      <c r="K12" s="855"/>
      <c r="L12" s="856"/>
      <c r="O12" s="12" t="s">
        <v>220</v>
      </c>
      <c r="P12" s="11" t="s">
        <v>221</v>
      </c>
    </row>
    <row r="13" spans="1:16" s="149" customFormat="1" ht="14.25" customHeight="1" x14ac:dyDescent="0.25">
      <c r="A13" s="186"/>
      <c r="B13" s="838" t="str">
        <f>IF(Intro!$G$28="English",O13,P13)</f>
        <v>Commentaire 1</v>
      </c>
      <c r="C13" s="839"/>
      <c r="D13" s="843"/>
      <c r="E13" s="846"/>
      <c r="F13" s="847"/>
      <c r="G13" s="847"/>
      <c r="H13" s="847"/>
      <c r="I13" s="847"/>
      <c r="J13" s="847"/>
      <c r="K13" s="847"/>
      <c r="L13" s="848"/>
      <c r="O13" s="12" t="s">
        <v>222</v>
      </c>
      <c r="P13" s="11" t="s">
        <v>223</v>
      </c>
    </row>
    <row r="14" spans="1:16" s="149" customFormat="1" x14ac:dyDescent="0.25">
      <c r="A14" s="186"/>
      <c r="B14" s="800"/>
      <c r="C14" s="840"/>
      <c r="D14" s="844"/>
      <c r="E14" s="849"/>
      <c r="F14" s="850"/>
      <c r="G14" s="850"/>
      <c r="H14" s="850"/>
      <c r="I14" s="850"/>
      <c r="J14" s="850"/>
      <c r="K14" s="850"/>
      <c r="L14" s="851"/>
    </row>
    <row r="15" spans="1:16" s="149" customFormat="1" x14ac:dyDescent="0.25">
      <c r="A15" s="186"/>
      <c r="B15" s="800"/>
      <c r="C15" s="840"/>
      <c r="D15" s="844"/>
      <c r="E15" s="849"/>
      <c r="F15" s="850"/>
      <c r="G15" s="850"/>
      <c r="H15" s="850"/>
      <c r="I15" s="850"/>
      <c r="J15" s="850"/>
      <c r="K15" s="850"/>
      <c r="L15" s="851"/>
    </row>
    <row r="16" spans="1:16" s="149" customFormat="1" x14ac:dyDescent="0.25">
      <c r="A16" s="186"/>
      <c r="B16" s="800"/>
      <c r="C16" s="840"/>
      <c r="D16" s="844"/>
      <c r="E16" s="849"/>
      <c r="F16" s="850"/>
      <c r="G16" s="850"/>
      <c r="H16" s="850"/>
      <c r="I16" s="850"/>
      <c r="J16" s="850"/>
      <c r="K16" s="850"/>
      <c r="L16" s="851"/>
    </row>
    <row r="17" spans="1:16" s="149" customFormat="1" x14ac:dyDescent="0.25">
      <c r="A17" s="186"/>
      <c r="B17" s="800"/>
      <c r="C17" s="840"/>
      <c r="D17" s="844"/>
      <c r="E17" s="849"/>
      <c r="F17" s="850"/>
      <c r="G17" s="850"/>
      <c r="H17" s="850"/>
      <c r="I17" s="850"/>
      <c r="J17" s="850"/>
      <c r="K17" s="850"/>
      <c r="L17" s="851"/>
    </row>
    <row r="18" spans="1:16" s="149" customFormat="1" x14ac:dyDescent="0.25">
      <c r="A18" s="186"/>
      <c r="B18" s="800"/>
      <c r="C18" s="840"/>
      <c r="D18" s="844"/>
      <c r="E18" s="849"/>
      <c r="F18" s="850"/>
      <c r="G18" s="850"/>
      <c r="H18" s="850"/>
      <c r="I18" s="850"/>
      <c r="J18" s="850"/>
      <c r="K18" s="850"/>
      <c r="L18" s="851"/>
      <c r="O18" s="175"/>
      <c r="P18" s="175"/>
    </row>
    <row r="19" spans="1:16" s="149" customFormat="1" x14ac:dyDescent="0.25">
      <c r="A19" s="186"/>
      <c r="B19" s="800"/>
      <c r="C19" s="840"/>
      <c r="D19" s="844"/>
      <c r="E19" s="849"/>
      <c r="F19" s="850"/>
      <c r="G19" s="850"/>
      <c r="H19" s="850"/>
      <c r="I19" s="850"/>
      <c r="J19" s="850"/>
      <c r="K19" s="850"/>
      <c r="L19" s="851"/>
      <c r="O19" s="12"/>
      <c r="P19" s="11"/>
    </row>
    <row r="20" spans="1:16" s="149" customFormat="1" x14ac:dyDescent="0.25">
      <c r="A20" s="186"/>
      <c r="B20" s="800"/>
      <c r="C20" s="840"/>
      <c r="D20" s="844"/>
      <c r="E20" s="849"/>
      <c r="F20" s="850"/>
      <c r="G20" s="850"/>
      <c r="H20" s="850"/>
      <c r="I20" s="850"/>
      <c r="J20" s="850"/>
      <c r="K20" s="850"/>
      <c r="L20" s="851"/>
      <c r="O20" s="12"/>
      <c r="P20" s="11"/>
    </row>
    <row r="21" spans="1:16" s="149" customFormat="1" x14ac:dyDescent="0.25">
      <c r="A21" s="186"/>
      <c r="B21" s="841"/>
      <c r="C21" s="842"/>
      <c r="D21" s="845"/>
      <c r="E21" s="852"/>
      <c r="F21" s="853"/>
      <c r="G21" s="853"/>
      <c r="H21" s="853"/>
      <c r="I21" s="853"/>
      <c r="J21" s="853"/>
      <c r="K21" s="853"/>
      <c r="L21" s="854"/>
      <c r="O21" s="12"/>
      <c r="P21" s="11"/>
    </row>
    <row r="22" spans="1:16" s="149" customFormat="1" ht="14.25" customHeight="1" x14ac:dyDescent="0.25">
      <c r="A22" s="186"/>
      <c r="B22" s="838" t="str">
        <f>IF(Intro!$G$28="English",O22,P22)</f>
        <v>Commentaire 2</v>
      </c>
      <c r="C22" s="839"/>
      <c r="D22" s="843"/>
      <c r="E22" s="846"/>
      <c r="F22" s="847"/>
      <c r="G22" s="847"/>
      <c r="H22" s="847"/>
      <c r="I22" s="847"/>
      <c r="J22" s="847"/>
      <c r="K22" s="847"/>
      <c r="L22" s="848"/>
      <c r="O22" s="12" t="s">
        <v>224</v>
      </c>
      <c r="P22" s="11" t="s">
        <v>225</v>
      </c>
    </row>
    <row r="23" spans="1:16" s="149" customFormat="1" x14ac:dyDescent="0.25">
      <c r="A23" s="186"/>
      <c r="B23" s="800"/>
      <c r="C23" s="840"/>
      <c r="D23" s="844"/>
      <c r="E23" s="849"/>
      <c r="F23" s="850"/>
      <c r="G23" s="850"/>
      <c r="H23" s="850"/>
      <c r="I23" s="850"/>
      <c r="J23" s="850"/>
      <c r="K23" s="850"/>
      <c r="L23" s="851"/>
    </row>
    <row r="24" spans="1:16" s="149" customFormat="1" x14ac:dyDescent="0.25">
      <c r="A24" s="186"/>
      <c r="B24" s="800"/>
      <c r="C24" s="840"/>
      <c r="D24" s="844"/>
      <c r="E24" s="849"/>
      <c r="F24" s="850"/>
      <c r="G24" s="850"/>
      <c r="H24" s="850"/>
      <c r="I24" s="850"/>
      <c r="J24" s="850"/>
      <c r="K24" s="850"/>
      <c r="L24" s="851"/>
    </row>
    <row r="25" spans="1:16" s="149" customFormat="1" x14ac:dyDescent="0.25">
      <c r="A25" s="186"/>
      <c r="B25" s="800"/>
      <c r="C25" s="840"/>
      <c r="D25" s="844"/>
      <c r="E25" s="849"/>
      <c r="F25" s="850"/>
      <c r="G25" s="850"/>
      <c r="H25" s="850"/>
      <c r="I25" s="850"/>
      <c r="J25" s="850"/>
      <c r="K25" s="850"/>
      <c r="L25" s="851"/>
    </row>
    <row r="26" spans="1:16" s="149" customFormat="1" x14ac:dyDescent="0.25">
      <c r="A26" s="186"/>
      <c r="B26" s="800"/>
      <c r="C26" s="840"/>
      <c r="D26" s="844"/>
      <c r="E26" s="849"/>
      <c r="F26" s="850"/>
      <c r="G26" s="850"/>
      <c r="H26" s="850"/>
      <c r="I26" s="850"/>
      <c r="J26" s="850"/>
      <c r="K26" s="850"/>
      <c r="L26" s="851"/>
      <c r="O26" s="12"/>
      <c r="P26" s="11"/>
    </row>
    <row r="27" spans="1:16" s="149" customFormat="1" x14ac:dyDescent="0.25">
      <c r="A27" s="186"/>
      <c r="B27" s="800"/>
      <c r="C27" s="840"/>
      <c r="D27" s="844"/>
      <c r="E27" s="849"/>
      <c r="F27" s="850"/>
      <c r="G27" s="850"/>
      <c r="H27" s="850"/>
      <c r="I27" s="850"/>
      <c r="J27" s="850"/>
      <c r="K27" s="850"/>
      <c r="L27" s="851"/>
      <c r="O27" s="12"/>
      <c r="P27" s="11"/>
    </row>
    <row r="28" spans="1:16" s="149" customFormat="1" x14ac:dyDescent="0.25">
      <c r="A28" s="186"/>
      <c r="B28" s="800"/>
      <c r="C28" s="840"/>
      <c r="D28" s="844"/>
      <c r="E28" s="849"/>
      <c r="F28" s="850"/>
      <c r="G28" s="850"/>
      <c r="H28" s="850"/>
      <c r="I28" s="850"/>
      <c r="J28" s="850"/>
      <c r="K28" s="850"/>
      <c r="L28" s="851"/>
      <c r="O28" s="12"/>
      <c r="P28" s="11"/>
    </row>
    <row r="29" spans="1:16" s="149" customFormat="1" x14ac:dyDescent="0.25">
      <c r="A29" s="186"/>
      <c r="B29" s="800"/>
      <c r="C29" s="840"/>
      <c r="D29" s="844"/>
      <c r="E29" s="849"/>
      <c r="F29" s="850"/>
      <c r="G29" s="850"/>
      <c r="H29" s="850"/>
      <c r="I29" s="850"/>
      <c r="J29" s="850"/>
      <c r="K29" s="850"/>
      <c r="L29" s="851"/>
      <c r="O29" s="12"/>
      <c r="P29" s="11"/>
    </row>
    <row r="30" spans="1:16" s="149" customFormat="1" x14ac:dyDescent="0.25">
      <c r="A30" s="186"/>
      <c r="B30" s="841"/>
      <c r="C30" s="842"/>
      <c r="D30" s="845"/>
      <c r="E30" s="852"/>
      <c r="F30" s="853"/>
      <c r="G30" s="853"/>
      <c r="H30" s="853"/>
      <c r="I30" s="853"/>
      <c r="J30" s="853"/>
      <c r="K30" s="853"/>
      <c r="L30" s="854"/>
      <c r="O30" s="12"/>
      <c r="P30" s="11"/>
    </row>
    <row r="31" spans="1:16" s="149" customFormat="1" ht="14.25" customHeight="1" x14ac:dyDescent="0.25">
      <c r="A31" s="186"/>
      <c r="B31" s="838" t="str">
        <f>IF(Intro!$G$28="English",O31,P31)</f>
        <v>Commentaire 3</v>
      </c>
      <c r="C31" s="839"/>
      <c r="D31" s="843"/>
      <c r="E31" s="846"/>
      <c r="F31" s="847"/>
      <c r="G31" s="847"/>
      <c r="H31" s="847"/>
      <c r="I31" s="847"/>
      <c r="J31" s="847"/>
      <c r="K31" s="847"/>
      <c r="L31" s="848"/>
      <c r="O31" s="12" t="s">
        <v>226</v>
      </c>
      <c r="P31" s="11" t="s">
        <v>227</v>
      </c>
    </row>
    <row r="32" spans="1:16" s="149" customFormat="1" x14ac:dyDescent="0.25">
      <c r="A32" s="186"/>
      <c r="B32" s="800"/>
      <c r="C32" s="840"/>
      <c r="D32" s="844"/>
      <c r="E32" s="849"/>
      <c r="F32" s="850"/>
      <c r="G32" s="850"/>
      <c r="H32" s="850"/>
      <c r="I32" s="850"/>
      <c r="J32" s="850"/>
      <c r="K32" s="850"/>
      <c r="L32" s="851"/>
    </row>
    <row r="33" spans="1:16" s="149" customFormat="1" x14ac:dyDescent="0.25">
      <c r="A33" s="186"/>
      <c r="B33" s="800"/>
      <c r="C33" s="840"/>
      <c r="D33" s="844"/>
      <c r="E33" s="849"/>
      <c r="F33" s="850"/>
      <c r="G33" s="850"/>
      <c r="H33" s="850"/>
      <c r="I33" s="850"/>
      <c r="J33" s="850"/>
      <c r="K33" s="850"/>
      <c r="L33" s="851"/>
    </row>
    <row r="34" spans="1:16" s="149" customFormat="1" x14ac:dyDescent="0.25">
      <c r="A34" s="186"/>
      <c r="B34" s="800"/>
      <c r="C34" s="840"/>
      <c r="D34" s="844"/>
      <c r="E34" s="849"/>
      <c r="F34" s="850"/>
      <c r="G34" s="850"/>
      <c r="H34" s="850"/>
      <c r="I34" s="850"/>
      <c r="J34" s="850"/>
      <c r="K34" s="850"/>
      <c r="L34" s="851"/>
      <c r="O34" s="12"/>
      <c r="P34" s="11"/>
    </row>
    <row r="35" spans="1:16" s="149" customFormat="1" x14ac:dyDescent="0.25">
      <c r="A35" s="186"/>
      <c r="B35" s="800"/>
      <c r="C35" s="840"/>
      <c r="D35" s="844"/>
      <c r="E35" s="849"/>
      <c r="F35" s="850"/>
      <c r="G35" s="850"/>
      <c r="H35" s="850"/>
      <c r="I35" s="850"/>
      <c r="J35" s="850"/>
      <c r="K35" s="850"/>
      <c r="L35" s="851"/>
      <c r="O35" s="12"/>
      <c r="P35" s="11"/>
    </row>
    <row r="36" spans="1:16" s="149" customFormat="1" x14ac:dyDescent="0.25">
      <c r="A36" s="186"/>
      <c r="B36" s="800"/>
      <c r="C36" s="840"/>
      <c r="D36" s="844"/>
      <c r="E36" s="849"/>
      <c r="F36" s="850"/>
      <c r="G36" s="850"/>
      <c r="H36" s="850"/>
      <c r="I36" s="850"/>
      <c r="J36" s="850"/>
      <c r="K36" s="850"/>
      <c r="L36" s="851"/>
      <c r="O36" s="12"/>
      <c r="P36" s="11"/>
    </row>
    <row r="37" spans="1:16" s="149" customFormat="1" x14ac:dyDescent="0.25">
      <c r="A37" s="186"/>
      <c r="B37" s="800"/>
      <c r="C37" s="840"/>
      <c r="D37" s="844"/>
      <c r="E37" s="849"/>
      <c r="F37" s="850"/>
      <c r="G37" s="850"/>
      <c r="H37" s="850"/>
      <c r="I37" s="850"/>
      <c r="J37" s="850"/>
      <c r="K37" s="850"/>
      <c r="L37" s="851"/>
      <c r="O37" s="12"/>
      <c r="P37" s="11"/>
    </row>
    <row r="38" spans="1:16" s="149" customFormat="1" x14ac:dyDescent="0.25">
      <c r="A38" s="186"/>
      <c r="B38" s="800"/>
      <c r="C38" s="840"/>
      <c r="D38" s="844"/>
      <c r="E38" s="849"/>
      <c r="F38" s="850"/>
      <c r="G38" s="850"/>
      <c r="H38" s="850"/>
      <c r="I38" s="850"/>
      <c r="J38" s="850"/>
      <c r="K38" s="850"/>
      <c r="L38" s="851"/>
      <c r="O38" s="12"/>
      <c r="P38" s="11"/>
    </row>
    <row r="39" spans="1:16" s="149" customFormat="1" x14ac:dyDescent="0.25">
      <c r="A39" s="186"/>
      <c r="B39" s="841"/>
      <c r="C39" s="842"/>
      <c r="D39" s="845"/>
      <c r="E39" s="852"/>
      <c r="F39" s="853"/>
      <c r="G39" s="853"/>
      <c r="H39" s="853"/>
      <c r="I39" s="853"/>
      <c r="J39" s="853"/>
      <c r="K39" s="853"/>
      <c r="L39" s="854"/>
      <c r="O39" s="12"/>
      <c r="P39" s="11"/>
    </row>
    <row r="40" spans="1:16" s="149" customFormat="1" ht="14.25" customHeight="1" x14ac:dyDescent="0.25">
      <c r="A40" s="186"/>
      <c r="B40" s="838" t="str">
        <f>IF(Intro!$G$28="English",O40,P40)</f>
        <v>Commentaire 4</v>
      </c>
      <c r="C40" s="839"/>
      <c r="D40" s="843"/>
      <c r="E40" s="846"/>
      <c r="F40" s="847"/>
      <c r="G40" s="847"/>
      <c r="H40" s="847"/>
      <c r="I40" s="847"/>
      <c r="J40" s="847"/>
      <c r="K40" s="847"/>
      <c r="L40" s="848"/>
      <c r="O40" s="12" t="s">
        <v>228</v>
      </c>
      <c r="P40" s="11" t="s">
        <v>229</v>
      </c>
    </row>
    <row r="41" spans="1:16" s="149" customFormat="1" x14ac:dyDescent="0.25">
      <c r="A41" s="186"/>
      <c r="B41" s="800"/>
      <c r="C41" s="840"/>
      <c r="D41" s="844"/>
      <c r="E41" s="849"/>
      <c r="F41" s="850"/>
      <c r="G41" s="850"/>
      <c r="H41" s="850"/>
      <c r="I41" s="850"/>
      <c r="J41" s="850"/>
      <c r="K41" s="850"/>
      <c r="L41" s="851"/>
    </row>
    <row r="42" spans="1:16" s="149" customFormat="1" x14ac:dyDescent="0.25">
      <c r="A42" s="186"/>
      <c r="B42" s="800"/>
      <c r="C42" s="840"/>
      <c r="D42" s="844"/>
      <c r="E42" s="849"/>
      <c r="F42" s="850"/>
      <c r="G42" s="850"/>
      <c r="H42" s="850"/>
      <c r="I42" s="850"/>
      <c r="J42" s="850"/>
      <c r="K42" s="850"/>
      <c r="L42" s="851"/>
      <c r="O42" s="12"/>
      <c r="P42" s="11"/>
    </row>
    <row r="43" spans="1:16" s="149" customFormat="1" x14ac:dyDescent="0.25">
      <c r="A43" s="186"/>
      <c r="B43" s="800"/>
      <c r="C43" s="840"/>
      <c r="D43" s="844"/>
      <c r="E43" s="849"/>
      <c r="F43" s="850"/>
      <c r="G43" s="850"/>
      <c r="H43" s="850"/>
      <c r="I43" s="850"/>
      <c r="J43" s="850"/>
      <c r="K43" s="850"/>
      <c r="L43" s="851"/>
      <c r="O43" s="12"/>
      <c r="P43" s="11"/>
    </row>
    <row r="44" spans="1:16" s="149" customFormat="1" x14ac:dyDescent="0.25">
      <c r="A44" s="186"/>
      <c r="B44" s="800"/>
      <c r="C44" s="840"/>
      <c r="D44" s="844"/>
      <c r="E44" s="849"/>
      <c r="F44" s="850"/>
      <c r="G44" s="850"/>
      <c r="H44" s="850"/>
      <c r="I44" s="850"/>
      <c r="J44" s="850"/>
      <c r="K44" s="850"/>
      <c r="L44" s="851"/>
      <c r="O44" s="12"/>
      <c r="P44" s="11"/>
    </row>
    <row r="45" spans="1:16" s="149" customFormat="1" x14ac:dyDescent="0.25">
      <c r="A45" s="186"/>
      <c r="B45" s="800"/>
      <c r="C45" s="840"/>
      <c r="D45" s="844"/>
      <c r="E45" s="849"/>
      <c r="F45" s="850"/>
      <c r="G45" s="850"/>
      <c r="H45" s="850"/>
      <c r="I45" s="850"/>
      <c r="J45" s="850"/>
      <c r="K45" s="850"/>
      <c r="L45" s="851"/>
      <c r="O45" s="12"/>
      <c r="P45" s="11"/>
    </row>
    <row r="46" spans="1:16" s="149" customFormat="1" x14ac:dyDescent="0.25">
      <c r="A46" s="186"/>
      <c r="B46" s="800"/>
      <c r="C46" s="840"/>
      <c r="D46" s="844"/>
      <c r="E46" s="849"/>
      <c r="F46" s="850"/>
      <c r="G46" s="850"/>
      <c r="H46" s="850"/>
      <c r="I46" s="850"/>
      <c r="J46" s="850"/>
      <c r="K46" s="850"/>
      <c r="L46" s="851"/>
      <c r="O46" s="12"/>
      <c r="P46" s="11"/>
    </row>
    <row r="47" spans="1:16" s="149" customFormat="1" x14ac:dyDescent="0.25">
      <c r="A47" s="186"/>
      <c r="B47" s="800"/>
      <c r="C47" s="840"/>
      <c r="D47" s="844"/>
      <c r="E47" s="849"/>
      <c r="F47" s="850"/>
      <c r="G47" s="850"/>
      <c r="H47" s="850"/>
      <c r="I47" s="850"/>
      <c r="J47" s="850"/>
      <c r="K47" s="850"/>
      <c r="L47" s="851"/>
      <c r="O47" s="12"/>
      <c r="P47" s="11"/>
    </row>
    <row r="48" spans="1:16" s="149" customFormat="1" x14ac:dyDescent="0.25">
      <c r="A48" s="186"/>
      <c r="B48" s="841"/>
      <c r="C48" s="842"/>
      <c r="D48" s="845"/>
      <c r="E48" s="852"/>
      <c r="F48" s="853"/>
      <c r="G48" s="853"/>
      <c r="H48" s="853"/>
      <c r="I48" s="853"/>
      <c r="J48" s="853"/>
      <c r="K48" s="853"/>
      <c r="L48" s="854"/>
      <c r="O48" s="12"/>
      <c r="P48" s="11"/>
    </row>
    <row r="49" spans="1:16" s="149" customFormat="1" ht="14.25" customHeight="1" x14ac:dyDescent="0.25">
      <c r="A49" s="186"/>
      <c r="B49" s="838" t="str">
        <f>IF(Intro!$G$28="English",O49,P49)</f>
        <v>Commentaire 5</v>
      </c>
      <c r="C49" s="839"/>
      <c r="D49" s="843"/>
      <c r="E49" s="846"/>
      <c r="F49" s="847"/>
      <c r="G49" s="847"/>
      <c r="H49" s="847"/>
      <c r="I49" s="847"/>
      <c r="J49" s="847"/>
      <c r="K49" s="847"/>
      <c r="L49" s="848"/>
      <c r="O49" s="12" t="s">
        <v>230</v>
      </c>
      <c r="P49" s="11" t="s">
        <v>231</v>
      </c>
    </row>
    <row r="50" spans="1:16" s="149" customFormat="1" x14ac:dyDescent="0.25">
      <c r="A50" s="186"/>
      <c r="B50" s="800"/>
      <c r="C50" s="840"/>
      <c r="D50" s="844"/>
      <c r="E50" s="849"/>
      <c r="F50" s="850"/>
      <c r="G50" s="850"/>
      <c r="H50" s="850"/>
      <c r="I50" s="850"/>
      <c r="J50" s="850"/>
      <c r="K50" s="850"/>
      <c r="L50" s="851"/>
      <c r="O50" s="12"/>
      <c r="P50" s="11"/>
    </row>
    <row r="51" spans="1:16" s="149" customFormat="1" x14ac:dyDescent="0.25">
      <c r="A51" s="186"/>
      <c r="B51" s="800"/>
      <c r="C51" s="840"/>
      <c r="D51" s="844"/>
      <c r="E51" s="849"/>
      <c r="F51" s="850"/>
      <c r="G51" s="850"/>
      <c r="H51" s="850"/>
      <c r="I51" s="850"/>
      <c r="J51" s="850"/>
      <c r="K51" s="850"/>
      <c r="L51" s="851"/>
      <c r="O51" s="12"/>
      <c r="P51" s="11"/>
    </row>
    <row r="52" spans="1:16" s="149" customFormat="1" x14ac:dyDescent="0.25">
      <c r="A52" s="186"/>
      <c r="B52" s="800"/>
      <c r="C52" s="840"/>
      <c r="D52" s="844"/>
      <c r="E52" s="849"/>
      <c r="F52" s="850"/>
      <c r="G52" s="850"/>
      <c r="H52" s="850"/>
      <c r="I52" s="850"/>
      <c r="J52" s="850"/>
      <c r="K52" s="850"/>
      <c r="L52" s="851"/>
      <c r="O52" s="12"/>
      <c r="P52" s="11"/>
    </row>
    <row r="53" spans="1:16" s="149" customFormat="1" x14ac:dyDescent="0.25">
      <c r="A53" s="186"/>
      <c r="B53" s="800"/>
      <c r="C53" s="840"/>
      <c r="D53" s="844"/>
      <c r="E53" s="849"/>
      <c r="F53" s="850"/>
      <c r="G53" s="850"/>
      <c r="H53" s="850"/>
      <c r="I53" s="850"/>
      <c r="J53" s="850"/>
      <c r="K53" s="850"/>
      <c r="L53" s="851"/>
      <c r="O53" s="12"/>
      <c r="P53" s="11"/>
    </row>
    <row r="54" spans="1:16" s="149" customFormat="1" x14ac:dyDescent="0.25">
      <c r="A54" s="186"/>
      <c r="B54" s="800"/>
      <c r="C54" s="840"/>
      <c r="D54" s="844"/>
      <c r="E54" s="849"/>
      <c r="F54" s="850"/>
      <c r="G54" s="850"/>
      <c r="H54" s="850"/>
      <c r="I54" s="850"/>
      <c r="J54" s="850"/>
      <c r="K54" s="850"/>
      <c r="L54" s="851"/>
      <c r="O54" s="12"/>
      <c r="P54" s="11"/>
    </row>
    <row r="55" spans="1:16" s="149" customFormat="1" x14ac:dyDescent="0.25">
      <c r="A55" s="186"/>
      <c r="B55" s="800"/>
      <c r="C55" s="840"/>
      <c r="D55" s="844"/>
      <c r="E55" s="849"/>
      <c r="F55" s="850"/>
      <c r="G55" s="850"/>
      <c r="H55" s="850"/>
      <c r="I55" s="850"/>
      <c r="J55" s="850"/>
      <c r="K55" s="850"/>
      <c r="L55" s="851"/>
      <c r="O55" s="12"/>
      <c r="P55" s="11"/>
    </row>
    <row r="56" spans="1:16" s="149" customFormat="1" x14ac:dyDescent="0.25">
      <c r="A56" s="186"/>
      <c r="B56" s="800"/>
      <c r="C56" s="840"/>
      <c r="D56" s="844"/>
      <c r="E56" s="849"/>
      <c r="F56" s="850"/>
      <c r="G56" s="850"/>
      <c r="H56" s="850"/>
      <c r="I56" s="850"/>
      <c r="J56" s="850"/>
      <c r="K56" s="850"/>
      <c r="L56" s="851"/>
      <c r="O56" s="12"/>
      <c r="P56" s="11"/>
    </row>
    <row r="57" spans="1:16" s="175" customFormat="1" x14ac:dyDescent="0.25">
      <c r="A57" s="198"/>
      <c r="B57" s="841"/>
      <c r="C57" s="842"/>
      <c r="D57" s="845"/>
      <c r="E57" s="852"/>
      <c r="F57" s="853"/>
      <c r="G57" s="853"/>
      <c r="H57" s="853"/>
      <c r="I57" s="853"/>
      <c r="J57" s="853"/>
      <c r="K57" s="853"/>
      <c r="L57" s="854"/>
      <c r="N57" s="201"/>
    </row>
  </sheetData>
  <sheetProtection algorithmName="SHA-512" hashValue="AdwH8Afwm12HSWo5s7Ax5NZ64BoMIwBy0vbW13KVwy4fiIbDyiJ+AJ3Q5J2FgZsM99P0IPg/2kXZ2Mawt5bVLw==" saltValue="Xy6kqKBVOOVzX6DCQC1jHA==" spinCount="100000" sheet="1" objects="1" scenarios="1" selectLockedCells="1"/>
  <mergeCells count="21">
    <mergeCell ref="B13:C21"/>
    <mergeCell ref="D13:D21"/>
    <mergeCell ref="E13:L21"/>
    <mergeCell ref="B4:L4"/>
    <mergeCell ref="B5:L5"/>
    <mergeCell ref="B6:L6"/>
    <mergeCell ref="B10:L10"/>
    <mergeCell ref="E12:L12"/>
    <mergeCell ref="B8:L8"/>
    <mergeCell ref="B22:C30"/>
    <mergeCell ref="D22:D30"/>
    <mergeCell ref="E22:L30"/>
    <mergeCell ref="B31:C39"/>
    <mergeCell ref="D31:D39"/>
    <mergeCell ref="E31:L39"/>
    <mergeCell ref="B40:C48"/>
    <mergeCell ref="D40:D48"/>
    <mergeCell ref="E40:L48"/>
    <mergeCell ref="B49:C57"/>
    <mergeCell ref="D49:D57"/>
    <mergeCell ref="E49:L57"/>
  </mergeCells>
  <phoneticPr fontId="18" type="noConversion"/>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3C990E5B-FA9F-4FFC-BBB0-02E07A8A6DCF}">
      <formula1>1000</formula1>
    </dataValidation>
    <dataValidation allowBlank="1" showInputMessage="1" showErrorMessage="1" sqref="D13:D57" xr:uid="{A7D1D58E-6D28-4FA2-8093-613BF67BB669}"/>
  </dataValidations>
  <printOptions horizontalCentered="1"/>
  <pageMargins left="0.25" right="0.25" top="0.75" bottom="0.75" header="0.3" footer="0.3"/>
  <pageSetup scale="66"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DCB49-A55F-46DB-9AE5-7D63F179643A}">
  <sheetPr>
    <tabColor rgb="FF00B0F0"/>
    <pageSetUpPr fitToPage="1"/>
  </sheetPr>
  <dimension ref="A1:P44"/>
  <sheetViews>
    <sheetView showGridLines="0" workbookViewId="0"/>
  </sheetViews>
  <sheetFormatPr defaultColWidth="9.140625" defaultRowHeight="14.25" x14ac:dyDescent="0.25"/>
  <cols>
    <col min="1" max="1" width="1.85546875" style="13" customWidth="1"/>
    <col min="2" max="2" width="16.28515625" style="23" customWidth="1"/>
    <col min="3" max="12" width="14.5703125" style="23" customWidth="1"/>
    <col min="13" max="13" width="6.140625" style="1" customWidth="1"/>
    <col min="14" max="14" width="9.140625" style="2" customWidth="1"/>
    <col min="15" max="15" width="47.140625" style="2" hidden="1" customWidth="1"/>
    <col min="16" max="16" width="50.42578125" style="2" hidden="1" customWidth="1"/>
    <col min="17" max="18" width="9.140625" style="2" customWidth="1"/>
    <col min="19" max="16384" width="9.140625" style="2"/>
  </cols>
  <sheetData>
    <row r="1" spans="1:16" x14ac:dyDescent="0.25">
      <c r="O1" s="2" t="s">
        <v>647</v>
      </c>
      <c r="P1" s="2" t="s">
        <v>647</v>
      </c>
    </row>
    <row r="2" spans="1:16" x14ac:dyDescent="0.25">
      <c r="B2" s="24" t="s">
        <v>0</v>
      </c>
      <c r="O2" s="3" t="s">
        <v>127</v>
      </c>
      <c r="P2" s="3" t="s">
        <v>128</v>
      </c>
    </row>
    <row r="3" spans="1:16" x14ac:dyDescent="0.25">
      <c r="B3" s="25"/>
      <c r="O3" s="8"/>
      <c r="P3" s="8"/>
    </row>
    <row r="4" spans="1:16" s="8" customFormat="1" x14ac:dyDescent="0.25">
      <c r="A4" s="19"/>
      <c r="B4" s="746" t="str">
        <f>Info!B4</f>
        <v>QUESTIONNAIRE À L’INTENTION DES PRODUCTEURS</v>
      </c>
      <c r="C4" s="747"/>
      <c r="D4" s="747"/>
      <c r="E4" s="747"/>
      <c r="F4" s="747"/>
      <c r="G4" s="747"/>
      <c r="H4" s="747"/>
      <c r="I4" s="747"/>
      <c r="J4" s="747"/>
      <c r="K4" s="747"/>
      <c r="L4" s="748"/>
      <c r="M4" s="20"/>
      <c r="N4" s="20"/>
      <c r="O4" s="16"/>
      <c r="P4" s="16"/>
    </row>
    <row r="5" spans="1:16" s="8" customFormat="1" x14ac:dyDescent="0.25">
      <c r="A5" s="19"/>
      <c r="B5" s="749" t="str">
        <f>Info!B5</f>
        <v>GC-2026-001</v>
      </c>
      <c r="C5" s="750"/>
      <c r="D5" s="750"/>
      <c r="E5" s="750"/>
      <c r="F5" s="750"/>
      <c r="G5" s="750"/>
      <c r="H5" s="750"/>
      <c r="I5" s="750"/>
      <c r="J5" s="750"/>
      <c r="K5" s="750"/>
      <c r="L5" s="751"/>
      <c r="M5" s="20"/>
      <c r="N5" s="20"/>
      <c r="O5" s="16"/>
      <c r="P5" s="16"/>
    </row>
    <row r="6" spans="1:16" s="17" customFormat="1" x14ac:dyDescent="0.25">
      <c r="A6" s="19"/>
      <c r="B6" s="754" t="str">
        <f>Info!B6</f>
        <v>PRODUITS DU BOIS - ARMOIRES ET VANITÉS EN BOIS MASSIF ET EN BOIS D'INGÉNIERIE</v>
      </c>
      <c r="C6" s="755"/>
      <c r="D6" s="755"/>
      <c r="E6" s="755"/>
      <c r="F6" s="755"/>
      <c r="G6" s="755"/>
      <c r="H6" s="755"/>
      <c r="I6" s="755"/>
      <c r="J6" s="755"/>
      <c r="K6" s="755"/>
      <c r="L6" s="756"/>
      <c r="M6" s="16"/>
      <c r="N6" s="16"/>
      <c r="O6" s="18"/>
      <c r="P6" s="18"/>
    </row>
    <row r="7" spans="1:16" s="9" customFormat="1" x14ac:dyDescent="0.25">
      <c r="A7" s="19"/>
      <c r="B7" s="26"/>
      <c r="C7" s="27"/>
      <c r="D7" s="27"/>
      <c r="E7" s="27"/>
      <c r="F7" s="27"/>
      <c r="G7" s="27"/>
      <c r="H7" s="27"/>
      <c r="I7" s="27"/>
      <c r="J7" s="27"/>
      <c r="K7" s="27"/>
      <c r="L7" s="27"/>
      <c r="O7" s="10"/>
      <c r="P7" s="10"/>
    </row>
    <row r="8" spans="1:16" x14ac:dyDescent="0.25">
      <c r="B8" s="716" t="str">
        <f>IF(Intro!$G$28="English",O8,P8)</f>
        <v>CONFIRMATION DES DONNÉES DÉCLARÉES</v>
      </c>
      <c r="C8" s="717"/>
      <c r="D8" s="717"/>
      <c r="E8" s="717"/>
      <c r="F8" s="717"/>
      <c r="G8" s="717"/>
      <c r="H8" s="717"/>
      <c r="I8" s="717"/>
      <c r="J8" s="717"/>
      <c r="K8" s="717"/>
      <c r="L8" s="718"/>
      <c r="M8" s="149"/>
      <c r="O8" s="2" t="s">
        <v>18</v>
      </c>
      <c r="P8" s="2" t="s">
        <v>19</v>
      </c>
    </row>
    <row r="9" spans="1:16" x14ac:dyDescent="0.25">
      <c r="B9" s="716" t="str">
        <f>IF(Intro!$G$28="English",O9,P9)</f>
        <v>GÉNÉRAL</v>
      </c>
      <c r="C9" s="717"/>
      <c r="D9" s="717"/>
      <c r="E9" s="717"/>
      <c r="F9" s="717"/>
      <c r="G9" s="717"/>
      <c r="H9" s="717"/>
      <c r="I9" s="717"/>
      <c r="J9" s="717"/>
      <c r="K9" s="717"/>
      <c r="L9" s="718"/>
      <c r="M9" s="149"/>
      <c r="O9" s="239" t="s">
        <v>589</v>
      </c>
      <c r="P9" s="239" t="s">
        <v>590</v>
      </c>
    </row>
    <row r="10" spans="1:16" s="149" customFormat="1" x14ac:dyDescent="0.25">
      <c r="A10" s="186"/>
      <c r="B10" s="187"/>
      <c r="C10" s="188"/>
      <c r="D10" s="188"/>
      <c r="E10" s="188"/>
      <c r="F10" s="188"/>
      <c r="G10" s="188"/>
      <c r="H10" s="188"/>
      <c r="I10" s="188"/>
      <c r="J10" s="188"/>
      <c r="K10" s="188"/>
      <c r="L10" s="189"/>
    </row>
    <row r="11" spans="1:16" s="160" customFormat="1" x14ac:dyDescent="0.25">
      <c r="A11" s="299"/>
      <c r="B11" s="300"/>
      <c r="C11" s="301"/>
      <c r="D11" s="301"/>
      <c r="E11" s="301"/>
      <c r="F11" s="301"/>
      <c r="G11" s="301"/>
      <c r="H11" s="301"/>
      <c r="I11" s="301"/>
      <c r="J11" s="302" t="str">
        <f>IF(Intro!$G$28="English",O11,P11)</f>
        <v>Sélectionnez oui ou non</v>
      </c>
      <c r="K11" s="301"/>
      <c r="L11" s="303"/>
      <c r="O11" s="160" t="s">
        <v>296</v>
      </c>
      <c r="P11" s="160" t="s">
        <v>598</v>
      </c>
    </row>
    <row r="12" spans="1:16" s="174" customFormat="1" x14ac:dyDescent="0.25">
      <c r="A12" s="190"/>
      <c r="B12" s="679" t="str">
        <f>IF(Intro!$G$28="English",O12,P12)</f>
        <v>Confirmez que toutes les données déclarées dans ce questionnaire concernent les marchandises telles que définies dans l’onglet « Intro ».</v>
      </c>
      <c r="C12" s="680"/>
      <c r="D12" s="680"/>
      <c r="E12" s="680"/>
      <c r="F12" s="680"/>
      <c r="G12" s="680"/>
      <c r="H12" s="680"/>
      <c r="I12" s="680"/>
      <c r="J12" s="281"/>
      <c r="K12" s="191"/>
      <c r="L12" s="192"/>
      <c r="O12" s="174" t="s">
        <v>625</v>
      </c>
      <c r="P12" s="174" t="s">
        <v>626</v>
      </c>
    </row>
    <row r="13" spans="1:16" s="174" customFormat="1" x14ac:dyDescent="0.25">
      <c r="A13" s="190"/>
      <c r="B13" s="679" t="str">
        <f>IF(Intro!$G$28="English",O13,P13)</f>
        <v>Confirmez que tous les volumes déclarés dans ce questionnaire sont en unités complètes.</v>
      </c>
      <c r="C13" s="680"/>
      <c r="D13" s="680"/>
      <c r="E13" s="680"/>
      <c r="F13" s="680"/>
      <c r="G13" s="680"/>
      <c r="H13" s="680"/>
      <c r="I13" s="680"/>
      <c r="J13" s="281"/>
      <c r="K13" s="159"/>
      <c r="L13" s="192"/>
      <c r="O13" s="174" t="str">
        <f>"Confirm that all volumes reported in this questionnaire are in "&amp;Variables!B23&amp;"."</f>
        <v>Confirm that all volumes reported in this questionnaire are in full units.</v>
      </c>
      <c r="P13" s="174" t="str">
        <f>"Confirmez que tous les volumes déclarés dans ce questionnaire sont en "&amp;Variables!C23&amp;"."</f>
        <v>Confirmez que tous les volumes déclarés dans ce questionnaire sont en unités complètes.</v>
      </c>
    </row>
    <row r="14" spans="1:16" s="174" customFormat="1" x14ac:dyDescent="0.25">
      <c r="A14" s="190"/>
      <c r="B14" s="679" t="str">
        <f>IF(Intro!$G$28="English",O14,P14)</f>
        <v>Confirmez que toutes les valeurs déclarées dans ce questionnaire sont en dollars canadiens.</v>
      </c>
      <c r="C14" s="680"/>
      <c r="D14" s="680"/>
      <c r="E14" s="680"/>
      <c r="F14" s="680"/>
      <c r="G14" s="680"/>
      <c r="H14" s="680"/>
      <c r="I14" s="680"/>
      <c r="J14" s="281"/>
      <c r="K14" s="159"/>
      <c r="L14" s="192"/>
      <c r="O14" s="174" t="s">
        <v>352</v>
      </c>
      <c r="P14" s="174" t="s">
        <v>351</v>
      </c>
    </row>
    <row r="15" spans="1:16" s="174" customFormat="1" x14ac:dyDescent="0.25">
      <c r="A15" s="190"/>
      <c r="B15" s="679" t="str">
        <f>IF(Intro!$G$28="English",O15,P15)</f>
        <v>Confirmez que tous les renseignements déclarés le sont selon l’année civile.</v>
      </c>
      <c r="C15" s="680"/>
      <c r="D15" s="680"/>
      <c r="E15" s="680"/>
      <c r="F15" s="680"/>
      <c r="G15" s="680"/>
      <c r="H15" s="680"/>
      <c r="I15" s="680"/>
      <c r="J15" s="281"/>
      <c r="K15" s="191"/>
      <c r="L15" s="192"/>
      <c r="O15" s="174" t="s">
        <v>118</v>
      </c>
      <c r="P15" s="174" t="s">
        <v>119</v>
      </c>
    </row>
    <row r="16" spans="1:16" s="149" customFormat="1" x14ac:dyDescent="0.25">
      <c r="A16" s="186"/>
      <c r="B16" s="187"/>
      <c r="C16" s="188"/>
      <c r="D16" s="188"/>
      <c r="E16" s="188"/>
      <c r="F16" s="188"/>
      <c r="G16" s="188"/>
      <c r="H16" s="188"/>
      <c r="I16" s="188"/>
      <c r="J16" s="188"/>
      <c r="K16" s="188"/>
      <c r="L16" s="189"/>
    </row>
    <row r="17" spans="1:16" s="11" customFormat="1" x14ac:dyDescent="0.25">
      <c r="A17" s="13"/>
      <c r="B17" s="709" t="str">
        <f>IF(Intro!$G$28="English",O17,P17)</f>
        <v>Si non, expliquez.</v>
      </c>
      <c r="C17" s="710"/>
      <c r="D17" s="710"/>
      <c r="E17" s="710"/>
      <c r="F17" s="710"/>
      <c r="G17" s="710"/>
      <c r="H17" s="710"/>
      <c r="I17" s="710"/>
      <c r="J17" s="710"/>
      <c r="K17" s="710"/>
      <c r="L17" s="711"/>
      <c r="O17" s="169" t="s">
        <v>506</v>
      </c>
      <c r="P17" s="9" t="s">
        <v>507</v>
      </c>
    </row>
    <row r="18" spans="1:16" s="174" customFormat="1" x14ac:dyDescent="0.25">
      <c r="A18" s="190"/>
      <c r="B18" s="206"/>
      <c r="C18" s="207"/>
      <c r="D18" s="207"/>
      <c r="E18" s="207"/>
      <c r="F18" s="207"/>
      <c r="G18" s="207"/>
      <c r="H18" s="207"/>
      <c r="I18" s="207"/>
      <c r="J18" s="207"/>
      <c r="K18" s="207"/>
      <c r="L18" s="192"/>
      <c r="O18" s="170"/>
      <c r="P18" s="170"/>
    </row>
    <row r="19" spans="1:16" s="3" customFormat="1" x14ac:dyDescent="0.25">
      <c r="A19" s="14"/>
      <c r="B19" s="797"/>
      <c r="C19" s="798"/>
      <c r="D19" s="798"/>
      <c r="E19" s="798"/>
      <c r="F19" s="798"/>
      <c r="G19" s="798"/>
      <c r="H19" s="798"/>
      <c r="I19" s="798"/>
      <c r="J19" s="798"/>
      <c r="K19" s="798"/>
      <c r="L19" s="799"/>
      <c r="M19" s="174"/>
      <c r="O19" s="168"/>
      <c r="P19" s="168"/>
    </row>
    <row r="20" spans="1:16" s="3" customFormat="1" x14ac:dyDescent="0.25">
      <c r="A20" s="14"/>
      <c r="B20" s="797"/>
      <c r="C20" s="798"/>
      <c r="D20" s="798"/>
      <c r="E20" s="798"/>
      <c r="F20" s="798"/>
      <c r="G20" s="798"/>
      <c r="H20" s="798"/>
      <c r="I20" s="798"/>
      <c r="J20" s="798"/>
      <c r="K20" s="798"/>
      <c r="L20" s="799"/>
      <c r="M20" s="174"/>
      <c r="O20" s="168"/>
      <c r="P20" s="168"/>
    </row>
    <row r="21" spans="1:16" s="3" customFormat="1" x14ac:dyDescent="0.25">
      <c r="A21" s="14"/>
      <c r="B21" s="797"/>
      <c r="C21" s="798"/>
      <c r="D21" s="798"/>
      <c r="E21" s="798"/>
      <c r="F21" s="798"/>
      <c r="G21" s="798"/>
      <c r="H21" s="798"/>
      <c r="I21" s="798"/>
      <c r="J21" s="798"/>
      <c r="K21" s="798"/>
      <c r="L21" s="799"/>
      <c r="M21" s="174"/>
      <c r="O21" s="168"/>
      <c r="P21" s="168"/>
    </row>
    <row r="22" spans="1:16" s="3" customFormat="1" x14ac:dyDescent="0.25">
      <c r="A22" s="14"/>
      <c r="B22" s="797"/>
      <c r="C22" s="798"/>
      <c r="D22" s="798"/>
      <c r="E22" s="798"/>
      <c r="F22" s="798"/>
      <c r="G22" s="798"/>
      <c r="H22" s="798"/>
      <c r="I22" s="798"/>
      <c r="J22" s="798"/>
      <c r="K22" s="798"/>
      <c r="L22" s="799"/>
      <c r="M22" s="174"/>
      <c r="O22" s="168"/>
      <c r="P22" s="168"/>
    </row>
    <row r="23" spans="1:16" s="3" customFormat="1" x14ac:dyDescent="0.25">
      <c r="A23" s="14"/>
      <c r="B23" s="797"/>
      <c r="C23" s="798"/>
      <c r="D23" s="798"/>
      <c r="E23" s="798"/>
      <c r="F23" s="798"/>
      <c r="G23" s="798"/>
      <c r="H23" s="798"/>
      <c r="I23" s="798"/>
      <c r="J23" s="798"/>
      <c r="K23" s="798"/>
      <c r="L23" s="799"/>
      <c r="M23" s="174"/>
      <c r="O23" s="168"/>
      <c r="P23" s="168"/>
    </row>
    <row r="24" spans="1:16" s="3" customFormat="1" x14ac:dyDescent="0.25">
      <c r="A24" s="14"/>
      <c r="B24" s="797"/>
      <c r="C24" s="798"/>
      <c r="D24" s="798"/>
      <c r="E24" s="798"/>
      <c r="F24" s="798"/>
      <c r="G24" s="798"/>
      <c r="H24" s="798"/>
      <c r="I24" s="798"/>
      <c r="J24" s="798"/>
      <c r="K24" s="798"/>
      <c r="L24" s="799"/>
      <c r="M24" s="174"/>
      <c r="O24" s="168"/>
      <c r="P24" s="168"/>
    </row>
    <row r="25" spans="1:16" s="3" customFormat="1" x14ac:dyDescent="0.25">
      <c r="A25" s="14"/>
      <c r="B25" s="797"/>
      <c r="C25" s="798"/>
      <c r="D25" s="798"/>
      <c r="E25" s="798"/>
      <c r="F25" s="798"/>
      <c r="G25" s="798"/>
      <c r="H25" s="798"/>
      <c r="I25" s="798"/>
      <c r="J25" s="798"/>
      <c r="K25" s="798"/>
      <c r="L25" s="799"/>
      <c r="M25" s="174"/>
      <c r="O25" s="168"/>
      <c r="P25" s="168"/>
    </row>
    <row r="26" spans="1:16" s="3" customFormat="1" x14ac:dyDescent="0.25">
      <c r="A26" s="14"/>
      <c r="B26" s="797"/>
      <c r="C26" s="798"/>
      <c r="D26" s="798"/>
      <c r="E26" s="798"/>
      <c r="F26" s="798"/>
      <c r="G26" s="798"/>
      <c r="H26" s="798"/>
      <c r="I26" s="798"/>
      <c r="J26" s="798"/>
      <c r="K26" s="798"/>
      <c r="L26" s="799"/>
      <c r="M26" s="174"/>
      <c r="O26" s="168"/>
      <c r="P26" s="168"/>
    </row>
    <row r="27" spans="1:16" s="149" customFormat="1" x14ac:dyDescent="0.25">
      <c r="A27" s="186"/>
      <c r="B27" s="187"/>
      <c r="C27" s="188"/>
      <c r="D27" s="188"/>
      <c r="E27" s="188"/>
      <c r="F27" s="188"/>
      <c r="G27" s="188"/>
      <c r="H27" s="188"/>
      <c r="I27" s="188"/>
      <c r="J27" s="188"/>
      <c r="K27" s="188"/>
      <c r="L27" s="189"/>
    </row>
    <row r="28" spans="1:16" x14ac:dyDescent="0.25">
      <c r="B28" s="1080" t="str">
        <f>IF(Intro!$G$28="English",O28,P28)</f>
        <v>PRODUCTION ET VENTES</v>
      </c>
      <c r="C28" s="1081"/>
      <c r="D28" s="1081"/>
      <c r="E28" s="1081"/>
      <c r="F28" s="1081"/>
      <c r="G28" s="1081"/>
      <c r="H28" s="1081"/>
      <c r="I28" s="1081"/>
      <c r="J28" s="1081"/>
      <c r="K28" s="1081"/>
      <c r="L28" s="1082"/>
      <c r="M28" s="149"/>
      <c r="O28" s="239" t="s">
        <v>587</v>
      </c>
      <c r="P28" s="239" t="s">
        <v>588</v>
      </c>
    </row>
    <row r="29" spans="1:16" s="149" customFormat="1" x14ac:dyDescent="0.25">
      <c r="A29" s="186"/>
      <c r="B29" s="187"/>
      <c r="C29" s="188"/>
      <c r="D29" s="188"/>
      <c r="E29" s="188"/>
      <c r="F29" s="188"/>
      <c r="G29" s="188"/>
      <c r="H29" s="188"/>
      <c r="I29" s="188"/>
      <c r="J29" s="188"/>
      <c r="K29" s="188"/>
      <c r="L29" s="189"/>
    </row>
    <row r="30" spans="1:16" s="149" customFormat="1" x14ac:dyDescent="0.25">
      <c r="A30" s="186"/>
      <c r="B30" s="709" t="str">
        <f>IF(Intro!$G$28="English",O30,P30)</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0" s="710"/>
      <c r="D30" s="710"/>
      <c r="E30" s="710"/>
      <c r="F30" s="710"/>
      <c r="G30" s="710"/>
      <c r="H30" s="710"/>
      <c r="I30" s="710"/>
      <c r="J30" s="710"/>
      <c r="K30" s="710"/>
      <c r="L30" s="711"/>
      <c r="N30" s="320"/>
      <c r="O30" s="149" t="s">
        <v>277</v>
      </c>
      <c r="P30" s="149" t="s">
        <v>278</v>
      </c>
    </row>
    <row r="31" spans="1:16" s="149" customFormat="1" x14ac:dyDescent="0.25">
      <c r="A31" s="186"/>
      <c r="B31" s="709"/>
      <c r="C31" s="710"/>
      <c r="D31" s="710"/>
      <c r="E31" s="710"/>
      <c r="F31" s="710"/>
      <c r="G31" s="710"/>
      <c r="H31" s="710"/>
      <c r="I31" s="710"/>
      <c r="J31" s="710"/>
      <c r="K31" s="710"/>
      <c r="L31" s="711"/>
      <c r="N31" s="637"/>
    </row>
    <row r="32" spans="1:16" s="149" customFormat="1" x14ac:dyDescent="0.25">
      <c r="A32" s="186"/>
      <c r="B32" s="187"/>
      <c r="C32" s="188"/>
      <c r="D32" s="188"/>
      <c r="E32" s="188"/>
      <c r="F32" s="188"/>
      <c r="G32" s="188"/>
      <c r="H32" s="188"/>
      <c r="I32" s="188"/>
      <c r="J32" s="188"/>
      <c r="K32" s="188"/>
      <c r="L32" s="189"/>
    </row>
    <row r="33" spans="1:16" s="11" customFormat="1" x14ac:dyDescent="0.25">
      <c r="A33" s="13"/>
      <c r="B33" s="671" t="str">
        <f>IF(Intro!$G$28="English",Variables!$B$23,Variables!$C$23)</f>
        <v>unités complètes</v>
      </c>
      <c r="E33" s="881">
        <f>Variables!B6</f>
        <v>2023</v>
      </c>
      <c r="F33" s="881">
        <f>E33+1</f>
        <v>2024</v>
      </c>
      <c r="G33" s="881">
        <f>F33+1</f>
        <v>2025</v>
      </c>
      <c r="H33" s="869"/>
      <c r="I33" s="937"/>
      <c r="J33" s="196"/>
      <c r="K33" s="196"/>
      <c r="L33" s="197"/>
      <c r="O33" s="12"/>
    </row>
    <row r="34" spans="1:16" s="11" customFormat="1" x14ac:dyDescent="0.25">
      <c r="A34" s="13"/>
      <c r="B34" s="326"/>
      <c r="E34" s="882"/>
      <c r="F34" s="882"/>
      <c r="G34" s="882"/>
      <c r="H34" s="869"/>
      <c r="I34" s="937"/>
      <c r="J34" s="196"/>
      <c r="K34" s="196"/>
      <c r="L34" s="197"/>
      <c r="O34" s="12"/>
    </row>
    <row r="35" spans="1:16" s="174" customFormat="1" x14ac:dyDescent="0.25">
      <c r="A35" s="190"/>
      <c r="B35" s="825" t="str">
        <f>IF(Intro!$G$28="English",O35,P35)</f>
        <v>Production</v>
      </c>
      <c r="C35" s="826"/>
      <c r="D35" s="826"/>
      <c r="E35" s="254" t="str">
        <f>IF('Pro 1'!G26&lt;&gt;0,"X","-")</f>
        <v>-</v>
      </c>
      <c r="F35" s="254" t="str">
        <f>IF('Pro 1'!H26&lt;&gt;0,"X","-")</f>
        <v>-</v>
      </c>
      <c r="G35" s="254" t="str">
        <f>IF('Pro 1'!I26&lt;&gt;0,"X","-")</f>
        <v>-</v>
      </c>
      <c r="H35" s="335"/>
      <c r="I35" s="336"/>
      <c r="J35" s="196"/>
      <c r="K35" s="196"/>
      <c r="L35" s="197"/>
      <c r="O35" s="174" t="s">
        <v>40</v>
      </c>
      <c r="P35" s="174" t="s">
        <v>40</v>
      </c>
    </row>
    <row r="36" spans="1:16" s="174" customFormat="1" x14ac:dyDescent="0.25">
      <c r="A36" s="190"/>
      <c r="B36" s="825" t="str">
        <f>'Pro 2'!B31</f>
        <v>Ventes au Canada</v>
      </c>
      <c r="C36" s="826"/>
      <c r="D36" s="826"/>
      <c r="E36" s="254" t="str">
        <f>IF(SUM('Pro 2'!G31:G32)&lt;&gt;0,"X","-")</f>
        <v>-</v>
      </c>
      <c r="F36" s="254" t="str">
        <f>IF(SUM('Pro 2'!H31:H32)&lt;&gt;0,"X","-")</f>
        <v>-</v>
      </c>
      <c r="G36" s="254" t="str">
        <f>IF(SUM('Pro 2'!I31:I32)&lt;&gt;0,"X","-")</f>
        <v>-</v>
      </c>
      <c r="H36" s="335"/>
      <c r="I36" s="336"/>
      <c r="J36" s="196"/>
      <c r="K36" s="196"/>
      <c r="L36" s="197"/>
    </row>
    <row r="37" spans="1:16" s="174" customFormat="1" x14ac:dyDescent="0.25">
      <c r="A37" s="190"/>
      <c r="B37" s="825" t="str">
        <f>'Pro 2'!B34</f>
        <v>Ventes à l'exportation</v>
      </c>
      <c r="C37" s="826"/>
      <c r="D37" s="826"/>
      <c r="E37" s="254" t="str">
        <f>IF(SUM('Pro 2'!G34:G35)&lt;&gt;0,"X","-")</f>
        <v>-</v>
      </c>
      <c r="F37" s="254" t="str">
        <f>IF(SUM('Pro 2'!H34:H35)&lt;&gt;0,"X","-")</f>
        <v>-</v>
      </c>
      <c r="G37" s="254" t="str">
        <f>IF(SUM('Pro 2'!I34:I35)&lt;&gt;0,"X","-")</f>
        <v>-</v>
      </c>
      <c r="H37" s="335"/>
      <c r="I37" s="336"/>
      <c r="J37" s="196"/>
      <c r="K37" s="196"/>
      <c r="L37" s="197"/>
    </row>
    <row r="38" spans="1:16" s="174" customFormat="1" x14ac:dyDescent="0.25">
      <c r="A38" s="190"/>
      <c r="B38" s="634"/>
      <c r="C38" s="635"/>
      <c r="D38" s="635"/>
      <c r="E38" s="642"/>
      <c r="F38" s="642"/>
      <c r="G38" s="642"/>
      <c r="H38" s="336"/>
      <c r="I38" s="336"/>
      <c r="J38" s="196"/>
      <c r="K38" s="196"/>
      <c r="L38" s="197"/>
    </row>
    <row r="39" spans="1:16" s="11" customFormat="1" x14ac:dyDescent="0.25">
      <c r="A39" s="13"/>
      <c r="B39" s="629" t="str">
        <f>IF(Intro!$G$28="English",Variables!$B$77,Variables!$C$77)</f>
        <v>sous-ensembles</v>
      </c>
      <c r="E39" s="881">
        <f>Variables!B6</f>
        <v>2023</v>
      </c>
      <c r="F39" s="881">
        <f>E39+1</f>
        <v>2024</v>
      </c>
      <c r="G39" s="881">
        <f>F39+1</f>
        <v>2025</v>
      </c>
      <c r="H39" s="869"/>
      <c r="I39" s="937"/>
      <c r="J39" s="196"/>
      <c r="K39" s="196"/>
      <c r="L39" s="197"/>
      <c r="O39" s="12"/>
    </row>
    <row r="40" spans="1:16" s="11" customFormat="1" x14ac:dyDescent="0.25">
      <c r="A40" s="13"/>
      <c r="B40" s="633"/>
      <c r="E40" s="882"/>
      <c r="F40" s="882"/>
      <c r="G40" s="882"/>
      <c r="H40" s="869"/>
      <c r="I40" s="937"/>
      <c r="J40" s="196"/>
      <c r="K40" s="196"/>
      <c r="L40" s="197"/>
      <c r="O40" s="12"/>
    </row>
    <row r="41" spans="1:16" s="174" customFormat="1" x14ac:dyDescent="0.25">
      <c r="A41" s="190"/>
      <c r="B41" s="825" t="str">
        <f>IF(Intro!$G$28="English",O41,P41)</f>
        <v>Production</v>
      </c>
      <c r="C41" s="826"/>
      <c r="D41" s="826"/>
      <c r="E41" s="254" t="str">
        <f>IF('Pro 1'!G39&lt;&gt;0,"X","-")</f>
        <v>-</v>
      </c>
      <c r="F41" s="254" t="str">
        <f>IF('Pro 1'!H39&lt;&gt;0,"X","-")</f>
        <v>-</v>
      </c>
      <c r="G41" s="254" t="str">
        <f>IF('Pro 1'!I39&lt;&gt;0,"X","-")</f>
        <v>-</v>
      </c>
      <c r="H41" s="335"/>
      <c r="I41" s="336"/>
      <c r="J41" s="196"/>
      <c r="K41" s="196"/>
      <c r="L41" s="197"/>
      <c r="O41" s="174" t="s">
        <v>40</v>
      </c>
      <c r="P41" s="174" t="s">
        <v>40</v>
      </c>
    </row>
    <row r="42" spans="1:16" s="174" customFormat="1" x14ac:dyDescent="0.25">
      <c r="A42" s="190"/>
      <c r="B42" s="825" t="str">
        <f>'Pro 2'!B31</f>
        <v>Ventes au Canada</v>
      </c>
      <c r="C42" s="826"/>
      <c r="D42" s="826"/>
      <c r="E42" s="254" t="str">
        <f>IF(SUM('Pro 2'!G48:G49)&lt;&gt;0,"X","-")</f>
        <v>-</v>
      </c>
      <c r="F42" s="254" t="str">
        <f>IF(SUM('Pro 2'!H48:H49)&lt;&gt;0,"X","-")</f>
        <v>-</v>
      </c>
      <c r="G42" s="254" t="str">
        <f>IF(SUM('Pro 2'!I48:I49)&lt;&gt;0,"X","-")</f>
        <v>-</v>
      </c>
      <c r="H42" s="335"/>
      <c r="I42" s="336"/>
      <c r="J42" s="196"/>
      <c r="K42" s="196"/>
      <c r="L42" s="197"/>
    </row>
    <row r="43" spans="1:16" s="174" customFormat="1" x14ac:dyDescent="0.25">
      <c r="A43" s="190"/>
      <c r="B43" s="825" t="str">
        <f>'Pro 2'!B34</f>
        <v>Ventes à l'exportation</v>
      </c>
      <c r="C43" s="826"/>
      <c r="D43" s="826"/>
      <c r="E43" s="254" t="str">
        <f>IF(SUM('Pro 2'!G51:G52)&lt;&gt;0,"X","-")</f>
        <v>-</v>
      </c>
      <c r="F43" s="254" t="str">
        <f>IF(SUM('Pro 2'!H51:H52)&lt;&gt;0,"X","-")</f>
        <v>-</v>
      </c>
      <c r="G43" s="254" t="str">
        <f>IF(SUM('Pro 2'!I51:I52)&lt;&gt;0,"X","-")</f>
        <v>-</v>
      </c>
      <c r="H43" s="335"/>
      <c r="I43" s="336"/>
      <c r="J43" s="196"/>
      <c r="K43" s="196"/>
      <c r="L43" s="197"/>
    </row>
    <row r="44" spans="1:16" s="149" customFormat="1" x14ac:dyDescent="0.25">
      <c r="A44" s="186"/>
      <c r="B44" s="193"/>
      <c r="C44" s="194"/>
      <c r="D44" s="194"/>
      <c r="E44" s="194"/>
      <c r="F44" s="194"/>
      <c r="G44" s="194"/>
      <c r="H44" s="194"/>
      <c r="I44" s="194"/>
      <c r="J44" s="194"/>
      <c r="K44" s="194"/>
      <c r="L44" s="195"/>
    </row>
  </sheetData>
  <sheetProtection algorithmName="SHA-512" hashValue="ooV5tBAyhemmzVgzZtXtZSx9ehyOPaLveGZHFKQ0ewt8I5fCpcL/Oqupaebe42DIP/0oGTqSLooGc1/KnvyvLg==" saltValue="Cw69WsRx3vVmSXROjhgl5Q==" spinCount="100000" sheet="1" objects="1" scenarios="1" selectLockedCells="1"/>
  <mergeCells count="29">
    <mergeCell ref="G33:G34"/>
    <mergeCell ref="H33:H34"/>
    <mergeCell ref="I33:I34"/>
    <mergeCell ref="B4:L4"/>
    <mergeCell ref="B5:L5"/>
    <mergeCell ref="B6:L6"/>
    <mergeCell ref="B8:L8"/>
    <mergeCell ref="B9:L9"/>
    <mergeCell ref="G39:G40"/>
    <mergeCell ref="H39:H40"/>
    <mergeCell ref="I39:I40"/>
    <mergeCell ref="B19:L26"/>
    <mergeCell ref="B12:I12"/>
    <mergeCell ref="B13:I13"/>
    <mergeCell ref="B14:I14"/>
    <mergeCell ref="B15:I15"/>
    <mergeCell ref="B17:L17"/>
    <mergeCell ref="B35:D35"/>
    <mergeCell ref="B36:D36"/>
    <mergeCell ref="B37:D37"/>
    <mergeCell ref="B28:L28"/>
    <mergeCell ref="B30:L31"/>
    <mergeCell ref="E33:E34"/>
    <mergeCell ref="F33:F34"/>
    <mergeCell ref="B41:D41"/>
    <mergeCell ref="B42:D42"/>
    <mergeCell ref="B43:D43"/>
    <mergeCell ref="E39:E40"/>
    <mergeCell ref="F39:F40"/>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9C6F884-F63E-45CA-AEC5-14E72B1B0952}">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4671F3B-7018-4182-80F2-42E0B5E3669D}">
          <x14:formula1>
            <xm:f>Variables!$D$56:$D$57</xm:f>
          </x14:formula1>
          <xm:sqref>J12:J15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407B-9615-42E1-A577-CC48BC090B07}">
  <sheetPr>
    <tabColor rgb="FFFF0000"/>
  </sheetPr>
  <dimension ref="A1:W18"/>
  <sheetViews>
    <sheetView workbookViewId="0"/>
  </sheetViews>
  <sheetFormatPr defaultRowHeight="15" x14ac:dyDescent="0.25"/>
  <cols>
    <col min="1" max="1" width="22.7109375" customWidth="1"/>
    <col min="2" max="2" width="0" hidden="1" customWidth="1"/>
    <col min="3" max="3" width="11.42578125" customWidth="1"/>
    <col min="4" max="4" width="11.85546875" customWidth="1"/>
    <col min="5" max="5" width="16.42578125" customWidth="1"/>
    <col min="6" max="6" width="12.7109375" customWidth="1"/>
    <col min="7" max="7" width="25.5703125" customWidth="1"/>
    <col min="8" max="8" width="11.28515625" customWidth="1"/>
    <col min="9" max="9" width="9.140625" customWidth="1"/>
    <col min="10" max="10" width="14.42578125" customWidth="1"/>
    <col min="11" max="11" width="44.28515625" bestFit="1" customWidth="1"/>
    <col min="12" max="23" width="14.85546875" customWidth="1"/>
  </cols>
  <sheetData>
    <row r="1" spans="1:23" ht="15.75" thickBot="1" x14ac:dyDescent="0.3">
      <c r="L1" s="1083" t="s">
        <v>784</v>
      </c>
      <c r="M1" s="1084"/>
      <c r="N1" s="1085"/>
      <c r="O1" s="1086" t="s">
        <v>785</v>
      </c>
      <c r="P1" s="1087"/>
      <c r="Q1" s="1088"/>
      <c r="R1" s="1089" t="s">
        <v>786</v>
      </c>
      <c r="S1" s="1090"/>
      <c r="T1" s="1091"/>
      <c r="U1" s="1092" t="s">
        <v>787</v>
      </c>
      <c r="V1" s="1093"/>
      <c r="W1" s="1094"/>
    </row>
    <row r="2" spans="1:23" ht="37.5" thickBot="1" x14ac:dyDescent="0.3">
      <c r="A2" s="391" t="s">
        <v>397</v>
      </c>
      <c r="B2" s="391" t="s">
        <v>768</v>
      </c>
      <c r="C2" s="391" t="s">
        <v>398</v>
      </c>
      <c r="D2" s="391" t="s">
        <v>399</v>
      </c>
      <c r="E2" s="391" t="s">
        <v>402</v>
      </c>
      <c r="F2" s="392" t="s">
        <v>769</v>
      </c>
      <c r="G2" s="391" t="s">
        <v>403</v>
      </c>
      <c r="H2" s="393" t="s">
        <v>770</v>
      </c>
      <c r="I2" s="391" t="s">
        <v>460</v>
      </c>
      <c r="J2" s="391" t="s">
        <v>405</v>
      </c>
      <c r="K2" s="391" t="s">
        <v>959</v>
      </c>
      <c r="L2" s="394" t="s">
        <v>771</v>
      </c>
      <c r="M2" s="394" t="s">
        <v>772</v>
      </c>
      <c r="N2" s="394" t="s">
        <v>773</v>
      </c>
      <c r="O2" s="395" t="s">
        <v>774</v>
      </c>
      <c r="P2" s="395" t="s">
        <v>775</v>
      </c>
      <c r="Q2" s="396" t="s">
        <v>776</v>
      </c>
      <c r="R2" s="397" t="s">
        <v>777</v>
      </c>
      <c r="S2" s="397" t="s">
        <v>778</v>
      </c>
      <c r="T2" s="397" t="s">
        <v>779</v>
      </c>
      <c r="U2" s="398" t="s">
        <v>780</v>
      </c>
      <c r="V2" s="398" t="s">
        <v>781</v>
      </c>
      <c r="W2" s="398" t="s">
        <v>782</v>
      </c>
    </row>
    <row r="3" spans="1:23" x14ac:dyDescent="0.25">
      <c r="A3" s="407">
        <f>Intro!E141</f>
        <v>0</v>
      </c>
      <c r="B3" s="399" t="s">
        <v>783</v>
      </c>
      <c r="C3" s="399" t="s">
        <v>413</v>
      </c>
      <c r="D3" s="400" t="s">
        <v>414</v>
      </c>
      <c r="E3" s="399" t="s">
        <v>415</v>
      </c>
      <c r="F3" s="399" t="s">
        <v>415</v>
      </c>
      <c r="G3" s="399" t="s">
        <v>415</v>
      </c>
      <c r="H3" s="399"/>
      <c r="I3" s="399"/>
      <c r="J3" s="401" t="s">
        <v>417</v>
      </c>
      <c r="K3" s="401" t="s">
        <v>876</v>
      </c>
      <c r="L3" s="408">
        <f>'Pro 2'!G31</f>
        <v>0</v>
      </c>
      <c r="M3" s="409">
        <f>'Pro 2'!H31</f>
        <v>0</v>
      </c>
      <c r="N3" s="420">
        <f>'Pro 2'!I31</f>
        <v>0</v>
      </c>
      <c r="O3" s="421">
        <f>'Pro 2'!G32</f>
        <v>0</v>
      </c>
      <c r="P3" s="409">
        <f>'Pro 2'!H32</f>
        <v>0</v>
      </c>
      <c r="Q3" s="410">
        <f>'Pro 2'!I32</f>
        <v>0</v>
      </c>
      <c r="R3" s="612">
        <f>(IF(ISERROR(O3/L3),0,O3/L3))*1000</f>
        <v>0</v>
      </c>
      <c r="S3" s="612">
        <f t="shared" ref="S3:T3" si="0">(IF(ISERROR(P3/M3),0,P3/M3))*1000</f>
        <v>0</v>
      </c>
      <c r="T3" s="612">
        <f t="shared" si="0"/>
        <v>0</v>
      </c>
      <c r="U3" s="414">
        <f>O3*('Pro 2'!G$209/100)</f>
        <v>0</v>
      </c>
      <c r="V3" s="415">
        <f>P3*('Pro 2'!H$209/100)</f>
        <v>0</v>
      </c>
      <c r="W3" s="416">
        <f>Q3*('Pro 2'!I$209/100)</f>
        <v>0</v>
      </c>
    </row>
    <row r="4" spans="1:23" ht="15.75" thickBot="1" x14ac:dyDescent="0.3">
      <c r="A4" s="402">
        <f>A3</f>
        <v>0</v>
      </c>
      <c r="B4" s="403" t="s">
        <v>783</v>
      </c>
      <c r="C4" s="403" t="s">
        <v>413</v>
      </c>
      <c r="D4" s="403" t="s">
        <v>414</v>
      </c>
      <c r="E4" s="403" t="s">
        <v>415</v>
      </c>
      <c r="F4" s="403" t="s">
        <v>415</v>
      </c>
      <c r="G4" s="403" t="s">
        <v>415</v>
      </c>
      <c r="H4" s="404"/>
      <c r="I4" s="403"/>
      <c r="J4" s="405" t="s">
        <v>417</v>
      </c>
      <c r="K4" s="406" t="s">
        <v>960</v>
      </c>
      <c r="L4" s="411">
        <f>'Pro 2'!G48</f>
        <v>0</v>
      </c>
      <c r="M4" s="412">
        <f>'Pro 2'!H48</f>
        <v>0</v>
      </c>
      <c r="N4" s="422">
        <f>'Pro 2'!I48</f>
        <v>0</v>
      </c>
      <c r="O4" s="423">
        <f>'Pro 2'!G49</f>
        <v>0</v>
      </c>
      <c r="P4" s="412">
        <f>'Pro 2'!H49</f>
        <v>0</v>
      </c>
      <c r="Q4" s="413">
        <f>'Pro 2'!I49</f>
        <v>0</v>
      </c>
      <c r="R4" s="613">
        <f>(IF(ISERROR(O4/L4),0,O4/L4))*1000</f>
        <v>0</v>
      </c>
      <c r="S4" s="613">
        <f t="shared" ref="S4" si="1">(IF(ISERROR(P4/M4),0,P4/M4))*1000</f>
        <v>0</v>
      </c>
      <c r="T4" s="613">
        <f t="shared" ref="T4" si="2">(IF(ISERROR(Q4/N4),0,Q4/N4))*1000</f>
        <v>0</v>
      </c>
      <c r="U4" s="417">
        <f>O4*('Pro 2'!G$209/100)</f>
        <v>0</v>
      </c>
      <c r="V4" s="418">
        <f>P4*('Pro 2'!H$209/100)</f>
        <v>0</v>
      </c>
      <c r="W4" s="419">
        <f>Q4*('Pro 2'!I$209/100)</f>
        <v>0</v>
      </c>
    </row>
    <row r="10" spans="1:23" ht="15.75" thickBot="1" x14ac:dyDescent="0.3"/>
    <row r="11" spans="1:23" ht="15.75" thickBot="1" x14ac:dyDescent="0.3">
      <c r="D11" s="1095" t="s">
        <v>798</v>
      </c>
      <c r="E11" s="1096"/>
      <c r="F11" s="1096"/>
      <c r="G11" s="1096"/>
      <c r="H11" s="1096"/>
      <c r="I11" s="1096"/>
      <c r="J11" s="1096"/>
      <c r="K11" s="1096"/>
      <c r="L11" s="1096"/>
      <c r="M11" s="1096"/>
      <c r="N11" s="1097"/>
    </row>
    <row r="12" spans="1:23" ht="15.75" thickBot="1" x14ac:dyDescent="0.3">
      <c r="D12" s="437" t="s">
        <v>788</v>
      </c>
      <c r="E12" s="438" t="s">
        <v>789</v>
      </c>
      <c r="F12" s="438" t="s">
        <v>790</v>
      </c>
      <c r="G12" s="439" t="s">
        <v>791</v>
      </c>
      <c r="H12" s="439" t="s">
        <v>792</v>
      </c>
      <c r="I12" s="439" t="s">
        <v>793</v>
      </c>
      <c r="J12" s="440" t="s">
        <v>794</v>
      </c>
      <c r="K12" s="441" t="s">
        <v>959</v>
      </c>
      <c r="L12" s="451">
        <v>2023</v>
      </c>
      <c r="M12" s="451">
        <v>2024</v>
      </c>
      <c r="N12" s="452">
        <v>2025</v>
      </c>
    </row>
    <row r="13" spans="1:23" x14ac:dyDescent="0.25">
      <c r="D13" s="456">
        <f>Intro!E141</f>
        <v>0</v>
      </c>
      <c r="E13" s="424" t="s">
        <v>795</v>
      </c>
      <c r="F13" s="424" t="s">
        <v>40</v>
      </c>
      <c r="G13" s="425" t="s">
        <v>415</v>
      </c>
      <c r="H13" s="425" t="s">
        <v>415</v>
      </c>
      <c r="I13" s="425"/>
      <c r="J13" s="425" t="s">
        <v>414</v>
      </c>
      <c r="K13" s="426" t="s">
        <v>876</v>
      </c>
      <c r="L13" s="455" t="str">
        <f>Confirm!E35</f>
        <v>-</v>
      </c>
      <c r="M13" s="453" t="str">
        <f>Confirm!F35</f>
        <v>-</v>
      </c>
      <c r="N13" s="454" t="str">
        <f>Confirm!G35</f>
        <v>-</v>
      </c>
    </row>
    <row r="14" spans="1:23" x14ac:dyDescent="0.25">
      <c r="D14" s="442">
        <f>D13</f>
        <v>0</v>
      </c>
      <c r="E14" s="427" t="str">
        <f>E13</f>
        <v xml:space="preserve">Domestic Producer   |  Producteur national </v>
      </c>
      <c r="F14" s="427" t="str">
        <f>F13</f>
        <v>Production</v>
      </c>
      <c r="G14" s="428" t="str">
        <f>G13</f>
        <v>DOM</v>
      </c>
      <c r="H14" s="428" t="str">
        <f>H13</f>
        <v>DOM</v>
      </c>
      <c r="I14" s="428"/>
      <c r="J14" s="429" t="str">
        <f>J13</f>
        <v>-</v>
      </c>
      <c r="K14" s="430" t="s">
        <v>960</v>
      </c>
      <c r="L14" s="669" t="str">
        <f>Confirm!E41</f>
        <v>-</v>
      </c>
      <c r="M14" s="435" t="str">
        <f>Confirm!F41</f>
        <v>-</v>
      </c>
      <c r="N14" s="436" t="str">
        <f>Confirm!G41</f>
        <v>-</v>
      </c>
    </row>
    <row r="15" spans="1:23" x14ac:dyDescent="0.25">
      <c r="D15" s="443">
        <f>D14</f>
        <v>0</v>
      </c>
      <c r="E15" s="431" t="str">
        <f>E14</f>
        <v xml:space="preserve">Domestic Producer   |  Producteur national </v>
      </c>
      <c r="F15" s="431" t="s">
        <v>796</v>
      </c>
      <c r="G15" s="432" t="s">
        <v>415</v>
      </c>
      <c r="H15" s="432" t="s">
        <v>415</v>
      </c>
      <c r="I15" s="432"/>
      <c r="J15" s="433" t="s">
        <v>414</v>
      </c>
      <c r="K15" s="434" t="s">
        <v>876</v>
      </c>
      <c r="L15" s="669" t="str">
        <f>Confirm!E36</f>
        <v>-</v>
      </c>
      <c r="M15" s="435" t="str">
        <f>Confirm!F36</f>
        <v>-</v>
      </c>
      <c r="N15" s="436" t="str">
        <f>Confirm!G36</f>
        <v>-</v>
      </c>
    </row>
    <row r="16" spans="1:23" x14ac:dyDescent="0.25">
      <c r="D16" s="442">
        <f>D15</f>
        <v>0</v>
      </c>
      <c r="E16" s="427" t="s">
        <v>795</v>
      </c>
      <c r="F16" s="427" t="s">
        <v>796</v>
      </c>
      <c r="G16" s="428" t="s">
        <v>415</v>
      </c>
      <c r="H16" s="428" t="s">
        <v>415</v>
      </c>
      <c r="I16" s="428"/>
      <c r="J16" s="429" t="s">
        <v>414</v>
      </c>
      <c r="K16" s="430" t="s">
        <v>960</v>
      </c>
      <c r="L16" s="669" t="str">
        <f>Confirm!E42</f>
        <v>-</v>
      </c>
      <c r="M16" s="435" t="str">
        <f>Confirm!F42</f>
        <v>-</v>
      </c>
      <c r="N16" s="436" t="str">
        <f>Confirm!G42</f>
        <v>-</v>
      </c>
    </row>
    <row r="17" spans="4:14" x14ac:dyDescent="0.25">
      <c r="D17" s="443">
        <f>D16</f>
        <v>0</v>
      </c>
      <c r="E17" s="431" t="s">
        <v>795</v>
      </c>
      <c r="F17" s="431" t="s">
        <v>797</v>
      </c>
      <c r="G17" s="432" t="s">
        <v>415</v>
      </c>
      <c r="H17" s="432" t="s">
        <v>415</v>
      </c>
      <c r="I17" s="432"/>
      <c r="J17" s="433" t="s">
        <v>414</v>
      </c>
      <c r="K17" s="434" t="s">
        <v>876</v>
      </c>
      <c r="L17" s="669" t="str">
        <f>Confirm!E37</f>
        <v>-</v>
      </c>
      <c r="M17" s="435" t="str">
        <f>Confirm!F37</f>
        <v>-</v>
      </c>
      <c r="N17" s="436" t="str">
        <f>Confirm!G37</f>
        <v>-</v>
      </c>
    </row>
    <row r="18" spans="4:14" ht="15.75" thickBot="1" x14ac:dyDescent="0.3">
      <c r="D18" s="444">
        <f>D17</f>
        <v>0</v>
      </c>
      <c r="E18" s="445" t="str">
        <f>E17</f>
        <v xml:space="preserve">Domestic Producer   |  Producteur national </v>
      </c>
      <c r="F18" s="445" t="str">
        <f>F17</f>
        <v>Export Sales |  Ventes à l'exportation</v>
      </c>
      <c r="G18" s="446" t="str">
        <f>G17</f>
        <v>DOM</v>
      </c>
      <c r="H18" s="446" t="str">
        <f>H17</f>
        <v>DOM</v>
      </c>
      <c r="I18" s="446"/>
      <c r="J18" s="447" t="str">
        <f>J17</f>
        <v>-</v>
      </c>
      <c r="K18" s="448" t="s">
        <v>960</v>
      </c>
      <c r="L18" s="670" t="str">
        <f>Confirm!E43</f>
        <v>-</v>
      </c>
      <c r="M18" s="449" t="str">
        <f>Confirm!F43</f>
        <v>-</v>
      </c>
      <c r="N18" s="450" t="str">
        <f>Confirm!G43</f>
        <v>-</v>
      </c>
    </row>
  </sheetData>
  <sheetProtection algorithmName="SHA-512" hashValue="hkaJy8k+CkdYIA+AKNVjexGmneMkAhUK3A1nCBNCvJb9qbHewW7GqMoInxRbhFF2h55ZsBEwiKaoyluD0wAbjA==" saltValue="9XpQd5AL8/3acacEy1eiKg==" spinCount="100000" sheet="1" objects="1" scenarios="1" selectLockedCells="1"/>
  <mergeCells count="5">
    <mergeCell ref="L1:N1"/>
    <mergeCell ref="O1:Q1"/>
    <mergeCell ref="R1:T1"/>
    <mergeCell ref="U1:W1"/>
    <mergeCell ref="D11:N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CBDB7-527F-4415-A395-C527E3A8E6FB}">
  <sheetPr>
    <tabColor rgb="FFFF0000"/>
  </sheetPr>
  <dimension ref="A1:AC50"/>
  <sheetViews>
    <sheetView zoomScale="85" zoomScaleNormal="85" workbookViewId="0"/>
  </sheetViews>
  <sheetFormatPr defaultColWidth="9.28515625" defaultRowHeight="15" x14ac:dyDescent="0.25"/>
  <cols>
    <col min="2" max="2" width="4.5703125" customWidth="1"/>
    <col min="3" max="3" width="30.42578125" customWidth="1"/>
    <col min="4" max="6" width="10" customWidth="1"/>
    <col min="7" max="7" width="2.7109375" customWidth="1"/>
    <col min="8" max="8" width="43.42578125" bestFit="1" customWidth="1"/>
    <col min="9" max="9" width="1.28515625" customWidth="1"/>
    <col min="10" max="10" width="2.7109375" customWidth="1"/>
    <col min="11" max="11" width="4.5703125" customWidth="1"/>
    <col min="12" max="12" width="32.5703125" customWidth="1"/>
    <col min="13" max="15" width="10" customWidth="1"/>
    <col min="16" max="16" width="1.28515625" customWidth="1"/>
    <col min="17" max="17" width="43.42578125" bestFit="1" customWidth="1"/>
    <col min="18" max="18" width="1.28515625" customWidth="1"/>
    <col min="21" max="21" width="23.140625" customWidth="1"/>
  </cols>
  <sheetData>
    <row r="1" spans="1:29" x14ac:dyDescent="0.25">
      <c r="A1" s="457"/>
    </row>
    <row r="2" spans="1:29" ht="15.75" thickBot="1" x14ac:dyDescent="0.3">
      <c r="B2" s="458"/>
      <c r="C2" s="1098" t="s">
        <v>799</v>
      </c>
      <c r="D2" s="1098"/>
      <c r="E2" s="1098"/>
      <c r="F2" s="1098"/>
      <c r="G2" s="1098"/>
      <c r="H2" s="1098"/>
      <c r="I2" s="458"/>
      <c r="J2" s="458"/>
      <c r="K2" s="459"/>
      <c r="L2" s="1098" t="s">
        <v>800</v>
      </c>
      <c r="M2" s="1098"/>
      <c r="N2" s="1098"/>
      <c r="O2" s="1098"/>
      <c r="P2" s="1098"/>
      <c r="Q2" s="1098"/>
      <c r="R2" s="458"/>
    </row>
    <row r="3" spans="1:29" x14ac:dyDescent="0.25">
      <c r="B3" s="460"/>
      <c r="C3" s="461"/>
      <c r="D3" s="462"/>
      <c r="E3" s="462"/>
      <c r="F3" s="462"/>
      <c r="G3" s="462"/>
      <c r="H3" s="462"/>
      <c r="I3" s="463"/>
      <c r="J3" s="458"/>
      <c r="K3" s="460"/>
      <c r="L3" s="461"/>
      <c r="M3" s="462"/>
      <c r="N3" s="462"/>
      <c r="O3" s="462"/>
      <c r="P3" s="462"/>
      <c r="Q3" s="462"/>
      <c r="R3" s="463"/>
    </row>
    <row r="4" spans="1:29" x14ac:dyDescent="0.25">
      <c r="B4" s="464"/>
      <c r="C4" s="465"/>
      <c r="D4" s="466"/>
      <c r="E4" s="466"/>
      <c r="F4" s="466"/>
      <c r="G4" s="466"/>
      <c r="H4" s="466"/>
      <c r="I4" s="467"/>
      <c r="J4" s="458"/>
      <c r="K4" s="464"/>
      <c r="L4" s="465"/>
      <c r="M4" s="466"/>
      <c r="N4" s="466"/>
      <c r="O4" s="466"/>
      <c r="P4" s="466"/>
      <c r="Q4" s="466"/>
      <c r="R4" s="467"/>
    </row>
    <row r="5" spans="1:29" x14ac:dyDescent="0.25">
      <c r="B5" s="464"/>
      <c r="C5" s="465"/>
      <c r="D5" s="466"/>
      <c r="E5" s="466"/>
      <c r="F5" s="466"/>
      <c r="G5" s="468"/>
      <c r="H5" s="468"/>
      <c r="I5" s="467"/>
      <c r="J5" s="458"/>
      <c r="K5" s="464"/>
      <c r="L5" s="465"/>
      <c r="M5" s="466"/>
      <c r="N5" s="466"/>
      <c r="O5" s="466"/>
      <c r="P5" s="468"/>
      <c r="Q5" s="468"/>
      <c r="R5" s="467"/>
    </row>
    <row r="6" spans="1:29" x14ac:dyDescent="0.25">
      <c r="B6" s="469"/>
      <c r="C6" s="470">
        <f>Intro!E141</f>
        <v>0</v>
      </c>
      <c r="D6" s="465">
        <v>2023</v>
      </c>
      <c r="E6" s="465">
        <v>2024</v>
      </c>
      <c r="F6" s="465">
        <v>2025</v>
      </c>
      <c r="G6" s="465"/>
      <c r="H6" s="465"/>
      <c r="I6" s="467"/>
      <c r="J6" s="458"/>
      <c r="K6" s="469"/>
      <c r="L6" s="470"/>
      <c r="M6" s="465">
        <v>2023</v>
      </c>
      <c r="N6" s="465">
        <v>2024</v>
      </c>
      <c r="O6" s="465">
        <v>2025</v>
      </c>
      <c r="P6" s="465"/>
      <c r="Q6" s="465"/>
      <c r="R6" s="467"/>
    </row>
    <row r="7" spans="1:29" x14ac:dyDescent="0.25">
      <c r="B7" s="469"/>
      <c r="C7" s="471" t="s">
        <v>358</v>
      </c>
      <c r="D7" s="472"/>
      <c r="E7" s="472"/>
      <c r="F7" s="472"/>
      <c r="G7" s="472"/>
      <c r="H7" s="471" t="s">
        <v>801</v>
      </c>
      <c r="I7" s="467"/>
      <c r="J7" s="458"/>
      <c r="K7" s="469"/>
      <c r="L7" s="471" t="s">
        <v>358</v>
      </c>
      <c r="M7" s="473"/>
      <c r="N7" s="473"/>
      <c r="O7" s="473"/>
      <c r="P7" s="473"/>
      <c r="Q7" s="471" t="s">
        <v>801</v>
      </c>
      <c r="R7" s="467"/>
    </row>
    <row r="8" spans="1:29" x14ac:dyDescent="0.25">
      <c r="B8" s="469"/>
      <c r="C8" s="471"/>
      <c r="D8" s="472"/>
      <c r="E8" s="472"/>
      <c r="F8" s="472"/>
      <c r="G8" s="472"/>
      <c r="H8" s="471"/>
      <c r="I8" s="467"/>
      <c r="J8" s="458"/>
      <c r="K8" s="469"/>
      <c r="L8" s="471"/>
      <c r="M8" s="473"/>
      <c r="N8" s="473"/>
      <c r="O8" s="473"/>
      <c r="P8" s="473"/>
      <c r="Q8" s="471"/>
      <c r="R8" s="467"/>
    </row>
    <row r="9" spans="1:29" x14ac:dyDescent="0.25">
      <c r="B9" s="469"/>
      <c r="C9" s="474"/>
      <c r="D9" s="472"/>
      <c r="E9" s="472"/>
      <c r="F9" s="472"/>
      <c r="G9" s="476"/>
      <c r="H9" s="475"/>
      <c r="I9" s="467"/>
      <c r="J9" s="458"/>
      <c r="K9" s="469"/>
      <c r="L9" s="474"/>
      <c r="M9" s="473"/>
      <c r="N9" s="473"/>
      <c r="O9" s="473"/>
      <c r="P9" s="473"/>
      <c r="Q9" s="475"/>
      <c r="R9" s="467"/>
      <c r="U9" t="s">
        <v>961</v>
      </c>
    </row>
    <row r="10" spans="1:29" x14ac:dyDescent="0.25">
      <c r="B10" s="469"/>
      <c r="C10" s="477" t="s">
        <v>361</v>
      </c>
      <c r="D10" s="478">
        <f>'Pro 1'!G$23+'Pro 1'!G$36</f>
        <v>0</v>
      </c>
      <c r="E10" s="478">
        <f>'Pro 1'!H$23+'Pro 1'!H$36</f>
        <v>0</v>
      </c>
      <c r="F10" s="478">
        <f>'Pro 1'!I$23+'Pro 1'!I$36</f>
        <v>0</v>
      </c>
      <c r="G10" s="476"/>
      <c r="H10" s="477" t="s">
        <v>802</v>
      </c>
      <c r="I10" s="467"/>
      <c r="J10" s="458"/>
      <c r="K10" s="469"/>
      <c r="L10" s="477" t="s">
        <v>361</v>
      </c>
      <c r="M10" s="478">
        <f>'Pro 1'!G$24+'Pro 1'!G$37</f>
        <v>0</v>
      </c>
      <c r="N10" s="478">
        <f>'Pro 1'!H$24+'Pro 1'!H$37</f>
        <v>0</v>
      </c>
      <c r="O10" s="478">
        <f>'Pro 1'!I$24+'Pro 1'!I$37</f>
        <v>0</v>
      </c>
      <c r="P10" s="479"/>
      <c r="Q10" s="477" t="s">
        <v>802</v>
      </c>
      <c r="R10" s="467"/>
      <c r="U10" t="s">
        <v>966</v>
      </c>
      <c r="Z10" t="s">
        <v>967</v>
      </c>
    </row>
    <row r="11" spans="1:29" x14ac:dyDescent="0.25">
      <c r="B11" s="480"/>
      <c r="C11" s="481"/>
      <c r="D11" s="476"/>
      <c r="E11" s="476"/>
      <c r="F11" s="476"/>
      <c r="G11" s="476"/>
      <c r="H11" s="481">
        <v>0</v>
      </c>
      <c r="I11" s="482"/>
      <c r="J11" s="483"/>
      <c r="K11" s="480"/>
      <c r="L11" s="481"/>
      <c r="M11" s="476"/>
      <c r="N11" s="476"/>
      <c r="O11" s="476"/>
      <c r="P11" s="476"/>
      <c r="Q11" s="481"/>
      <c r="R11" s="482"/>
      <c r="U11" t="s">
        <v>962</v>
      </c>
      <c r="V11">
        <v>2023</v>
      </c>
      <c r="W11">
        <v>2024</v>
      </c>
      <c r="X11">
        <v>2025</v>
      </c>
      <c r="Z11" t="s">
        <v>962</v>
      </c>
      <c r="AA11">
        <v>2023</v>
      </c>
      <c r="AB11">
        <v>2024</v>
      </c>
      <c r="AC11">
        <v>2025</v>
      </c>
    </row>
    <row r="12" spans="1:29" x14ac:dyDescent="0.25">
      <c r="B12" s="469"/>
      <c r="C12" s="475" t="s">
        <v>359</v>
      </c>
      <c r="D12" s="479"/>
      <c r="E12" s="479"/>
      <c r="F12" s="479"/>
      <c r="G12" s="479"/>
      <c r="H12" s="475" t="s">
        <v>803</v>
      </c>
      <c r="I12" s="467"/>
      <c r="J12" s="458"/>
      <c r="K12" s="469"/>
      <c r="L12" s="475" t="s">
        <v>359</v>
      </c>
      <c r="M12" s="479"/>
      <c r="N12" s="479"/>
      <c r="O12" s="479"/>
      <c r="P12" s="479"/>
      <c r="Q12" s="475" t="s">
        <v>803</v>
      </c>
      <c r="R12" s="467"/>
      <c r="U12" s="477" t="s">
        <v>361</v>
      </c>
      <c r="V12">
        <f>'Pro 1'!G23</f>
        <v>0</v>
      </c>
      <c r="W12">
        <f>'Pro 1'!H23</f>
        <v>0</v>
      </c>
      <c r="X12">
        <f>'Pro 1'!I23</f>
        <v>0</v>
      </c>
      <c r="Z12" s="477" t="s">
        <v>361</v>
      </c>
      <c r="AA12">
        <f>'Pro 1'!G24</f>
        <v>0</v>
      </c>
      <c r="AB12">
        <f>'Pro 1'!H24</f>
        <v>0</v>
      </c>
      <c r="AC12">
        <f>'Pro 1'!I24</f>
        <v>0</v>
      </c>
    </row>
    <row r="13" spans="1:29" x14ac:dyDescent="0.25">
      <c r="B13" s="469"/>
      <c r="C13" s="484" t="s">
        <v>125</v>
      </c>
      <c r="D13" s="478">
        <f>'Pro 3'!G$68/1000</f>
        <v>0</v>
      </c>
      <c r="E13" s="478">
        <f>'Pro 3'!H$68/1000</f>
        <v>0</v>
      </c>
      <c r="F13" s="478">
        <f>'Pro 3'!I$68/1000</f>
        <v>0</v>
      </c>
      <c r="G13" s="479"/>
      <c r="H13" s="484" t="s">
        <v>74</v>
      </c>
      <c r="I13" s="467"/>
      <c r="J13" s="458"/>
      <c r="K13" s="469"/>
      <c r="L13" s="484" t="s">
        <v>125</v>
      </c>
      <c r="M13" s="478">
        <f>'Pro 3'!G$88/1000</f>
        <v>0</v>
      </c>
      <c r="N13" s="478">
        <f>'Pro 3'!H$88/1000</f>
        <v>0</v>
      </c>
      <c r="O13" s="478">
        <f>'Pro 3'!I$88/1000</f>
        <v>0</v>
      </c>
      <c r="P13" s="479"/>
      <c r="Q13" s="484" t="s">
        <v>74</v>
      </c>
      <c r="R13" s="467"/>
      <c r="U13" s="488" t="s">
        <v>813</v>
      </c>
      <c r="V13">
        <f>'Pro 2'!G31</f>
        <v>0</v>
      </c>
      <c r="W13">
        <f>'Pro 2'!H31</f>
        <v>0</v>
      </c>
      <c r="X13">
        <f>'Pro 2'!I31</f>
        <v>0</v>
      </c>
      <c r="Z13" s="488" t="s">
        <v>813</v>
      </c>
      <c r="AA13">
        <f>'Pro 2'!G34</f>
        <v>0</v>
      </c>
      <c r="AB13">
        <f>'Pro 2'!H34</f>
        <v>0</v>
      </c>
      <c r="AC13">
        <f>'Pro 2'!I34</f>
        <v>0</v>
      </c>
    </row>
    <row r="14" spans="1:29" x14ac:dyDescent="0.25">
      <c r="B14" s="469"/>
      <c r="C14" s="484" t="s">
        <v>363</v>
      </c>
      <c r="D14" s="478">
        <f>'Pro 3'!G$69/1000</f>
        <v>0</v>
      </c>
      <c r="E14" s="478">
        <f>'Pro 3'!H$69/1000</f>
        <v>0</v>
      </c>
      <c r="F14" s="478">
        <f>'Pro 3'!I$69/1000</f>
        <v>0</v>
      </c>
      <c r="G14" s="479"/>
      <c r="H14" s="484" t="s">
        <v>804</v>
      </c>
      <c r="I14" s="467"/>
      <c r="J14" s="458"/>
      <c r="K14" s="469"/>
      <c r="L14" s="484" t="s">
        <v>363</v>
      </c>
      <c r="M14" s="478">
        <f>'Pro 3'!G$89/1000</f>
        <v>0</v>
      </c>
      <c r="N14" s="478">
        <f>'Pro 3'!H$89/1000</f>
        <v>0</v>
      </c>
      <c r="O14" s="478">
        <f>'Pro 3'!I$89/1000</f>
        <v>0</v>
      </c>
      <c r="P14" s="479"/>
      <c r="Q14" s="484" t="s">
        <v>804</v>
      </c>
      <c r="R14" s="467"/>
    </row>
    <row r="15" spans="1:29" x14ac:dyDescent="0.25">
      <c r="B15" s="469"/>
      <c r="C15" s="484" t="s">
        <v>62</v>
      </c>
      <c r="D15" s="478">
        <f>'Pro 3'!G$70/1000</f>
        <v>0</v>
      </c>
      <c r="E15" s="478">
        <f>'Pro 3'!H$70/1000</f>
        <v>0</v>
      </c>
      <c r="F15" s="478">
        <f>'Pro 3'!I$70/1000</f>
        <v>0</v>
      </c>
      <c r="G15" s="479"/>
      <c r="H15" s="484" t="s">
        <v>63</v>
      </c>
      <c r="I15" s="467"/>
      <c r="J15" s="458"/>
      <c r="K15" s="469"/>
      <c r="L15" s="484" t="s">
        <v>62</v>
      </c>
      <c r="M15" s="478">
        <f>'Pro 3'!G$90/1000</f>
        <v>0</v>
      </c>
      <c r="N15" s="478">
        <f>'Pro 3'!H$90/1000</f>
        <v>0</v>
      </c>
      <c r="O15" s="478">
        <f>'Pro 3'!I$90/1000</f>
        <v>0</v>
      </c>
      <c r="P15" s="479"/>
      <c r="Q15" s="484" t="s">
        <v>63</v>
      </c>
      <c r="R15" s="467"/>
      <c r="U15" t="s">
        <v>963</v>
      </c>
      <c r="V15">
        <v>2023</v>
      </c>
      <c r="W15">
        <v>2024</v>
      </c>
      <c r="X15">
        <v>2025</v>
      </c>
      <c r="Z15" t="s">
        <v>963</v>
      </c>
      <c r="AA15">
        <v>2023</v>
      </c>
      <c r="AB15">
        <v>2024</v>
      </c>
      <c r="AC15">
        <v>2025</v>
      </c>
    </row>
    <row r="16" spans="1:29" x14ac:dyDescent="0.25">
      <c r="B16" s="469"/>
      <c r="C16" s="484" t="s">
        <v>343</v>
      </c>
      <c r="D16" s="478">
        <f>'Pro 3'!G$71/1000</f>
        <v>0</v>
      </c>
      <c r="E16" s="478">
        <f>'Pro 3'!H$71/1000</f>
        <v>0</v>
      </c>
      <c r="F16" s="478">
        <f>'Pro 3'!I$71/1000</f>
        <v>0</v>
      </c>
      <c r="G16" s="479"/>
      <c r="H16" s="484" t="s">
        <v>805</v>
      </c>
      <c r="I16" s="467"/>
      <c r="J16" s="458"/>
      <c r="K16" s="469"/>
      <c r="L16" s="484" t="s">
        <v>343</v>
      </c>
      <c r="M16" s="478">
        <f>'Pro 3'!G$91/1000</f>
        <v>0</v>
      </c>
      <c r="N16" s="478">
        <f>'Pro 3'!H$91/1000</f>
        <v>0</v>
      </c>
      <c r="O16" s="478">
        <f>'Pro 3'!I$91/1000</f>
        <v>0</v>
      </c>
      <c r="P16" s="479"/>
      <c r="Q16" s="484" t="s">
        <v>805</v>
      </c>
      <c r="R16" s="467"/>
      <c r="U16" s="477" t="s">
        <v>361</v>
      </c>
      <c r="V16">
        <f>'Pro 1'!G36</f>
        <v>0</v>
      </c>
      <c r="W16">
        <f>'Pro 1'!H36</f>
        <v>0</v>
      </c>
      <c r="X16">
        <f>'Pro 1'!I36</f>
        <v>0</v>
      </c>
      <c r="Z16" s="477" t="s">
        <v>361</v>
      </c>
      <c r="AA16">
        <f>'Pro 1'!G37</f>
        <v>0</v>
      </c>
      <c r="AB16">
        <f>'Pro 1'!H37</f>
        <v>0</v>
      </c>
      <c r="AC16">
        <f>'Pro 1'!I37</f>
        <v>0</v>
      </c>
    </row>
    <row r="17" spans="2:29" x14ac:dyDescent="0.25">
      <c r="B17" s="469"/>
      <c r="C17" s="484" t="s">
        <v>366</v>
      </c>
      <c r="D17" s="478">
        <f>'Pro 3'!G$72/1000</f>
        <v>0</v>
      </c>
      <c r="E17" s="478">
        <f>'Pro 3'!H$72/1000</f>
        <v>0</v>
      </c>
      <c r="F17" s="478">
        <f>'Pro 3'!I$72/1000</f>
        <v>0</v>
      </c>
      <c r="G17" s="479"/>
      <c r="H17" s="484" t="s">
        <v>806</v>
      </c>
      <c r="I17" s="467"/>
      <c r="J17" s="458"/>
      <c r="K17" s="469"/>
      <c r="L17" s="484" t="s">
        <v>366</v>
      </c>
      <c r="M17" s="478">
        <f>'Pro 3'!G$92/1000</f>
        <v>0</v>
      </c>
      <c r="N17" s="478">
        <f>'Pro 3'!H$92/1000</f>
        <v>0</v>
      </c>
      <c r="O17" s="478">
        <f>'Pro 3'!I$92/1000</f>
        <v>0</v>
      </c>
      <c r="P17" s="479"/>
      <c r="Q17" s="484" t="s">
        <v>806</v>
      </c>
      <c r="R17" s="467"/>
      <c r="U17" s="488" t="s">
        <v>813</v>
      </c>
      <c r="V17">
        <f>'Pro 2'!G48</f>
        <v>0</v>
      </c>
      <c r="W17">
        <f>'Pro 2'!H48</f>
        <v>0</v>
      </c>
      <c r="X17">
        <f>'Pro 2'!I48</f>
        <v>0</v>
      </c>
      <c r="Z17" s="488" t="s">
        <v>813</v>
      </c>
      <c r="AA17">
        <f>'Pro 2'!G51</f>
        <v>0</v>
      </c>
      <c r="AB17">
        <f>'Pro 2'!H51</f>
        <v>0</v>
      </c>
      <c r="AC17">
        <f>'Pro 2'!I51</f>
        <v>0</v>
      </c>
    </row>
    <row r="18" spans="2:29" x14ac:dyDescent="0.25">
      <c r="B18" s="469"/>
      <c r="C18" s="485" t="s">
        <v>368</v>
      </c>
      <c r="D18" s="486">
        <f>SUM(D13:D16)-D17</f>
        <v>0</v>
      </c>
      <c r="E18" s="486">
        <f t="shared" ref="E18:F18" si="0">SUM(E13:E16)-E17</f>
        <v>0</v>
      </c>
      <c r="F18" s="486">
        <f t="shared" si="0"/>
        <v>0</v>
      </c>
      <c r="G18" s="476"/>
      <c r="H18" s="485" t="s">
        <v>214</v>
      </c>
      <c r="I18" s="467"/>
      <c r="J18" s="458"/>
      <c r="K18" s="469"/>
      <c r="L18" s="485" t="s">
        <v>368</v>
      </c>
      <c r="M18" s="486">
        <f t="shared" ref="M18" si="1">SUM(M13:M16)-M17</f>
        <v>0</v>
      </c>
      <c r="N18" s="486">
        <f t="shared" ref="N18" si="2">SUM(N13:N16)-N17</f>
        <v>0</v>
      </c>
      <c r="O18" s="486">
        <f t="shared" ref="O18" si="3">SUM(O13:O16)-O17</f>
        <v>0</v>
      </c>
      <c r="P18" s="476"/>
      <c r="Q18" s="485" t="s">
        <v>214</v>
      </c>
      <c r="R18" s="467"/>
    </row>
    <row r="19" spans="2:29" x14ac:dyDescent="0.25">
      <c r="B19" s="487"/>
      <c r="C19" s="465"/>
      <c r="D19" s="476"/>
      <c r="E19" s="476"/>
      <c r="F19" s="476"/>
      <c r="G19" s="476"/>
      <c r="H19" s="465"/>
      <c r="I19" s="467"/>
      <c r="J19" s="458"/>
      <c r="K19" s="487"/>
      <c r="L19" s="465"/>
      <c r="M19" s="476"/>
      <c r="N19" s="476"/>
      <c r="O19" s="476"/>
      <c r="P19" s="476"/>
      <c r="Q19" s="465"/>
      <c r="R19" s="467"/>
    </row>
    <row r="20" spans="2:29" x14ac:dyDescent="0.25">
      <c r="B20" s="487"/>
      <c r="C20" s="471" t="s">
        <v>369</v>
      </c>
      <c r="D20" s="476"/>
      <c r="E20" s="476"/>
      <c r="F20" s="476"/>
      <c r="G20" s="476"/>
      <c r="H20" s="471" t="s">
        <v>807</v>
      </c>
      <c r="I20" s="467"/>
      <c r="J20" s="458"/>
      <c r="K20" s="487"/>
      <c r="L20" s="471" t="s">
        <v>369</v>
      </c>
      <c r="M20" s="476"/>
      <c r="N20" s="476"/>
      <c r="O20" s="476"/>
      <c r="P20" s="476"/>
      <c r="Q20" s="471" t="s">
        <v>807</v>
      </c>
      <c r="R20" s="467"/>
    </row>
    <row r="21" spans="2:29" x14ac:dyDescent="0.25">
      <c r="B21" s="487"/>
      <c r="C21" s="471"/>
      <c r="D21" s="476"/>
      <c r="E21" s="476"/>
      <c r="F21" s="476"/>
      <c r="G21" s="476"/>
      <c r="H21" s="471"/>
      <c r="I21" s="467"/>
      <c r="J21" s="458"/>
      <c r="K21" s="487"/>
      <c r="L21" s="471"/>
      <c r="M21" s="476"/>
      <c r="N21" s="476"/>
      <c r="O21" s="476"/>
      <c r="P21" s="476"/>
      <c r="Q21" s="471"/>
      <c r="R21" s="467"/>
    </row>
    <row r="22" spans="2:29" x14ac:dyDescent="0.25">
      <c r="B22" s="469"/>
      <c r="C22" s="488" t="s">
        <v>813</v>
      </c>
      <c r="D22" s="478">
        <f>'Pro 2'!G$31+'Pro 2'!G48</f>
        <v>0</v>
      </c>
      <c r="E22" s="478">
        <f>'Pro 2'!H$31+'Pro 2'!H48</f>
        <v>0</v>
      </c>
      <c r="F22" s="478">
        <f>'Pro 2'!I$31+'Pro 2'!I48</f>
        <v>0</v>
      </c>
      <c r="G22" s="479"/>
      <c r="H22" s="488" t="s">
        <v>814</v>
      </c>
      <c r="I22" s="467"/>
      <c r="J22" s="458"/>
      <c r="K22" s="469"/>
      <c r="L22" s="488" t="s">
        <v>813</v>
      </c>
      <c r="M22" s="478">
        <f>'Pro 2'!G$34+'Pro 2'!G51</f>
        <v>0</v>
      </c>
      <c r="N22" s="478">
        <f>'Pro 2'!H$34+'Pro 2'!H51</f>
        <v>0</v>
      </c>
      <c r="O22" s="478">
        <f>'Pro 2'!I$34+'Pro 2'!I51</f>
        <v>0</v>
      </c>
      <c r="P22" s="479"/>
      <c r="Q22" s="488" t="s">
        <v>814</v>
      </c>
      <c r="R22" s="467"/>
    </row>
    <row r="23" spans="2:29" x14ac:dyDescent="0.25">
      <c r="B23" s="487"/>
      <c r="C23" s="471"/>
      <c r="D23" s="476"/>
      <c r="E23" s="476"/>
      <c r="F23" s="476"/>
      <c r="G23" s="476"/>
      <c r="H23" s="471"/>
      <c r="I23" s="467"/>
      <c r="J23" s="458"/>
      <c r="K23" s="487"/>
      <c r="L23" s="471"/>
      <c r="M23" s="476"/>
      <c r="N23" s="476"/>
      <c r="O23" s="476"/>
      <c r="P23" s="476"/>
      <c r="Q23" s="471"/>
      <c r="R23" s="467"/>
    </row>
    <row r="24" spans="2:29" x14ac:dyDescent="0.25">
      <c r="B24" s="469"/>
      <c r="C24" s="475" t="s">
        <v>359</v>
      </c>
      <c r="D24" s="479"/>
      <c r="E24" s="479"/>
      <c r="F24" s="479"/>
      <c r="G24" s="479"/>
      <c r="H24" s="475" t="s">
        <v>803</v>
      </c>
      <c r="I24" s="467"/>
      <c r="J24" s="458"/>
      <c r="K24" s="469"/>
      <c r="L24" s="475" t="s">
        <v>359</v>
      </c>
      <c r="M24" s="479"/>
      <c r="N24" s="479"/>
      <c r="O24" s="479"/>
      <c r="P24" s="479"/>
      <c r="Q24" s="475" t="s">
        <v>803</v>
      </c>
      <c r="R24" s="467"/>
    </row>
    <row r="25" spans="2:29" x14ac:dyDescent="0.25">
      <c r="B25" s="487"/>
      <c r="C25" s="489" t="s">
        <v>305</v>
      </c>
      <c r="D25" s="478">
        <f>'Pro 3'!G$238/1000</f>
        <v>0</v>
      </c>
      <c r="E25" s="478">
        <f>'Pro 3'!H$238/1000</f>
        <v>0</v>
      </c>
      <c r="F25" s="478">
        <f>'Pro 3'!I$238/1000</f>
        <v>0</v>
      </c>
      <c r="G25" s="479"/>
      <c r="H25" s="489" t="s">
        <v>808</v>
      </c>
      <c r="I25" s="467"/>
      <c r="J25" s="458"/>
      <c r="K25" s="487"/>
      <c r="L25" s="489" t="s">
        <v>305</v>
      </c>
      <c r="M25" s="478">
        <f>'Pro 3'!G$262/1000</f>
        <v>0</v>
      </c>
      <c r="N25" s="478">
        <f>'Pro 3'!H$262/1000</f>
        <v>0</v>
      </c>
      <c r="O25" s="478">
        <f>'Pro 3'!I$262/1000</f>
        <v>0</v>
      </c>
      <c r="P25" s="479"/>
      <c r="Q25" s="489" t="s">
        <v>808</v>
      </c>
      <c r="R25" s="467"/>
    </row>
    <row r="26" spans="2:29" x14ac:dyDescent="0.25">
      <c r="B26" s="469"/>
      <c r="C26" s="490" t="s">
        <v>125</v>
      </c>
      <c r="D26" s="478">
        <f>'Pro 3'!G$239/1000</f>
        <v>0</v>
      </c>
      <c r="E26" s="478">
        <f>'Pro 3'!H$239/1000</f>
        <v>0</v>
      </c>
      <c r="F26" s="478">
        <f>'Pro 3'!I$239/1000</f>
        <v>0</v>
      </c>
      <c r="G26" s="479"/>
      <c r="H26" s="490" t="s">
        <v>74</v>
      </c>
      <c r="I26" s="467"/>
      <c r="J26" s="458"/>
      <c r="K26" s="469"/>
      <c r="L26" s="490" t="s">
        <v>125</v>
      </c>
      <c r="M26" s="478">
        <f>'Pro 3'!G$263/1000</f>
        <v>0</v>
      </c>
      <c r="N26" s="478">
        <f>'Pro 3'!H$263/1000</f>
        <v>0</v>
      </c>
      <c r="O26" s="478">
        <f>'Pro 3'!I$263/1000</f>
        <v>0</v>
      </c>
      <c r="P26" s="479"/>
      <c r="Q26" s="490" t="s">
        <v>74</v>
      </c>
      <c r="R26" s="467"/>
    </row>
    <row r="27" spans="2:29" x14ac:dyDescent="0.25">
      <c r="B27" s="469"/>
      <c r="C27" s="491" t="s">
        <v>368</v>
      </c>
      <c r="D27" s="492">
        <f>D18</f>
        <v>0</v>
      </c>
      <c r="E27" s="492">
        <f t="shared" ref="E27:F27" si="4">E18</f>
        <v>0</v>
      </c>
      <c r="F27" s="492">
        <f t="shared" si="4"/>
        <v>0</v>
      </c>
      <c r="G27" s="479"/>
      <c r="H27" s="491" t="s">
        <v>214</v>
      </c>
      <c r="I27" s="467"/>
      <c r="J27" s="458"/>
      <c r="K27" s="469"/>
      <c r="L27" s="491" t="s">
        <v>368</v>
      </c>
      <c r="M27" s="492">
        <f t="shared" ref="M27" si="5">M18</f>
        <v>0</v>
      </c>
      <c r="N27" s="492">
        <f t="shared" ref="N27:O27" si="6">N18</f>
        <v>0</v>
      </c>
      <c r="O27" s="492">
        <f t="shared" si="6"/>
        <v>0</v>
      </c>
      <c r="P27" s="479"/>
      <c r="Q27" s="491" t="s">
        <v>214</v>
      </c>
      <c r="R27" s="467"/>
    </row>
    <row r="28" spans="2:29" x14ac:dyDescent="0.25">
      <c r="B28" s="469"/>
      <c r="C28" s="491" t="s">
        <v>126</v>
      </c>
      <c r="D28" s="478">
        <f>'Pro 3'!G$241/1000</f>
        <v>0</v>
      </c>
      <c r="E28" s="478">
        <f>'Pro 3'!H$241/1000</f>
        <v>0</v>
      </c>
      <c r="F28" s="478">
        <f>'Pro 3'!I$241/1000</f>
        <v>0</v>
      </c>
      <c r="G28" s="479"/>
      <c r="H28" s="491" t="s">
        <v>520</v>
      </c>
      <c r="I28" s="493"/>
      <c r="J28" s="459"/>
      <c r="K28" s="469"/>
      <c r="L28" s="491" t="s">
        <v>126</v>
      </c>
      <c r="M28" s="478">
        <f>'Pro 3'!G$265/1000</f>
        <v>0</v>
      </c>
      <c r="N28" s="478">
        <f>'Pro 3'!H$265/1000</f>
        <v>0</v>
      </c>
      <c r="O28" s="478">
        <f>'Pro 3'!I$265/1000</f>
        <v>0</v>
      </c>
      <c r="P28" s="479"/>
      <c r="Q28" s="491" t="s">
        <v>520</v>
      </c>
      <c r="R28" s="493"/>
    </row>
    <row r="29" spans="2:29" x14ac:dyDescent="0.25">
      <c r="B29" s="469"/>
      <c r="C29" s="491" t="s">
        <v>299</v>
      </c>
      <c r="D29" s="494">
        <f>D26+D27-D28</f>
        <v>0</v>
      </c>
      <c r="E29" s="494">
        <f t="shared" ref="E29:F29" si="7">E26+E27-E28</f>
        <v>0</v>
      </c>
      <c r="F29" s="494">
        <f t="shared" si="7"/>
        <v>0</v>
      </c>
      <c r="G29" s="479"/>
      <c r="H29" s="491" t="s">
        <v>50</v>
      </c>
      <c r="I29" s="467"/>
      <c r="J29" s="458"/>
      <c r="K29" s="469"/>
      <c r="L29" s="491" t="s">
        <v>299</v>
      </c>
      <c r="M29" s="494">
        <f t="shared" ref="M29:O29" si="8">M26+M27-M28</f>
        <v>0</v>
      </c>
      <c r="N29" s="494">
        <f t="shared" si="8"/>
        <v>0</v>
      </c>
      <c r="O29" s="494">
        <f t="shared" si="8"/>
        <v>0</v>
      </c>
      <c r="P29" s="479"/>
      <c r="Q29" s="491" t="s">
        <v>50</v>
      </c>
      <c r="R29" s="467"/>
    </row>
    <row r="30" spans="2:29" x14ac:dyDescent="0.25">
      <c r="B30" s="487"/>
      <c r="C30" s="489" t="s">
        <v>362</v>
      </c>
      <c r="D30" s="495">
        <f>D25-D29</f>
        <v>0</v>
      </c>
      <c r="E30" s="495">
        <f t="shared" ref="E30:F30" si="9">E25-E29</f>
        <v>0</v>
      </c>
      <c r="F30" s="495">
        <f t="shared" si="9"/>
        <v>0</v>
      </c>
      <c r="G30" s="476"/>
      <c r="H30" s="489" t="s">
        <v>809</v>
      </c>
      <c r="I30" s="493"/>
      <c r="J30" s="459"/>
      <c r="K30" s="487"/>
      <c r="L30" s="489" t="s">
        <v>362</v>
      </c>
      <c r="M30" s="495">
        <f t="shared" ref="M30:O30" si="10">M25-M29</f>
        <v>0</v>
      </c>
      <c r="N30" s="495">
        <f t="shared" si="10"/>
        <v>0</v>
      </c>
      <c r="O30" s="495">
        <f t="shared" si="10"/>
        <v>0</v>
      </c>
      <c r="P30" s="476"/>
      <c r="Q30" s="489" t="s">
        <v>809</v>
      </c>
      <c r="R30" s="493"/>
    </row>
    <row r="31" spans="2:29" ht="25.5" customHeight="1" x14ac:dyDescent="0.25">
      <c r="B31" s="469"/>
      <c r="C31" s="496" t="s">
        <v>302</v>
      </c>
      <c r="D31" s="478">
        <f>'Pro 3'!G$244/1000</f>
        <v>0</v>
      </c>
      <c r="E31" s="478">
        <f>'Pro 3'!H$244/1000</f>
        <v>0</v>
      </c>
      <c r="F31" s="478">
        <f>'Pro 3'!I$244/1000</f>
        <v>0</v>
      </c>
      <c r="G31" s="479"/>
      <c r="H31" s="496" t="s">
        <v>810</v>
      </c>
      <c r="I31" s="467"/>
      <c r="J31" s="458"/>
      <c r="K31" s="469"/>
      <c r="L31" s="496" t="s">
        <v>302</v>
      </c>
      <c r="M31" s="478">
        <f>'Pro 3'!G$268/1000</f>
        <v>0</v>
      </c>
      <c r="N31" s="478">
        <f>'Pro 3'!H$268/1000</f>
        <v>0</v>
      </c>
      <c r="O31" s="478">
        <f>'Pro 3'!I$268/1000</f>
        <v>0</v>
      </c>
      <c r="P31" s="479"/>
      <c r="Q31" s="496" t="s">
        <v>810</v>
      </c>
      <c r="R31" s="467"/>
    </row>
    <row r="32" spans="2:29" x14ac:dyDescent="0.25">
      <c r="B32" s="469"/>
      <c r="C32" s="491" t="s">
        <v>301</v>
      </c>
      <c r="D32" s="478">
        <f>'Pro 3'!G$245/1000</f>
        <v>0</v>
      </c>
      <c r="E32" s="478">
        <f>'Pro 3'!H$245/1000</f>
        <v>0</v>
      </c>
      <c r="F32" s="478">
        <f>'Pro 3'!I$245/1000</f>
        <v>0</v>
      </c>
      <c r="G32" s="479"/>
      <c r="H32" s="491" t="s">
        <v>56</v>
      </c>
      <c r="I32" s="467"/>
      <c r="J32" s="458"/>
      <c r="K32" s="469"/>
      <c r="L32" s="491" t="s">
        <v>301</v>
      </c>
      <c r="M32" s="478">
        <f>'Pro 3'!G$269/1000</f>
        <v>0</v>
      </c>
      <c r="N32" s="478">
        <f>'Pro 3'!H$269/1000</f>
        <v>0</v>
      </c>
      <c r="O32" s="478">
        <f>'Pro 3'!I$269/1000</f>
        <v>0</v>
      </c>
      <c r="P32" s="479"/>
      <c r="Q32" s="491" t="s">
        <v>56</v>
      </c>
      <c r="R32" s="467"/>
    </row>
    <row r="33" spans="2:18" x14ac:dyDescent="0.25">
      <c r="B33" s="469"/>
      <c r="C33" s="491" t="s">
        <v>100</v>
      </c>
      <c r="D33" s="478">
        <f>'Pro 3'!G$246/1000</f>
        <v>0</v>
      </c>
      <c r="E33" s="478">
        <f>'Pro 3'!H$246/1000</f>
        <v>0</v>
      </c>
      <c r="F33" s="478">
        <f>'Pro 3'!I$246/1000</f>
        <v>0</v>
      </c>
      <c r="G33" s="479"/>
      <c r="H33" s="491" t="s">
        <v>101</v>
      </c>
      <c r="I33" s="467"/>
      <c r="J33" s="458"/>
      <c r="K33" s="469"/>
      <c r="L33" s="491" t="s">
        <v>100</v>
      </c>
      <c r="M33" s="478">
        <f>'Pro 3'!G$270/1000</f>
        <v>0</v>
      </c>
      <c r="N33" s="478">
        <f>'Pro 3'!H$270/1000</f>
        <v>0</v>
      </c>
      <c r="O33" s="478">
        <f>'Pro 3'!I$270/1000</f>
        <v>0</v>
      </c>
      <c r="P33" s="479"/>
      <c r="Q33" s="491" t="s">
        <v>101</v>
      </c>
      <c r="R33" s="467"/>
    </row>
    <row r="34" spans="2:18" x14ac:dyDescent="0.25">
      <c r="B34" s="487"/>
      <c r="C34" s="489" t="s">
        <v>367</v>
      </c>
      <c r="D34" s="486">
        <f>D30-D31-D32-D33</f>
        <v>0</v>
      </c>
      <c r="E34" s="486">
        <f t="shared" ref="E34:F34" si="11">E30-E31-E32-E33</f>
        <v>0</v>
      </c>
      <c r="F34" s="486">
        <f t="shared" si="11"/>
        <v>0</v>
      </c>
      <c r="G34" s="476"/>
      <c r="H34" s="489" t="s">
        <v>811</v>
      </c>
      <c r="I34" s="467"/>
      <c r="J34" s="458"/>
      <c r="K34" s="487"/>
      <c r="L34" s="489" t="s">
        <v>367</v>
      </c>
      <c r="M34" s="486">
        <f t="shared" ref="M34:O34" si="12">M30-M31-M32-M33</f>
        <v>0</v>
      </c>
      <c r="N34" s="486">
        <f t="shared" si="12"/>
        <v>0</v>
      </c>
      <c r="O34" s="486">
        <f t="shared" si="12"/>
        <v>0</v>
      </c>
      <c r="P34" s="476"/>
      <c r="Q34" s="489" t="s">
        <v>811</v>
      </c>
      <c r="R34" s="467"/>
    </row>
    <row r="35" spans="2:18" ht="15.75" thickBot="1" x14ac:dyDescent="0.3">
      <c r="B35" s="497"/>
      <c r="C35" s="498"/>
      <c r="D35" s="498"/>
      <c r="E35" s="498"/>
      <c r="F35" s="498"/>
      <c r="G35" s="498"/>
      <c r="H35" s="498"/>
      <c r="I35" s="499"/>
      <c r="J35" s="500"/>
      <c r="K35" s="497"/>
      <c r="L35" s="498"/>
      <c r="M35" s="498"/>
      <c r="N35" s="498"/>
      <c r="O35" s="498"/>
      <c r="P35" s="498"/>
      <c r="Q35" s="498"/>
      <c r="R35" s="499"/>
    </row>
    <row r="37" spans="2:18" ht="15.75" thickBot="1" x14ac:dyDescent="0.3">
      <c r="C37" s="501" t="s">
        <v>812</v>
      </c>
      <c r="D37" s="501"/>
      <c r="E37" s="501"/>
      <c r="F37" s="501"/>
      <c r="G37" s="501"/>
      <c r="H37" s="501"/>
    </row>
    <row r="38" spans="2:18" x14ac:dyDescent="0.25">
      <c r="B38" s="502"/>
      <c r="C38" s="503"/>
      <c r="D38" s="504"/>
      <c r="E38" s="504"/>
      <c r="F38" s="504"/>
      <c r="G38" s="504"/>
      <c r="H38" s="504"/>
      <c r="I38" s="505"/>
    </row>
    <row r="39" spans="2:18" x14ac:dyDescent="0.25">
      <c r="B39" s="506"/>
      <c r="C39" s="507"/>
      <c r="D39" s="508"/>
      <c r="E39" s="508"/>
      <c r="F39" s="508"/>
      <c r="G39" s="508"/>
      <c r="H39" s="508"/>
      <c r="I39" s="509"/>
    </row>
    <row r="40" spans="2:18" x14ac:dyDescent="0.25">
      <c r="B40" s="506"/>
      <c r="C40" s="510"/>
      <c r="D40" s="508"/>
      <c r="E40" s="508"/>
      <c r="F40" s="508"/>
      <c r="G40" s="511"/>
      <c r="H40" s="511"/>
      <c r="I40" s="509"/>
    </row>
    <row r="41" spans="2:18" x14ac:dyDescent="0.25">
      <c r="B41" s="512"/>
      <c r="C41" s="510"/>
      <c r="D41" s="507">
        <v>2023</v>
      </c>
      <c r="E41" s="507">
        <v>2024</v>
      </c>
      <c r="F41" s="507">
        <v>2025</v>
      </c>
      <c r="G41" s="507"/>
      <c r="H41" s="507"/>
      <c r="I41" s="509"/>
    </row>
    <row r="42" spans="2:18" x14ac:dyDescent="0.25">
      <c r="B42" s="512"/>
      <c r="C42" s="513" t="s">
        <v>359</v>
      </c>
      <c r="D42" s="514"/>
      <c r="E42" s="514"/>
      <c r="F42" s="514"/>
      <c r="G42" s="514"/>
      <c r="H42" s="513" t="s">
        <v>803</v>
      </c>
      <c r="I42" s="509"/>
    </row>
    <row r="43" spans="2:18" x14ac:dyDescent="0.25">
      <c r="B43" s="512"/>
      <c r="C43" s="515" t="s">
        <v>305</v>
      </c>
      <c r="D43" s="516">
        <f>'Pro 3'!G$24/1000</f>
        <v>0</v>
      </c>
      <c r="E43" s="516">
        <f>'Pro 3'!H$24/1000</f>
        <v>0</v>
      </c>
      <c r="F43" s="516">
        <f>'Pro 3'!I$24/1000</f>
        <v>0</v>
      </c>
      <c r="G43" s="514"/>
      <c r="H43" s="515" t="s">
        <v>808</v>
      </c>
      <c r="I43" s="509"/>
    </row>
    <row r="44" spans="2:18" x14ac:dyDescent="0.25">
      <c r="B44" s="512"/>
      <c r="C44" s="517" t="s">
        <v>299</v>
      </c>
      <c r="D44" s="518">
        <f>'Pro 3'!G$25/1000</f>
        <v>0</v>
      </c>
      <c r="E44" s="518">
        <f>'Pro 3'!H$25/1000</f>
        <v>0</v>
      </c>
      <c r="F44" s="518">
        <f>'Pro 3'!I$25/1000</f>
        <v>0</v>
      </c>
      <c r="G44" s="514"/>
      <c r="H44" s="517" t="s">
        <v>50</v>
      </c>
      <c r="I44" s="509"/>
    </row>
    <row r="45" spans="2:18" x14ac:dyDescent="0.25">
      <c r="B45" s="512"/>
      <c r="C45" s="515" t="s">
        <v>362</v>
      </c>
      <c r="D45" s="519">
        <f>D43-D44</f>
        <v>0</v>
      </c>
      <c r="E45" s="519">
        <f t="shared" ref="E45:F45" si="13">E43-E44</f>
        <v>0</v>
      </c>
      <c r="F45" s="519">
        <f t="shared" si="13"/>
        <v>0</v>
      </c>
      <c r="G45" s="520"/>
      <c r="H45" s="515" t="s">
        <v>809</v>
      </c>
      <c r="I45" s="509"/>
    </row>
    <row r="46" spans="2:18" ht="26.25" x14ac:dyDescent="0.25">
      <c r="B46" s="512"/>
      <c r="C46" s="521" t="s">
        <v>302</v>
      </c>
      <c r="D46" s="516">
        <f>'Pro 3'!G$27/1000</f>
        <v>0</v>
      </c>
      <c r="E46" s="516">
        <f>'Pro 3'!H$27/1000</f>
        <v>0</v>
      </c>
      <c r="F46" s="516">
        <f>'Pro 3'!I$27/1000</f>
        <v>0</v>
      </c>
      <c r="G46" s="514"/>
      <c r="H46" s="521" t="s">
        <v>810</v>
      </c>
      <c r="I46" s="509"/>
    </row>
    <row r="47" spans="2:18" x14ac:dyDescent="0.25">
      <c r="B47" s="512"/>
      <c r="C47" s="517" t="s">
        <v>301</v>
      </c>
      <c r="D47" s="516">
        <f>'Pro 3'!G$28/1000</f>
        <v>0</v>
      </c>
      <c r="E47" s="516">
        <f>'Pro 3'!H$28/1000</f>
        <v>0</v>
      </c>
      <c r="F47" s="516">
        <f>'Pro 3'!I$28/1000</f>
        <v>0</v>
      </c>
      <c r="G47" s="514"/>
      <c r="H47" s="517" t="s">
        <v>56</v>
      </c>
      <c r="I47" s="509"/>
    </row>
    <row r="48" spans="2:18" x14ac:dyDescent="0.25">
      <c r="B48" s="512"/>
      <c r="C48" s="517" t="s">
        <v>100</v>
      </c>
      <c r="D48" s="516">
        <f>'Pro 3'!G$29/1000</f>
        <v>0</v>
      </c>
      <c r="E48" s="516">
        <f>'Pro 3'!H$29/1000</f>
        <v>0</v>
      </c>
      <c r="F48" s="516">
        <f>'Pro 3'!I$29/1000</f>
        <v>0</v>
      </c>
      <c r="G48" s="514"/>
      <c r="H48" s="517" t="s">
        <v>101</v>
      </c>
      <c r="I48" s="509"/>
    </row>
    <row r="49" spans="2:9" x14ac:dyDescent="0.25">
      <c r="B49" s="512"/>
      <c r="C49" s="515" t="s">
        <v>367</v>
      </c>
      <c r="D49" s="522">
        <f>D45-D46-D47-D48</f>
        <v>0</v>
      </c>
      <c r="E49" s="522">
        <f t="shared" ref="E49:F49" si="14">E45-E46-E47-E48</f>
        <v>0</v>
      </c>
      <c r="F49" s="522">
        <f t="shared" si="14"/>
        <v>0</v>
      </c>
      <c r="G49" s="520"/>
      <c r="H49" s="515" t="s">
        <v>811</v>
      </c>
      <c r="I49" s="509"/>
    </row>
    <row r="50" spans="2:9" ht="15.75" thickBot="1" x14ac:dyDescent="0.3">
      <c r="B50" s="497"/>
      <c r="C50" s="498"/>
      <c r="D50" s="498"/>
      <c r="E50" s="498"/>
      <c r="F50" s="498"/>
      <c r="G50" s="498"/>
      <c r="H50" s="498"/>
      <c r="I50" s="499"/>
    </row>
  </sheetData>
  <sheetProtection algorithmName="SHA-512" hashValue="D7DLVCLNAXpIseyOikthz+OOHaQCbCuIrL2MNn1dEwM2cHLMQHH/5SbVqqtxgua4HTomU3rC1LqNeJ238nrzjQ==" saltValue="id1um1P8tUScKxniaDbR7g==" spinCount="100000" sheet="1" objects="1" scenarios="1" selectLockedCells="1"/>
  <mergeCells count="2">
    <mergeCell ref="C2:H2"/>
    <mergeCell ref="L2:Q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064A3-4B99-4992-833D-7F8E8319AE5B}">
  <sheetPr>
    <tabColor rgb="FFFF0000"/>
  </sheetPr>
  <dimension ref="B1:U68"/>
  <sheetViews>
    <sheetView zoomScale="70" zoomScaleNormal="70" workbookViewId="0"/>
  </sheetViews>
  <sheetFormatPr defaultColWidth="9.28515625" defaultRowHeight="15" x14ac:dyDescent="0.25"/>
  <cols>
    <col min="1" max="1" width="3.28515625" customWidth="1"/>
    <col min="2" max="2" width="2.7109375" customWidth="1"/>
    <col min="3" max="3" width="31.5703125" customWidth="1"/>
    <col min="4" max="6" width="13.28515625" bestFit="1" customWidth="1"/>
    <col min="7" max="7" width="2.7109375" customWidth="1"/>
    <col min="8" max="8" width="30.7109375" customWidth="1"/>
    <col min="9" max="9" width="2.7109375" customWidth="1"/>
    <col min="10" max="11" width="1.7109375" customWidth="1"/>
  </cols>
  <sheetData>
    <row r="1" spans="2:21" x14ac:dyDescent="0.25">
      <c r="B1" s="523"/>
    </row>
    <row r="2" spans="2:21" ht="18.75" x14ac:dyDescent="0.3">
      <c r="B2" s="524"/>
    </row>
    <row r="3" spans="2:21" ht="15.75" thickBot="1" x14ac:dyDescent="0.3">
      <c r="B3" s="46"/>
      <c r="C3" s="525" t="s">
        <v>815</v>
      </c>
      <c r="D3" s="46"/>
      <c r="E3" s="46"/>
      <c r="F3" s="46"/>
      <c r="G3" s="46"/>
      <c r="H3" s="46"/>
      <c r="I3" s="46"/>
    </row>
    <row r="4" spans="2:21" x14ac:dyDescent="0.25">
      <c r="B4" s="527"/>
      <c r="C4" s="528"/>
      <c r="D4" s="528"/>
      <c r="E4" s="528"/>
      <c r="F4" s="528"/>
      <c r="G4" s="528"/>
      <c r="H4" s="528"/>
      <c r="I4" s="529"/>
    </row>
    <row r="5" spans="2:21" x14ac:dyDescent="0.25">
      <c r="B5" s="530"/>
      <c r="C5" s="526"/>
      <c r="D5" s="526"/>
      <c r="E5" s="526"/>
      <c r="F5" s="526"/>
      <c r="G5" s="526"/>
      <c r="H5" s="532"/>
      <c r="I5" s="533"/>
    </row>
    <row r="6" spans="2:21" x14ac:dyDescent="0.25">
      <c r="B6" s="506"/>
      <c r="C6" s="534">
        <f>Intro!E141</f>
        <v>0</v>
      </c>
      <c r="D6" s="510">
        <v>2023</v>
      </c>
      <c r="E6" s="510">
        <v>2024</v>
      </c>
      <c r="F6" s="510">
        <v>2025</v>
      </c>
      <c r="G6" s="510"/>
      <c r="H6" s="510"/>
      <c r="I6" s="533"/>
      <c r="M6" s="672" t="s">
        <v>965</v>
      </c>
    </row>
    <row r="7" spans="2:21" x14ac:dyDescent="0.25">
      <c r="B7" s="506"/>
      <c r="C7" s="534"/>
      <c r="D7" s="510"/>
      <c r="E7" s="510"/>
      <c r="F7" s="510"/>
      <c r="G7" s="510"/>
      <c r="H7" s="510"/>
      <c r="I7" s="533"/>
      <c r="M7" t="s">
        <v>961</v>
      </c>
    </row>
    <row r="8" spans="2:21" x14ac:dyDescent="0.25">
      <c r="B8" s="506"/>
      <c r="C8" s="535" t="s">
        <v>816</v>
      </c>
      <c r="D8" s="536">
        <f>'Pro 1'!G$29+'Pro 1'!G$42</f>
        <v>0</v>
      </c>
      <c r="E8" s="536">
        <f>'Pro 1'!H$29+'Pro 1'!H$42</f>
        <v>0</v>
      </c>
      <c r="F8" s="536">
        <f>'Pro 1'!I$29+'Pro 1'!I$42</f>
        <v>0</v>
      </c>
      <c r="G8" s="537"/>
      <c r="H8" s="535" t="s">
        <v>817</v>
      </c>
      <c r="I8" s="533"/>
      <c r="M8" t="s">
        <v>964</v>
      </c>
      <c r="N8">
        <v>2023</v>
      </c>
      <c r="O8">
        <v>2024</v>
      </c>
      <c r="P8">
        <v>2025</v>
      </c>
      <c r="R8" t="s">
        <v>963</v>
      </c>
      <c r="S8">
        <v>2023</v>
      </c>
      <c r="T8">
        <v>2024</v>
      </c>
      <c r="U8">
        <v>2025</v>
      </c>
    </row>
    <row r="9" spans="2:21" x14ac:dyDescent="0.25">
      <c r="B9" s="506"/>
      <c r="C9" s="534"/>
      <c r="D9" s="538"/>
      <c r="E9" s="538"/>
      <c r="F9" s="538"/>
      <c r="G9" s="538"/>
      <c r="H9" s="534"/>
      <c r="I9" s="533"/>
      <c r="M9" t="s">
        <v>816</v>
      </c>
      <c r="N9">
        <f>'Pro 1'!G$29</f>
        <v>0</v>
      </c>
      <c r="O9">
        <f>'Pro 1'!H$29</f>
        <v>0</v>
      </c>
      <c r="P9">
        <f>'Pro 1'!I$29</f>
        <v>0</v>
      </c>
      <c r="R9" t="s">
        <v>816</v>
      </c>
      <c r="S9">
        <f>'Pro 1'!G$42</f>
        <v>0</v>
      </c>
      <c r="T9">
        <f>'Pro 1'!H$42</f>
        <v>0</v>
      </c>
      <c r="U9">
        <f>'Pro 1'!I$42</f>
        <v>0</v>
      </c>
    </row>
    <row r="10" spans="2:21" x14ac:dyDescent="0.25">
      <c r="B10" s="506"/>
      <c r="C10" s="535" t="s">
        <v>818</v>
      </c>
      <c r="D10" s="538"/>
      <c r="E10" s="538"/>
      <c r="F10" s="538"/>
      <c r="G10" s="538"/>
      <c r="H10" s="535" t="s">
        <v>818</v>
      </c>
      <c r="I10" s="533"/>
      <c r="M10" t="s">
        <v>818</v>
      </c>
      <c r="R10" t="s">
        <v>818</v>
      </c>
    </row>
    <row r="11" spans="2:21" x14ac:dyDescent="0.25">
      <c r="B11" s="530"/>
      <c r="C11" s="539" t="s">
        <v>819</v>
      </c>
      <c r="D11" s="536">
        <f>'Pro 1'!G$23+'Pro 1'!G$36</f>
        <v>0</v>
      </c>
      <c r="E11" s="536">
        <f>'Pro 1'!H$23+'Pro 1'!H$36</f>
        <v>0</v>
      </c>
      <c r="F11" s="536">
        <f>'Pro 1'!I$23+'Pro 1'!I$36</f>
        <v>0</v>
      </c>
      <c r="G11" s="537"/>
      <c r="H11" s="539" t="s">
        <v>820</v>
      </c>
      <c r="I11" s="533"/>
      <c r="M11" t="s">
        <v>819</v>
      </c>
      <c r="N11">
        <f>'Pro 1'!G$23</f>
        <v>0</v>
      </c>
      <c r="O11">
        <f>'Pro 1'!H$23</f>
        <v>0</v>
      </c>
      <c r="P11">
        <f>'Pro 1'!I$23</f>
        <v>0</v>
      </c>
      <c r="R11" t="s">
        <v>819</v>
      </c>
      <c r="S11">
        <f>'Pro 1'!G$36</f>
        <v>0</v>
      </c>
      <c r="T11">
        <f>'Pro 1'!H$36</f>
        <v>0</v>
      </c>
      <c r="U11">
        <f>'Pro 1'!I$36</f>
        <v>0</v>
      </c>
    </row>
    <row r="12" spans="2:21" x14ac:dyDescent="0.25">
      <c r="B12" s="530"/>
      <c r="C12" s="539" t="s">
        <v>821</v>
      </c>
      <c r="D12" s="536">
        <f>'Pro 1'!G$24+'Pro 1'!G$37</f>
        <v>0</v>
      </c>
      <c r="E12" s="536">
        <f>'Pro 1'!H$24+'Pro 1'!H$37</f>
        <v>0</v>
      </c>
      <c r="F12" s="536">
        <f>'Pro 1'!I$24+'Pro 1'!I$37</f>
        <v>0</v>
      </c>
      <c r="G12" s="537"/>
      <c r="H12" s="539" t="s">
        <v>822</v>
      </c>
      <c r="I12" s="533"/>
      <c r="M12" t="s">
        <v>821</v>
      </c>
      <c r="N12">
        <f>'Pro 1'!G$24</f>
        <v>0</v>
      </c>
      <c r="O12">
        <f>'Pro 1'!H$24</f>
        <v>0</v>
      </c>
      <c r="P12">
        <f>'Pro 1'!I$24</f>
        <v>0</v>
      </c>
      <c r="R12" t="s">
        <v>821</v>
      </c>
      <c r="S12">
        <f>'Pro 1'!G$37</f>
        <v>0</v>
      </c>
      <c r="T12">
        <f>'Pro 1'!H$37</f>
        <v>0</v>
      </c>
      <c r="U12">
        <f>'Pro 1'!I$37</f>
        <v>0</v>
      </c>
    </row>
    <row r="13" spans="2:21" x14ac:dyDescent="0.25">
      <c r="B13" s="530"/>
      <c r="C13" s="539" t="s">
        <v>823</v>
      </c>
      <c r="D13" s="536">
        <f>'Pro 1'!G$25+'Pro 1'!G$38</f>
        <v>0</v>
      </c>
      <c r="E13" s="536">
        <f>'Pro 1'!H$25+'Pro 1'!H$38</f>
        <v>0</v>
      </c>
      <c r="F13" s="536">
        <f>'Pro 1'!I$25+'Pro 1'!I$38</f>
        <v>0</v>
      </c>
      <c r="G13" s="537"/>
      <c r="H13" s="539" t="s">
        <v>824</v>
      </c>
      <c r="I13" s="533"/>
      <c r="M13" t="s">
        <v>823</v>
      </c>
      <c r="N13">
        <f>'Pro 1'!G$25</f>
        <v>0</v>
      </c>
      <c r="O13">
        <f>'Pro 1'!H$25</f>
        <v>0</v>
      </c>
      <c r="P13">
        <f>'Pro 1'!I$25</f>
        <v>0</v>
      </c>
      <c r="R13" t="s">
        <v>823</v>
      </c>
      <c r="S13">
        <f>'Pro 1'!G$38</f>
        <v>0</v>
      </c>
      <c r="T13">
        <f>'Pro 1'!H$38</f>
        <v>0</v>
      </c>
      <c r="U13">
        <f>'Pro 1'!I$38</f>
        <v>0</v>
      </c>
    </row>
    <row r="14" spans="2:21" x14ac:dyDescent="0.25">
      <c r="B14" s="530"/>
      <c r="C14" s="541" t="s">
        <v>382</v>
      </c>
      <c r="D14" s="542">
        <f>SUM(D11:D13)</f>
        <v>0</v>
      </c>
      <c r="E14" s="542">
        <f t="shared" ref="E14:F14" si="0">SUM(E11:E13)</f>
        <v>0</v>
      </c>
      <c r="F14" s="542">
        <f t="shared" si="0"/>
        <v>0</v>
      </c>
      <c r="G14" s="543"/>
      <c r="H14" s="541" t="s">
        <v>382</v>
      </c>
      <c r="I14" s="533"/>
      <c r="M14" t="s">
        <v>382</v>
      </c>
      <c r="R14" t="s">
        <v>382</v>
      </c>
    </row>
    <row r="15" spans="2:21" x14ac:dyDescent="0.25">
      <c r="B15" s="530"/>
      <c r="C15" s="1100" t="s">
        <v>383</v>
      </c>
      <c r="D15" s="544">
        <f>'Pro 1'!G$27+'Pro 1'!G$40</f>
        <v>0</v>
      </c>
      <c r="E15" s="544">
        <f>'Pro 1'!H$27+'Pro 1'!H$40</f>
        <v>0</v>
      </c>
      <c r="F15" s="544">
        <f>'Pro 1'!I$27+'Pro 1'!I$40</f>
        <v>0</v>
      </c>
      <c r="G15" s="540"/>
      <c r="H15" s="1100" t="s">
        <v>825</v>
      </c>
      <c r="I15" s="533"/>
      <c r="M15" t="s">
        <v>383</v>
      </c>
      <c r="N15">
        <f>'Pro 1'!G$27</f>
        <v>0</v>
      </c>
      <c r="O15">
        <f>'Pro 1'!H$27</f>
        <v>0</v>
      </c>
      <c r="P15">
        <f>'Pro 1'!I$27</f>
        <v>0</v>
      </c>
      <c r="R15" t="s">
        <v>383</v>
      </c>
      <c r="S15">
        <f>'Pro 1'!G$40</f>
        <v>0</v>
      </c>
      <c r="T15">
        <f>'Pro 1'!H$40</f>
        <v>0</v>
      </c>
      <c r="U15">
        <f>'Pro 1'!I$40</f>
        <v>0</v>
      </c>
    </row>
    <row r="16" spans="2:21" x14ac:dyDescent="0.25">
      <c r="B16" s="530"/>
      <c r="C16" s="1100"/>
      <c r="D16" s="540"/>
      <c r="E16" s="540"/>
      <c r="F16" s="540"/>
      <c r="G16" s="540"/>
      <c r="H16" s="1100">
        <v>0</v>
      </c>
      <c r="I16" s="533"/>
    </row>
    <row r="17" spans="2:21" x14ac:dyDescent="0.25">
      <c r="B17" s="530"/>
      <c r="C17" s="526"/>
      <c r="D17" s="545"/>
      <c r="E17" s="545"/>
      <c r="F17" s="545"/>
      <c r="G17" s="545"/>
      <c r="H17" s="526"/>
      <c r="I17" s="533"/>
    </row>
    <row r="18" spans="2:21" x14ac:dyDescent="0.25">
      <c r="B18" s="506"/>
      <c r="C18" s="535" t="s">
        <v>826</v>
      </c>
      <c r="D18" s="538"/>
      <c r="E18" s="538"/>
      <c r="F18" s="538"/>
      <c r="G18" s="538"/>
      <c r="H18" s="535" t="s">
        <v>827</v>
      </c>
      <c r="I18" s="533"/>
    </row>
    <row r="19" spans="2:21" x14ac:dyDescent="0.25">
      <c r="B19" s="530"/>
      <c r="C19" s="539" t="s">
        <v>819</v>
      </c>
      <c r="D19" s="60">
        <f>IF(D$8=0,0,D11/D$8)*100</f>
        <v>0</v>
      </c>
      <c r="E19" s="60">
        <f t="shared" ref="E19:F19" si="1">IF(E$8=0,0,E11/E$8)*100</f>
        <v>0</v>
      </c>
      <c r="F19" s="60">
        <f t="shared" si="1"/>
        <v>0</v>
      </c>
      <c r="G19" s="540"/>
      <c r="H19" s="539" t="s">
        <v>820</v>
      </c>
      <c r="I19" s="533"/>
    </row>
    <row r="20" spans="2:21" x14ac:dyDescent="0.25">
      <c r="B20" s="530"/>
      <c r="C20" s="539" t="s">
        <v>821</v>
      </c>
      <c r="D20" s="60">
        <f t="shared" ref="D20:F23" si="2">IF(D$8=0,0,D12/D$8)*100</f>
        <v>0</v>
      </c>
      <c r="E20" s="60">
        <f t="shared" si="2"/>
        <v>0</v>
      </c>
      <c r="F20" s="60">
        <f t="shared" si="2"/>
        <v>0</v>
      </c>
      <c r="G20" s="540"/>
      <c r="H20" s="539" t="s">
        <v>822</v>
      </c>
      <c r="I20" s="533"/>
    </row>
    <row r="21" spans="2:21" x14ac:dyDescent="0.25">
      <c r="B21" s="530"/>
      <c r="C21" s="539" t="s">
        <v>823</v>
      </c>
      <c r="D21" s="60">
        <f t="shared" si="2"/>
        <v>0</v>
      </c>
      <c r="E21" s="60">
        <f t="shared" si="2"/>
        <v>0</v>
      </c>
      <c r="F21" s="60">
        <f t="shared" si="2"/>
        <v>0</v>
      </c>
      <c r="G21" s="540"/>
      <c r="H21" s="539" t="s">
        <v>824</v>
      </c>
      <c r="I21" s="533"/>
    </row>
    <row r="22" spans="2:21" x14ac:dyDescent="0.25">
      <c r="B22" s="546"/>
      <c r="C22" s="541" t="s">
        <v>382</v>
      </c>
      <c r="D22" s="542">
        <f t="shared" si="2"/>
        <v>0</v>
      </c>
      <c r="E22" s="542">
        <f t="shared" si="2"/>
        <v>0</v>
      </c>
      <c r="F22" s="542">
        <f t="shared" si="2"/>
        <v>0</v>
      </c>
      <c r="G22" s="543"/>
      <c r="H22" s="541" t="s">
        <v>382</v>
      </c>
      <c r="I22" s="547"/>
    </row>
    <row r="23" spans="2:21" x14ac:dyDescent="0.25">
      <c r="B23" s="530"/>
      <c r="C23" s="1100" t="s">
        <v>383</v>
      </c>
      <c r="D23" s="60">
        <f t="shared" si="2"/>
        <v>0</v>
      </c>
      <c r="E23" s="60">
        <f t="shared" si="2"/>
        <v>0</v>
      </c>
      <c r="F23" s="60">
        <f t="shared" si="2"/>
        <v>0</v>
      </c>
      <c r="G23" s="540"/>
      <c r="H23" s="1100" t="s">
        <v>825</v>
      </c>
      <c r="I23" s="533"/>
    </row>
    <row r="24" spans="2:21" x14ac:dyDescent="0.25">
      <c r="B24" s="530"/>
      <c r="C24" s="1100"/>
      <c r="D24" s="548"/>
      <c r="E24" s="548"/>
      <c r="F24" s="548"/>
      <c r="G24" s="548"/>
      <c r="H24" s="1100">
        <v>0</v>
      </c>
      <c r="I24" s="533"/>
    </row>
    <row r="25" spans="2:21" x14ac:dyDescent="0.25">
      <c r="B25" s="530"/>
      <c r="C25" s="539"/>
      <c r="D25" s="545"/>
      <c r="E25" s="545"/>
      <c r="F25" s="545"/>
      <c r="G25" s="545"/>
      <c r="H25" s="539"/>
      <c r="I25" s="533"/>
    </row>
    <row r="26" spans="2:21" x14ac:dyDescent="0.25">
      <c r="B26" s="530"/>
      <c r="C26" s="1099" t="s">
        <v>828</v>
      </c>
      <c r="D26" s="545"/>
      <c r="E26" s="545"/>
      <c r="F26" s="545"/>
      <c r="G26" s="545"/>
      <c r="H26" s="1099" t="s">
        <v>829</v>
      </c>
      <c r="I26" s="533"/>
    </row>
    <row r="27" spans="2:21" x14ac:dyDescent="0.25">
      <c r="B27" s="530"/>
      <c r="C27" s="1099"/>
      <c r="D27" s="545"/>
      <c r="E27" s="545"/>
      <c r="F27" s="545"/>
      <c r="G27" s="545"/>
      <c r="H27" s="1099">
        <v>0</v>
      </c>
      <c r="I27" s="533"/>
      <c r="M27" t="s">
        <v>964</v>
      </c>
      <c r="N27">
        <v>2023</v>
      </c>
      <c r="O27">
        <v>2024</v>
      </c>
      <c r="P27">
        <v>2025</v>
      </c>
      <c r="R27" t="s">
        <v>963</v>
      </c>
      <c r="S27">
        <v>2023</v>
      </c>
      <c r="T27">
        <v>2024</v>
      </c>
      <c r="U27">
        <v>2025</v>
      </c>
    </row>
    <row r="28" spans="2:21" x14ac:dyDescent="0.25">
      <c r="B28" s="530"/>
      <c r="C28" s="539" t="s">
        <v>830</v>
      </c>
      <c r="D28" s="544">
        <f>SUM('Pro 2'!G$31,'Pro 2'!G$48)</f>
        <v>0</v>
      </c>
      <c r="E28" s="544">
        <f>SUM('Pro 2'!H$31,'Pro 2'!H$48)</f>
        <v>0</v>
      </c>
      <c r="F28" s="544">
        <f>SUM('Pro 2'!I$31,'Pro 2'!I$48)</f>
        <v>0</v>
      </c>
      <c r="G28" s="540"/>
      <c r="H28" s="539" t="s">
        <v>830</v>
      </c>
      <c r="I28" s="533"/>
      <c r="M28" t="s">
        <v>830</v>
      </c>
      <c r="N28">
        <f>'Pro 2'!G31</f>
        <v>0</v>
      </c>
      <c r="O28">
        <f>'Pro 2'!H31</f>
        <v>0</v>
      </c>
      <c r="P28">
        <f>'Pro 2'!I31</f>
        <v>0</v>
      </c>
      <c r="R28" t="s">
        <v>830</v>
      </c>
      <c r="S28">
        <f>'Pro 2'!G48</f>
        <v>0</v>
      </c>
      <c r="T28">
        <f>'Pro 2'!H48</f>
        <v>0</v>
      </c>
      <c r="U28">
        <f>'Pro 2'!I48</f>
        <v>0</v>
      </c>
    </row>
    <row r="29" spans="2:21" x14ac:dyDescent="0.25">
      <c r="B29" s="530"/>
      <c r="C29" s="539" t="s">
        <v>458</v>
      </c>
      <c r="D29" s="544">
        <f>SUM('Pro 2'!G$32,'Pro 2'!G$49)/1000</f>
        <v>0</v>
      </c>
      <c r="E29" s="544">
        <f>SUM('Pro 2'!H$32,'Pro 2'!H$49)/1000</f>
        <v>0</v>
      </c>
      <c r="F29" s="544">
        <f>SUM('Pro 2'!I$32,'Pro 2'!I$49)/1000</f>
        <v>0</v>
      </c>
      <c r="G29" s="540"/>
      <c r="H29" s="539" t="s">
        <v>831</v>
      </c>
      <c r="I29" s="533"/>
      <c r="M29" t="s">
        <v>458</v>
      </c>
      <c r="N29">
        <f>'Pro 2'!G32/1000</f>
        <v>0</v>
      </c>
      <c r="O29">
        <f>'Pro 2'!H32/1000</f>
        <v>0</v>
      </c>
      <c r="P29">
        <f>'Pro 2'!I32/1000</f>
        <v>0</v>
      </c>
      <c r="R29" t="s">
        <v>458</v>
      </c>
      <c r="S29">
        <f>'Pro 2'!G49/1000</f>
        <v>0</v>
      </c>
      <c r="T29">
        <f>'Pro 2'!H49/1000</f>
        <v>0</v>
      </c>
      <c r="U29">
        <f>'Pro 2'!I49/1000</f>
        <v>0</v>
      </c>
    </row>
    <row r="30" spans="2:21" x14ac:dyDescent="0.25">
      <c r="B30" s="546"/>
      <c r="C30" s="549" t="s">
        <v>832</v>
      </c>
      <c r="D30" s="614">
        <f>IF(D28=0,0,D29/D28)*1000</f>
        <v>0</v>
      </c>
      <c r="E30" s="614">
        <f t="shared" ref="E30:F30" si="3">IF(E28=0,0,E29/E28)*1000</f>
        <v>0</v>
      </c>
      <c r="F30" s="614">
        <f t="shared" si="3"/>
        <v>0</v>
      </c>
      <c r="G30" s="543"/>
      <c r="H30" s="549" t="s">
        <v>833</v>
      </c>
      <c r="I30" s="547"/>
    </row>
    <row r="31" spans="2:21" x14ac:dyDescent="0.25">
      <c r="B31" s="546"/>
      <c r="C31" s="526"/>
      <c r="D31" s="543"/>
      <c r="E31" s="543"/>
      <c r="F31" s="543"/>
      <c r="G31" s="543"/>
      <c r="H31" s="526"/>
      <c r="I31" s="533"/>
    </row>
    <row r="32" spans="2:21" x14ac:dyDescent="0.25">
      <c r="B32" s="530"/>
      <c r="C32" s="535" t="s">
        <v>488</v>
      </c>
      <c r="D32" s="545"/>
      <c r="E32" s="545"/>
      <c r="F32" s="545"/>
      <c r="G32" s="545"/>
      <c r="H32" s="535" t="s">
        <v>834</v>
      </c>
      <c r="I32" s="533"/>
      <c r="M32" t="s">
        <v>964</v>
      </c>
      <c r="N32">
        <v>2023</v>
      </c>
      <c r="O32">
        <v>2024</v>
      </c>
      <c r="P32">
        <v>2025</v>
      </c>
      <c r="R32" t="s">
        <v>963</v>
      </c>
      <c r="S32">
        <v>2023</v>
      </c>
      <c r="T32">
        <v>2024</v>
      </c>
      <c r="U32">
        <v>2025</v>
      </c>
    </row>
    <row r="33" spans="2:21" x14ac:dyDescent="0.25">
      <c r="B33" s="530"/>
      <c r="C33" s="539" t="s">
        <v>830</v>
      </c>
      <c r="D33" s="544">
        <f>'Pro 2'!G$34+'Pro 2'!G51</f>
        <v>0</v>
      </c>
      <c r="E33" s="544">
        <f>'Pro 2'!H$34+'Pro 2'!H51</f>
        <v>0</v>
      </c>
      <c r="F33" s="544">
        <f>'Pro 2'!I$34+'Pro 2'!I51</f>
        <v>0</v>
      </c>
      <c r="G33" s="540"/>
      <c r="H33" s="539" t="s">
        <v>830</v>
      </c>
      <c r="I33" s="533"/>
      <c r="M33" t="s">
        <v>830</v>
      </c>
      <c r="N33">
        <f>'Pro 2'!G34</f>
        <v>0</v>
      </c>
      <c r="O33">
        <f>'Pro 2'!H34</f>
        <v>0</v>
      </c>
      <c r="P33">
        <f>'Pro 2'!I34</f>
        <v>0</v>
      </c>
      <c r="R33" t="s">
        <v>830</v>
      </c>
      <c r="S33">
        <f>'Pro 2'!G51</f>
        <v>0</v>
      </c>
      <c r="T33">
        <f>'Pro 2'!H51</f>
        <v>0</v>
      </c>
      <c r="U33">
        <f>'Pro 2'!I51</f>
        <v>0</v>
      </c>
    </row>
    <row r="34" spans="2:21" x14ac:dyDescent="0.25">
      <c r="B34" s="530"/>
      <c r="C34" s="539" t="s">
        <v>458</v>
      </c>
      <c r="D34" s="544">
        <f>('Pro 2'!G$35+'Pro 2'!G52)/1000</f>
        <v>0</v>
      </c>
      <c r="E34" s="544">
        <f>('Pro 2'!H$35+'Pro 2'!H52)/1000</f>
        <v>0</v>
      </c>
      <c r="F34" s="544">
        <f>('Pro 2'!I$35+'Pro 2'!I52)/1000</f>
        <v>0</v>
      </c>
      <c r="G34" s="540"/>
      <c r="H34" s="539" t="s">
        <v>831</v>
      </c>
      <c r="I34" s="533"/>
      <c r="M34" t="s">
        <v>458</v>
      </c>
      <c r="N34">
        <f>'Pro 2'!G35/1000</f>
        <v>0</v>
      </c>
      <c r="O34">
        <f>'Pro 2'!H35/1000</f>
        <v>0</v>
      </c>
      <c r="P34">
        <f>'Pro 2'!I35/1000</f>
        <v>0</v>
      </c>
      <c r="R34" t="s">
        <v>458</v>
      </c>
      <c r="S34">
        <f>'Pro 2'!G52/1000</f>
        <v>0</v>
      </c>
      <c r="T34">
        <f>'Pro 2'!H52/1000</f>
        <v>0</v>
      </c>
      <c r="U34">
        <f>'Pro 2'!I52/1000</f>
        <v>0</v>
      </c>
    </row>
    <row r="35" spans="2:21" x14ac:dyDescent="0.25">
      <c r="B35" s="546"/>
      <c r="C35" s="541" t="s">
        <v>832</v>
      </c>
      <c r="D35" s="614">
        <f>IF(D33=0,0,D34/D33)*1000</f>
        <v>0</v>
      </c>
      <c r="E35" s="614">
        <f t="shared" ref="E35:F35" si="4">IF(E33=0,0,E34/E33)*1000</f>
        <v>0</v>
      </c>
      <c r="F35" s="614">
        <f t="shared" si="4"/>
        <v>0</v>
      </c>
      <c r="G35" s="543"/>
      <c r="H35" s="541" t="s">
        <v>833</v>
      </c>
      <c r="I35" s="547"/>
    </row>
    <row r="36" spans="2:21" x14ac:dyDescent="0.25">
      <c r="B36" s="530"/>
      <c r="C36" s="526"/>
      <c r="D36" s="545"/>
      <c r="E36" s="545"/>
      <c r="F36" s="545"/>
      <c r="G36" s="545"/>
      <c r="H36" s="526"/>
      <c r="I36" s="533"/>
    </row>
    <row r="37" spans="2:21" x14ac:dyDescent="0.25">
      <c r="B37" s="530"/>
      <c r="C37" s="535" t="s">
        <v>344</v>
      </c>
      <c r="D37" s="545"/>
      <c r="E37" s="545"/>
      <c r="F37" s="545"/>
      <c r="G37" s="545"/>
      <c r="H37" s="535" t="s">
        <v>180</v>
      </c>
      <c r="I37" s="533"/>
    </row>
    <row r="38" spans="2:21" x14ac:dyDescent="0.25">
      <c r="B38" s="530"/>
      <c r="C38" s="539" t="s">
        <v>300</v>
      </c>
      <c r="D38" s="544">
        <f>'Pro 3'!G$141</f>
        <v>0</v>
      </c>
      <c r="E38" s="544">
        <f>'Pro 3'!H$141</f>
        <v>0</v>
      </c>
      <c r="F38" s="544">
        <f>'Pro 3'!I$141</f>
        <v>0</v>
      </c>
      <c r="G38" s="540"/>
      <c r="H38" s="539" t="s">
        <v>68</v>
      </c>
      <c r="I38" s="533"/>
    </row>
    <row r="39" spans="2:21" x14ac:dyDescent="0.25">
      <c r="B39" s="530"/>
      <c r="C39" s="539" t="s">
        <v>303</v>
      </c>
      <c r="D39" s="544">
        <f>'Pro 3'!G$142</f>
        <v>0</v>
      </c>
      <c r="E39" s="544">
        <f>'Pro 3'!H$142</f>
        <v>0</v>
      </c>
      <c r="F39" s="544">
        <f>'Pro 3'!I$142</f>
        <v>0</v>
      </c>
      <c r="G39" s="540"/>
      <c r="H39" s="539" t="s">
        <v>70</v>
      </c>
      <c r="I39" s="533"/>
    </row>
    <row r="40" spans="2:21" x14ac:dyDescent="0.25">
      <c r="B40" s="546"/>
      <c r="C40" s="535" t="s">
        <v>835</v>
      </c>
      <c r="D40" s="542">
        <f>SUM(D38:D39)</f>
        <v>0</v>
      </c>
      <c r="E40" s="542">
        <f t="shared" ref="E40:F40" si="5">SUM(E38:E39)</f>
        <v>0</v>
      </c>
      <c r="F40" s="542">
        <f t="shared" si="5"/>
        <v>0</v>
      </c>
      <c r="G40" s="543"/>
      <c r="H40" s="535" t="s">
        <v>836</v>
      </c>
      <c r="I40" s="547"/>
    </row>
    <row r="41" spans="2:21" x14ac:dyDescent="0.25">
      <c r="B41" s="530"/>
      <c r="C41" s="550"/>
      <c r="D41" s="545"/>
      <c r="E41" s="545"/>
      <c r="F41" s="545"/>
      <c r="G41" s="545"/>
      <c r="H41" s="550"/>
      <c r="I41" s="533"/>
    </row>
    <row r="42" spans="2:21" x14ac:dyDescent="0.25">
      <c r="B42" s="530"/>
      <c r="C42" s="535" t="s">
        <v>837</v>
      </c>
      <c r="D42" s="545"/>
      <c r="E42" s="545"/>
      <c r="F42" s="545"/>
      <c r="G42" s="545"/>
      <c r="H42" s="535" t="s">
        <v>838</v>
      </c>
      <c r="I42" s="533"/>
    </row>
    <row r="43" spans="2:21" x14ac:dyDescent="0.25">
      <c r="B43" s="530"/>
      <c r="C43" s="539" t="s">
        <v>300</v>
      </c>
      <c r="D43" s="544">
        <f>'Pro 3'!G$147/1000</f>
        <v>0</v>
      </c>
      <c r="E43" s="544">
        <f>'Pro 3'!H$147/1000</f>
        <v>0</v>
      </c>
      <c r="F43" s="544">
        <f>'Pro 3'!I$147/1000</f>
        <v>0</v>
      </c>
      <c r="G43" s="540"/>
      <c r="H43" s="539" t="s">
        <v>68</v>
      </c>
      <c r="I43" s="533"/>
    </row>
    <row r="44" spans="2:21" x14ac:dyDescent="0.25">
      <c r="B44" s="530"/>
      <c r="C44" s="539" t="s">
        <v>303</v>
      </c>
      <c r="D44" s="544">
        <f>'Pro 3'!G$148/1000</f>
        <v>0</v>
      </c>
      <c r="E44" s="544">
        <f>'Pro 3'!H$148/1000</f>
        <v>0</v>
      </c>
      <c r="F44" s="544">
        <f>'Pro 3'!I$148/1000</f>
        <v>0</v>
      </c>
      <c r="G44" s="540"/>
      <c r="H44" s="539" t="s">
        <v>70</v>
      </c>
      <c r="I44" s="533"/>
    </row>
    <row r="45" spans="2:21" x14ac:dyDescent="0.25">
      <c r="B45" s="546"/>
      <c r="C45" s="551" t="s">
        <v>839</v>
      </c>
      <c r="D45" s="542">
        <f>SUM(D43:D44)</f>
        <v>0</v>
      </c>
      <c r="E45" s="542">
        <f t="shared" ref="E45:F45" si="6">SUM(E43:E44)</f>
        <v>0</v>
      </c>
      <c r="F45" s="542">
        <f t="shared" si="6"/>
        <v>0</v>
      </c>
      <c r="G45" s="543"/>
      <c r="H45" s="541" t="s">
        <v>840</v>
      </c>
      <c r="I45" s="547"/>
    </row>
    <row r="46" spans="2:21" x14ac:dyDescent="0.25">
      <c r="B46" s="530"/>
      <c r="C46" s="550"/>
      <c r="D46" s="540"/>
      <c r="E46" s="540"/>
      <c r="F46" s="540"/>
      <c r="G46" s="540"/>
      <c r="H46" s="550"/>
      <c r="I46" s="533"/>
    </row>
    <row r="47" spans="2:21" x14ac:dyDescent="0.25">
      <c r="B47" s="530"/>
      <c r="C47" s="535" t="s">
        <v>453</v>
      </c>
      <c r="D47" s="545"/>
      <c r="E47" s="545"/>
      <c r="F47" s="545"/>
      <c r="G47" s="545"/>
      <c r="H47" s="535" t="s">
        <v>841</v>
      </c>
      <c r="I47" s="533"/>
    </row>
    <row r="48" spans="2:21" x14ac:dyDescent="0.25">
      <c r="B48" s="530"/>
      <c r="C48" s="539" t="s">
        <v>300</v>
      </c>
      <c r="D48" s="544">
        <f>SUM('Pro 3'!G$153:G$154)/1000</f>
        <v>0</v>
      </c>
      <c r="E48" s="544">
        <f>SUM('Pro 3'!H$153:H$154)/1000</f>
        <v>0</v>
      </c>
      <c r="F48" s="544">
        <f>SUM('Pro 3'!I$153:I$154)/1000</f>
        <v>0</v>
      </c>
      <c r="G48" s="540"/>
      <c r="H48" s="539" t="s">
        <v>68</v>
      </c>
      <c r="I48" s="533"/>
    </row>
    <row r="49" spans="2:21" x14ac:dyDescent="0.25">
      <c r="B49" s="530"/>
      <c r="C49" s="539" t="s">
        <v>303</v>
      </c>
      <c r="D49" s="544">
        <f>'Pro 3'!G$155/1000</f>
        <v>0</v>
      </c>
      <c r="E49" s="544">
        <f>'Pro 3'!H$155/1000</f>
        <v>0</v>
      </c>
      <c r="F49" s="544">
        <f>'Pro 3'!I$155/1000</f>
        <v>0</v>
      </c>
      <c r="G49" s="540"/>
      <c r="H49" s="539" t="s">
        <v>70</v>
      </c>
      <c r="I49" s="533"/>
    </row>
    <row r="50" spans="2:21" x14ac:dyDescent="0.25">
      <c r="B50" s="546"/>
      <c r="C50" s="551" t="s">
        <v>454</v>
      </c>
      <c r="D50" s="542">
        <f>SUM(D48:D49)</f>
        <v>0</v>
      </c>
      <c r="E50" s="542">
        <f t="shared" ref="E50:F50" si="7">SUM(E48:E49)</f>
        <v>0</v>
      </c>
      <c r="F50" s="542">
        <f t="shared" si="7"/>
        <v>0</v>
      </c>
      <c r="G50" s="543"/>
      <c r="H50" s="541" t="s">
        <v>842</v>
      </c>
      <c r="I50" s="547"/>
    </row>
    <row r="51" spans="2:21" x14ac:dyDescent="0.25">
      <c r="B51" s="530"/>
      <c r="C51" s="539"/>
      <c r="D51" s="540"/>
      <c r="E51" s="540"/>
      <c r="F51" s="540"/>
      <c r="G51" s="540"/>
      <c r="H51" s="539"/>
      <c r="I51" s="533"/>
    </row>
    <row r="52" spans="2:21" x14ac:dyDescent="0.25">
      <c r="B52" s="530"/>
      <c r="C52" s="535" t="s">
        <v>81</v>
      </c>
      <c r="D52" s="540"/>
      <c r="E52" s="540"/>
      <c r="F52" s="540"/>
      <c r="G52" s="540"/>
      <c r="H52" s="535" t="s">
        <v>82</v>
      </c>
      <c r="I52" s="533"/>
    </row>
    <row r="53" spans="2:21" x14ac:dyDescent="0.25">
      <c r="B53" s="530"/>
      <c r="C53" s="539" t="s">
        <v>843</v>
      </c>
      <c r="D53" s="60">
        <f>IF(D38=0,0,D$14/D38)</f>
        <v>0</v>
      </c>
      <c r="E53" s="60">
        <f t="shared" ref="E53:F53" si="8">IF(E38=0,0,E$14/E38)</f>
        <v>0</v>
      </c>
      <c r="F53" s="60">
        <f t="shared" si="8"/>
        <v>0</v>
      </c>
      <c r="G53" s="540"/>
      <c r="H53" s="539" t="s">
        <v>844</v>
      </c>
      <c r="I53" s="533"/>
    </row>
    <row r="54" spans="2:21" x14ac:dyDescent="0.25">
      <c r="B54" s="530"/>
      <c r="C54" s="539" t="s">
        <v>845</v>
      </c>
      <c r="D54" s="60">
        <f>IF(D39=0,0,D$14/D39)</f>
        <v>0</v>
      </c>
      <c r="E54" s="60">
        <f t="shared" ref="E54:F54" si="9">IF(E39=0,0,E$14/E39)</f>
        <v>0</v>
      </c>
      <c r="F54" s="60">
        <f t="shared" si="9"/>
        <v>0</v>
      </c>
      <c r="G54" s="540"/>
      <c r="H54" s="539" t="s">
        <v>846</v>
      </c>
      <c r="I54" s="533"/>
    </row>
    <row r="55" spans="2:21" x14ac:dyDescent="0.25">
      <c r="B55" s="530"/>
      <c r="C55" s="550"/>
      <c r="D55" s="540"/>
      <c r="E55" s="540"/>
      <c r="F55" s="540"/>
      <c r="G55" s="540"/>
      <c r="H55" s="550"/>
      <c r="I55" s="533"/>
    </row>
    <row r="56" spans="2:21" x14ac:dyDescent="0.25">
      <c r="B56" s="530"/>
      <c r="C56" s="535" t="s">
        <v>457</v>
      </c>
      <c r="D56" s="540"/>
      <c r="E56" s="540"/>
      <c r="F56" s="540"/>
      <c r="G56" s="540"/>
      <c r="H56" s="535" t="s">
        <v>847</v>
      </c>
      <c r="I56" s="533"/>
      <c r="M56" t="s">
        <v>964</v>
      </c>
      <c r="N56">
        <v>2023</v>
      </c>
      <c r="O56">
        <v>2024</v>
      </c>
      <c r="P56">
        <v>2025</v>
      </c>
      <c r="R56" t="s">
        <v>963</v>
      </c>
      <c r="S56">
        <v>2023</v>
      </c>
      <c r="T56">
        <v>2024</v>
      </c>
      <c r="U56">
        <v>2025</v>
      </c>
    </row>
    <row r="57" spans="2:21" x14ac:dyDescent="0.25">
      <c r="B57" s="530"/>
      <c r="C57" s="539" t="s">
        <v>830</v>
      </c>
      <c r="D57" s="544">
        <f>'Pro 2'!G$37+'Pro 2'!G54</f>
        <v>0</v>
      </c>
      <c r="E57" s="544">
        <f>'Pro 2'!H$37</f>
        <v>0</v>
      </c>
      <c r="F57" s="544">
        <f>'Pro 2'!I$37</f>
        <v>0</v>
      </c>
      <c r="G57" s="540"/>
      <c r="H57" s="539" t="s">
        <v>830</v>
      </c>
      <c r="I57" s="533"/>
      <c r="M57" t="s">
        <v>830</v>
      </c>
      <c r="N57">
        <f>'Pro 2'!G37</f>
        <v>0</v>
      </c>
      <c r="O57">
        <f>'Pro 2'!H37</f>
        <v>0</v>
      </c>
      <c r="P57">
        <f>'Pro 2'!I37</f>
        <v>0</v>
      </c>
      <c r="R57" t="s">
        <v>830</v>
      </c>
      <c r="S57">
        <f>'Pro 2'!G54</f>
        <v>0</v>
      </c>
      <c r="T57">
        <f>'Pro 2'!H54</f>
        <v>0</v>
      </c>
      <c r="U57">
        <f>'Pro 2'!I54</f>
        <v>0</v>
      </c>
    </row>
    <row r="58" spans="2:21" x14ac:dyDescent="0.25">
      <c r="B58" s="530"/>
      <c r="C58" s="539" t="s">
        <v>458</v>
      </c>
      <c r="D58" s="544">
        <f>('Pro 2'!G$38+'Pro 2'!G55)/1000</f>
        <v>0</v>
      </c>
      <c r="E58" s="544">
        <f>'Pro 2'!H$38/1000</f>
        <v>0</v>
      </c>
      <c r="F58" s="544">
        <f>'Pro 2'!I$38/1000</f>
        <v>0</v>
      </c>
      <c r="G58" s="540"/>
      <c r="H58" s="539" t="s">
        <v>831</v>
      </c>
      <c r="I58" s="533"/>
      <c r="M58" t="s">
        <v>458</v>
      </c>
      <c r="N58">
        <f>'Pro 2'!G38/1000</f>
        <v>0</v>
      </c>
      <c r="O58">
        <f>'Pro 2'!H38/1000</f>
        <v>0</v>
      </c>
      <c r="P58">
        <f>'Pro 2'!I38/1000</f>
        <v>0</v>
      </c>
      <c r="R58" t="s">
        <v>458</v>
      </c>
      <c r="S58">
        <f>'Pro 2'!G55/1000</f>
        <v>0</v>
      </c>
      <c r="T58">
        <f>'Pro 2'!H55/1000</f>
        <v>0</v>
      </c>
      <c r="U58">
        <f>'Pro 2'!I55/1000</f>
        <v>0</v>
      </c>
    </row>
    <row r="59" spans="2:21" x14ac:dyDescent="0.25">
      <c r="B59" s="546"/>
      <c r="C59" s="541" t="s">
        <v>832</v>
      </c>
      <c r="D59" s="614">
        <f>IF(D57=0,0,D58/D57)*1000</f>
        <v>0</v>
      </c>
      <c r="E59" s="614">
        <f t="shared" ref="E59:F59" si="10">IF(E57=0,0,E58/E57)*1000</f>
        <v>0</v>
      </c>
      <c r="F59" s="614">
        <f t="shared" si="10"/>
        <v>0</v>
      </c>
      <c r="G59" s="543"/>
      <c r="H59" s="541" t="s">
        <v>833</v>
      </c>
      <c r="I59" s="547"/>
    </row>
    <row r="60" spans="2:21" x14ac:dyDescent="0.25">
      <c r="B60" s="530"/>
      <c r="C60" s="550"/>
      <c r="D60" s="540"/>
      <c r="E60" s="540"/>
      <c r="F60" s="540"/>
      <c r="G60" s="540"/>
      <c r="H60" s="550"/>
      <c r="I60" s="533"/>
    </row>
    <row r="61" spans="2:21" x14ac:dyDescent="0.25">
      <c r="B61" s="552"/>
      <c r="C61" s="550"/>
      <c r="D61" s="540"/>
      <c r="E61" s="540"/>
      <c r="F61" s="540"/>
      <c r="G61" s="540"/>
      <c r="H61" s="550"/>
      <c r="I61" s="533"/>
    </row>
    <row r="62" spans="2:21" x14ac:dyDescent="0.25">
      <c r="B62" s="530"/>
      <c r="C62" s="550"/>
      <c r="D62" s="510">
        <v>2023</v>
      </c>
      <c r="E62" s="510">
        <v>2023</v>
      </c>
      <c r="F62" s="510">
        <v>2023</v>
      </c>
      <c r="G62" s="510"/>
      <c r="H62" s="550"/>
      <c r="I62" s="533"/>
    </row>
    <row r="63" spans="2:21" x14ac:dyDescent="0.25">
      <c r="B63" s="530"/>
      <c r="C63" s="535" t="s">
        <v>848</v>
      </c>
      <c r="D63" s="544">
        <f>'Pro 3'!E$408</f>
        <v>0</v>
      </c>
      <c r="E63" s="544">
        <f>'Pro 3'!F$408</f>
        <v>0</v>
      </c>
      <c r="F63" s="544">
        <f>'Pro 3'!G$408</f>
        <v>0</v>
      </c>
      <c r="G63" s="540"/>
      <c r="H63" s="535" t="s">
        <v>849</v>
      </c>
      <c r="I63" s="533"/>
    </row>
    <row r="64" spans="2:21" x14ac:dyDescent="0.25">
      <c r="B64" s="530"/>
      <c r="C64" s="535"/>
      <c r="D64" s="540"/>
      <c r="E64" s="540"/>
      <c r="F64" s="540"/>
      <c r="G64" s="540"/>
      <c r="H64" s="535"/>
      <c r="I64" s="533"/>
    </row>
    <row r="65" spans="2:9" x14ac:dyDescent="0.25">
      <c r="B65" s="530"/>
      <c r="C65" s="535"/>
      <c r="D65" s="510">
        <v>2026</v>
      </c>
      <c r="E65" s="510">
        <v>2026</v>
      </c>
      <c r="F65" s="510">
        <v>2026</v>
      </c>
      <c r="G65" s="510"/>
      <c r="H65" s="535"/>
      <c r="I65" s="533"/>
    </row>
    <row r="66" spans="2:9" x14ac:dyDescent="0.25">
      <c r="B66" s="530"/>
      <c r="C66" s="535" t="s">
        <v>850</v>
      </c>
      <c r="D66" s="544">
        <f>'Pro 3'!H$408</f>
        <v>0</v>
      </c>
      <c r="E66" s="544">
        <f>'Pro 3'!I$408</f>
        <v>0</v>
      </c>
      <c r="F66" s="544">
        <f>'Pro 3'!J$408</f>
        <v>0</v>
      </c>
      <c r="G66" s="540"/>
      <c r="H66" s="535" t="s">
        <v>851</v>
      </c>
      <c r="I66" s="533"/>
    </row>
    <row r="67" spans="2:9" x14ac:dyDescent="0.25">
      <c r="B67" s="530"/>
      <c r="C67" s="535"/>
      <c r="D67" s="540"/>
      <c r="E67" s="540"/>
      <c r="F67" s="540"/>
      <c r="G67" s="540"/>
      <c r="H67" s="535"/>
      <c r="I67" s="533"/>
    </row>
    <row r="68" spans="2:9" ht="15.75" thickBot="1" x14ac:dyDescent="0.3">
      <c r="B68" s="553"/>
      <c r="C68" s="498"/>
      <c r="D68" s="554"/>
      <c r="E68" s="554"/>
      <c r="F68" s="554"/>
      <c r="G68" s="554"/>
      <c r="H68" s="554"/>
      <c r="I68" s="555"/>
    </row>
  </sheetData>
  <sheetProtection algorithmName="SHA-512" hashValue="JfMkFN3Z+RFPEHsIQPSO0oBJ56cEMJoiFFbO5z3WmXZMVAcNwgpWDAs7jQBbuTrQunnG+BLd9pUeMf1EF4jmCA==" saltValue="Fn+RnX46idrNONIOpyjjsg==" spinCount="100000" sheet="1" objects="1" scenarios="1" selectLockedCells="1"/>
  <mergeCells count="6">
    <mergeCell ref="C26:C27"/>
    <mergeCell ref="H26:H27"/>
    <mergeCell ref="C15:C16"/>
    <mergeCell ref="H15:H16"/>
    <mergeCell ref="C23:C24"/>
    <mergeCell ref="H23:H2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25030-1E5A-45CA-9AED-0DE78DC691B6}">
  <sheetPr>
    <tabColor rgb="FFFF0000"/>
  </sheetPr>
  <dimension ref="A1:Q30"/>
  <sheetViews>
    <sheetView workbookViewId="0"/>
  </sheetViews>
  <sheetFormatPr defaultColWidth="8" defaultRowHeight="15" x14ac:dyDescent="0.25"/>
  <cols>
    <col min="1" max="1" width="2" customWidth="1"/>
    <col min="2" max="2" width="38.5703125" customWidth="1"/>
    <col min="3" max="5" width="10" customWidth="1"/>
    <col min="6" max="6" width="2.7109375" customWidth="1"/>
    <col min="7" max="7" width="38.5703125" customWidth="1"/>
    <col min="8" max="8" width="2" customWidth="1"/>
    <col min="9" max="9" width="2.7109375" customWidth="1"/>
    <col min="10" max="10" width="4.28515625" customWidth="1"/>
    <col min="11" max="11" width="38.5703125" customWidth="1"/>
    <col min="12" max="14" width="10" customWidth="1"/>
    <col min="15" max="15" width="2.7109375" customWidth="1"/>
    <col min="16" max="16" width="38.5703125" customWidth="1"/>
    <col min="17" max="17" width="4.28515625" customWidth="1"/>
  </cols>
  <sheetData>
    <row r="1" spans="1:17" x14ac:dyDescent="0.25">
      <c r="A1" s="500"/>
      <c r="B1" s="556"/>
      <c r="C1" s="500"/>
      <c r="D1" s="500"/>
      <c r="E1" s="500"/>
      <c r="F1" s="500"/>
      <c r="G1" s="500"/>
      <c r="H1" s="500"/>
      <c r="I1" s="500"/>
      <c r="J1" s="500"/>
      <c r="K1" s="556"/>
      <c r="L1" s="500"/>
      <c r="M1" s="500"/>
      <c r="N1" s="500"/>
      <c r="O1" s="500"/>
      <c r="P1" s="500"/>
      <c r="Q1" s="500"/>
    </row>
    <row r="2" spans="1:17" ht="21" x14ac:dyDescent="0.35">
      <c r="A2" s="500"/>
      <c r="B2" s="556"/>
      <c r="C2" s="500"/>
      <c r="D2" s="500"/>
      <c r="E2" s="500"/>
      <c r="F2" s="500"/>
      <c r="G2" s="557"/>
      <c r="H2" s="500"/>
      <c r="I2" s="500"/>
      <c r="J2" s="500"/>
      <c r="K2" s="556"/>
      <c r="L2" s="500"/>
      <c r="M2" s="500"/>
      <c r="N2" s="500"/>
      <c r="O2" s="500"/>
      <c r="P2" s="500"/>
      <c r="Q2" s="500"/>
    </row>
    <row r="3" spans="1:17" ht="21" x14ac:dyDescent="0.35">
      <c r="A3" s="557"/>
      <c r="B3" s="558" t="s">
        <v>356</v>
      </c>
      <c r="C3" s="559"/>
      <c r="D3" s="559"/>
      <c r="E3" s="559"/>
      <c r="F3" s="557"/>
      <c r="G3" s="557"/>
      <c r="H3" s="557"/>
      <c r="I3" s="557"/>
      <c r="J3" s="557"/>
      <c r="K3" s="558" t="s">
        <v>41</v>
      </c>
      <c r="L3" s="559"/>
      <c r="M3" s="559"/>
      <c r="N3" s="559"/>
      <c r="O3" s="557"/>
      <c r="P3" s="557"/>
      <c r="Q3" s="557"/>
    </row>
    <row r="4" spans="1:17" x14ac:dyDescent="0.25">
      <c r="A4" s="556"/>
      <c r="B4" s="556" t="s">
        <v>463</v>
      </c>
      <c r="C4" s="560">
        <f>'Pro 1'!G$23</f>
        <v>0</v>
      </c>
      <c r="D4" s="560">
        <f>'Pro 1'!H$23</f>
        <v>0</v>
      </c>
      <c r="E4" s="560">
        <f>'Pro 1'!I$23</f>
        <v>0</v>
      </c>
      <c r="F4" s="560"/>
      <c r="G4" s="560"/>
      <c r="H4" s="556"/>
      <c r="I4" s="556"/>
      <c r="J4" s="556"/>
      <c r="K4" s="556" t="s">
        <v>463</v>
      </c>
      <c r="L4" s="560">
        <f>'Pro 1'!G$24</f>
        <v>0</v>
      </c>
      <c r="M4" s="560">
        <f>'Pro 1'!H$24</f>
        <v>0</v>
      </c>
      <c r="N4" s="560">
        <f>'Pro 1'!I$24</f>
        <v>0</v>
      </c>
      <c r="O4" s="560"/>
      <c r="P4" s="560"/>
      <c r="Q4" s="556"/>
    </row>
    <row r="5" spans="1:17" ht="15.75" thickBot="1" x14ac:dyDescent="0.3">
      <c r="A5" s="500"/>
      <c r="B5" s="500"/>
      <c r="C5" s="561"/>
      <c r="D5" s="561"/>
      <c r="E5" s="561"/>
      <c r="F5" s="500"/>
      <c r="G5" s="500"/>
      <c r="H5" s="500"/>
      <c r="I5" s="500"/>
      <c r="J5" s="500"/>
      <c r="K5" s="500"/>
      <c r="L5" s="561"/>
      <c r="M5" s="561"/>
      <c r="N5" s="561"/>
      <c r="O5" s="500"/>
      <c r="P5" s="500"/>
      <c r="Q5" s="500"/>
    </row>
    <row r="6" spans="1:17" x14ac:dyDescent="0.25">
      <c r="A6" s="502"/>
      <c r="B6" s="562"/>
      <c r="C6" s="504"/>
      <c r="D6" s="504"/>
      <c r="E6" s="504"/>
      <c r="F6" s="504"/>
      <c r="G6" s="563"/>
      <c r="H6" s="505"/>
      <c r="I6" s="500"/>
      <c r="J6" s="502"/>
      <c r="K6" s="562"/>
      <c r="L6" s="504"/>
      <c r="M6" s="504"/>
      <c r="N6" s="504"/>
      <c r="O6" s="504"/>
      <c r="P6" s="563"/>
      <c r="Q6" s="505"/>
    </row>
    <row r="7" spans="1:17" x14ac:dyDescent="0.25">
      <c r="A7" s="512"/>
      <c r="B7" s="564"/>
      <c r="C7" s="507"/>
      <c r="D7" s="507"/>
      <c r="E7" s="507"/>
      <c r="F7" s="507"/>
      <c r="G7" s="564"/>
      <c r="H7" s="565"/>
      <c r="I7" s="556"/>
      <c r="J7" s="552"/>
      <c r="K7" s="564"/>
      <c r="L7" s="507"/>
      <c r="M7" s="507"/>
      <c r="N7" s="507"/>
      <c r="O7" s="507"/>
      <c r="P7" s="564"/>
      <c r="Q7" s="565"/>
    </row>
    <row r="8" spans="1:17" x14ac:dyDescent="0.25">
      <c r="A8" s="512"/>
      <c r="B8" s="534">
        <f>Intro!E141</f>
        <v>0</v>
      </c>
      <c r="C8" s="1101" t="s">
        <v>852</v>
      </c>
      <c r="D8" s="1101"/>
      <c r="E8" s="1101"/>
      <c r="F8" s="511"/>
      <c r="G8" s="564"/>
      <c r="H8" s="565"/>
      <c r="I8" s="556"/>
      <c r="J8" s="552"/>
      <c r="K8" s="1102" t="s">
        <v>852</v>
      </c>
      <c r="L8" s="1102"/>
      <c r="M8" s="1102"/>
      <c r="N8" s="1102"/>
      <c r="O8" s="1102"/>
      <c r="P8" s="1102"/>
      <c r="Q8" s="565"/>
    </row>
    <row r="9" spans="1:17" x14ac:dyDescent="0.25">
      <c r="A9" s="512"/>
      <c r="B9" s="508"/>
      <c r="C9" s="508"/>
      <c r="D9" s="508"/>
      <c r="E9" s="508"/>
      <c r="F9" s="531"/>
      <c r="G9" s="566"/>
      <c r="H9" s="509"/>
      <c r="I9" s="500"/>
      <c r="J9" s="512"/>
      <c r="K9" s="508"/>
      <c r="L9" s="508"/>
      <c r="M9" s="508"/>
      <c r="N9" s="508"/>
      <c r="O9" s="567"/>
      <c r="P9" s="566"/>
      <c r="Q9" s="509"/>
    </row>
    <row r="10" spans="1:17" x14ac:dyDescent="0.25">
      <c r="A10" s="512"/>
      <c r="B10" s="568" t="s">
        <v>853</v>
      </c>
      <c r="C10" s="569">
        <v>2023</v>
      </c>
      <c r="D10" s="569">
        <v>2024</v>
      </c>
      <c r="E10" s="569">
        <v>2025</v>
      </c>
      <c r="F10" s="569"/>
      <c r="G10" s="570" t="s">
        <v>854</v>
      </c>
      <c r="H10" s="509"/>
      <c r="I10" s="500"/>
      <c r="J10" s="512"/>
      <c r="K10" s="568" t="s">
        <v>853</v>
      </c>
      <c r="L10" s="569">
        <v>2023</v>
      </c>
      <c r="M10" s="569">
        <v>2024</v>
      </c>
      <c r="N10" s="569">
        <v>2025</v>
      </c>
      <c r="O10" s="569"/>
      <c r="P10" s="570" t="s">
        <v>854</v>
      </c>
      <c r="Q10" s="509"/>
    </row>
    <row r="11" spans="1:17" x14ac:dyDescent="0.25">
      <c r="A11" s="571"/>
      <c r="B11" s="572"/>
      <c r="C11" s="573"/>
      <c r="D11" s="573"/>
      <c r="E11" s="573"/>
      <c r="F11" s="573"/>
      <c r="G11" s="574"/>
      <c r="H11" s="575"/>
      <c r="I11" s="576"/>
      <c r="J11" s="571"/>
      <c r="K11" s="572"/>
      <c r="L11" s="573"/>
      <c r="M11" s="573"/>
      <c r="N11" s="573"/>
      <c r="O11" s="573"/>
      <c r="P11" s="574"/>
      <c r="Q11" s="575"/>
    </row>
    <row r="12" spans="1:17" x14ac:dyDescent="0.25">
      <c r="A12" s="512"/>
      <c r="B12" s="577">
        <f>B23</f>
        <v>0</v>
      </c>
      <c r="C12" s="615">
        <f>IF(ISERROR(C23/C$4),0,(C23/C$4))*1000</f>
        <v>0</v>
      </c>
      <c r="D12" s="615">
        <f t="shared" ref="D12:E12" si="0">IF(ISERROR(D23/D$4),0,(D23/D$4))*1000</f>
        <v>0</v>
      </c>
      <c r="E12" s="615">
        <f t="shared" si="0"/>
        <v>0</v>
      </c>
      <c r="F12" s="579"/>
      <c r="G12" s="602">
        <f>G23</f>
        <v>0</v>
      </c>
      <c r="H12" s="509"/>
      <c r="I12" s="500"/>
      <c r="J12" s="512"/>
      <c r="K12" s="577">
        <f>K23</f>
        <v>0</v>
      </c>
      <c r="L12" s="578">
        <f>IF(ISERROR(L23/L$4),0,(L23/L$4))*1000</f>
        <v>0</v>
      </c>
      <c r="M12" s="578">
        <f t="shared" ref="M12:N12" si="1">IF(ISERROR(M23/M$4),0,(M23/M$4))*1000</f>
        <v>0</v>
      </c>
      <c r="N12" s="578">
        <f t="shared" si="1"/>
        <v>0</v>
      </c>
      <c r="O12" s="579"/>
      <c r="P12" s="603">
        <f>P23</f>
        <v>0</v>
      </c>
      <c r="Q12" s="509"/>
    </row>
    <row r="13" spans="1:17" x14ac:dyDescent="0.25">
      <c r="A13" s="512"/>
      <c r="B13" s="577">
        <f>B23</f>
        <v>0</v>
      </c>
      <c r="C13" s="615">
        <f t="shared" ref="C13:E15" si="2">IF(ISERROR(C24/C$4),0,(C24/C$4))*1000</f>
        <v>0</v>
      </c>
      <c r="D13" s="615">
        <f t="shared" si="2"/>
        <v>0</v>
      </c>
      <c r="E13" s="615">
        <f t="shared" si="2"/>
        <v>0</v>
      </c>
      <c r="F13" s="579"/>
      <c r="G13" s="602">
        <f>G24</f>
        <v>0</v>
      </c>
      <c r="H13" s="509"/>
      <c r="I13" s="500"/>
      <c r="J13" s="512"/>
      <c r="K13" s="577">
        <f>K24</f>
        <v>0</v>
      </c>
      <c r="L13" s="578">
        <f t="shared" ref="L13:N16" si="3">IF(ISERROR(L24/L$4),0,(L24/L$4))*1000</f>
        <v>0</v>
      </c>
      <c r="M13" s="578">
        <f t="shared" si="3"/>
        <v>0</v>
      </c>
      <c r="N13" s="578">
        <f t="shared" si="3"/>
        <v>0</v>
      </c>
      <c r="O13" s="579"/>
      <c r="P13" s="603">
        <f>P24</f>
        <v>0</v>
      </c>
      <c r="Q13" s="509"/>
    </row>
    <row r="14" spans="1:17" x14ac:dyDescent="0.25">
      <c r="A14" s="512"/>
      <c r="B14" s="577">
        <f>B23</f>
        <v>0</v>
      </c>
      <c r="C14" s="615">
        <f t="shared" si="2"/>
        <v>0</v>
      </c>
      <c r="D14" s="615">
        <f t="shared" si="2"/>
        <v>0</v>
      </c>
      <c r="E14" s="615">
        <f t="shared" si="2"/>
        <v>0</v>
      </c>
      <c r="F14" s="579"/>
      <c r="G14" s="602">
        <f>G25</f>
        <v>0</v>
      </c>
      <c r="H14" s="509"/>
      <c r="I14" s="500"/>
      <c r="J14" s="512"/>
      <c r="K14" s="577">
        <f>K25</f>
        <v>0</v>
      </c>
      <c r="L14" s="578">
        <f t="shared" si="3"/>
        <v>0</v>
      </c>
      <c r="M14" s="578">
        <f t="shared" si="3"/>
        <v>0</v>
      </c>
      <c r="N14" s="578">
        <f t="shared" si="3"/>
        <v>0</v>
      </c>
      <c r="O14" s="579"/>
      <c r="P14" s="603">
        <f>P25</f>
        <v>0</v>
      </c>
      <c r="Q14" s="509"/>
    </row>
    <row r="15" spans="1:17" ht="12.75" customHeight="1" x14ac:dyDescent="0.25">
      <c r="A15" s="512"/>
      <c r="B15" s="580" t="s">
        <v>375</v>
      </c>
      <c r="C15" s="615">
        <f t="shared" si="2"/>
        <v>0</v>
      </c>
      <c r="D15" s="615">
        <f t="shared" si="2"/>
        <v>0</v>
      </c>
      <c r="E15" s="615">
        <f t="shared" si="2"/>
        <v>0</v>
      </c>
      <c r="F15" s="579"/>
      <c r="G15" s="580" t="s">
        <v>61</v>
      </c>
      <c r="H15" s="509"/>
      <c r="I15" s="500"/>
      <c r="J15" s="512"/>
      <c r="K15" s="580" t="s">
        <v>375</v>
      </c>
      <c r="L15" s="578">
        <f t="shared" si="3"/>
        <v>0</v>
      </c>
      <c r="M15" s="578">
        <f t="shared" si="3"/>
        <v>0</v>
      </c>
      <c r="N15" s="578">
        <f t="shared" si="3"/>
        <v>0</v>
      </c>
      <c r="O15" s="579"/>
      <c r="P15" s="581" t="s">
        <v>61</v>
      </c>
      <c r="Q15" s="509"/>
    </row>
    <row r="16" spans="1:17" x14ac:dyDescent="0.25">
      <c r="A16" s="552"/>
      <c r="B16" s="507" t="s">
        <v>855</v>
      </c>
      <c r="C16" s="582">
        <f>IF(ISERROR(C27/C$4),0,(C27/C$4))*1000</f>
        <v>0</v>
      </c>
      <c r="D16" s="582">
        <f t="shared" ref="D16:E16" si="4">IF(ISERROR(D27/D$4),0,(D27/D$4))*1000</f>
        <v>0</v>
      </c>
      <c r="E16" s="582">
        <f t="shared" si="4"/>
        <v>0</v>
      </c>
      <c r="F16" s="583"/>
      <c r="G16" s="584" t="s">
        <v>855</v>
      </c>
      <c r="H16" s="565"/>
      <c r="I16" s="556"/>
      <c r="J16" s="552"/>
      <c r="K16" s="507" t="s">
        <v>855</v>
      </c>
      <c r="L16" s="582">
        <f t="shared" si="3"/>
        <v>0</v>
      </c>
      <c r="M16" s="582">
        <f t="shared" si="3"/>
        <v>0</v>
      </c>
      <c r="N16" s="582">
        <f t="shared" si="3"/>
        <v>0</v>
      </c>
      <c r="O16" s="583"/>
      <c r="P16" s="584" t="s">
        <v>855</v>
      </c>
      <c r="Q16" s="565"/>
    </row>
    <row r="17" spans="1:17" x14ac:dyDescent="0.25">
      <c r="A17" s="512"/>
      <c r="B17" s="508"/>
      <c r="C17" s="508"/>
      <c r="D17" s="508"/>
      <c r="E17" s="508"/>
      <c r="F17" s="508"/>
      <c r="G17" s="585"/>
      <c r="H17" s="509"/>
      <c r="I17" s="500"/>
      <c r="J17" s="512"/>
      <c r="K17" s="508"/>
      <c r="L17" s="508"/>
      <c r="M17" s="508"/>
      <c r="N17" s="508"/>
      <c r="O17" s="508"/>
      <c r="P17" s="585"/>
      <c r="Q17" s="509"/>
    </row>
    <row r="18" spans="1:17" x14ac:dyDescent="0.25">
      <c r="A18" s="512"/>
      <c r="B18" s="586" t="s">
        <v>856</v>
      </c>
      <c r="C18" s="508"/>
      <c r="D18" s="508"/>
      <c r="E18" s="508"/>
      <c r="F18" s="508"/>
      <c r="G18" s="508"/>
      <c r="H18" s="509"/>
      <c r="I18" s="500"/>
      <c r="J18" s="512"/>
      <c r="K18" s="586" t="s">
        <v>856</v>
      </c>
      <c r="L18" s="508"/>
      <c r="M18" s="508"/>
      <c r="N18" s="508"/>
      <c r="O18" s="508"/>
      <c r="P18" s="508"/>
      <c r="Q18" s="509"/>
    </row>
    <row r="19" spans="1:17" ht="15.75" thickBot="1" x14ac:dyDescent="0.3">
      <c r="A19" s="497"/>
      <c r="B19" s="498"/>
      <c r="C19" s="498"/>
      <c r="D19" s="498"/>
      <c r="E19" s="498"/>
      <c r="F19" s="498"/>
      <c r="G19" s="498"/>
      <c r="H19" s="499"/>
      <c r="I19" s="500"/>
      <c r="J19" s="497"/>
      <c r="K19" s="498"/>
      <c r="L19" s="498"/>
      <c r="M19" s="498"/>
      <c r="N19" s="498"/>
      <c r="O19" s="498"/>
      <c r="P19" s="498"/>
      <c r="Q19" s="499"/>
    </row>
    <row r="20" spans="1:17" x14ac:dyDescent="0.25">
      <c r="A20" s="500"/>
      <c r="B20" s="500"/>
      <c r="C20" s="500"/>
      <c r="D20" s="500"/>
      <c r="E20" s="500"/>
      <c r="F20" s="500"/>
      <c r="G20" s="500"/>
      <c r="H20" s="500"/>
      <c r="I20" s="500"/>
      <c r="J20" s="500"/>
      <c r="K20" s="500"/>
      <c r="L20" s="500"/>
      <c r="M20" s="500"/>
      <c r="N20" s="500"/>
      <c r="O20" s="500"/>
      <c r="P20" s="500"/>
      <c r="Q20" s="500"/>
    </row>
    <row r="21" spans="1:17" x14ac:dyDescent="0.25">
      <c r="A21" s="500"/>
      <c r="B21" s="500"/>
      <c r="C21" s="500"/>
      <c r="D21" s="500"/>
      <c r="E21" s="500"/>
      <c r="F21" s="500"/>
      <c r="G21" s="500"/>
      <c r="H21" s="500"/>
      <c r="I21" s="500"/>
      <c r="J21" s="500"/>
      <c r="K21" s="500"/>
      <c r="L21" s="500"/>
      <c r="M21" s="500"/>
      <c r="N21" s="500"/>
      <c r="O21" s="500"/>
      <c r="P21" s="500"/>
      <c r="Q21" s="500"/>
    </row>
    <row r="22" spans="1:17" x14ac:dyDescent="0.25">
      <c r="A22" s="500"/>
      <c r="B22" s="500"/>
      <c r="C22" s="500"/>
      <c r="D22" s="500"/>
      <c r="E22" s="500"/>
      <c r="F22" s="500"/>
      <c r="G22" s="500"/>
      <c r="H22" s="500"/>
      <c r="I22" s="500"/>
      <c r="J22" s="500"/>
      <c r="K22" s="500"/>
      <c r="L22" s="500"/>
      <c r="M22" s="500"/>
      <c r="N22" s="500"/>
      <c r="O22" s="500"/>
      <c r="P22" s="500"/>
      <c r="Q22" s="500"/>
    </row>
    <row r="23" spans="1:17" x14ac:dyDescent="0.25">
      <c r="A23" s="500"/>
      <c r="B23" s="587">
        <f>Public!D165</f>
        <v>0</v>
      </c>
      <c r="C23" s="588" t="e">
        <f>'Pro 3'!#REF!/1000</f>
        <v>#REF!</v>
      </c>
      <c r="D23" s="589" t="e">
        <f>'Pro 3'!#REF!/1000</f>
        <v>#REF!</v>
      </c>
      <c r="E23" s="590" t="e">
        <f>'Pro 3'!#REF!/1000</f>
        <v>#REF!</v>
      </c>
      <c r="F23" s="591"/>
      <c r="G23" s="601">
        <f>B23</f>
        <v>0</v>
      </c>
      <c r="H23" s="500"/>
      <c r="I23" s="500"/>
      <c r="J23" s="500"/>
      <c r="K23" s="587">
        <f>B23</f>
        <v>0</v>
      </c>
      <c r="L23" s="588" t="e">
        <f>'Pro 3'!#REF!/1000</f>
        <v>#REF!</v>
      </c>
      <c r="M23" s="589" t="e">
        <f>'Pro 3'!#REF!/1000</f>
        <v>#REF!</v>
      </c>
      <c r="N23" s="590" t="e">
        <f>'Pro 3'!#REF!/1000</f>
        <v>#REF!</v>
      </c>
      <c r="O23" s="591"/>
      <c r="P23" s="601">
        <f>K23</f>
        <v>0</v>
      </c>
      <c r="Q23" s="500"/>
    </row>
    <row r="24" spans="1:17" x14ac:dyDescent="0.25">
      <c r="A24" s="500"/>
      <c r="B24" s="587">
        <f>Public!D166</f>
        <v>0</v>
      </c>
      <c r="C24" s="592" t="e">
        <f>'Pro 3'!#REF!/1000</f>
        <v>#REF!</v>
      </c>
      <c r="D24" s="593" t="e">
        <f>'Pro 3'!#REF!/1000</f>
        <v>#REF!</v>
      </c>
      <c r="E24" s="594" t="e">
        <f>'Pro 3'!#REF!/1000</f>
        <v>#REF!</v>
      </c>
      <c r="F24" s="591"/>
      <c r="G24" s="601">
        <f>B24</f>
        <v>0</v>
      </c>
      <c r="H24" s="500"/>
      <c r="I24" s="500"/>
      <c r="J24" s="500"/>
      <c r="K24" s="587">
        <f>B24</f>
        <v>0</v>
      </c>
      <c r="L24" s="592" t="e">
        <f>'Pro 3'!#REF!/1000</f>
        <v>#REF!</v>
      </c>
      <c r="M24" s="593" t="e">
        <f>'Pro 3'!#REF!/1000</f>
        <v>#REF!</v>
      </c>
      <c r="N24" s="594" t="e">
        <f>'Pro 3'!#REF!/1000</f>
        <v>#REF!</v>
      </c>
      <c r="O24" s="591"/>
      <c r="P24" s="601">
        <f>K24</f>
        <v>0</v>
      </c>
      <c r="Q24" s="500"/>
    </row>
    <row r="25" spans="1:17" x14ac:dyDescent="0.25">
      <c r="A25" s="500"/>
      <c r="B25" s="587">
        <f>Public!D167</f>
        <v>0</v>
      </c>
      <c r="C25" s="592" t="e">
        <f>'Pro 3'!#REF!/1000</f>
        <v>#REF!</v>
      </c>
      <c r="D25" s="593" t="e">
        <f>'Pro 3'!#REF!/1000</f>
        <v>#REF!</v>
      </c>
      <c r="E25" s="594" t="e">
        <f>'Pro 3'!#REF!/1000</f>
        <v>#REF!</v>
      </c>
      <c r="F25" s="591"/>
      <c r="G25" s="601">
        <f>B25</f>
        <v>0</v>
      </c>
      <c r="H25" s="500"/>
      <c r="I25" s="500"/>
      <c r="J25" s="500"/>
      <c r="K25" s="587">
        <f>B25</f>
        <v>0</v>
      </c>
      <c r="L25" s="592" t="e">
        <f>'Pro 3'!#REF!/1000</f>
        <v>#REF!</v>
      </c>
      <c r="M25" s="593" t="e">
        <f>'Pro 3'!#REF!/1000</f>
        <v>#REF!</v>
      </c>
      <c r="N25" s="594" t="e">
        <f>'Pro 3'!#REF!/1000</f>
        <v>#REF!</v>
      </c>
      <c r="O25" s="591"/>
      <c r="P25" s="601">
        <f>K25</f>
        <v>0</v>
      </c>
      <c r="Q25" s="500"/>
    </row>
    <row r="26" spans="1:17" ht="26.25" x14ac:dyDescent="0.25">
      <c r="A26" s="500"/>
      <c r="B26" s="595" t="s">
        <v>857</v>
      </c>
      <c r="C26" s="596">
        <f>'Pro 3'!G$69/1000</f>
        <v>0</v>
      </c>
      <c r="D26" s="597">
        <f>'Pro 3'!H$69/1000</f>
        <v>0</v>
      </c>
      <c r="E26" s="598">
        <f>'Pro 3'!I$69/1000</f>
        <v>0</v>
      </c>
      <c r="F26" s="591"/>
      <c r="G26" s="591"/>
      <c r="H26" s="500"/>
      <c r="I26" s="500"/>
      <c r="J26" s="500"/>
      <c r="K26" s="595" t="s">
        <v>857</v>
      </c>
      <c r="L26" s="596">
        <f>'Pro 3'!G$89/1000</f>
        <v>0</v>
      </c>
      <c r="M26" s="597">
        <f>'Pro 3'!H$89/1000</f>
        <v>0</v>
      </c>
      <c r="N26" s="598">
        <f>'Pro 3'!I$89/1000</f>
        <v>0</v>
      </c>
      <c r="O26" s="591"/>
      <c r="P26" s="591"/>
      <c r="Q26" s="500"/>
    </row>
    <row r="27" spans="1:17" x14ac:dyDescent="0.25">
      <c r="A27" s="556"/>
      <c r="B27" s="556" t="s">
        <v>855</v>
      </c>
      <c r="C27" s="599" t="e">
        <f>SUM(C23:C26)</f>
        <v>#REF!</v>
      </c>
      <c r="D27" s="599" t="e">
        <f t="shared" ref="D27:E27" si="5">SUM(D23:D26)</f>
        <v>#REF!</v>
      </c>
      <c r="E27" s="599" t="e">
        <f t="shared" si="5"/>
        <v>#REF!</v>
      </c>
      <c r="F27" s="599"/>
      <c r="G27" s="599"/>
      <c r="H27" s="556"/>
      <c r="I27" s="556"/>
      <c r="J27" s="556"/>
      <c r="K27" s="556" t="s">
        <v>855</v>
      </c>
      <c r="L27" s="599" t="e">
        <f>SUM(L23:L26)</f>
        <v>#REF!</v>
      </c>
      <c r="M27" s="599" t="e">
        <f t="shared" ref="M27:N27" si="6">SUM(M23:M26)</f>
        <v>#REF!</v>
      </c>
      <c r="N27" s="599" t="e">
        <f t="shared" si="6"/>
        <v>#REF!</v>
      </c>
      <c r="O27" s="599"/>
      <c r="P27" s="599"/>
      <c r="Q27" s="556"/>
    </row>
    <row r="28" spans="1:17" x14ac:dyDescent="0.25">
      <c r="A28" s="500"/>
      <c r="B28" s="500"/>
      <c r="C28" s="500"/>
      <c r="D28" s="500"/>
      <c r="E28" s="500"/>
      <c r="F28" s="500"/>
      <c r="G28" s="500"/>
      <c r="H28" s="500"/>
      <c r="I28" s="500"/>
      <c r="J28" s="500"/>
      <c r="K28" s="500"/>
      <c r="L28" s="500"/>
      <c r="M28" s="500"/>
      <c r="N28" s="500"/>
      <c r="O28" s="500"/>
      <c r="P28" s="500"/>
      <c r="Q28" s="500"/>
    </row>
    <row r="29" spans="1:17" x14ac:dyDescent="0.25">
      <c r="A29" s="500"/>
      <c r="B29" s="500"/>
      <c r="C29" s="600"/>
      <c r="D29" s="600"/>
      <c r="E29" s="600"/>
      <c r="F29" s="600"/>
      <c r="G29" s="600"/>
      <c r="H29" s="500"/>
      <c r="I29" s="500"/>
      <c r="J29" s="500"/>
      <c r="K29" s="500"/>
      <c r="L29" s="600"/>
      <c r="M29" s="600"/>
      <c r="N29" s="600"/>
      <c r="O29" s="600"/>
      <c r="P29" s="600"/>
      <c r="Q29" s="500"/>
    </row>
    <row r="30" spans="1:17" x14ac:dyDescent="0.25">
      <c r="A30" s="500"/>
      <c r="B30" s="500"/>
      <c r="C30" s="556"/>
      <c r="D30" s="556"/>
      <c r="E30" s="556"/>
      <c r="F30" s="556"/>
      <c r="G30" s="556"/>
      <c r="H30" s="500"/>
      <c r="I30" s="500"/>
      <c r="J30" s="500"/>
      <c r="K30" s="500"/>
      <c r="L30" s="556"/>
      <c r="M30" s="556"/>
      <c r="N30" s="556"/>
      <c r="O30" s="556"/>
      <c r="P30" s="556"/>
      <c r="Q30" s="500"/>
    </row>
  </sheetData>
  <sheetProtection algorithmName="SHA-512" hashValue="9tZEJorz27AP+S5C9lebaonqBTUySh0ystAZgi9e8Q3jZNJHROT/8oXmyWCRzanu8jTJsiarRx0HOCpHWddIfQ==" saltValue="iFO6ZSgkDHk3RFZN4vyQyw==" spinCount="100000" sheet="1" objects="1" scenarios="1" selectLockedCells="1"/>
  <mergeCells count="2">
    <mergeCell ref="C8:E8"/>
    <mergeCell ref="K8:P8"/>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2CFD-D77A-457A-A568-DC575034355D}">
  <sheetPr>
    <tabColor rgb="FFFF0000"/>
  </sheetPr>
  <dimension ref="A1:K16"/>
  <sheetViews>
    <sheetView workbookViewId="0"/>
  </sheetViews>
  <sheetFormatPr defaultRowHeight="15" x14ac:dyDescent="0.25"/>
  <cols>
    <col min="1" max="1" width="3.5703125" style="500" customWidth="1"/>
    <col min="2" max="2" width="2.85546875" style="500" customWidth="1"/>
    <col min="3" max="3" width="27" style="500" customWidth="1"/>
    <col min="4" max="9" width="14.28515625" style="500" customWidth="1"/>
    <col min="10" max="10" width="2.85546875" style="500" customWidth="1"/>
    <col min="11" max="11" width="6.28515625" style="500" customWidth="1"/>
  </cols>
  <sheetData>
    <row r="1" spans="1:11" x14ac:dyDescent="0.25">
      <c r="C1" s="556"/>
      <c r="D1" s="556"/>
      <c r="E1" s="556"/>
      <c r="F1" s="556"/>
      <c r="G1" s="556"/>
      <c r="H1" s="604" t="s">
        <v>858</v>
      </c>
      <c r="I1" s="556"/>
    </row>
    <row r="2" spans="1:11" x14ac:dyDescent="0.25">
      <c r="B2" s="556" t="s">
        <v>722</v>
      </c>
    </row>
    <row r="3" spans="1:11" x14ac:dyDescent="0.25">
      <c r="B3" s="556"/>
      <c r="D3" s="1103"/>
      <c r="E3" s="1103"/>
      <c r="F3" s="1103"/>
      <c r="G3" s="1103"/>
      <c r="H3" s="1103"/>
      <c r="I3" s="1103"/>
    </row>
    <row r="4" spans="1:11" ht="15.75" thickBot="1" x14ac:dyDescent="0.3">
      <c r="D4" s="1103"/>
      <c r="E4" s="1103"/>
      <c r="F4" s="1103"/>
      <c r="G4" s="1103"/>
      <c r="H4" s="1103"/>
      <c r="I4" s="1103"/>
    </row>
    <row r="5" spans="1:11" x14ac:dyDescent="0.25">
      <c r="B5" s="502"/>
      <c r="C5" s="504"/>
      <c r="D5" s="605"/>
      <c r="E5" s="605"/>
      <c r="F5" s="605"/>
      <c r="G5" s="605"/>
      <c r="H5" s="605"/>
      <c r="I5" s="605"/>
      <c r="J5" s="505"/>
    </row>
    <row r="6" spans="1:11" ht="77.25" x14ac:dyDescent="0.25">
      <c r="A6" s="556"/>
      <c r="B6" s="552"/>
      <c r="C6" s="510"/>
      <c r="D6" s="606" t="s">
        <v>859</v>
      </c>
      <c r="E6" s="606" t="s">
        <v>860</v>
      </c>
      <c r="F6" s="606" t="s">
        <v>861</v>
      </c>
      <c r="G6" s="606" t="s">
        <v>862</v>
      </c>
      <c r="H6" s="606" t="s">
        <v>863</v>
      </c>
      <c r="I6" s="606" t="s">
        <v>864</v>
      </c>
      <c r="J6" s="509"/>
    </row>
    <row r="7" spans="1:11" x14ac:dyDescent="0.25">
      <c r="A7" s="576"/>
      <c r="B7" s="571"/>
      <c r="C7" s="607"/>
      <c r="D7" s="608"/>
      <c r="E7" s="608"/>
      <c r="F7" s="608"/>
      <c r="G7" s="608"/>
      <c r="H7" s="608"/>
      <c r="I7" s="608"/>
      <c r="J7" s="575"/>
      <c r="K7" s="576"/>
    </row>
    <row r="8" spans="1:11" x14ac:dyDescent="0.25">
      <c r="B8" s="512"/>
      <c r="C8" s="577">
        <f>Intro!E141</f>
        <v>0</v>
      </c>
      <c r="D8" s="609" t="str">
        <f>IF(OR('Pro 4'!B22="Yes",'Pro 4'!B22="Oui"),"X","")</f>
        <v/>
      </c>
      <c r="E8" s="609" t="str">
        <f>IF(OR('Pro 4'!B32="Yes",'Pro 4'!B32="Oui"),"X","")</f>
        <v/>
      </c>
      <c r="F8" s="609" t="str">
        <f>IF(OR('Pro 4'!B42="Yes",'Pro 4'!B42="Oui"),"X","")</f>
        <v/>
      </c>
      <c r="G8" s="609" t="str">
        <f>IF(OR('Pro 4'!B52="Yes",'Pro 4'!B52="Oui"),"X","")</f>
        <v/>
      </c>
      <c r="H8" s="609" t="str">
        <f>IF(OR('Pro 4'!B62="Yes",'Pro 4'!B62="Oui"),"X","")</f>
        <v/>
      </c>
      <c r="I8" s="609" t="str">
        <f>IF(OR('Pro 4'!B72="Yes",'Pro 4'!B72="Oui"),"X","")</f>
        <v/>
      </c>
      <c r="J8" s="509"/>
    </row>
    <row r="9" spans="1:11" x14ac:dyDescent="0.25">
      <c r="B9" s="512"/>
      <c r="C9" s="508"/>
      <c r="D9" s="508"/>
      <c r="E9" s="508"/>
      <c r="F9" s="508"/>
      <c r="G9" s="508"/>
      <c r="H9" s="508"/>
      <c r="I9" s="508"/>
      <c r="J9" s="509"/>
    </row>
    <row r="10" spans="1:11" ht="64.5" x14ac:dyDescent="0.25">
      <c r="B10" s="512"/>
      <c r="C10" s="510"/>
      <c r="D10" s="606" t="s">
        <v>865</v>
      </c>
      <c r="E10" s="606" t="s">
        <v>866</v>
      </c>
      <c r="F10" s="606" t="s">
        <v>867</v>
      </c>
      <c r="G10" s="606" t="s">
        <v>868</v>
      </c>
      <c r="H10" s="606" t="s">
        <v>869</v>
      </c>
      <c r="J10" s="509"/>
    </row>
    <row r="11" spans="1:11" x14ac:dyDescent="0.25">
      <c r="B11" s="512"/>
      <c r="C11" s="607"/>
      <c r="D11" s="608"/>
      <c r="E11" s="608"/>
      <c r="F11" s="608"/>
      <c r="G11" s="608"/>
      <c r="H11" s="608"/>
      <c r="I11" s="608"/>
      <c r="J11" s="509"/>
    </row>
    <row r="12" spans="1:11" x14ac:dyDescent="0.25">
      <c r="B12" s="512"/>
      <c r="C12" s="577">
        <f>C8</f>
        <v>0</v>
      </c>
      <c r="D12" s="609" t="str">
        <f>IF(OR('Pro 4'!B82="Yes",'Pro 4'!B82="Oui"),"X","")</f>
        <v/>
      </c>
      <c r="E12" s="609" t="str">
        <f>IF(OR('Pro 4'!B92="Yes",'Pro 4'!B92="Oui"),"X","")</f>
        <v/>
      </c>
      <c r="F12" s="609" t="str">
        <f>IF(OR('Pro 4'!B102="Yes",'Pro 4'!B102="Oui"),"X","")</f>
        <v/>
      </c>
      <c r="G12" s="609" t="str">
        <f>IF(OR('Pro 4'!B112="Yes",'Pro 4'!B112="Oui"),"X","")</f>
        <v/>
      </c>
      <c r="H12" s="609" t="str">
        <f>IF(OR('Pro 4'!B122="Yes",'Pro 4'!B122="Oui"),"X","")</f>
        <v/>
      </c>
      <c r="I12" s="610"/>
      <c r="J12" s="509"/>
    </row>
    <row r="13" spans="1:11" ht="15.75" thickBot="1" x14ac:dyDescent="0.3">
      <c r="B13" s="497"/>
      <c r="C13" s="498"/>
      <c r="D13" s="498"/>
      <c r="E13" s="498"/>
      <c r="F13" s="498"/>
      <c r="G13" s="498"/>
      <c r="H13" s="498"/>
      <c r="I13" s="498"/>
      <c r="J13" s="499"/>
    </row>
    <row r="16" spans="1:11" x14ac:dyDescent="0.25">
      <c r="A16" s="611"/>
    </row>
  </sheetData>
  <sheetProtection algorithmName="SHA-512" hashValue="kQu/fFvVAkSpTVr+9t5FPvCF/+D0rVA/dPIbAIyBVKdjGq4e6/QW1jyg3AUchYA2gflX/Y2br9YpF5bUXJuSMA==" saltValue="uk0OhFo0vt48ESaiOfLnAw==" spinCount="100000" sheet="1" objects="1" scenarios="1" selectLockedCells="1"/>
  <mergeCells count="2">
    <mergeCell ref="D3:I3"/>
    <mergeCell ref="D4:I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workbookViewId="0"/>
  </sheetViews>
  <sheetFormatPr defaultColWidth="9.140625" defaultRowHeight="12.75" x14ac:dyDescent="0.2"/>
  <cols>
    <col min="1" max="2" width="9.140625" style="46"/>
    <col min="3" max="3" width="12.42578125" style="46" customWidth="1"/>
    <col min="4" max="4" width="57.85546875" style="46" customWidth="1"/>
    <col min="5" max="15" width="9.140625" style="46"/>
    <col min="16" max="16" width="24" style="46" customWidth="1"/>
    <col min="17" max="16384" width="9.140625" style="46"/>
  </cols>
  <sheetData>
    <row r="3" spans="4:27" x14ac:dyDescent="0.2">
      <c r="D3" s="107" t="s">
        <v>355</v>
      </c>
      <c r="E3" s="49" t="s">
        <v>356</v>
      </c>
      <c r="F3" s="49"/>
      <c r="G3" s="49"/>
      <c r="H3" s="49"/>
      <c r="I3" s="49"/>
      <c r="J3" s="49"/>
      <c r="K3" s="49" t="s">
        <v>41</v>
      </c>
      <c r="L3" s="49"/>
      <c r="M3" s="49"/>
      <c r="N3" s="49"/>
      <c r="O3" s="49"/>
      <c r="P3" s="49"/>
      <c r="Q3" s="49"/>
      <c r="R3" s="49"/>
      <c r="S3" s="50"/>
    </row>
    <row r="4" spans="4:27" x14ac:dyDescent="0.2">
      <c r="D4" s="52"/>
      <c r="E4" s="90"/>
      <c r="F4" s="90">
        <v>2022</v>
      </c>
      <c r="G4" s="90">
        <v>2023</v>
      </c>
      <c r="H4" s="90">
        <v>2024</v>
      </c>
      <c r="I4" s="90"/>
      <c r="J4" s="90"/>
      <c r="K4" s="90"/>
      <c r="L4" s="90">
        <v>2022</v>
      </c>
      <c r="M4" s="90">
        <v>2023</v>
      </c>
      <c r="N4" s="90">
        <v>2024</v>
      </c>
      <c r="O4" s="90"/>
      <c r="P4" s="90"/>
      <c r="Q4" s="90"/>
      <c r="R4" s="90"/>
      <c r="S4" s="53"/>
      <c r="Z4" s="90"/>
      <c r="AA4" s="90"/>
    </row>
    <row r="5" spans="4:27" x14ac:dyDescent="0.2">
      <c r="D5" s="52" t="s">
        <v>358</v>
      </c>
      <c r="E5" s="90"/>
      <c r="F5" s="90"/>
      <c r="G5" s="90"/>
      <c r="H5" s="90"/>
      <c r="I5" s="90"/>
      <c r="J5" s="90" t="s">
        <v>358</v>
      </c>
      <c r="K5" s="90"/>
      <c r="L5" s="90"/>
      <c r="M5" s="90"/>
      <c r="N5" s="90"/>
      <c r="O5" s="90"/>
      <c r="P5" s="90" t="s">
        <v>357</v>
      </c>
      <c r="Q5" s="90"/>
      <c r="R5" s="90"/>
      <c r="S5" s="53"/>
      <c r="Z5" s="90"/>
      <c r="AA5" s="90"/>
    </row>
    <row r="6" spans="4:27" x14ac:dyDescent="0.2">
      <c r="D6" s="52"/>
      <c r="E6" s="90"/>
      <c r="F6" s="90"/>
      <c r="G6" s="90"/>
      <c r="H6" s="90"/>
      <c r="I6" s="90"/>
      <c r="J6" s="90"/>
      <c r="K6" s="90"/>
      <c r="L6" s="90"/>
      <c r="M6" s="90"/>
      <c r="N6" s="90"/>
      <c r="O6" s="90"/>
      <c r="P6" s="90"/>
      <c r="Q6" s="90">
        <v>2022</v>
      </c>
      <c r="R6" s="90">
        <v>2023</v>
      </c>
      <c r="S6" s="53">
        <v>2024</v>
      </c>
      <c r="Z6" s="90"/>
      <c r="AA6" s="90"/>
    </row>
    <row r="7" spans="4:27" ht="13.5" thickBot="1" x14ac:dyDescent="0.25">
      <c r="D7" s="52" t="s">
        <v>360</v>
      </c>
      <c r="E7" s="90"/>
      <c r="F7" s="90"/>
      <c r="G7" s="90"/>
      <c r="H7" s="90"/>
      <c r="I7" s="90"/>
      <c r="J7" s="90" t="s">
        <v>360</v>
      </c>
      <c r="K7" s="90"/>
      <c r="L7" s="90"/>
      <c r="M7" s="90"/>
      <c r="N7" s="90"/>
      <c r="O7" s="90"/>
      <c r="P7" s="90" t="s">
        <v>359</v>
      </c>
      <c r="Q7" s="90"/>
      <c r="R7" s="90"/>
      <c r="S7" s="53"/>
      <c r="Z7" s="90"/>
      <c r="AA7" s="90"/>
    </row>
    <row r="8" spans="4:27" x14ac:dyDescent="0.2">
      <c r="D8" s="52" t="s">
        <v>361</v>
      </c>
      <c r="E8" s="90"/>
      <c r="F8" s="47" t="e">
        <f>#REF!</f>
        <v>#REF!</v>
      </c>
      <c r="G8" s="47" t="e">
        <f>#REF!</f>
        <v>#REF!</v>
      </c>
      <c r="H8" s="47" t="e">
        <f>#REF!</f>
        <v>#REF!</v>
      </c>
      <c r="I8" s="90"/>
      <c r="J8" s="90" t="s">
        <v>361</v>
      </c>
      <c r="K8" s="90"/>
      <c r="L8" s="47" t="e">
        <f>#REF!</f>
        <v>#REF!</v>
      </c>
      <c r="M8" s="47" t="e">
        <f>#REF!</f>
        <v>#REF!</v>
      </c>
      <c r="N8" s="47" t="e">
        <f>#REF!</f>
        <v>#REF!</v>
      </c>
      <c r="O8" s="90"/>
      <c r="P8" s="90" t="s">
        <v>305</v>
      </c>
      <c r="Q8" s="90" t="e">
        <f>#REF!</f>
        <v>#REF!</v>
      </c>
      <c r="R8" s="90" t="e">
        <f>#REF!</f>
        <v>#REF!</v>
      </c>
      <c r="S8" s="53" t="e">
        <f>#REF!</f>
        <v>#REF!</v>
      </c>
      <c r="Z8" s="90"/>
      <c r="AA8" s="90"/>
    </row>
    <row r="9" spans="4:27" x14ac:dyDescent="0.2">
      <c r="D9" s="52"/>
      <c r="E9" s="90"/>
      <c r="F9" s="90"/>
      <c r="G9" s="90"/>
      <c r="H9" s="90"/>
      <c r="I9" s="90"/>
      <c r="J9" s="90"/>
      <c r="K9" s="90"/>
      <c r="L9" s="90"/>
      <c r="M9" s="90"/>
      <c r="N9" s="90"/>
      <c r="O9" s="90"/>
      <c r="P9" s="90" t="s">
        <v>299</v>
      </c>
      <c r="Q9" s="90" t="e">
        <f>#REF!</f>
        <v>#REF!</v>
      </c>
      <c r="R9" s="90" t="e">
        <f>#REF!</f>
        <v>#REF!</v>
      </c>
      <c r="S9" s="53" t="e">
        <f>#REF!</f>
        <v>#REF!</v>
      </c>
      <c r="Z9" s="90"/>
      <c r="AA9" s="90"/>
    </row>
    <row r="10" spans="4:27" x14ac:dyDescent="0.2">
      <c r="D10" s="52" t="s">
        <v>359</v>
      </c>
      <c r="E10" s="90"/>
      <c r="F10" s="90"/>
      <c r="G10" s="90"/>
      <c r="H10" s="90"/>
      <c r="I10" s="90"/>
      <c r="J10" s="90" t="s">
        <v>359</v>
      </c>
      <c r="K10" s="90"/>
      <c r="L10" s="90"/>
      <c r="M10" s="90"/>
      <c r="N10" s="90"/>
      <c r="O10" s="90"/>
      <c r="P10" s="90" t="s">
        <v>362</v>
      </c>
      <c r="Q10" s="90"/>
      <c r="R10" s="90"/>
      <c r="S10" s="53"/>
      <c r="Z10" s="90"/>
      <c r="AA10" s="90"/>
    </row>
    <row r="11" spans="4:27" x14ac:dyDescent="0.2">
      <c r="D11" s="52" t="s">
        <v>125</v>
      </c>
      <c r="E11" s="90"/>
      <c r="F11" s="90" t="e">
        <f>#REF!/1000</f>
        <v>#REF!</v>
      </c>
      <c r="G11" s="90" t="e">
        <f>#REF!/1000</f>
        <v>#REF!</v>
      </c>
      <c r="H11" s="90" t="e">
        <f>#REF!/1000</f>
        <v>#REF!</v>
      </c>
      <c r="I11" s="90"/>
      <c r="J11" s="90" t="s">
        <v>125</v>
      </c>
      <c r="K11" s="90"/>
      <c r="L11" s="90" t="e">
        <f>#REF!/1000</f>
        <v>#REF!</v>
      </c>
      <c r="M11" s="90" t="e">
        <f>#REF!/1000</f>
        <v>#REF!</v>
      </c>
      <c r="N11" s="90" t="e">
        <f>#REF!/1000</f>
        <v>#REF!</v>
      </c>
      <c r="O11" s="90"/>
      <c r="P11" s="90" t="s">
        <v>302</v>
      </c>
      <c r="Q11" s="90" t="e">
        <f>#REF!</f>
        <v>#REF!</v>
      </c>
      <c r="R11" s="90" t="e">
        <f>#REF!</f>
        <v>#REF!</v>
      </c>
      <c r="S11" s="53" t="e">
        <f>#REF!</f>
        <v>#REF!</v>
      </c>
      <c r="Z11" s="90"/>
      <c r="AA11" s="90"/>
    </row>
    <row r="12" spans="4:27" x14ac:dyDescent="0.2">
      <c r="D12" s="52" t="s">
        <v>363</v>
      </c>
      <c r="E12" s="90"/>
      <c r="F12" s="90" t="e">
        <f>SUM(#REF!)/1000</f>
        <v>#REF!</v>
      </c>
      <c r="G12" s="90" t="e">
        <f>SUM(#REF!)/1000</f>
        <v>#REF!</v>
      </c>
      <c r="H12" s="90" t="e">
        <f>SUM(#REF!)/1000</f>
        <v>#REF!</v>
      </c>
      <c r="I12" s="90"/>
      <c r="J12" s="90" t="s">
        <v>363</v>
      </c>
      <c r="K12" s="90"/>
      <c r="L12" s="90" t="e">
        <f>SUM(#REF!)/1000</f>
        <v>#REF!</v>
      </c>
      <c r="M12" s="90" t="e">
        <f>SUM(#REF!)/1000</f>
        <v>#REF!</v>
      </c>
      <c r="N12" s="90" t="e">
        <f>SUM(#REF!)/1000</f>
        <v>#REF!</v>
      </c>
      <c r="O12" s="90"/>
      <c r="P12" s="90" t="s">
        <v>301</v>
      </c>
      <c r="Q12" s="90" t="e">
        <f>#REF!</f>
        <v>#REF!</v>
      </c>
      <c r="R12" s="90" t="e">
        <f>#REF!</f>
        <v>#REF!</v>
      </c>
      <c r="S12" s="53" t="e">
        <f>#REF!</f>
        <v>#REF!</v>
      </c>
      <c r="Z12" s="90"/>
      <c r="AA12" s="90"/>
    </row>
    <row r="13" spans="4:27" x14ac:dyDescent="0.2">
      <c r="D13" s="52" t="s">
        <v>364</v>
      </c>
      <c r="E13" s="90"/>
      <c r="F13" s="90" t="e">
        <f>#REF!/1000</f>
        <v>#REF!</v>
      </c>
      <c r="G13" s="90" t="e">
        <f>#REF!/1000</f>
        <v>#REF!</v>
      </c>
      <c r="H13" s="90" t="e">
        <f>#REF!/1000</f>
        <v>#REF!</v>
      </c>
      <c r="I13" s="90"/>
      <c r="J13" s="90" t="s">
        <v>364</v>
      </c>
      <c r="K13" s="90"/>
      <c r="L13" s="90" t="e">
        <f>#REF!/1000</f>
        <v>#REF!</v>
      </c>
      <c r="M13" s="90" t="e">
        <f>#REF!/1000</f>
        <v>#REF!</v>
      </c>
      <c r="N13" s="90" t="e">
        <f>#REF!/1000</f>
        <v>#REF!</v>
      </c>
      <c r="O13" s="90"/>
      <c r="P13" s="90" t="s">
        <v>365</v>
      </c>
      <c r="Q13" s="90" t="e">
        <f>#REF!</f>
        <v>#REF!</v>
      </c>
      <c r="R13" s="90" t="e">
        <f>#REF!</f>
        <v>#REF!</v>
      </c>
      <c r="S13" s="53" t="e">
        <f>#REF!</f>
        <v>#REF!</v>
      </c>
      <c r="Z13" s="90"/>
      <c r="AA13" s="90"/>
    </row>
    <row r="14" spans="4:27" ht="13.5" thickBot="1" x14ac:dyDescent="0.25">
      <c r="D14" s="52" t="s">
        <v>343</v>
      </c>
      <c r="E14" s="90"/>
      <c r="F14" s="90" t="e">
        <f>#REF!/1000</f>
        <v>#REF!</v>
      </c>
      <c r="G14" s="90" t="e">
        <f>#REF!/1000</f>
        <v>#REF!</v>
      </c>
      <c r="H14" s="90" t="e">
        <f>#REF!/1000</f>
        <v>#REF!</v>
      </c>
      <c r="I14" s="90"/>
      <c r="J14" s="90" t="s">
        <v>343</v>
      </c>
      <c r="K14" s="90"/>
      <c r="L14" s="90" t="e">
        <f>#REF!/1000</f>
        <v>#REF!</v>
      </c>
      <c r="M14" s="90" t="e">
        <f>#REF!/1000</f>
        <v>#REF!</v>
      </c>
      <c r="N14" s="90" t="e">
        <f>#REF!/1000</f>
        <v>#REF!</v>
      </c>
      <c r="O14" s="90"/>
      <c r="P14" s="90" t="s">
        <v>367</v>
      </c>
      <c r="Q14" s="48"/>
      <c r="R14" s="48"/>
      <c r="S14" s="106"/>
      <c r="Z14" s="90"/>
      <c r="AA14" s="90"/>
    </row>
    <row r="15" spans="4:27" x14ac:dyDescent="0.2">
      <c r="D15" s="52" t="s">
        <v>366</v>
      </c>
      <c r="E15" s="90"/>
      <c r="F15" s="90" t="e">
        <f>#REF!/1000</f>
        <v>#REF!</v>
      </c>
      <c r="G15" s="90" t="e">
        <f>#REF!/1000</f>
        <v>#REF!</v>
      </c>
      <c r="H15" s="90" t="e">
        <f>#REF!/1000</f>
        <v>#REF!</v>
      </c>
      <c r="I15" s="90"/>
      <c r="J15" s="90" t="s">
        <v>366</v>
      </c>
      <c r="K15" s="90"/>
      <c r="L15" s="90" t="e">
        <f>#REF!/1000</f>
        <v>#REF!</v>
      </c>
      <c r="M15" s="90" t="e">
        <f>#REF!/1000</f>
        <v>#REF!</v>
      </c>
      <c r="N15" s="90" t="e">
        <f>#REF!/1000</f>
        <v>#REF!</v>
      </c>
      <c r="O15" s="90"/>
      <c r="P15" s="90"/>
      <c r="Q15" s="90"/>
      <c r="R15" s="90"/>
      <c r="S15" s="53"/>
      <c r="Z15" s="90"/>
      <c r="AA15" s="90"/>
    </row>
    <row r="16" spans="4:27" x14ac:dyDescent="0.2">
      <c r="D16" s="52" t="s">
        <v>368</v>
      </c>
      <c r="E16" s="90"/>
      <c r="F16" s="90"/>
      <c r="G16" s="90"/>
      <c r="H16" s="90"/>
      <c r="I16" s="90"/>
      <c r="J16" s="90" t="s">
        <v>368</v>
      </c>
      <c r="K16" s="90"/>
      <c r="L16" s="90"/>
      <c r="M16" s="90"/>
      <c r="N16" s="90"/>
      <c r="O16" s="90"/>
      <c r="P16" s="90"/>
      <c r="Q16" s="90"/>
      <c r="R16" s="90"/>
      <c r="S16" s="53"/>
      <c r="Z16" s="90"/>
      <c r="AA16" s="90"/>
    </row>
    <row r="17" spans="4:27" x14ac:dyDescent="0.2">
      <c r="D17" s="52"/>
      <c r="E17" s="90"/>
      <c r="F17" s="90"/>
      <c r="G17" s="90"/>
      <c r="H17" s="90"/>
      <c r="I17" s="90"/>
      <c r="J17" s="90"/>
      <c r="K17" s="90"/>
      <c r="L17" s="90"/>
      <c r="M17" s="90"/>
      <c r="N17" s="90"/>
      <c r="O17" s="90"/>
      <c r="P17" s="90"/>
      <c r="Q17" s="90"/>
      <c r="R17" s="90"/>
      <c r="S17" s="53"/>
      <c r="Z17" s="90"/>
      <c r="AA17" s="90"/>
    </row>
    <row r="18" spans="4:27" x14ac:dyDescent="0.2">
      <c r="D18" s="52" t="s">
        <v>369</v>
      </c>
      <c r="E18" s="90"/>
      <c r="F18" s="90"/>
      <c r="G18" s="90"/>
      <c r="H18" s="90"/>
      <c r="I18" s="90"/>
      <c r="J18" s="90" t="s">
        <v>369</v>
      </c>
      <c r="K18" s="90"/>
      <c r="L18" s="90"/>
      <c r="M18" s="90"/>
      <c r="N18" s="90"/>
      <c r="O18" s="90"/>
      <c r="P18" s="90"/>
      <c r="Q18" s="90"/>
      <c r="R18" s="90"/>
      <c r="S18" s="53"/>
      <c r="Z18" s="90"/>
      <c r="AA18" s="90"/>
    </row>
    <row r="19" spans="4:27" x14ac:dyDescent="0.2">
      <c r="D19" s="52"/>
      <c r="E19" s="90"/>
      <c r="F19" s="90"/>
      <c r="G19" s="90"/>
      <c r="H19" s="90"/>
      <c r="I19" s="90"/>
      <c r="J19" s="90"/>
      <c r="K19" s="90"/>
      <c r="L19" s="90"/>
      <c r="M19" s="90"/>
      <c r="N19" s="90"/>
      <c r="O19" s="90"/>
      <c r="P19" s="90"/>
      <c r="Q19" s="90"/>
      <c r="R19" s="90"/>
      <c r="S19" s="53"/>
    </row>
    <row r="20" spans="4:27" x14ac:dyDescent="0.2">
      <c r="D20" s="52" t="s">
        <v>370</v>
      </c>
      <c r="E20" s="90"/>
      <c r="F20" s="90" t="e">
        <f>#REF!+#REF!+#REF!+#REF!</f>
        <v>#REF!</v>
      </c>
      <c r="G20" s="90" t="e">
        <f>#REF!+#REF!+#REF!+#REF!</f>
        <v>#REF!</v>
      </c>
      <c r="H20" s="90" t="e">
        <f>#REF!+#REF!+#REF!+#REF!</f>
        <v>#REF!</v>
      </c>
      <c r="I20" s="90"/>
      <c r="J20" s="90" t="s">
        <v>370</v>
      </c>
      <c r="K20" s="90"/>
      <c r="L20" s="90" t="e">
        <f>#REF!</f>
        <v>#REF!</v>
      </c>
      <c r="M20" s="90" t="e">
        <f>#REF!</f>
        <v>#REF!</v>
      </c>
      <c r="N20" s="90" t="e">
        <f>#REF!</f>
        <v>#REF!</v>
      </c>
      <c r="O20" s="90"/>
      <c r="P20" s="90"/>
      <c r="Q20" s="90"/>
      <c r="R20" s="90"/>
      <c r="S20" s="53"/>
    </row>
    <row r="21" spans="4:27" x14ac:dyDescent="0.2">
      <c r="D21" s="52"/>
      <c r="E21" s="90"/>
      <c r="F21" s="90"/>
      <c r="G21" s="90"/>
      <c r="H21" s="90"/>
      <c r="I21" s="90"/>
      <c r="J21" s="90"/>
      <c r="K21" s="90"/>
      <c r="L21" s="90"/>
      <c r="M21" s="90"/>
      <c r="N21" s="90"/>
      <c r="O21" s="90"/>
      <c r="P21" s="90"/>
      <c r="Q21" s="90"/>
      <c r="R21" s="90"/>
      <c r="S21" s="53"/>
      <c r="T21" s="90"/>
    </row>
    <row r="22" spans="4:27" x14ac:dyDescent="0.2">
      <c r="D22" s="52" t="s">
        <v>359</v>
      </c>
      <c r="E22" s="90"/>
      <c r="F22" s="90"/>
      <c r="G22" s="90"/>
      <c r="H22" s="90"/>
      <c r="I22" s="90"/>
      <c r="J22" s="90" t="s">
        <v>359</v>
      </c>
      <c r="K22" s="90"/>
      <c r="L22" s="90"/>
      <c r="M22" s="90"/>
      <c r="N22" s="90"/>
      <c r="O22" s="90"/>
      <c r="P22" s="90"/>
      <c r="Q22" s="90"/>
      <c r="R22" s="90"/>
      <c r="S22" s="53"/>
      <c r="T22" s="90"/>
    </row>
    <row r="23" spans="4:27" x14ac:dyDescent="0.2">
      <c r="D23" s="52" t="s">
        <v>305</v>
      </c>
      <c r="E23" s="90"/>
      <c r="F23" s="90" t="e">
        <f>#REF!</f>
        <v>#REF!</v>
      </c>
      <c r="G23" s="90" t="e">
        <f>#REF!</f>
        <v>#REF!</v>
      </c>
      <c r="H23" s="90" t="e">
        <f>#REF!</f>
        <v>#REF!</v>
      </c>
      <c r="I23" s="90"/>
      <c r="J23" s="90" t="s">
        <v>305</v>
      </c>
      <c r="K23" s="90"/>
      <c r="L23" s="90" t="e">
        <f>#REF!</f>
        <v>#REF!</v>
      </c>
      <c r="M23" s="90" t="e">
        <f>#REF!</f>
        <v>#REF!</v>
      </c>
      <c r="N23" s="90" t="e">
        <f>#REF!</f>
        <v>#REF!</v>
      </c>
      <c r="O23" s="90"/>
      <c r="P23" s="90"/>
      <c r="Q23" s="90"/>
      <c r="R23" s="90"/>
      <c r="S23" s="53"/>
      <c r="T23" s="90"/>
    </row>
    <row r="24" spans="4:27" x14ac:dyDescent="0.2">
      <c r="D24" s="52"/>
      <c r="E24" s="90"/>
      <c r="F24" s="90"/>
      <c r="G24" s="90"/>
      <c r="H24" s="90"/>
      <c r="I24" s="90"/>
      <c r="J24" s="90"/>
      <c r="K24" s="90"/>
      <c r="L24" s="90"/>
      <c r="M24" s="90"/>
      <c r="N24" s="90"/>
      <c r="O24" s="90"/>
      <c r="P24" s="90"/>
      <c r="Q24" s="90"/>
      <c r="R24" s="90"/>
      <c r="S24" s="53"/>
      <c r="T24" s="90"/>
    </row>
    <row r="25" spans="4:27" x14ac:dyDescent="0.2">
      <c r="D25" s="52"/>
      <c r="E25" s="90"/>
      <c r="F25" s="90"/>
      <c r="G25" s="90"/>
      <c r="H25" s="90"/>
      <c r="I25" s="90"/>
      <c r="J25" s="90"/>
      <c r="K25" s="90"/>
      <c r="L25" s="90"/>
      <c r="M25" s="90"/>
      <c r="N25" s="90"/>
      <c r="O25" s="90"/>
      <c r="P25" s="90"/>
      <c r="Q25" s="90"/>
      <c r="R25" s="90"/>
      <c r="S25" s="53"/>
      <c r="T25" s="90"/>
    </row>
    <row r="26" spans="4:27" x14ac:dyDescent="0.2">
      <c r="D26" s="52"/>
      <c r="E26" s="90"/>
      <c r="F26" s="90"/>
      <c r="G26" s="90"/>
      <c r="H26" s="90"/>
      <c r="I26" s="90"/>
      <c r="J26" s="90"/>
      <c r="K26" s="90"/>
      <c r="L26" s="90"/>
      <c r="M26" s="90"/>
      <c r="N26" s="90"/>
      <c r="O26" s="90"/>
      <c r="P26" s="90"/>
      <c r="Q26" s="90"/>
      <c r="R26" s="90"/>
      <c r="S26" s="53"/>
      <c r="T26" s="90"/>
    </row>
    <row r="27" spans="4:27" x14ac:dyDescent="0.2">
      <c r="D27" s="52" t="s">
        <v>125</v>
      </c>
      <c r="E27" s="90"/>
      <c r="F27" s="90" t="e">
        <f>#REF!</f>
        <v>#REF!</v>
      </c>
      <c r="G27" s="90" t="e">
        <f>#REF!</f>
        <v>#REF!</v>
      </c>
      <c r="H27" s="90" t="e">
        <f>#REF!</f>
        <v>#REF!</v>
      </c>
      <c r="I27" s="90"/>
      <c r="J27" s="90" t="s">
        <v>125</v>
      </c>
      <c r="K27" s="90"/>
      <c r="L27" s="90" t="e">
        <f>#REF!</f>
        <v>#REF!</v>
      </c>
      <c r="M27" s="90" t="e">
        <f>#REF!</f>
        <v>#REF!</v>
      </c>
      <c r="N27" s="90" t="e">
        <f>#REF!</f>
        <v>#REF!</v>
      </c>
      <c r="O27" s="90"/>
      <c r="P27" s="90"/>
      <c r="Q27" s="90"/>
      <c r="R27" s="90"/>
      <c r="S27" s="53"/>
      <c r="T27" s="90"/>
    </row>
    <row r="28" spans="4:27" x14ac:dyDescent="0.2">
      <c r="D28" s="52" t="s">
        <v>368</v>
      </c>
      <c r="E28" s="90"/>
      <c r="F28" s="90"/>
      <c r="G28" s="90"/>
      <c r="H28" s="90"/>
      <c r="I28" s="90"/>
      <c r="J28" s="90" t="s">
        <v>368</v>
      </c>
      <c r="K28" s="90"/>
      <c r="L28" s="90"/>
      <c r="M28" s="90"/>
      <c r="N28" s="90"/>
      <c r="O28" s="90"/>
      <c r="P28" s="90"/>
      <c r="Q28" s="90"/>
      <c r="R28" s="90"/>
      <c r="S28" s="53"/>
      <c r="T28" s="90"/>
    </row>
    <row r="29" spans="4:27" x14ac:dyDescent="0.2">
      <c r="D29" s="52" t="s">
        <v>126</v>
      </c>
      <c r="E29" s="90"/>
      <c r="F29" s="90" t="e">
        <f>#REF!</f>
        <v>#REF!</v>
      </c>
      <c r="G29" s="90" t="e">
        <f>#REF!</f>
        <v>#REF!</v>
      </c>
      <c r="H29" s="90" t="e">
        <f>#REF!</f>
        <v>#REF!</v>
      </c>
      <c r="I29" s="90"/>
      <c r="J29" s="90" t="s">
        <v>126</v>
      </c>
      <c r="K29" s="90"/>
      <c r="L29" s="90" t="e">
        <f>#REF!</f>
        <v>#REF!</v>
      </c>
      <c r="M29" s="90" t="e">
        <f>#REF!</f>
        <v>#REF!</v>
      </c>
      <c r="N29" s="90" t="e">
        <f>#REF!</f>
        <v>#REF!</v>
      </c>
      <c r="O29" s="90"/>
      <c r="P29" s="90"/>
      <c r="Q29" s="90"/>
      <c r="R29" s="90"/>
      <c r="S29" s="53"/>
      <c r="T29" s="90"/>
    </row>
    <row r="30" spans="4:27" x14ac:dyDescent="0.2">
      <c r="D30" s="52" t="s">
        <v>299</v>
      </c>
      <c r="E30" s="90"/>
      <c r="F30" s="90"/>
      <c r="G30" s="90"/>
      <c r="H30" s="90"/>
      <c r="I30" s="90"/>
      <c r="J30" s="90" t="s">
        <v>299</v>
      </c>
      <c r="K30" s="90"/>
      <c r="L30" s="90"/>
      <c r="M30" s="90"/>
      <c r="N30" s="90"/>
      <c r="O30" s="90"/>
      <c r="P30" s="90"/>
      <c r="Q30" s="90"/>
      <c r="R30" s="90"/>
      <c r="S30" s="53"/>
      <c r="T30" s="90"/>
    </row>
    <row r="31" spans="4:27" x14ac:dyDescent="0.2">
      <c r="D31" s="52" t="s">
        <v>362</v>
      </c>
      <c r="E31" s="90"/>
      <c r="F31" s="90"/>
      <c r="G31" s="90"/>
      <c r="H31" s="90"/>
      <c r="I31" s="90"/>
      <c r="J31" s="90" t="s">
        <v>362</v>
      </c>
      <c r="K31" s="90"/>
      <c r="L31" s="90"/>
      <c r="M31" s="90"/>
      <c r="N31" s="90"/>
      <c r="O31" s="90"/>
      <c r="P31" s="90"/>
      <c r="Q31" s="90"/>
      <c r="R31" s="90"/>
      <c r="S31" s="53"/>
      <c r="T31" s="90"/>
    </row>
    <row r="32" spans="4:27" x14ac:dyDescent="0.2">
      <c r="D32" s="52" t="s">
        <v>302</v>
      </c>
      <c r="E32" s="90"/>
      <c r="F32" s="90" t="e">
        <f>#REF!</f>
        <v>#REF!</v>
      </c>
      <c r="G32" s="90" t="e">
        <f>#REF!</f>
        <v>#REF!</v>
      </c>
      <c r="H32" s="90" t="e">
        <f>#REF!</f>
        <v>#REF!</v>
      </c>
      <c r="I32" s="90"/>
      <c r="J32" s="90" t="s">
        <v>302</v>
      </c>
      <c r="K32" s="90"/>
      <c r="L32" s="90" t="e">
        <f>#REF!</f>
        <v>#REF!</v>
      </c>
      <c r="M32" s="90" t="e">
        <f>#REF!</f>
        <v>#REF!</v>
      </c>
      <c r="N32" s="90" t="e">
        <f>#REF!</f>
        <v>#REF!</v>
      </c>
      <c r="O32" s="90"/>
      <c r="P32" s="90"/>
      <c r="Q32" s="90"/>
      <c r="R32" s="90"/>
      <c r="S32" s="53"/>
      <c r="T32" s="90"/>
    </row>
    <row r="33" spans="4:20" x14ac:dyDescent="0.2">
      <c r="D33" s="52" t="s">
        <v>301</v>
      </c>
      <c r="E33" s="90"/>
      <c r="F33" s="90" t="e">
        <f>#REF!</f>
        <v>#REF!</v>
      </c>
      <c r="G33" s="90" t="e">
        <f>#REF!</f>
        <v>#REF!</v>
      </c>
      <c r="H33" s="90" t="e">
        <f>#REF!</f>
        <v>#REF!</v>
      </c>
      <c r="I33" s="90"/>
      <c r="J33" s="90" t="s">
        <v>301</v>
      </c>
      <c r="K33" s="90"/>
      <c r="L33" s="90" t="e">
        <f>#REF!</f>
        <v>#REF!</v>
      </c>
      <c r="M33" s="90" t="e">
        <f>#REF!</f>
        <v>#REF!</v>
      </c>
      <c r="N33" s="90" t="e">
        <f>#REF!</f>
        <v>#REF!</v>
      </c>
      <c r="O33" s="90"/>
      <c r="P33" s="90"/>
      <c r="Q33" s="90"/>
      <c r="R33" s="90"/>
      <c r="S33" s="53"/>
      <c r="T33" s="90"/>
    </row>
    <row r="34" spans="4:20" ht="13.5" thickBot="1" x14ac:dyDescent="0.25">
      <c r="D34" s="52" t="s">
        <v>365</v>
      </c>
      <c r="E34" s="90"/>
      <c r="F34" s="48" t="e">
        <f>#REF!</f>
        <v>#REF!</v>
      </c>
      <c r="G34" s="48" t="e">
        <f>#REF!</f>
        <v>#REF!</v>
      </c>
      <c r="H34" s="48" t="e">
        <f>#REF!</f>
        <v>#REF!</v>
      </c>
      <c r="I34" s="90"/>
      <c r="J34" s="90" t="s">
        <v>365</v>
      </c>
      <c r="K34" s="90"/>
      <c r="L34" s="48" t="e">
        <f>#REF!</f>
        <v>#REF!</v>
      </c>
      <c r="M34" s="48" t="e">
        <f>#REF!</f>
        <v>#REF!</v>
      </c>
      <c r="N34" s="48" t="e">
        <f>#REF!</f>
        <v>#REF!</v>
      </c>
      <c r="O34" s="90"/>
      <c r="P34" s="90"/>
      <c r="Q34" s="90"/>
      <c r="R34" s="90"/>
      <c r="S34" s="53"/>
      <c r="T34" s="90"/>
    </row>
    <row r="35" spans="4:20" x14ac:dyDescent="0.2">
      <c r="D35" s="55" t="s">
        <v>367</v>
      </c>
      <c r="E35" s="56"/>
      <c r="F35" s="56"/>
      <c r="G35" s="56"/>
      <c r="H35" s="56"/>
      <c r="I35" s="56"/>
      <c r="J35" s="56" t="s">
        <v>367</v>
      </c>
      <c r="K35" s="56"/>
      <c r="L35" s="56"/>
      <c r="M35" s="56"/>
      <c r="N35" s="56"/>
      <c r="O35" s="56"/>
      <c r="P35" s="56"/>
      <c r="Q35" s="56"/>
      <c r="R35" s="56"/>
      <c r="S35" s="57"/>
      <c r="T35" s="90"/>
    </row>
    <row r="36" spans="4:20" x14ac:dyDescent="0.2">
      <c r="I36" s="90"/>
      <c r="R36" s="90"/>
      <c r="S36" s="90"/>
      <c r="T36" s="90"/>
    </row>
    <row r="37" spans="4:20" x14ac:dyDescent="0.2">
      <c r="D37" s="107" t="s">
        <v>371</v>
      </c>
      <c r="E37" s="49"/>
      <c r="F37" s="49">
        <v>2022</v>
      </c>
      <c r="G37" s="49">
        <v>2023</v>
      </c>
      <c r="H37" s="49">
        <v>2024</v>
      </c>
      <c r="I37" s="49"/>
      <c r="J37" s="49"/>
      <c r="K37" s="49">
        <v>2022</v>
      </c>
      <c r="L37" s="49">
        <v>2023</v>
      </c>
      <c r="M37" s="50">
        <v>2024</v>
      </c>
      <c r="R37" s="90"/>
      <c r="S37" s="90"/>
      <c r="T37" s="90"/>
    </row>
    <row r="38" spans="4:20" x14ac:dyDescent="0.2">
      <c r="D38" s="109" t="s">
        <v>479</v>
      </c>
      <c r="E38" s="108"/>
      <c r="F38" s="51" t="e">
        <f>#REF!</f>
        <v>#REF!</v>
      </c>
      <c r="G38" s="51" t="e">
        <f>#REF!</f>
        <v>#REF!</v>
      </c>
      <c r="H38" s="51" t="e">
        <f>#REF!</f>
        <v>#REF!</v>
      </c>
      <c r="I38" s="51"/>
      <c r="J38" s="90" t="s">
        <v>372</v>
      </c>
      <c r="K38" s="90" t="e">
        <f>#REF!</f>
        <v>#REF!</v>
      </c>
      <c r="L38" s="90" t="e">
        <f>#REF!</f>
        <v>#REF!</v>
      </c>
      <c r="M38" s="53" t="e">
        <f>#REF!</f>
        <v>#REF!</v>
      </c>
      <c r="R38" s="90"/>
    </row>
    <row r="39" spans="4:20" x14ac:dyDescent="0.2">
      <c r="D39" s="109" t="s">
        <v>480</v>
      </c>
      <c r="E39" s="108"/>
      <c r="F39" s="51" t="e">
        <f>#REF!</f>
        <v>#REF!</v>
      </c>
      <c r="G39" s="51" t="e">
        <f>#REF!</f>
        <v>#REF!</v>
      </c>
      <c r="H39" s="51" t="e">
        <f>#REF!</f>
        <v>#REF!</v>
      </c>
      <c r="I39" s="51"/>
      <c r="J39" s="90" t="s">
        <v>373</v>
      </c>
      <c r="K39" s="90" t="e">
        <f>#REF!</f>
        <v>#REF!</v>
      </c>
      <c r="L39" s="90" t="e">
        <f>#REF!</f>
        <v>#REF!</v>
      </c>
      <c r="M39" s="53" t="e">
        <f>#REF!</f>
        <v>#REF!</v>
      </c>
      <c r="R39" s="90"/>
    </row>
    <row r="40" spans="4:20" x14ac:dyDescent="0.2">
      <c r="D40" s="109" t="s">
        <v>481</v>
      </c>
      <c r="E40" s="108"/>
      <c r="F40" s="51" t="e">
        <f>#REF!</f>
        <v>#REF!</v>
      </c>
      <c r="G40" s="51" t="e">
        <f>#REF!</f>
        <v>#REF!</v>
      </c>
      <c r="H40" s="51" t="e">
        <f>#REF!</f>
        <v>#REF!</v>
      </c>
      <c r="I40" s="51"/>
      <c r="J40" s="90" t="s">
        <v>374</v>
      </c>
      <c r="K40" s="90" t="e">
        <f>#REF!</f>
        <v>#REF!</v>
      </c>
      <c r="L40" s="90" t="e">
        <f>#REF!</f>
        <v>#REF!</v>
      </c>
      <c r="M40" s="53" t="e">
        <f>#REF!</f>
        <v>#REF!</v>
      </c>
      <c r="R40" s="90"/>
    </row>
    <row r="41" spans="4:20" x14ac:dyDescent="0.2">
      <c r="D41" s="110" t="s">
        <v>375</v>
      </c>
      <c r="E41" s="111"/>
      <c r="F41" s="54" t="e">
        <f>#REF!</f>
        <v>#REF!</v>
      </c>
      <c r="G41" s="54" t="e">
        <f>#REF!</f>
        <v>#REF!</v>
      </c>
      <c r="H41" s="54" t="e">
        <f>#REF!</f>
        <v>#REF!</v>
      </c>
      <c r="I41" s="54"/>
      <c r="J41" s="56" t="s">
        <v>375</v>
      </c>
      <c r="K41" s="56" t="e">
        <f>#REF!</f>
        <v>#REF!</v>
      </c>
      <c r="L41" s="56" t="e">
        <f>#REF!</f>
        <v>#REF!</v>
      </c>
      <c r="M41" s="57" t="e">
        <f>#REF!</f>
        <v>#REF!</v>
      </c>
      <c r="R41" s="90"/>
    </row>
    <row r="42" spans="4:20" x14ac:dyDescent="0.2">
      <c r="I42" s="90"/>
      <c r="J42" s="90"/>
      <c r="K42" s="90"/>
      <c r="R42" s="90"/>
    </row>
    <row r="43" spans="4:20" x14ac:dyDescent="0.2">
      <c r="D43" s="107" t="s">
        <v>376</v>
      </c>
      <c r="E43" s="104">
        <v>2021</v>
      </c>
      <c r="F43" s="104">
        <v>2022</v>
      </c>
      <c r="G43" s="104">
        <v>2023</v>
      </c>
      <c r="H43" s="49"/>
      <c r="I43" s="104"/>
      <c r="J43" s="49"/>
      <c r="K43" s="104"/>
      <c r="L43" s="1106" t="s">
        <v>450</v>
      </c>
      <c r="M43" s="1106"/>
      <c r="N43" s="1106"/>
      <c r="O43" s="1106" t="s">
        <v>451</v>
      </c>
      <c r="P43" s="1106"/>
      <c r="Q43" s="1106"/>
      <c r="R43" s="1106" t="s">
        <v>452</v>
      </c>
      <c r="S43" s="1106"/>
      <c r="T43" s="1107"/>
    </row>
    <row r="44" spans="4:20" x14ac:dyDescent="0.2">
      <c r="D44" s="94"/>
      <c r="E44" s="91"/>
      <c r="F44" s="91"/>
      <c r="G44" s="91"/>
      <c r="H44" s="90"/>
      <c r="I44" s="103"/>
      <c r="J44" s="91" t="s">
        <v>444</v>
      </c>
      <c r="K44" s="91"/>
      <c r="L44" s="90">
        <v>2022</v>
      </c>
      <c r="M44" s="90">
        <v>2023</v>
      </c>
      <c r="N44" s="90">
        <v>2024</v>
      </c>
      <c r="O44" s="90">
        <v>2022</v>
      </c>
      <c r="P44" s="90">
        <v>2023</v>
      </c>
      <c r="Q44" s="90">
        <v>2024</v>
      </c>
      <c r="R44" s="90">
        <v>2022</v>
      </c>
      <c r="S44" s="90">
        <v>2023</v>
      </c>
      <c r="T44" s="53">
        <v>2024</v>
      </c>
    </row>
    <row r="45" spans="4:20" x14ac:dyDescent="0.2">
      <c r="D45" s="95" t="s">
        <v>377</v>
      </c>
      <c r="E45" s="92" t="e">
        <f>#REF!</f>
        <v>#REF!</v>
      </c>
      <c r="F45" s="92" t="e">
        <f>#REF!</f>
        <v>#REF!</v>
      </c>
      <c r="G45" s="92" t="e">
        <f>#REF!</f>
        <v>#REF!</v>
      </c>
      <c r="H45" s="90"/>
      <c r="I45" s="59"/>
      <c r="J45" s="93" t="s">
        <v>445</v>
      </c>
      <c r="K45" s="93" t="s">
        <v>446</v>
      </c>
      <c r="L45" s="90" t="e">
        <f>#REF!</f>
        <v>#REF!</v>
      </c>
      <c r="M45" s="90" t="e">
        <f>#REF!</f>
        <v>#REF!</v>
      </c>
      <c r="N45" s="90" t="e">
        <f>#REF!</f>
        <v>#REF!</v>
      </c>
      <c r="O45" s="90"/>
      <c r="P45" s="90"/>
      <c r="Q45" s="90"/>
      <c r="R45" s="90" t="e">
        <f>IF(L45=0,0,O45/L45)*1000</f>
        <v>#REF!</v>
      </c>
      <c r="S45" s="90" t="e">
        <f>IF(M45=0,0,P45/M45)*1000</f>
        <v>#REF!</v>
      </c>
      <c r="T45" s="53" t="e">
        <f>IF(N45=0,0,Q45/N45)*1000</f>
        <v>#REF!</v>
      </c>
    </row>
    <row r="46" spans="4:20" x14ac:dyDescent="0.2">
      <c r="D46" s="94"/>
      <c r="E46" s="58"/>
      <c r="F46" s="58"/>
      <c r="G46" s="58"/>
      <c r="H46" s="90"/>
      <c r="I46" s="102"/>
      <c r="J46" s="93" t="s">
        <v>445</v>
      </c>
      <c r="K46" s="93" t="s">
        <v>447</v>
      </c>
      <c r="L46" s="90" t="e">
        <f>#REF!</f>
        <v>#REF!</v>
      </c>
      <c r="M46" s="90" t="e">
        <f>#REF!</f>
        <v>#REF!</v>
      </c>
      <c r="N46" s="90" t="e">
        <f>#REF!</f>
        <v>#REF!</v>
      </c>
      <c r="O46" s="90"/>
      <c r="P46" s="90"/>
      <c r="Q46" s="90"/>
      <c r="R46" s="90" t="e">
        <f>IF(L46=0,0,O46/L46)*1000</f>
        <v>#REF!</v>
      </c>
      <c r="S46" s="90" t="e">
        <f t="shared" ref="S46:T50" si="0">IF(M46=0,0,P46/M46)*1000</f>
        <v>#REF!</v>
      </c>
      <c r="T46" s="53" t="e">
        <f t="shared" si="0"/>
        <v>#REF!</v>
      </c>
    </row>
    <row r="47" spans="4:20" x14ac:dyDescent="0.2">
      <c r="D47" s="95" t="s">
        <v>378</v>
      </c>
      <c r="E47" s="58"/>
      <c r="F47" s="58"/>
      <c r="G47" s="58"/>
      <c r="H47" s="90"/>
      <c r="I47" s="102"/>
      <c r="J47" s="93" t="s">
        <v>448</v>
      </c>
      <c r="K47" s="93" t="s">
        <v>446</v>
      </c>
      <c r="L47" s="90" t="e">
        <f>#REF!</f>
        <v>#REF!</v>
      </c>
      <c r="M47" s="90" t="e">
        <f>#REF!</f>
        <v>#REF!</v>
      </c>
      <c r="N47" s="90" t="e">
        <f>#REF!</f>
        <v>#REF!</v>
      </c>
      <c r="O47" s="90"/>
      <c r="P47" s="90"/>
      <c r="Q47" s="90"/>
      <c r="R47" s="90" t="e">
        <f>IF(L47=0,0,O47/L47)*1000</f>
        <v>#REF!</v>
      </c>
      <c r="S47" s="90" t="e">
        <f t="shared" si="0"/>
        <v>#REF!</v>
      </c>
      <c r="T47" s="53" t="e">
        <f t="shared" si="0"/>
        <v>#REF!</v>
      </c>
    </row>
    <row r="48" spans="4:20" x14ac:dyDescent="0.2">
      <c r="D48" s="96" t="s">
        <v>379</v>
      </c>
      <c r="E48" s="59"/>
      <c r="F48" s="59"/>
      <c r="G48" s="59"/>
      <c r="H48" s="90"/>
      <c r="I48" s="59"/>
      <c r="J48" s="93" t="s">
        <v>448</v>
      </c>
      <c r="K48" s="93" t="s">
        <v>447</v>
      </c>
      <c r="L48" s="90" t="e">
        <f>#REF!</f>
        <v>#REF!</v>
      </c>
      <c r="M48" s="90" t="e">
        <f>#REF!</f>
        <v>#REF!</v>
      </c>
      <c r="N48" s="90" t="e">
        <f>#REF!</f>
        <v>#REF!</v>
      </c>
      <c r="O48" s="90"/>
      <c r="P48" s="90"/>
      <c r="Q48" s="90"/>
      <c r="R48" s="90" t="e">
        <f>IF(L48=0,0,O48/L48)*1000</f>
        <v>#REF!</v>
      </c>
      <c r="S48" s="90" t="e">
        <f t="shared" si="0"/>
        <v>#REF!</v>
      </c>
      <c r="T48" s="53" t="e">
        <f t="shared" si="0"/>
        <v>#REF!</v>
      </c>
    </row>
    <row r="49" spans="4:20" x14ac:dyDescent="0.2">
      <c r="D49" s="96" t="s">
        <v>380</v>
      </c>
      <c r="E49" s="59"/>
      <c r="F49" s="59"/>
      <c r="G49" s="59"/>
      <c r="H49" s="90"/>
      <c r="I49" s="59"/>
      <c r="J49" s="93" t="s">
        <v>449</v>
      </c>
      <c r="K49" s="93" t="s">
        <v>446</v>
      </c>
      <c r="L49" s="90" t="e">
        <f>#REF!</f>
        <v>#REF!</v>
      </c>
      <c r="M49" s="90" t="e">
        <f>#REF!</f>
        <v>#REF!</v>
      </c>
      <c r="N49" s="90" t="e">
        <f>#REF!</f>
        <v>#REF!</v>
      </c>
      <c r="O49" s="90"/>
      <c r="P49" s="90"/>
      <c r="Q49" s="90"/>
      <c r="R49" s="90" t="e">
        <f>IF(L49=0,0,O49/L49)*1000</f>
        <v>#REF!</v>
      </c>
      <c r="S49" s="90" t="e">
        <f>IF(M49=0,0,P49/M49)*1000</f>
        <v>#REF!</v>
      </c>
      <c r="T49" s="53" t="e">
        <f>IF(N49=0,0,Q49/N49)*1000</f>
        <v>#REF!</v>
      </c>
    </row>
    <row r="50" spans="4:20" x14ac:dyDescent="0.2">
      <c r="D50" s="96" t="s">
        <v>381</v>
      </c>
      <c r="E50" s="60" t="e">
        <f>#REF!+#REF!</f>
        <v>#REF!</v>
      </c>
      <c r="F50" s="60" t="e">
        <f>#REF!+#REF!</f>
        <v>#REF!</v>
      </c>
      <c r="G50" s="60" t="e">
        <f>#REF!+#REF!</f>
        <v>#REF!</v>
      </c>
      <c r="H50" s="90"/>
      <c r="I50" s="63"/>
      <c r="J50" s="93" t="s">
        <v>449</v>
      </c>
      <c r="K50" s="93" t="s">
        <v>447</v>
      </c>
      <c r="L50" s="90" t="e">
        <f>#REF!</f>
        <v>#REF!</v>
      </c>
      <c r="M50" s="90" t="e">
        <f>#REF!</f>
        <v>#REF!</v>
      </c>
      <c r="N50" s="90" t="e">
        <f>#REF!</f>
        <v>#REF!</v>
      </c>
      <c r="O50" s="90"/>
      <c r="P50" s="90"/>
      <c r="Q50" s="90"/>
      <c r="R50" s="90" t="e">
        <f t="shared" ref="R50" si="1">IF(L50=0,0,O50/L50)*1000</f>
        <v>#REF!</v>
      </c>
      <c r="S50" s="90" t="e">
        <f t="shared" si="0"/>
        <v>#REF!</v>
      </c>
      <c r="T50" s="53" t="e">
        <f t="shared" si="0"/>
        <v>#REF!</v>
      </c>
    </row>
    <row r="51" spans="4:20" x14ac:dyDescent="0.2">
      <c r="D51" s="97" t="s">
        <v>382</v>
      </c>
      <c r="E51" s="61"/>
      <c r="F51" s="61"/>
      <c r="G51" s="61"/>
      <c r="H51" s="90"/>
      <c r="I51" s="63"/>
      <c r="J51" s="63"/>
      <c r="K51" s="61"/>
      <c r="L51" s="90"/>
      <c r="M51" s="90"/>
      <c r="N51" s="90"/>
      <c r="O51" s="90"/>
      <c r="P51" s="90"/>
      <c r="Q51" s="90"/>
      <c r="R51" s="90"/>
      <c r="S51" s="90"/>
      <c r="T51" s="53"/>
    </row>
    <row r="52" spans="4:20" ht="12.75" customHeight="1" x14ac:dyDescent="0.2">
      <c r="D52" s="97" t="s">
        <v>383</v>
      </c>
      <c r="E52" s="61" t="e">
        <f>#REF!</f>
        <v>#REF!</v>
      </c>
      <c r="F52" s="61" t="e">
        <f>#REF!</f>
        <v>#REF!</v>
      </c>
      <c r="G52" s="61" t="e">
        <f>#REF!</f>
        <v>#REF!</v>
      </c>
      <c r="H52" s="90"/>
      <c r="I52" s="61"/>
      <c r="J52" s="61"/>
      <c r="K52" s="61"/>
      <c r="L52" s="90"/>
      <c r="M52" s="90"/>
      <c r="N52" s="90"/>
      <c r="O52" s="90"/>
      <c r="P52" s="90"/>
      <c r="Q52" s="90"/>
      <c r="R52" s="90"/>
      <c r="S52" s="90"/>
      <c r="T52" s="53"/>
    </row>
    <row r="53" spans="4:20" x14ac:dyDescent="0.2">
      <c r="D53" s="52"/>
      <c r="E53" s="61"/>
      <c r="F53" s="61"/>
      <c r="G53" s="61"/>
      <c r="H53" s="90"/>
      <c r="I53" s="61"/>
      <c r="J53" s="61"/>
      <c r="K53" s="62"/>
      <c r="L53" s="90"/>
      <c r="M53" s="90"/>
      <c r="N53" s="90"/>
      <c r="O53" s="90"/>
      <c r="P53" s="90"/>
      <c r="Q53" s="90"/>
      <c r="R53" s="90"/>
      <c r="S53" s="90"/>
      <c r="T53" s="53"/>
    </row>
    <row r="54" spans="4:20" x14ac:dyDescent="0.2">
      <c r="D54" s="95" t="s">
        <v>384</v>
      </c>
      <c r="E54" s="62"/>
      <c r="F54" s="62"/>
      <c r="G54" s="62"/>
      <c r="H54" s="90"/>
      <c r="I54" s="62"/>
      <c r="J54" s="62"/>
      <c r="K54" s="62"/>
      <c r="L54" s="90"/>
      <c r="M54" s="90"/>
      <c r="N54" s="90"/>
      <c r="O54" s="90"/>
      <c r="P54" s="90"/>
      <c r="Q54" s="90"/>
      <c r="R54" s="90"/>
      <c r="S54" s="90"/>
      <c r="T54" s="53"/>
    </row>
    <row r="55" spans="4:20" x14ac:dyDescent="0.2">
      <c r="D55" s="96" t="s">
        <v>385</v>
      </c>
      <c r="E55" s="59"/>
      <c r="F55" s="59"/>
      <c r="G55" s="59"/>
      <c r="H55" s="90"/>
      <c r="I55" s="59"/>
      <c r="J55" s="59"/>
      <c r="K55" s="63"/>
      <c r="L55" s="90"/>
      <c r="M55" s="90"/>
      <c r="N55" s="90"/>
      <c r="O55" s="90"/>
      <c r="P55" s="90"/>
      <c r="Q55" s="90"/>
      <c r="R55" s="90"/>
      <c r="S55" s="90"/>
      <c r="T55" s="53"/>
    </row>
    <row r="56" spans="4:20" x14ac:dyDescent="0.2">
      <c r="D56" s="96" t="s">
        <v>386</v>
      </c>
      <c r="E56" s="63" t="e">
        <f>#REF!/1000</f>
        <v>#REF!</v>
      </c>
      <c r="F56" s="63" t="e">
        <f>#REF!/1000</f>
        <v>#REF!</v>
      </c>
      <c r="G56" s="63" t="e">
        <f>#REF!/1000</f>
        <v>#REF!</v>
      </c>
      <c r="H56" s="90"/>
      <c r="I56" s="63"/>
      <c r="J56" s="63"/>
      <c r="K56" s="63"/>
      <c r="L56" s="90"/>
      <c r="M56" s="90"/>
      <c r="N56" s="90"/>
      <c r="O56" s="90"/>
      <c r="P56" s="90"/>
      <c r="Q56" s="90"/>
      <c r="R56" s="90"/>
      <c r="S56" s="90"/>
      <c r="T56" s="53"/>
    </row>
    <row r="57" spans="4:20" x14ac:dyDescent="0.2">
      <c r="D57" s="97" t="s">
        <v>387</v>
      </c>
      <c r="E57" s="61"/>
      <c r="F57" s="61"/>
      <c r="G57" s="61"/>
      <c r="H57" s="90"/>
      <c r="I57" s="61"/>
      <c r="J57" s="61"/>
      <c r="K57" s="61"/>
      <c r="L57" s="90"/>
      <c r="M57" s="90"/>
      <c r="N57" s="90"/>
      <c r="O57" s="90"/>
      <c r="P57" s="90"/>
      <c r="Q57" s="90"/>
      <c r="R57" s="90"/>
      <c r="S57" s="90"/>
      <c r="T57" s="53"/>
    </row>
    <row r="58" spans="4:20" x14ac:dyDescent="0.2">
      <c r="D58" s="52"/>
      <c r="E58" s="62"/>
      <c r="F58" s="62"/>
      <c r="G58" s="62"/>
      <c r="H58" s="90"/>
      <c r="I58" s="62"/>
      <c r="J58" s="62"/>
      <c r="K58" s="61"/>
      <c r="L58" s="90"/>
      <c r="M58" s="90"/>
      <c r="N58" s="90"/>
      <c r="O58" s="90"/>
      <c r="P58" s="90"/>
      <c r="Q58" s="90"/>
      <c r="R58" s="90"/>
      <c r="S58" s="90"/>
      <c r="T58" s="53"/>
    </row>
    <row r="59" spans="4:20" x14ac:dyDescent="0.2">
      <c r="D59" s="95" t="s">
        <v>388</v>
      </c>
      <c r="E59" s="62"/>
      <c r="F59" s="62"/>
      <c r="G59" s="62"/>
      <c r="H59" s="90"/>
      <c r="I59" s="62"/>
      <c r="J59" s="62"/>
      <c r="K59" s="62"/>
      <c r="L59" s="90"/>
      <c r="M59" s="90"/>
      <c r="N59" s="90"/>
      <c r="O59" s="90"/>
      <c r="P59" s="90"/>
      <c r="Q59" s="90"/>
      <c r="R59" s="90"/>
      <c r="S59" s="90"/>
      <c r="T59" s="53"/>
    </row>
    <row r="60" spans="4:20" x14ac:dyDescent="0.2">
      <c r="D60" s="96" t="s">
        <v>389</v>
      </c>
      <c r="E60" s="63" t="e">
        <f>#REF!</f>
        <v>#REF!</v>
      </c>
      <c r="F60" s="63" t="e">
        <f>#REF!</f>
        <v>#REF!</v>
      </c>
      <c r="G60" s="63" t="e">
        <f>#REF!</f>
        <v>#REF!</v>
      </c>
      <c r="H60" s="90"/>
      <c r="I60" s="63"/>
      <c r="J60" s="63"/>
      <c r="K60" s="63"/>
      <c r="L60" s="90"/>
      <c r="M60" s="90"/>
      <c r="N60" s="90"/>
      <c r="O60" s="90"/>
      <c r="P60" s="90"/>
      <c r="Q60" s="90"/>
      <c r="R60" s="90"/>
      <c r="S60" s="90"/>
      <c r="T60" s="53"/>
    </row>
    <row r="61" spans="4:20" x14ac:dyDescent="0.2">
      <c r="D61" s="96" t="s">
        <v>390</v>
      </c>
      <c r="E61" s="63" t="e">
        <f>#REF!</f>
        <v>#REF!</v>
      </c>
      <c r="F61" s="63" t="e">
        <f>#REF!</f>
        <v>#REF!</v>
      </c>
      <c r="G61" s="63" t="e">
        <f>#REF!</f>
        <v>#REF!</v>
      </c>
      <c r="H61" s="90"/>
      <c r="I61" s="63"/>
      <c r="J61" s="63"/>
      <c r="K61" s="63"/>
      <c r="L61" s="90"/>
      <c r="M61" s="90"/>
      <c r="N61" s="90"/>
      <c r="O61" s="90"/>
      <c r="P61" s="90"/>
      <c r="Q61" s="90"/>
      <c r="R61" s="90"/>
      <c r="S61" s="90"/>
      <c r="T61" s="53"/>
    </row>
    <row r="62" spans="4:20" x14ac:dyDescent="0.2">
      <c r="D62" s="95" t="s">
        <v>391</v>
      </c>
      <c r="E62" s="61"/>
      <c r="F62" s="61"/>
      <c r="G62" s="61"/>
      <c r="H62" s="90"/>
      <c r="I62" s="61"/>
      <c r="J62" s="61"/>
      <c r="K62" s="61"/>
      <c r="L62" s="90"/>
      <c r="M62" s="90"/>
      <c r="N62" s="90"/>
      <c r="O62" s="90"/>
      <c r="P62" s="90"/>
      <c r="Q62" s="90"/>
      <c r="R62" s="90"/>
      <c r="S62" s="90"/>
      <c r="T62" s="53"/>
    </row>
    <row r="63" spans="4:20" x14ac:dyDescent="0.2">
      <c r="D63" s="96"/>
      <c r="E63" s="62"/>
      <c r="F63" s="62"/>
      <c r="G63" s="62"/>
      <c r="H63" s="90"/>
      <c r="I63" s="62"/>
      <c r="J63" s="62"/>
      <c r="K63" s="62"/>
      <c r="L63" s="90"/>
      <c r="M63" s="90"/>
      <c r="N63" s="90"/>
      <c r="O63" s="90"/>
      <c r="P63" s="90"/>
      <c r="Q63" s="90"/>
      <c r="R63" s="90"/>
      <c r="S63" s="90"/>
      <c r="T63" s="53"/>
    </row>
    <row r="64" spans="4:20" x14ac:dyDescent="0.2">
      <c r="D64" s="95" t="s">
        <v>392</v>
      </c>
      <c r="E64" s="62"/>
      <c r="F64" s="62"/>
      <c r="G64" s="62"/>
      <c r="H64" s="90"/>
      <c r="I64" s="62"/>
      <c r="J64" s="62"/>
      <c r="K64" s="62"/>
      <c r="L64" s="90"/>
      <c r="M64" s="90"/>
      <c r="N64" s="90"/>
      <c r="O64" s="90"/>
      <c r="P64" s="90"/>
      <c r="Q64" s="90"/>
      <c r="R64" s="90"/>
      <c r="S64" s="90"/>
      <c r="T64" s="53"/>
    </row>
    <row r="65" spans="4:20" x14ac:dyDescent="0.2">
      <c r="D65" s="96" t="s">
        <v>389</v>
      </c>
      <c r="E65" s="63" t="e">
        <f>#REF!/1000</f>
        <v>#REF!</v>
      </c>
      <c r="F65" s="63" t="e">
        <f>#REF!/1000</f>
        <v>#REF!</v>
      </c>
      <c r="G65" s="63" t="e">
        <f>#REF!/1000</f>
        <v>#REF!</v>
      </c>
      <c r="H65" s="90"/>
      <c r="I65" s="63"/>
      <c r="J65" s="63"/>
      <c r="K65" s="63"/>
      <c r="L65" s="90"/>
      <c r="M65" s="90"/>
      <c r="N65" s="90"/>
      <c r="O65" s="90"/>
      <c r="P65" s="90"/>
      <c r="Q65" s="90"/>
      <c r="R65" s="90"/>
      <c r="S65" s="90"/>
      <c r="T65" s="53"/>
    </row>
    <row r="66" spans="4:20" x14ac:dyDescent="0.2">
      <c r="D66" s="96" t="s">
        <v>390</v>
      </c>
      <c r="E66" s="63" t="e">
        <f>#REF!/1000</f>
        <v>#REF!</v>
      </c>
      <c r="F66" s="63" t="e">
        <f>#REF!/1000</f>
        <v>#REF!</v>
      </c>
      <c r="G66" s="63" t="e">
        <f>#REF!/1000</f>
        <v>#REF!</v>
      </c>
      <c r="H66" s="90"/>
      <c r="I66" s="63"/>
      <c r="J66" s="63"/>
      <c r="K66" s="63"/>
      <c r="L66" s="90"/>
      <c r="M66" s="90"/>
      <c r="N66" s="90"/>
      <c r="O66" s="90"/>
      <c r="P66" s="90"/>
      <c r="Q66" s="90"/>
      <c r="R66" s="90"/>
      <c r="S66" s="90"/>
      <c r="T66" s="53"/>
    </row>
    <row r="67" spans="4:20" x14ac:dyDescent="0.2">
      <c r="D67" s="98" t="s">
        <v>393</v>
      </c>
      <c r="E67" s="61"/>
      <c r="F67" s="61"/>
      <c r="G67" s="61"/>
      <c r="H67" s="90"/>
      <c r="I67" s="61"/>
      <c r="J67" s="61"/>
      <c r="K67" s="61"/>
      <c r="L67" s="90"/>
      <c r="M67" s="90"/>
      <c r="N67" s="90"/>
      <c r="O67" s="90"/>
      <c r="P67" s="90"/>
      <c r="Q67" s="90"/>
      <c r="R67" s="90"/>
      <c r="S67" s="90"/>
      <c r="T67" s="53"/>
    </row>
    <row r="68" spans="4:20" x14ac:dyDescent="0.2">
      <c r="D68" s="96"/>
      <c r="E68" s="63"/>
      <c r="F68" s="63"/>
      <c r="G68" s="63"/>
      <c r="H68" s="90"/>
      <c r="I68" s="63"/>
      <c r="J68" s="63"/>
      <c r="K68" s="62"/>
      <c r="L68" s="90"/>
      <c r="M68" s="90"/>
      <c r="N68" s="90"/>
      <c r="O68" s="90"/>
      <c r="P68" s="90"/>
      <c r="Q68" s="90"/>
      <c r="R68" s="90"/>
      <c r="S68" s="90"/>
      <c r="T68" s="53"/>
    </row>
    <row r="69" spans="4:20" x14ac:dyDescent="0.2">
      <c r="D69" s="95" t="s">
        <v>453</v>
      </c>
      <c r="E69" s="62"/>
      <c r="F69" s="62"/>
      <c r="G69" s="62"/>
      <c r="H69" s="90"/>
      <c r="I69" s="62"/>
      <c r="J69" s="62"/>
      <c r="K69" s="62"/>
      <c r="L69" s="90"/>
      <c r="M69" s="90"/>
      <c r="N69" s="90"/>
      <c r="O69" s="90"/>
      <c r="P69" s="90"/>
      <c r="Q69" s="90"/>
      <c r="R69" s="90"/>
      <c r="S69" s="90"/>
      <c r="T69" s="53"/>
    </row>
    <row r="70" spans="4:20" x14ac:dyDescent="0.2">
      <c r="D70" s="96" t="s">
        <v>300</v>
      </c>
      <c r="E70" s="63" t="e">
        <f>#REF!+#REF!</f>
        <v>#REF!</v>
      </c>
      <c r="F70" s="63" t="e">
        <f>#REF!+#REF!</f>
        <v>#REF!</v>
      </c>
      <c r="G70" s="63" t="e">
        <f>#REF!+#REF!</f>
        <v>#REF!</v>
      </c>
      <c r="H70" s="90"/>
      <c r="I70" s="62"/>
      <c r="J70" s="62"/>
      <c r="K70" s="63"/>
      <c r="L70" s="90"/>
      <c r="M70" s="90"/>
      <c r="N70" s="90"/>
      <c r="O70" s="90"/>
      <c r="P70" s="90"/>
      <c r="Q70" s="90"/>
      <c r="R70" s="90"/>
      <c r="S70" s="90"/>
      <c r="T70" s="53"/>
    </row>
    <row r="71" spans="4:20" x14ac:dyDescent="0.2">
      <c r="D71" s="96" t="s">
        <v>303</v>
      </c>
      <c r="E71" s="63" t="e">
        <f>#REF!</f>
        <v>#REF!</v>
      </c>
      <c r="F71" s="63" t="e">
        <f>#REF!</f>
        <v>#REF!</v>
      </c>
      <c r="G71" s="63" t="e">
        <f>#REF!</f>
        <v>#REF!</v>
      </c>
      <c r="H71" s="90"/>
      <c r="I71" s="62"/>
      <c r="J71" s="62"/>
      <c r="K71" s="63"/>
      <c r="L71" s="90"/>
      <c r="M71" s="90"/>
      <c r="N71" s="90"/>
      <c r="O71" s="90"/>
      <c r="P71" s="90"/>
      <c r="Q71" s="90"/>
      <c r="R71" s="90"/>
      <c r="S71" s="90"/>
      <c r="T71" s="53"/>
    </row>
    <row r="72" spans="4:20" x14ac:dyDescent="0.2">
      <c r="D72" s="99" t="s">
        <v>454</v>
      </c>
      <c r="E72" s="90"/>
      <c r="F72" s="90"/>
      <c r="G72" s="90"/>
      <c r="H72" s="90"/>
      <c r="I72" s="62"/>
      <c r="J72" s="62"/>
      <c r="K72" s="61"/>
      <c r="L72" s="90"/>
      <c r="M72" s="90"/>
      <c r="N72" s="90"/>
      <c r="O72" s="90"/>
      <c r="P72" s="90"/>
      <c r="Q72" s="90"/>
      <c r="R72" s="90"/>
      <c r="S72" s="90"/>
      <c r="T72" s="53"/>
    </row>
    <row r="73" spans="4:20" x14ac:dyDescent="0.2">
      <c r="D73" s="99"/>
      <c r="E73" s="61"/>
      <c r="F73" s="61"/>
      <c r="G73" s="61"/>
      <c r="H73" s="90"/>
      <c r="I73" s="61"/>
      <c r="J73" s="61"/>
      <c r="K73" s="63"/>
      <c r="L73" s="90"/>
      <c r="M73" s="90"/>
      <c r="N73" s="90"/>
      <c r="O73" s="90"/>
      <c r="P73" s="90"/>
      <c r="Q73" s="90"/>
      <c r="R73" s="90"/>
      <c r="S73" s="90"/>
      <c r="T73" s="53"/>
    </row>
    <row r="74" spans="4:20" x14ac:dyDescent="0.2">
      <c r="D74" s="99" t="s">
        <v>81</v>
      </c>
      <c r="E74" s="63"/>
      <c r="F74" s="63"/>
      <c r="G74" s="63"/>
      <c r="H74" s="90"/>
      <c r="I74" s="63"/>
      <c r="J74" s="63"/>
      <c r="K74" s="62"/>
      <c r="L74" s="90"/>
      <c r="M74" s="90"/>
      <c r="N74" s="90"/>
      <c r="O74" s="90"/>
      <c r="P74" s="90"/>
      <c r="Q74" s="90"/>
      <c r="R74" s="90"/>
      <c r="S74" s="90"/>
      <c r="T74" s="53"/>
    </row>
    <row r="75" spans="4:20" x14ac:dyDescent="0.2">
      <c r="D75" s="96" t="s">
        <v>455</v>
      </c>
      <c r="E75" s="63"/>
      <c r="F75" s="63"/>
      <c r="G75" s="63"/>
      <c r="H75" s="90"/>
      <c r="I75" s="63"/>
      <c r="J75" s="63"/>
      <c r="K75" s="63"/>
      <c r="L75" s="90"/>
      <c r="M75" s="90"/>
      <c r="N75" s="90"/>
      <c r="O75" s="90"/>
      <c r="P75" s="90"/>
      <c r="Q75" s="90"/>
      <c r="R75" s="90"/>
      <c r="S75" s="90"/>
      <c r="T75" s="53"/>
    </row>
    <row r="76" spans="4:20" x14ac:dyDescent="0.2">
      <c r="D76" s="105" t="s">
        <v>456</v>
      </c>
      <c r="E76" s="61"/>
      <c r="F76" s="61"/>
      <c r="G76" s="61"/>
      <c r="H76" s="90"/>
      <c r="I76" s="61"/>
      <c r="J76" s="61"/>
      <c r="K76" s="63"/>
      <c r="L76" s="90"/>
      <c r="M76" s="90"/>
      <c r="N76" s="90"/>
      <c r="O76" s="90"/>
      <c r="P76" s="90"/>
      <c r="Q76" s="90"/>
      <c r="R76" s="90"/>
      <c r="S76" s="90"/>
      <c r="T76" s="53"/>
    </row>
    <row r="77" spans="4:20" x14ac:dyDescent="0.2">
      <c r="D77" s="96"/>
      <c r="E77" s="63"/>
      <c r="F77" s="63"/>
      <c r="G77" s="63"/>
      <c r="H77" s="90"/>
      <c r="I77" s="63"/>
      <c r="J77" s="63"/>
      <c r="K77" s="63"/>
      <c r="L77" s="90"/>
      <c r="M77" s="90"/>
      <c r="N77" s="90"/>
      <c r="O77" s="90"/>
      <c r="P77" s="90"/>
      <c r="Q77" s="90"/>
      <c r="R77" s="90"/>
      <c r="S77" s="90"/>
      <c r="T77" s="53"/>
    </row>
    <row r="78" spans="4:20" x14ac:dyDescent="0.2">
      <c r="D78" s="95" t="s">
        <v>457</v>
      </c>
      <c r="E78" s="63"/>
      <c r="F78" s="63"/>
      <c r="G78" s="63"/>
      <c r="H78" s="90"/>
      <c r="I78" s="63"/>
      <c r="J78" s="63"/>
      <c r="K78" s="63"/>
      <c r="L78" s="90"/>
      <c r="M78" s="90"/>
      <c r="N78" s="90"/>
      <c r="O78" s="90"/>
      <c r="P78" s="90"/>
      <c r="Q78" s="90"/>
      <c r="R78" s="90"/>
      <c r="S78" s="90"/>
      <c r="T78" s="53"/>
    </row>
    <row r="79" spans="4:20" x14ac:dyDescent="0.2">
      <c r="D79" s="96" t="s">
        <v>385</v>
      </c>
      <c r="E79" s="63" t="e">
        <f>#REF!</f>
        <v>#REF!</v>
      </c>
      <c r="F79" s="63" t="e">
        <f>#REF!</f>
        <v>#REF!</v>
      </c>
      <c r="G79" s="63" t="e">
        <f>#REF!</f>
        <v>#REF!</v>
      </c>
      <c r="H79" s="90"/>
      <c r="I79" s="63"/>
      <c r="J79" s="63"/>
      <c r="K79" s="63"/>
      <c r="L79" s="90"/>
      <c r="M79" s="90"/>
      <c r="N79" s="90"/>
      <c r="O79" s="90"/>
      <c r="P79" s="90"/>
      <c r="Q79" s="90"/>
      <c r="R79" s="90"/>
      <c r="S79" s="90"/>
      <c r="T79" s="53"/>
    </row>
    <row r="80" spans="4:20" x14ac:dyDescent="0.2">
      <c r="D80" s="96" t="s">
        <v>458</v>
      </c>
      <c r="E80" s="63" t="e">
        <f>#REF!/1000</f>
        <v>#REF!</v>
      </c>
      <c r="F80" s="63" t="e">
        <f>#REF!/1000</f>
        <v>#REF!</v>
      </c>
      <c r="G80" s="63" t="e">
        <f>#REF!/1000</f>
        <v>#REF!</v>
      </c>
      <c r="H80" s="90"/>
      <c r="I80" s="63"/>
      <c r="J80" s="63"/>
      <c r="K80" s="61"/>
      <c r="L80" s="90"/>
      <c r="M80" s="90"/>
      <c r="N80" s="90"/>
      <c r="O80" s="90"/>
      <c r="P80" s="90"/>
      <c r="Q80" s="90"/>
      <c r="R80" s="90"/>
      <c r="S80" s="90"/>
      <c r="T80" s="53"/>
    </row>
    <row r="81" spans="1:26" x14ac:dyDescent="0.2">
      <c r="D81" s="97" t="s">
        <v>459</v>
      </c>
      <c r="E81" s="61"/>
      <c r="F81" s="61"/>
      <c r="G81" s="61"/>
      <c r="H81" s="61"/>
      <c r="I81" s="61"/>
      <c r="J81" s="61"/>
      <c r="K81" s="63"/>
      <c r="L81" s="90"/>
      <c r="M81" s="90"/>
      <c r="N81" s="90"/>
      <c r="O81" s="90"/>
      <c r="P81" s="90"/>
      <c r="Q81" s="90"/>
      <c r="R81" s="90"/>
      <c r="S81" s="90"/>
      <c r="T81" s="53"/>
    </row>
    <row r="82" spans="1:26" x14ac:dyDescent="0.2">
      <c r="D82" s="96"/>
      <c r="E82" s="63"/>
      <c r="F82" s="63"/>
      <c r="G82" s="63"/>
      <c r="H82" s="63"/>
      <c r="I82" s="63"/>
      <c r="J82" s="63"/>
      <c r="K82" s="63"/>
      <c r="L82" s="90"/>
      <c r="M82" s="90"/>
      <c r="N82" s="90"/>
      <c r="O82" s="90"/>
      <c r="P82" s="90"/>
      <c r="Q82" s="90"/>
      <c r="R82" s="90"/>
      <c r="S82" s="90"/>
      <c r="T82" s="53"/>
    </row>
    <row r="83" spans="1:26" ht="15" customHeight="1" x14ac:dyDescent="0.2">
      <c r="D83" s="96"/>
      <c r="E83" s="63"/>
      <c r="F83" s="63"/>
      <c r="G83" s="63"/>
      <c r="H83" s="1110" t="s">
        <v>394</v>
      </c>
      <c r="I83" s="1110"/>
      <c r="J83" s="1110"/>
      <c r="K83" s="63"/>
      <c r="L83" s="90"/>
      <c r="M83" s="90"/>
      <c r="N83" s="90"/>
      <c r="O83" s="90"/>
      <c r="P83" s="90"/>
      <c r="Q83" s="90"/>
      <c r="R83" s="90"/>
      <c r="S83" s="90"/>
      <c r="T83" s="53"/>
    </row>
    <row r="84" spans="1:26" x14ac:dyDescent="0.2">
      <c r="D84" s="96"/>
      <c r="E84" s="91">
        <v>2022</v>
      </c>
      <c r="F84" s="91">
        <v>2023</v>
      </c>
      <c r="G84" s="91">
        <v>2024</v>
      </c>
      <c r="H84" s="91">
        <v>2025</v>
      </c>
      <c r="I84" s="58">
        <v>2026</v>
      </c>
      <c r="J84" s="58">
        <v>2027</v>
      </c>
      <c r="K84" s="58"/>
      <c r="L84" s="90"/>
      <c r="M84" s="90"/>
      <c r="N84" s="90"/>
      <c r="O84" s="90"/>
      <c r="P84" s="90"/>
      <c r="Q84" s="90"/>
      <c r="R84" s="90"/>
      <c r="S84" s="90"/>
      <c r="T84" s="53"/>
    </row>
    <row r="85" spans="1:26" x14ac:dyDescent="0.2">
      <c r="D85" s="100" t="s">
        <v>395</v>
      </c>
      <c r="E85" s="101" t="e">
        <f>#REF!/1000</f>
        <v>#REF!</v>
      </c>
      <c r="F85" s="101" t="e">
        <f>#REF!/1000</f>
        <v>#REF!</v>
      </c>
      <c r="G85" s="101" t="e">
        <f>#REF!/1000</f>
        <v>#REF!</v>
      </c>
      <c r="H85" s="101" t="e">
        <f>#REF!/1000</f>
        <v>#REF!</v>
      </c>
      <c r="I85" s="101" t="e">
        <f>#REF!/1000</f>
        <v>#REF!</v>
      </c>
      <c r="J85" s="101" t="e">
        <f>#REF!/1000</f>
        <v>#REF!</v>
      </c>
      <c r="K85" s="101"/>
      <c r="L85" s="56"/>
      <c r="M85" s="56"/>
      <c r="N85" s="56"/>
      <c r="O85" s="56"/>
      <c r="P85" s="56"/>
      <c r="Q85" s="56"/>
      <c r="R85" s="56"/>
      <c r="S85" s="56"/>
      <c r="T85" s="57"/>
    </row>
    <row r="86" spans="1:26" x14ac:dyDescent="0.2">
      <c r="D86" s="90"/>
      <c r="E86" s="90"/>
      <c r="F86" s="90"/>
      <c r="G86" s="90"/>
      <c r="H86" s="90"/>
      <c r="I86" s="90"/>
      <c r="J86" s="90"/>
      <c r="K86" s="63"/>
    </row>
    <row r="87" spans="1:26" x14ac:dyDescent="0.2">
      <c r="D87" s="107" t="s">
        <v>396</v>
      </c>
      <c r="E87" s="49"/>
      <c r="F87" s="49"/>
      <c r="G87" s="49"/>
      <c r="H87" s="49"/>
      <c r="I87" s="49"/>
      <c r="J87" s="49"/>
      <c r="K87" s="112"/>
      <c r="L87" s="49"/>
      <c r="M87" s="49"/>
      <c r="N87" s="49"/>
      <c r="O87" s="49"/>
      <c r="P87" s="49"/>
      <c r="Q87" s="49"/>
      <c r="R87" s="49"/>
      <c r="S87" s="49"/>
      <c r="T87" s="49"/>
      <c r="U87" s="49"/>
      <c r="V87" s="49"/>
      <c r="W87" s="49"/>
      <c r="X87" s="49"/>
      <c r="Y87" s="49"/>
      <c r="Z87" s="50"/>
    </row>
    <row r="88" spans="1:26" ht="13.5" thickBot="1" x14ac:dyDescent="0.25">
      <c r="D88" s="113" t="s">
        <v>397</v>
      </c>
      <c r="E88" s="64" t="s">
        <v>398</v>
      </c>
      <c r="F88" s="64" t="s">
        <v>399</v>
      </c>
      <c r="G88" s="64" t="s">
        <v>400</v>
      </c>
      <c r="H88" s="64" t="s">
        <v>401</v>
      </c>
      <c r="I88" s="64" t="s">
        <v>402</v>
      </c>
      <c r="J88" s="64" t="s">
        <v>403</v>
      </c>
      <c r="K88" s="65" t="s">
        <v>404</v>
      </c>
      <c r="L88" s="65" t="s">
        <v>460</v>
      </c>
      <c r="M88" s="64" t="s">
        <v>405</v>
      </c>
      <c r="N88" s="64" t="s">
        <v>406</v>
      </c>
      <c r="O88" s="64" t="s">
        <v>461</v>
      </c>
      <c r="P88" s="66" t="s">
        <v>407</v>
      </c>
      <c r="Q88" s="66" t="s">
        <v>408</v>
      </c>
      <c r="R88" s="66" t="s">
        <v>409</v>
      </c>
      <c r="S88" s="66" t="s">
        <v>410</v>
      </c>
      <c r="T88" s="66" t="s">
        <v>411</v>
      </c>
      <c r="U88" s="66" t="s">
        <v>412</v>
      </c>
      <c r="V88" s="90"/>
      <c r="W88" s="90"/>
      <c r="X88" s="90">
        <v>2022</v>
      </c>
      <c r="Y88" s="90">
        <v>2023</v>
      </c>
      <c r="Z88" s="53">
        <v>2024</v>
      </c>
    </row>
    <row r="89" spans="1:26" x14ac:dyDescent="0.2">
      <c r="D89" s="114">
        <f>Intro!D141</f>
        <v>0</v>
      </c>
      <c r="E89" s="115" t="s">
        <v>413</v>
      </c>
      <c r="F89" s="115" t="s">
        <v>414</v>
      </c>
      <c r="G89" s="115" t="s">
        <v>414</v>
      </c>
      <c r="H89" s="115" t="s">
        <v>414</v>
      </c>
      <c r="I89" s="115" t="s">
        <v>415</v>
      </c>
      <c r="J89" s="115" t="s">
        <v>415</v>
      </c>
      <c r="K89" s="115"/>
      <c r="L89" s="115" t="s">
        <v>415</v>
      </c>
      <c r="M89" s="115" t="s">
        <v>417</v>
      </c>
      <c r="N89" s="115" t="s">
        <v>418</v>
      </c>
      <c r="O89" s="115" t="s">
        <v>446</v>
      </c>
      <c r="P89" s="67" t="e">
        <f>#REF!</f>
        <v>#REF!</v>
      </c>
      <c r="Q89" s="68" t="e">
        <f>#REF!</f>
        <v>#REF!</v>
      </c>
      <c r="R89" s="68" t="e">
        <f>#REF!</f>
        <v>#REF!</v>
      </c>
      <c r="S89" s="67" t="e">
        <f>#REF!</f>
        <v>#REF!</v>
      </c>
      <c r="T89" s="68" t="e">
        <f>#REF!</f>
        <v>#REF!</v>
      </c>
      <c r="U89" s="68" t="e">
        <f>#REF!</f>
        <v>#REF!</v>
      </c>
      <c r="V89" s="90"/>
      <c r="W89" s="90" t="s">
        <v>462</v>
      </c>
      <c r="X89" s="90" t="e">
        <f>#REF!*0.01</f>
        <v>#REF!</v>
      </c>
      <c r="Y89" s="90" t="e">
        <f>#REF!*0.01</f>
        <v>#REF!</v>
      </c>
      <c r="Z89" s="53" t="e">
        <f>#REF!*0.01</f>
        <v>#REF!</v>
      </c>
    </row>
    <row r="90" spans="1:26" x14ac:dyDescent="0.2">
      <c r="D90" s="116">
        <f t="shared" ref="D90:E92" si="2">D89</f>
        <v>0</v>
      </c>
      <c r="E90" s="117" t="str">
        <f t="shared" si="2"/>
        <v>1 - Producer</v>
      </c>
      <c r="F90" s="117" t="s">
        <v>414</v>
      </c>
      <c r="G90" s="117" t="s">
        <v>414</v>
      </c>
      <c r="H90" s="117" t="s">
        <v>414</v>
      </c>
      <c r="I90" s="117" t="str">
        <f t="shared" ref="I90:J92" si="3">I89</f>
        <v>DOM</v>
      </c>
      <c r="J90" s="117" t="str">
        <f t="shared" si="3"/>
        <v>DOM</v>
      </c>
      <c r="K90" s="117"/>
      <c r="L90" s="117" t="str">
        <f>L89</f>
        <v>DOM</v>
      </c>
      <c r="M90" s="117" t="s">
        <v>417</v>
      </c>
      <c r="N90" s="117" t="s">
        <v>419</v>
      </c>
      <c r="O90" s="117" t="s">
        <v>446</v>
      </c>
      <c r="P90" s="69" t="e">
        <f>#REF!</f>
        <v>#REF!</v>
      </c>
      <c r="Q90" s="117" t="e">
        <f>#REF!</f>
        <v>#REF!</v>
      </c>
      <c r="R90" s="117" t="e">
        <f>#REF!</f>
        <v>#REF!</v>
      </c>
      <c r="S90" s="69" t="e">
        <f>#REF!</f>
        <v>#REF!</v>
      </c>
      <c r="T90" s="117" t="e">
        <f>#REF!</f>
        <v>#REF!</v>
      </c>
      <c r="U90" s="117" t="e">
        <f>#REF!</f>
        <v>#REF!</v>
      </c>
      <c r="V90" s="90"/>
      <c r="W90" s="90"/>
      <c r="X90" s="90"/>
      <c r="Y90" s="90"/>
      <c r="Z90" s="53"/>
    </row>
    <row r="91" spans="1:26" x14ac:dyDescent="0.2">
      <c r="D91" s="118">
        <f t="shared" si="2"/>
        <v>0</v>
      </c>
      <c r="E91" s="119" t="str">
        <f t="shared" si="2"/>
        <v>1 - Producer</v>
      </c>
      <c r="F91" s="119" t="s">
        <v>414</v>
      </c>
      <c r="G91" s="119" t="s">
        <v>414</v>
      </c>
      <c r="H91" s="119" t="s">
        <v>414</v>
      </c>
      <c r="I91" s="119" t="str">
        <f t="shared" si="3"/>
        <v>DOM</v>
      </c>
      <c r="J91" s="119" t="str">
        <f t="shared" si="3"/>
        <v>DOM</v>
      </c>
      <c r="K91" s="119"/>
      <c r="L91" s="119" t="str">
        <f>L90</f>
        <v>DOM</v>
      </c>
      <c r="M91" s="119" t="s">
        <v>417</v>
      </c>
      <c r="N91" s="119" t="s">
        <v>418</v>
      </c>
      <c r="O91" s="119" t="s">
        <v>447</v>
      </c>
      <c r="P91" s="70" t="e">
        <f>#REF!</f>
        <v>#REF!</v>
      </c>
      <c r="Q91" s="119" t="e">
        <f>#REF!</f>
        <v>#REF!</v>
      </c>
      <c r="R91" s="119" t="e">
        <f>#REF!</f>
        <v>#REF!</v>
      </c>
      <c r="S91" s="70" t="e">
        <f>#REF!</f>
        <v>#REF!</v>
      </c>
      <c r="T91" s="119" t="e">
        <f>#REF!</f>
        <v>#REF!</v>
      </c>
      <c r="U91" s="119" t="e">
        <f>#REF!</f>
        <v>#REF!</v>
      </c>
      <c r="V91" s="90"/>
      <c r="W91" s="90"/>
      <c r="X91" s="90"/>
      <c r="Y91" s="90"/>
      <c r="Z91" s="53"/>
    </row>
    <row r="92" spans="1:26" x14ac:dyDescent="0.2">
      <c r="D92" s="120">
        <f t="shared" si="2"/>
        <v>0</v>
      </c>
      <c r="E92" s="121" t="str">
        <f t="shared" si="2"/>
        <v>1 - Producer</v>
      </c>
      <c r="F92" s="121" t="s">
        <v>414</v>
      </c>
      <c r="G92" s="121" t="s">
        <v>414</v>
      </c>
      <c r="H92" s="121" t="s">
        <v>414</v>
      </c>
      <c r="I92" s="121" t="str">
        <f t="shared" si="3"/>
        <v>DOM</v>
      </c>
      <c r="J92" s="121" t="str">
        <f t="shared" si="3"/>
        <v>DOM</v>
      </c>
      <c r="K92" s="121"/>
      <c r="L92" s="121" t="str">
        <f>L91</f>
        <v>DOM</v>
      </c>
      <c r="M92" s="121" t="s">
        <v>417</v>
      </c>
      <c r="N92" s="121" t="s">
        <v>419</v>
      </c>
      <c r="O92" s="121" t="s">
        <v>447</v>
      </c>
      <c r="P92" s="122" t="e">
        <f>#REF!</f>
        <v>#REF!</v>
      </c>
      <c r="Q92" s="121" t="e">
        <f>#REF!</f>
        <v>#REF!</v>
      </c>
      <c r="R92" s="121" t="e">
        <f>#REF!</f>
        <v>#REF!</v>
      </c>
      <c r="S92" s="122" t="e">
        <f>#REF!</f>
        <v>#REF!</v>
      </c>
      <c r="T92" s="121" t="e">
        <f>#REF!</f>
        <v>#REF!</v>
      </c>
      <c r="U92" s="121" t="e">
        <f>#REF!</f>
        <v>#REF!</v>
      </c>
      <c r="V92" s="56"/>
      <c r="W92" s="56"/>
      <c r="X92" s="56"/>
      <c r="Y92" s="56"/>
      <c r="Z92" s="57"/>
    </row>
    <row r="93" spans="1:26" x14ac:dyDescent="0.2">
      <c r="L93" s="63"/>
    </row>
    <row r="94" spans="1:26" ht="13.5" thickBot="1" x14ac:dyDescent="0.25">
      <c r="D94" s="107" t="s">
        <v>420</v>
      </c>
      <c r="E94" s="49"/>
      <c r="F94" s="49"/>
      <c r="G94" s="49"/>
      <c r="H94" s="49"/>
      <c r="I94" s="49"/>
      <c r="J94" s="49"/>
      <c r="K94" s="49"/>
      <c r="L94" s="49"/>
      <c r="M94" s="49"/>
      <c r="N94" s="50"/>
    </row>
    <row r="95" spans="1:26" ht="15" customHeight="1" x14ac:dyDescent="0.2">
      <c r="A95" s="46" t="s">
        <v>464</v>
      </c>
      <c r="D95" s="123"/>
      <c r="E95" s="71"/>
      <c r="F95" s="71"/>
      <c r="G95" s="71"/>
      <c r="H95" s="71"/>
      <c r="I95" s="1108" t="s">
        <v>463</v>
      </c>
      <c r="J95" s="1108"/>
      <c r="K95" s="1108"/>
      <c r="L95" s="1108" t="s">
        <v>465</v>
      </c>
      <c r="M95" s="1108"/>
      <c r="N95" s="1109"/>
    </row>
    <row r="96" spans="1:26" ht="12.75" customHeight="1" x14ac:dyDescent="0.2">
      <c r="D96" s="124" t="s">
        <v>397</v>
      </c>
      <c r="E96" s="125" t="s">
        <v>421</v>
      </c>
      <c r="F96" s="125" t="s">
        <v>422</v>
      </c>
      <c r="G96" s="125" t="s">
        <v>423</v>
      </c>
      <c r="H96" s="125" t="s">
        <v>424</v>
      </c>
      <c r="I96" s="126">
        <v>2022</v>
      </c>
      <c r="J96" s="126">
        <v>2023</v>
      </c>
      <c r="K96" s="126">
        <v>2024</v>
      </c>
      <c r="L96" s="126">
        <f>I96</f>
        <v>2022</v>
      </c>
      <c r="M96" s="126">
        <f>J96</f>
        <v>2023</v>
      </c>
      <c r="N96" s="127">
        <f>K96</f>
        <v>2024</v>
      </c>
    </row>
    <row r="97" spans="4:30" x14ac:dyDescent="0.2">
      <c r="D97" s="128">
        <f>D89</f>
        <v>0</v>
      </c>
      <c r="E97" s="129" t="s">
        <v>413</v>
      </c>
      <c r="F97" s="129" t="s">
        <v>356</v>
      </c>
      <c r="G97" s="129" t="s">
        <v>425</v>
      </c>
      <c r="H97" s="72" t="s">
        <v>426</v>
      </c>
      <c r="I97" s="90" t="e">
        <f>F8*L97*0.01</f>
        <v>#REF!</v>
      </c>
      <c r="J97" s="90" t="e">
        <f t="shared" ref="J97:K101" si="4">G8*M97*0.01</f>
        <v>#REF!</v>
      </c>
      <c r="K97" s="90" t="e">
        <f t="shared" si="4"/>
        <v>#REF!</v>
      </c>
      <c r="L97" s="90" t="e">
        <f>#REF!</f>
        <v>#REF!</v>
      </c>
      <c r="M97" s="90" t="e">
        <f>#REF!</f>
        <v>#REF!</v>
      </c>
      <c r="N97" s="53" t="e">
        <f>#REF!</f>
        <v>#REF!</v>
      </c>
    </row>
    <row r="98" spans="4:30" x14ac:dyDescent="0.2">
      <c r="D98" s="130">
        <f>D97</f>
        <v>0</v>
      </c>
      <c r="E98" s="131" t="s">
        <v>413</v>
      </c>
      <c r="F98" s="131" t="str">
        <f t="shared" ref="F98:F101" si="5">F97</f>
        <v>Domestic Sales</v>
      </c>
      <c r="G98" s="131" t="s">
        <v>427</v>
      </c>
      <c r="H98" s="73" t="s">
        <v>428</v>
      </c>
      <c r="I98" s="90" t="e">
        <f t="shared" ref="I98:I101" si="6">F9*L98*0.01</f>
        <v>#REF!</v>
      </c>
      <c r="J98" s="90" t="e">
        <f t="shared" si="4"/>
        <v>#REF!</v>
      </c>
      <c r="K98" s="90" t="e">
        <f t="shared" si="4"/>
        <v>#REF!</v>
      </c>
      <c r="L98" s="90" t="e">
        <f>#REF!</f>
        <v>#REF!</v>
      </c>
      <c r="M98" s="90" t="e">
        <f>#REF!</f>
        <v>#REF!</v>
      </c>
      <c r="N98" s="53" t="e">
        <f>#REF!</f>
        <v>#REF!</v>
      </c>
    </row>
    <row r="99" spans="4:30" x14ac:dyDescent="0.2">
      <c r="D99" s="130">
        <f t="shared" ref="D99:D101" si="7">D98</f>
        <v>0</v>
      </c>
      <c r="E99" s="131" t="s">
        <v>413</v>
      </c>
      <c r="F99" s="131" t="str">
        <f t="shared" si="5"/>
        <v>Domestic Sales</v>
      </c>
      <c r="G99" s="131" t="s">
        <v>429</v>
      </c>
      <c r="H99" s="73" t="s">
        <v>430</v>
      </c>
      <c r="I99" s="90" t="e">
        <f t="shared" si="6"/>
        <v>#REF!</v>
      </c>
      <c r="J99" s="90" t="e">
        <f t="shared" si="4"/>
        <v>#REF!</v>
      </c>
      <c r="K99" s="90" t="e">
        <f t="shared" si="4"/>
        <v>#REF!</v>
      </c>
      <c r="L99" s="90" t="e">
        <f>#REF!</f>
        <v>#REF!</v>
      </c>
      <c r="M99" s="90" t="e">
        <f>#REF!</f>
        <v>#REF!</v>
      </c>
      <c r="N99" s="53" t="e">
        <f>#REF!</f>
        <v>#REF!</v>
      </c>
    </row>
    <row r="100" spans="4:30" x14ac:dyDescent="0.2">
      <c r="D100" s="130">
        <f t="shared" si="7"/>
        <v>0</v>
      </c>
      <c r="E100" s="131" t="s">
        <v>413</v>
      </c>
      <c r="F100" s="131" t="str">
        <f t="shared" si="5"/>
        <v>Domestic Sales</v>
      </c>
      <c r="G100" s="131" t="s">
        <v>431</v>
      </c>
      <c r="H100" s="73" t="s">
        <v>432</v>
      </c>
      <c r="I100" s="90" t="e">
        <f t="shared" si="6"/>
        <v>#REF!</v>
      </c>
      <c r="J100" s="90" t="e">
        <f t="shared" si="4"/>
        <v>#REF!</v>
      </c>
      <c r="K100" s="90" t="e">
        <f t="shared" si="4"/>
        <v>#REF!</v>
      </c>
      <c r="L100" s="90" t="e">
        <f>#REF!</f>
        <v>#REF!</v>
      </c>
      <c r="M100" s="90" t="e">
        <f>#REF!</f>
        <v>#REF!</v>
      </c>
      <c r="N100" s="53" t="e">
        <f>#REF!</f>
        <v>#REF!</v>
      </c>
    </row>
    <row r="101" spans="4:30" x14ac:dyDescent="0.2">
      <c r="D101" s="132">
        <f t="shared" si="7"/>
        <v>0</v>
      </c>
      <c r="E101" s="133" t="s">
        <v>413</v>
      </c>
      <c r="F101" s="133" t="str">
        <f t="shared" si="5"/>
        <v>Domestic Sales</v>
      </c>
      <c r="G101" s="133" t="s">
        <v>433</v>
      </c>
      <c r="H101" s="134" t="s">
        <v>434</v>
      </c>
      <c r="I101" s="56" t="e">
        <f t="shared" si="6"/>
        <v>#REF!</v>
      </c>
      <c r="J101" s="56" t="e">
        <f t="shared" si="4"/>
        <v>#REF!</v>
      </c>
      <c r="K101" s="56" t="e">
        <f t="shared" si="4"/>
        <v>#REF!</v>
      </c>
      <c r="L101" s="56" t="e">
        <f>#REF!</f>
        <v>#REF!</v>
      </c>
      <c r="M101" s="56" t="e">
        <f>#REF!</f>
        <v>#REF!</v>
      </c>
      <c r="N101" s="57" t="e">
        <f>#REF!</f>
        <v>#REF!</v>
      </c>
    </row>
    <row r="104" spans="4:30" x14ac:dyDescent="0.2">
      <c r="D104" s="107" t="s">
        <v>466</v>
      </c>
      <c r="E104" s="49"/>
      <c r="F104" s="49"/>
      <c r="G104" s="49"/>
      <c r="H104" s="49"/>
      <c r="I104" s="49"/>
      <c r="J104" s="49"/>
      <c r="K104" s="49"/>
      <c r="L104" s="49"/>
      <c r="M104" s="49"/>
      <c r="N104" s="49"/>
      <c r="O104" s="49"/>
      <c r="P104" s="1104" t="s">
        <v>450</v>
      </c>
      <c r="Q104" s="1104"/>
      <c r="R104" s="1104"/>
      <c r="S104" s="1104"/>
      <c r="T104" s="1104"/>
      <c r="U104" s="1104"/>
      <c r="V104" s="1104"/>
      <c r="W104" s="1104" t="s">
        <v>476</v>
      </c>
      <c r="X104" s="1104"/>
      <c r="Y104" s="1104"/>
      <c r="Z104" s="1104"/>
      <c r="AA104" s="1104"/>
      <c r="AB104" s="1104"/>
      <c r="AC104" s="1104"/>
      <c r="AD104" s="1105"/>
    </row>
    <row r="105" spans="4:30" ht="25.5" x14ac:dyDescent="0.2">
      <c r="D105" s="135" t="s">
        <v>397</v>
      </c>
      <c r="E105" s="74" t="s">
        <v>398</v>
      </c>
      <c r="F105" s="74" t="s">
        <v>401</v>
      </c>
      <c r="G105" s="74" t="s">
        <v>403</v>
      </c>
      <c r="H105" s="74" t="s">
        <v>404</v>
      </c>
      <c r="I105" s="75" t="s">
        <v>467</v>
      </c>
      <c r="J105" s="75" t="s">
        <v>460</v>
      </c>
      <c r="K105" s="74" t="s">
        <v>435</v>
      </c>
      <c r="L105" s="75" t="s">
        <v>436</v>
      </c>
      <c r="M105" s="74" t="s">
        <v>437</v>
      </c>
      <c r="N105" s="75" t="s">
        <v>405</v>
      </c>
      <c r="O105" s="76" t="s">
        <v>468</v>
      </c>
      <c r="P105" s="76" t="s">
        <v>469</v>
      </c>
      <c r="Q105" s="76" t="s">
        <v>470</v>
      </c>
      <c r="R105" s="76" t="s">
        <v>471</v>
      </c>
      <c r="S105" s="76" t="s">
        <v>472</v>
      </c>
      <c r="T105" s="76" t="s">
        <v>473</v>
      </c>
      <c r="U105" s="76" t="s">
        <v>474</v>
      </c>
      <c r="V105" s="77" t="s">
        <v>475</v>
      </c>
      <c r="W105" s="76" t="s">
        <v>468</v>
      </c>
      <c r="X105" s="76" t="s">
        <v>469</v>
      </c>
      <c r="Y105" s="76" t="s">
        <v>470</v>
      </c>
      <c r="Z105" s="76" t="s">
        <v>471</v>
      </c>
      <c r="AA105" s="76" t="s">
        <v>472</v>
      </c>
      <c r="AB105" s="76" t="s">
        <v>473</v>
      </c>
      <c r="AC105" s="76" t="s">
        <v>474</v>
      </c>
      <c r="AD105" s="136" t="s">
        <v>475</v>
      </c>
    </row>
    <row r="106" spans="4:30" x14ac:dyDescent="0.2">
      <c r="D106" s="137">
        <f>D97</f>
        <v>0</v>
      </c>
      <c r="E106" s="78" t="s">
        <v>413</v>
      </c>
      <c r="F106" s="78" t="s">
        <v>438</v>
      </c>
      <c r="G106" s="78" t="s">
        <v>415</v>
      </c>
      <c r="H106" s="78" t="s">
        <v>415</v>
      </c>
      <c r="I106" s="78" t="s">
        <v>415</v>
      </c>
      <c r="J106" s="78" t="s">
        <v>415</v>
      </c>
      <c r="K106" s="79" t="s">
        <v>439</v>
      </c>
      <c r="L106" s="78" t="e">
        <f>#REF!</f>
        <v>#REF!</v>
      </c>
      <c r="M106" s="78" t="e">
        <v>#N/A</v>
      </c>
      <c r="N106" s="78" t="s">
        <v>416</v>
      </c>
      <c r="O106" s="80" t="e">
        <f>#REF!</f>
        <v>#REF!</v>
      </c>
      <c r="P106" s="80" t="e">
        <f>#REF!</f>
        <v>#REF!</v>
      </c>
      <c r="Q106" s="80" t="e">
        <f>#REF!</f>
        <v>#REF!</v>
      </c>
      <c r="R106" s="80" t="e">
        <f>#REF!</f>
        <v>#REF!</v>
      </c>
      <c r="S106" s="80" t="e">
        <f>#REF!</f>
        <v>#REF!</v>
      </c>
      <c r="T106" s="80" t="e">
        <f>#REF!</f>
        <v>#REF!</v>
      </c>
      <c r="U106" s="80" t="e">
        <f>#REF!</f>
        <v>#REF!</v>
      </c>
      <c r="V106" s="81" t="e">
        <f>#REF!</f>
        <v>#REF!</v>
      </c>
      <c r="W106" s="80" t="e">
        <f>#REF!</f>
        <v>#REF!</v>
      </c>
      <c r="X106" s="80" t="e">
        <f>#REF!</f>
        <v>#REF!</v>
      </c>
      <c r="Y106" s="80" t="e">
        <f>#REF!</f>
        <v>#REF!</v>
      </c>
      <c r="Z106" s="80" t="e">
        <f>#REF!</f>
        <v>#REF!</v>
      </c>
      <c r="AA106" s="80" t="e">
        <f>#REF!</f>
        <v>#REF!</v>
      </c>
      <c r="AB106" s="80" t="e">
        <f>#REF!</f>
        <v>#REF!</v>
      </c>
      <c r="AC106" s="80" t="e">
        <f>#REF!</f>
        <v>#REF!</v>
      </c>
      <c r="AD106" s="138" t="e">
        <f>#REF!</f>
        <v>#REF!</v>
      </c>
    </row>
    <row r="107" spans="4:30" x14ac:dyDescent="0.2">
      <c r="D107" s="139">
        <f>D106</f>
        <v>0</v>
      </c>
      <c r="E107" s="82" t="s">
        <v>413</v>
      </c>
      <c r="F107" s="82" t="s">
        <v>438</v>
      </c>
      <c r="G107" s="82" t="s">
        <v>415</v>
      </c>
      <c r="H107" s="82" t="s">
        <v>415</v>
      </c>
      <c r="I107" s="82" t="s">
        <v>415</v>
      </c>
      <c r="J107" s="82" t="str">
        <f>J106</f>
        <v>DOM</v>
      </c>
      <c r="K107" s="83" t="s">
        <v>440</v>
      </c>
      <c r="L107" s="82" t="e">
        <f>#REF!</f>
        <v>#REF!</v>
      </c>
      <c r="M107" s="82" t="e">
        <v>#N/A</v>
      </c>
      <c r="N107" s="82" t="str">
        <f t="shared" ref="N107:N110" si="8">N106</f>
        <v>Dom</v>
      </c>
      <c r="O107" s="84" t="e">
        <f>#REF!</f>
        <v>#REF!</v>
      </c>
      <c r="P107" s="84" t="e">
        <f>#REF!</f>
        <v>#REF!</v>
      </c>
      <c r="Q107" s="84" t="e">
        <f>#REF!</f>
        <v>#REF!</v>
      </c>
      <c r="R107" s="84" t="e">
        <f>#REF!</f>
        <v>#REF!</v>
      </c>
      <c r="S107" s="84" t="e">
        <f>#REF!</f>
        <v>#REF!</v>
      </c>
      <c r="T107" s="84" t="e">
        <f>#REF!</f>
        <v>#REF!</v>
      </c>
      <c r="U107" s="84" t="e">
        <f>#REF!</f>
        <v>#REF!</v>
      </c>
      <c r="V107" s="85" t="e">
        <f>#REF!</f>
        <v>#REF!</v>
      </c>
      <c r="W107" s="84" t="e">
        <f>#REF!</f>
        <v>#REF!</v>
      </c>
      <c r="X107" s="84" t="e">
        <f>#REF!</f>
        <v>#REF!</v>
      </c>
      <c r="Y107" s="84" t="e">
        <f>#REF!</f>
        <v>#REF!</v>
      </c>
      <c r="Z107" s="84" t="e">
        <f>#REF!</f>
        <v>#REF!</v>
      </c>
      <c r="AA107" s="84" t="e">
        <f>#REF!</f>
        <v>#REF!</v>
      </c>
      <c r="AB107" s="84" t="e">
        <f>#REF!</f>
        <v>#REF!</v>
      </c>
      <c r="AC107" s="84" t="e">
        <f>#REF!</f>
        <v>#REF!</v>
      </c>
      <c r="AD107" s="140" t="e">
        <f>#REF!</f>
        <v>#REF!</v>
      </c>
    </row>
    <row r="108" spans="4:30" x14ac:dyDescent="0.2">
      <c r="D108" s="139">
        <f t="shared" ref="D108:D110" si="9">D107</f>
        <v>0</v>
      </c>
      <c r="E108" s="86" t="s">
        <v>413</v>
      </c>
      <c r="F108" s="86" t="s">
        <v>438</v>
      </c>
      <c r="G108" s="86" t="s">
        <v>415</v>
      </c>
      <c r="H108" s="86" t="s">
        <v>415</v>
      </c>
      <c r="I108" s="86" t="s">
        <v>415</v>
      </c>
      <c r="J108" s="86" t="str">
        <f>J107</f>
        <v>DOM</v>
      </c>
      <c r="K108" s="87" t="s">
        <v>441</v>
      </c>
      <c r="L108" s="86" t="e">
        <f>#REF!</f>
        <v>#REF!</v>
      </c>
      <c r="M108" s="86" t="e">
        <v>#N/A</v>
      </c>
      <c r="N108" s="86" t="str">
        <f t="shared" si="8"/>
        <v>Dom</v>
      </c>
      <c r="O108" s="88" t="e">
        <f>#REF!</f>
        <v>#REF!</v>
      </c>
      <c r="P108" s="88" t="e">
        <f>#REF!</f>
        <v>#REF!</v>
      </c>
      <c r="Q108" s="88" t="e">
        <f>#REF!</f>
        <v>#REF!</v>
      </c>
      <c r="R108" s="88" t="e">
        <f>#REF!</f>
        <v>#REF!</v>
      </c>
      <c r="S108" s="88" t="e">
        <f>#REF!</f>
        <v>#REF!</v>
      </c>
      <c r="T108" s="88" t="e">
        <f>#REF!</f>
        <v>#REF!</v>
      </c>
      <c r="U108" s="88" t="e">
        <f>#REF!</f>
        <v>#REF!</v>
      </c>
      <c r="V108" s="89" t="e">
        <f>#REF!</f>
        <v>#REF!</v>
      </c>
      <c r="W108" s="88" t="e">
        <f>#REF!</f>
        <v>#REF!</v>
      </c>
      <c r="X108" s="88" t="e">
        <f>#REF!</f>
        <v>#REF!</v>
      </c>
      <c r="Y108" s="88" t="e">
        <f>#REF!</f>
        <v>#REF!</v>
      </c>
      <c r="Z108" s="88" t="e">
        <f>#REF!</f>
        <v>#REF!</v>
      </c>
      <c r="AA108" s="88" t="e">
        <f>#REF!</f>
        <v>#REF!</v>
      </c>
      <c r="AB108" s="88" t="e">
        <f>#REF!</f>
        <v>#REF!</v>
      </c>
      <c r="AC108" s="88" t="e">
        <f>#REF!</f>
        <v>#REF!</v>
      </c>
      <c r="AD108" s="141" t="e">
        <f>#REF!</f>
        <v>#REF!</v>
      </c>
    </row>
    <row r="109" spans="4:30" x14ac:dyDescent="0.2">
      <c r="D109" s="139">
        <f t="shared" si="9"/>
        <v>0</v>
      </c>
      <c r="E109" s="82" t="s">
        <v>413</v>
      </c>
      <c r="F109" s="82" t="s">
        <v>438</v>
      </c>
      <c r="G109" s="82" t="s">
        <v>415</v>
      </c>
      <c r="H109" s="82" t="s">
        <v>415</v>
      </c>
      <c r="I109" s="82" t="s">
        <v>415</v>
      </c>
      <c r="J109" s="82" t="str">
        <f>J108</f>
        <v>DOM</v>
      </c>
      <c r="K109" s="83" t="s">
        <v>442</v>
      </c>
      <c r="L109" s="82" t="e">
        <f>#REF!</f>
        <v>#REF!</v>
      </c>
      <c r="M109" s="82" t="e">
        <v>#N/A</v>
      </c>
      <c r="N109" s="82" t="str">
        <f t="shared" si="8"/>
        <v>Dom</v>
      </c>
      <c r="O109" s="84" t="e">
        <f>#REF!</f>
        <v>#REF!</v>
      </c>
      <c r="P109" s="84" t="e">
        <f>#REF!</f>
        <v>#REF!</v>
      </c>
      <c r="Q109" s="84" t="e">
        <f>#REF!</f>
        <v>#REF!</v>
      </c>
      <c r="R109" s="84" t="e">
        <f>#REF!</f>
        <v>#REF!</v>
      </c>
      <c r="S109" s="84" t="e">
        <f>#REF!</f>
        <v>#REF!</v>
      </c>
      <c r="T109" s="84" t="e">
        <f>#REF!</f>
        <v>#REF!</v>
      </c>
      <c r="U109" s="84" t="e">
        <f>#REF!</f>
        <v>#REF!</v>
      </c>
      <c r="V109" s="85" t="e">
        <f>#REF!</f>
        <v>#REF!</v>
      </c>
      <c r="W109" s="84" t="e">
        <f>#REF!</f>
        <v>#REF!</v>
      </c>
      <c r="X109" s="84" t="e">
        <f>#REF!</f>
        <v>#REF!</v>
      </c>
      <c r="Y109" s="84" t="e">
        <f>#REF!</f>
        <v>#REF!</v>
      </c>
      <c r="Z109" s="84" t="e">
        <f>#REF!</f>
        <v>#REF!</v>
      </c>
      <c r="AA109" s="84" t="e">
        <f>#REF!</f>
        <v>#REF!</v>
      </c>
      <c r="AB109" s="84" t="e">
        <f>#REF!</f>
        <v>#REF!</v>
      </c>
      <c r="AC109" s="84" t="e">
        <f>#REF!</f>
        <v>#REF!</v>
      </c>
      <c r="AD109" s="140" t="e">
        <f>#REF!</f>
        <v>#REF!</v>
      </c>
    </row>
    <row r="110" spans="4:30" x14ac:dyDescent="0.2">
      <c r="D110" s="142">
        <f t="shared" si="9"/>
        <v>0</v>
      </c>
      <c r="E110" s="143" t="s">
        <v>413</v>
      </c>
      <c r="F110" s="143" t="s">
        <v>438</v>
      </c>
      <c r="G110" s="143" t="s">
        <v>415</v>
      </c>
      <c r="H110" s="143" t="s">
        <v>415</v>
      </c>
      <c r="I110" s="143" t="s">
        <v>415</v>
      </c>
      <c r="J110" s="143" t="str">
        <f>J109</f>
        <v>DOM</v>
      </c>
      <c r="K110" s="144" t="s">
        <v>443</v>
      </c>
      <c r="L110" s="143" t="e">
        <f>#REF!</f>
        <v>#REF!</v>
      </c>
      <c r="M110" s="143" t="e">
        <v>#N/A</v>
      </c>
      <c r="N110" s="143" t="str">
        <f t="shared" si="8"/>
        <v>Dom</v>
      </c>
      <c r="O110" s="145" t="e">
        <f>#REF!</f>
        <v>#REF!</v>
      </c>
      <c r="P110" s="145" t="e">
        <f>#REF!</f>
        <v>#REF!</v>
      </c>
      <c r="Q110" s="145" t="e">
        <f>#REF!</f>
        <v>#REF!</v>
      </c>
      <c r="R110" s="145" t="e">
        <f>#REF!</f>
        <v>#REF!</v>
      </c>
      <c r="S110" s="145" t="e">
        <f>#REF!</f>
        <v>#REF!</v>
      </c>
      <c r="T110" s="145" t="e">
        <f>#REF!</f>
        <v>#REF!</v>
      </c>
      <c r="U110" s="145" t="e">
        <f>#REF!</f>
        <v>#REF!</v>
      </c>
      <c r="V110" s="146" t="e">
        <f>#REF!</f>
        <v>#REF!</v>
      </c>
      <c r="W110" s="145" t="e">
        <f>#REF!</f>
        <v>#REF!</v>
      </c>
      <c r="X110" s="145" t="e">
        <f>#REF!</f>
        <v>#REF!</v>
      </c>
      <c r="Y110" s="145" t="e">
        <f>#REF!</f>
        <v>#REF!</v>
      </c>
      <c r="Z110" s="145" t="e">
        <f>#REF!</f>
        <v>#REF!</v>
      </c>
      <c r="AA110" s="145" t="e">
        <f>#REF!</f>
        <v>#REF!</v>
      </c>
      <c r="AB110" s="145" t="e">
        <f>#REF!</f>
        <v>#REF!</v>
      </c>
      <c r="AC110" s="145" t="e">
        <f>#REF!</f>
        <v>#REF!</v>
      </c>
      <c r="AD110" s="147" t="e">
        <f>#REF!</f>
        <v>#REF!</v>
      </c>
    </row>
  </sheetData>
  <sheetProtection algorithmName="SHA-512" hashValue="sVqn7EngIpzFqEVsAAMPMYVkWGja7qF6NLDQnHgaDpcnafeddVsZIe1b7SULjhPRuwgT2103H4Ok1IDINUHnYA==" saltValue="kDA64m2TUkVTnobMwj5Nxw=="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W193"/>
  <sheetViews>
    <sheetView showGridLines="0" tabSelected="1" topLeftCell="A12" zoomScaleNormal="100" workbookViewId="0">
      <selection activeCell="H10" sqref="J12"/>
    </sheetView>
  </sheetViews>
  <sheetFormatPr defaultColWidth="9.140625" defaultRowHeight="14.25" x14ac:dyDescent="0.25"/>
  <cols>
    <col min="1" max="1" width="1.85546875" style="14" customWidth="1"/>
    <col min="2" max="12" width="14.5703125" style="23" customWidth="1"/>
    <col min="13" max="13" width="6.140625" style="1" hidden="1" customWidth="1"/>
    <col min="14" max="14" width="9" style="2" customWidth="1"/>
    <col min="15" max="15" width="16.140625" style="2" hidden="1" customWidth="1"/>
    <col min="16" max="16" width="16.42578125" style="2" hidden="1" customWidth="1"/>
    <col min="17" max="23" width="9" style="2" customWidth="1"/>
    <col min="24" max="16384" width="9.140625" style="2"/>
  </cols>
  <sheetData>
    <row r="1" spans="1:23" x14ac:dyDescent="0.25">
      <c r="O1" s="2" t="s">
        <v>647</v>
      </c>
      <c r="P1" s="2" t="s">
        <v>647</v>
      </c>
      <c r="Q1" s="3"/>
      <c r="R1" s="3"/>
      <c r="S1" s="3"/>
      <c r="T1" s="3"/>
      <c r="U1" s="3"/>
      <c r="V1" s="3"/>
    </row>
    <row r="2" spans="1:23" x14ac:dyDescent="0.25">
      <c r="B2" s="24" t="s">
        <v>0</v>
      </c>
      <c r="C2" s="24"/>
      <c r="O2" s="3" t="s">
        <v>127</v>
      </c>
      <c r="P2" s="3" t="s">
        <v>128</v>
      </c>
    </row>
    <row r="3" spans="1:23" x14ac:dyDescent="0.25">
      <c r="B3" s="25"/>
      <c r="C3" s="25"/>
      <c r="O3" s="8"/>
      <c r="P3" s="8"/>
    </row>
    <row r="4" spans="1:23" s="8" customFormat="1" x14ac:dyDescent="0.25">
      <c r="A4" s="15"/>
      <c r="B4" s="746" t="s">
        <v>547</v>
      </c>
      <c r="C4" s="747"/>
      <c r="D4" s="747"/>
      <c r="E4" s="747"/>
      <c r="F4" s="747"/>
      <c r="G4" s="747"/>
      <c r="H4" s="747"/>
      <c r="I4" s="747"/>
      <c r="J4" s="747"/>
      <c r="K4" s="747"/>
      <c r="L4" s="748"/>
      <c r="M4" s="20"/>
      <c r="N4" s="20"/>
      <c r="O4" s="16"/>
      <c r="P4" s="16"/>
    </row>
    <row r="5" spans="1:23" s="8" customFormat="1" x14ac:dyDescent="0.25">
      <c r="A5" s="15"/>
      <c r="B5" s="749" t="str">
        <f>Variables!B2</f>
        <v>GC-2026-001</v>
      </c>
      <c r="C5" s="750"/>
      <c r="D5" s="750"/>
      <c r="E5" s="750"/>
      <c r="F5" s="750"/>
      <c r="G5" s="750"/>
      <c r="H5" s="750"/>
      <c r="I5" s="750"/>
      <c r="J5" s="750"/>
      <c r="K5" s="750"/>
      <c r="L5" s="751"/>
      <c r="M5" s="20"/>
      <c r="N5" s="20"/>
      <c r="O5" s="16"/>
      <c r="P5" s="16"/>
    </row>
    <row r="6" spans="1:23" s="17" customFormat="1" x14ac:dyDescent="0.25">
      <c r="A6" s="15"/>
      <c r="B6" s="754" t="str">
        <f>UPPER(Variables!B3&amp;" | "&amp;Variables!C3)</f>
        <v>WOOD GOODS - SOLID AND ENGINEERED WOOD CABINETS AND VANITIES | PRODUITS DU BOIS - ARMOIRES ET VANITÉS EN BOIS MASSIF ET EN BOIS D'INGÉNIERIE</v>
      </c>
      <c r="C6" s="755"/>
      <c r="D6" s="755"/>
      <c r="E6" s="755"/>
      <c r="F6" s="755"/>
      <c r="G6" s="755"/>
      <c r="H6" s="755"/>
      <c r="I6" s="755"/>
      <c r="J6" s="755"/>
      <c r="K6" s="755"/>
      <c r="L6" s="756"/>
      <c r="M6" s="16"/>
      <c r="N6" s="16"/>
      <c r="O6" s="312" t="s">
        <v>624</v>
      </c>
      <c r="P6" s="18"/>
    </row>
    <row r="7" spans="1:23" s="9" customFormat="1" x14ac:dyDescent="0.25">
      <c r="A7" s="19"/>
      <c r="B7" s="26"/>
      <c r="C7" s="26"/>
      <c r="D7" s="27"/>
      <c r="E7" s="27"/>
      <c r="F7" s="27"/>
      <c r="G7" s="27"/>
      <c r="H7" s="27"/>
      <c r="I7" s="27"/>
      <c r="J7" s="27"/>
      <c r="K7" s="27"/>
      <c r="L7" s="27"/>
      <c r="O7" s="10"/>
      <c r="P7" s="10"/>
    </row>
    <row r="8" spans="1:23" s="8" customFormat="1" x14ac:dyDescent="0.25">
      <c r="A8" s="15"/>
      <c r="B8" s="716" t="s">
        <v>548</v>
      </c>
      <c r="C8" s="717"/>
      <c r="D8" s="717"/>
      <c r="E8" s="717"/>
      <c r="F8" s="717"/>
      <c r="G8" s="717"/>
      <c r="H8" s="717"/>
      <c r="I8" s="717"/>
      <c r="J8" s="717"/>
      <c r="K8" s="717"/>
      <c r="L8" s="718"/>
      <c r="M8" s="356" t="s">
        <v>735</v>
      </c>
      <c r="N8" s="20"/>
      <c r="O8" s="382"/>
      <c r="P8" s="383"/>
      <c r="Q8" s="384"/>
      <c r="R8" s="384"/>
      <c r="S8" s="382"/>
    </row>
    <row r="9" spans="1:23" s="11" customFormat="1" ht="14.45" customHeight="1" x14ac:dyDescent="0.25">
      <c r="A9" s="13"/>
      <c r="B9" s="28"/>
      <c r="C9" s="29"/>
      <c r="D9" s="30"/>
      <c r="E9" s="30"/>
      <c r="F9" s="30"/>
      <c r="G9" s="30"/>
      <c r="H9" s="30"/>
      <c r="I9" s="30"/>
      <c r="J9" s="30"/>
      <c r="K9" s="30"/>
      <c r="L9" s="31"/>
      <c r="O9" s="678"/>
      <c r="P9" s="678"/>
      <c r="S9" s="677"/>
      <c r="T9" s="677"/>
      <c r="U9" s="677"/>
      <c r="V9" s="677"/>
      <c r="W9" s="677"/>
    </row>
    <row r="10" spans="1:23" s="149" customFormat="1" x14ac:dyDescent="0.25">
      <c r="A10" s="227"/>
      <c r="B10" s="709" t="s">
        <v>908</v>
      </c>
      <c r="C10" s="710"/>
      <c r="D10" s="710"/>
      <c r="E10" s="710"/>
      <c r="F10" s="710"/>
      <c r="G10" s="337"/>
      <c r="H10" s="752" t="s">
        <v>909</v>
      </c>
      <c r="I10" s="752"/>
      <c r="J10" s="752"/>
      <c r="K10" s="752"/>
      <c r="L10" s="753"/>
      <c r="M10" s="259"/>
      <c r="N10" s="280"/>
      <c r="O10" s="678"/>
      <c r="P10" s="678"/>
      <c r="S10" s="677"/>
      <c r="T10" s="677"/>
      <c r="U10" s="677"/>
      <c r="V10" s="677"/>
      <c r="W10" s="677"/>
    </row>
    <row r="11" spans="1:23" s="149" customFormat="1" x14ac:dyDescent="0.25">
      <c r="A11" s="227"/>
      <c r="B11" s="709"/>
      <c r="C11" s="710"/>
      <c r="D11" s="710"/>
      <c r="E11" s="710"/>
      <c r="F11" s="710"/>
      <c r="G11" s="337"/>
      <c r="H11" s="752"/>
      <c r="I11" s="752"/>
      <c r="J11" s="752"/>
      <c r="K11" s="752"/>
      <c r="L11" s="753"/>
      <c r="M11" s="259"/>
      <c r="N11" s="280"/>
      <c r="O11" s="678"/>
      <c r="P11" s="678"/>
      <c r="S11" s="677"/>
      <c r="T11" s="677"/>
      <c r="U11" s="677"/>
      <c r="V11" s="677"/>
      <c r="W11" s="677"/>
    </row>
    <row r="12" spans="1:23" s="149" customFormat="1" x14ac:dyDescent="0.25">
      <c r="A12" s="227"/>
      <c r="B12" s="709"/>
      <c r="C12" s="710"/>
      <c r="D12" s="710"/>
      <c r="E12" s="710"/>
      <c r="F12" s="710"/>
      <c r="G12" s="337"/>
      <c r="H12" s="752"/>
      <c r="I12" s="752"/>
      <c r="J12" s="752"/>
      <c r="K12" s="752"/>
      <c r="L12" s="753"/>
      <c r="M12" s="259"/>
      <c r="N12" s="280"/>
      <c r="O12" s="678"/>
      <c r="P12" s="678"/>
      <c r="S12" s="677"/>
      <c r="T12" s="677"/>
      <c r="U12" s="677"/>
      <c r="V12" s="677"/>
      <c r="W12" s="677"/>
    </row>
    <row r="13" spans="1:23" s="149" customFormat="1" x14ac:dyDescent="0.25">
      <c r="A13" s="227"/>
      <c r="B13" s="709"/>
      <c r="C13" s="710"/>
      <c r="D13" s="710"/>
      <c r="E13" s="710"/>
      <c r="F13" s="710"/>
      <c r="G13" s="337"/>
      <c r="H13" s="752"/>
      <c r="I13" s="752"/>
      <c r="J13" s="752"/>
      <c r="K13" s="752"/>
      <c r="L13" s="753"/>
      <c r="O13" s="678"/>
      <c r="P13" s="678"/>
      <c r="S13" s="677"/>
      <c r="T13" s="677"/>
      <c r="U13" s="677"/>
      <c r="V13" s="677"/>
      <c r="W13" s="677"/>
    </row>
    <row r="14" spans="1:23" s="149" customFormat="1" x14ac:dyDescent="0.25">
      <c r="A14" s="227"/>
      <c r="B14" s="709"/>
      <c r="C14" s="710"/>
      <c r="D14" s="710"/>
      <c r="E14" s="710"/>
      <c r="F14" s="710"/>
      <c r="G14" s="337"/>
      <c r="H14" s="752"/>
      <c r="I14" s="752"/>
      <c r="J14" s="752"/>
      <c r="K14" s="752"/>
      <c r="L14" s="753"/>
      <c r="O14" s="678"/>
      <c r="P14" s="678"/>
      <c r="S14" s="677"/>
      <c r="T14" s="677"/>
      <c r="U14" s="677"/>
      <c r="V14" s="677"/>
      <c r="W14" s="677"/>
    </row>
    <row r="15" spans="1:23" s="149" customFormat="1" x14ac:dyDescent="0.25">
      <c r="A15" s="227"/>
      <c r="B15" s="709"/>
      <c r="C15" s="710"/>
      <c r="D15" s="710"/>
      <c r="E15" s="710"/>
      <c r="F15" s="710"/>
      <c r="G15" s="337"/>
      <c r="H15" s="752"/>
      <c r="I15" s="752"/>
      <c r="J15" s="752"/>
      <c r="K15" s="752"/>
      <c r="L15" s="753"/>
      <c r="O15" s="678"/>
      <c r="P15" s="678"/>
      <c r="S15" s="677"/>
      <c r="T15" s="677"/>
      <c r="U15" s="677"/>
      <c r="V15" s="677"/>
      <c r="W15" s="677"/>
    </row>
    <row r="16" spans="1:23" s="149" customFormat="1" x14ac:dyDescent="0.25">
      <c r="A16" s="227"/>
      <c r="B16" s="709"/>
      <c r="C16" s="710"/>
      <c r="D16" s="710"/>
      <c r="E16" s="710"/>
      <c r="F16" s="710"/>
      <c r="G16" s="337"/>
      <c r="H16" s="752"/>
      <c r="I16" s="752"/>
      <c r="J16" s="752"/>
      <c r="K16" s="752"/>
      <c r="L16" s="753"/>
      <c r="O16" s="678"/>
      <c r="P16" s="678"/>
      <c r="S16" s="677"/>
      <c r="T16" s="677"/>
      <c r="U16" s="677"/>
      <c r="V16" s="677"/>
      <c r="W16" s="677"/>
    </row>
    <row r="17" spans="1:23" s="149" customFormat="1" x14ac:dyDescent="0.25">
      <c r="A17" s="227"/>
      <c r="B17" s="709"/>
      <c r="C17" s="710"/>
      <c r="D17" s="710"/>
      <c r="E17" s="710"/>
      <c r="F17" s="710"/>
      <c r="G17" s="337"/>
      <c r="H17" s="752"/>
      <c r="I17" s="752"/>
      <c r="J17" s="752"/>
      <c r="K17" s="752"/>
      <c r="L17" s="753"/>
      <c r="O17" s="678"/>
      <c r="P17" s="678"/>
      <c r="S17" s="677"/>
      <c r="T17" s="677"/>
      <c r="U17" s="677"/>
      <c r="V17" s="677"/>
      <c r="W17" s="677"/>
    </row>
    <row r="18" spans="1:23" s="149" customFormat="1" x14ac:dyDescent="0.25">
      <c r="A18" s="227"/>
      <c r="B18" s="709"/>
      <c r="C18" s="710"/>
      <c r="D18" s="710"/>
      <c r="E18" s="710"/>
      <c r="F18" s="710"/>
      <c r="G18" s="337"/>
      <c r="H18" s="752"/>
      <c r="I18" s="752"/>
      <c r="J18" s="752"/>
      <c r="K18" s="752"/>
      <c r="L18" s="753"/>
      <c r="O18" s="678"/>
      <c r="P18" s="678"/>
      <c r="S18" s="677"/>
      <c r="T18" s="677"/>
      <c r="U18" s="677"/>
      <c r="V18" s="677"/>
      <c r="W18" s="677"/>
    </row>
    <row r="19" spans="1:23" s="149" customFormat="1" x14ac:dyDescent="0.25">
      <c r="A19" s="227"/>
      <c r="B19" s="709"/>
      <c r="C19" s="710"/>
      <c r="D19" s="710"/>
      <c r="E19" s="710"/>
      <c r="F19" s="710"/>
      <c r="G19" s="337"/>
      <c r="H19" s="752"/>
      <c r="I19" s="752"/>
      <c r="J19" s="752"/>
      <c r="K19" s="752"/>
      <c r="L19" s="753"/>
      <c r="O19" s="678"/>
      <c r="P19" s="678"/>
      <c r="S19" s="677"/>
      <c r="T19" s="677"/>
      <c r="U19" s="677"/>
      <c r="V19" s="677"/>
      <c r="W19" s="677"/>
    </row>
    <row r="20" spans="1:23" s="149" customFormat="1" x14ac:dyDescent="0.25">
      <c r="A20" s="227"/>
      <c r="B20" s="709"/>
      <c r="C20" s="710"/>
      <c r="D20" s="710"/>
      <c r="E20" s="710"/>
      <c r="F20" s="710"/>
      <c r="G20" s="337"/>
      <c r="H20" s="752"/>
      <c r="I20" s="752"/>
      <c r="J20" s="752"/>
      <c r="K20" s="752"/>
      <c r="L20" s="753"/>
      <c r="O20" s="678"/>
      <c r="P20" s="678"/>
      <c r="S20" s="677"/>
      <c r="T20" s="677"/>
      <c r="U20" s="677"/>
      <c r="V20" s="677"/>
      <c r="W20" s="677"/>
    </row>
    <row r="21" spans="1:23" s="149" customFormat="1" x14ac:dyDescent="0.25">
      <c r="A21" s="227"/>
      <c r="B21" s="709"/>
      <c r="C21" s="710"/>
      <c r="D21" s="710"/>
      <c r="E21" s="710"/>
      <c r="F21" s="710"/>
      <c r="G21" s="337"/>
      <c r="H21" s="752"/>
      <c r="I21" s="752"/>
      <c r="J21" s="752"/>
      <c r="K21" s="752"/>
      <c r="L21" s="753"/>
      <c r="O21" s="678"/>
      <c r="P21" s="678"/>
      <c r="S21" s="677"/>
      <c r="T21" s="677"/>
      <c r="U21" s="677"/>
      <c r="V21" s="677"/>
      <c r="W21" s="677"/>
    </row>
    <row r="22" spans="1:23" s="149" customFormat="1" x14ac:dyDescent="0.25">
      <c r="A22" s="227"/>
      <c r="B22" s="709"/>
      <c r="C22" s="710"/>
      <c r="D22" s="710"/>
      <c r="E22" s="710"/>
      <c r="F22" s="710"/>
      <c r="G22" s="337"/>
      <c r="H22" s="752"/>
      <c r="I22" s="752"/>
      <c r="J22" s="752"/>
      <c r="K22" s="752"/>
      <c r="L22" s="753"/>
      <c r="O22" s="678"/>
      <c r="P22" s="678"/>
      <c r="S22" s="677"/>
      <c r="T22" s="677"/>
      <c r="U22" s="677"/>
      <c r="V22" s="677"/>
      <c r="W22" s="677"/>
    </row>
    <row r="23" spans="1:23" s="149" customFormat="1" x14ac:dyDescent="0.25">
      <c r="A23" s="227"/>
      <c r="B23" s="709"/>
      <c r="C23" s="710"/>
      <c r="D23" s="710"/>
      <c r="E23" s="710"/>
      <c r="F23" s="710"/>
      <c r="G23" s="337"/>
      <c r="H23" s="752"/>
      <c r="I23" s="752"/>
      <c r="J23" s="752"/>
      <c r="K23" s="752"/>
      <c r="L23" s="753"/>
      <c r="O23" s="678"/>
      <c r="P23" s="678"/>
      <c r="S23" s="677"/>
      <c r="T23" s="677"/>
      <c r="U23" s="677"/>
      <c r="V23" s="677"/>
      <c r="W23" s="677"/>
    </row>
    <row r="24" spans="1:23" s="149" customFormat="1" x14ac:dyDescent="0.25">
      <c r="A24" s="227"/>
      <c r="B24" s="193"/>
      <c r="C24" s="194"/>
      <c r="D24" s="194"/>
      <c r="E24" s="194"/>
      <c r="F24" s="194"/>
      <c r="G24" s="194"/>
      <c r="H24" s="194"/>
      <c r="I24" s="194"/>
      <c r="J24" s="194"/>
      <c r="K24" s="194"/>
      <c r="L24" s="195"/>
      <c r="O24" s="678"/>
      <c r="P24" s="678"/>
      <c r="S24" s="677"/>
      <c r="T24" s="677"/>
      <c r="U24" s="677"/>
      <c r="V24" s="677"/>
      <c r="W24" s="677"/>
    </row>
    <row r="25" spans="1:23" s="9" customFormat="1" x14ac:dyDescent="0.25">
      <c r="A25" s="19"/>
      <c r="B25" s="26"/>
      <c r="C25" s="26"/>
      <c r="D25" s="27"/>
      <c r="E25" s="27"/>
      <c r="F25" s="27"/>
      <c r="G25" s="27"/>
      <c r="H25" s="27"/>
      <c r="I25" s="27"/>
      <c r="J25" s="27"/>
      <c r="K25" s="27"/>
      <c r="L25" s="27"/>
      <c r="O25" s="10"/>
      <c r="P25" s="10"/>
      <c r="S25" s="677"/>
      <c r="T25" s="677"/>
      <c r="U25" s="677"/>
      <c r="V25" s="677"/>
      <c r="W25" s="677"/>
    </row>
    <row r="26" spans="1:23" s="8" customFormat="1" x14ac:dyDescent="0.25">
      <c r="A26" s="15"/>
      <c r="B26" s="716" t="s">
        <v>549</v>
      </c>
      <c r="C26" s="717"/>
      <c r="D26" s="717"/>
      <c r="E26" s="717"/>
      <c r="F26" s="717"/>
      <c r="G26" s="717"/>
      <c r="H26" s="717"/>
      <c r="I26" s="717"/>
      <c r="J26" s="717"/>
      <c r="K26" s="717"/>
      <c r="L26" s="718"/>
      <c r="M26" s="20"/>
      <c r="N26" s="20"/>
      <c r="O26" s="16"/>
      <c r="P26" s="16"/>
    </row>
    <row r="27" spans="1:23" s="11" customFormat="1" x14ac:dyDescent="0.25">
      <c r="A27" s="13"/>
      <c r="B27" s="28"/>
      <c r="C27" s="29"/>
      <c r="D27" s="30"/>
      <c r="E27" s="30"/>
      <c r="F27" s="30"/>
      <c r="G27" s="30"/>
      <c r="H27" s="30"/>
      <c r="I27" s="30"/>
      <c r="J27" s="30"/>
      <c r="K27" s="30"/>
      <c r="L27" s="31"/>
    </row>
    <row r="28" spans="1:23" s="11" customFormat="1" x14ac:dyDescent="0.25">
      <c r="A28" s="13"/>
      <c r="B28" s="687" t="s">
        <v>261</v>
      </c>
      <c r="C28" s="688"/>
      <c r="D28" s="688"/>
      <c r="E28" s="688"/>
      <c r="F28" s="688"/>
      <c r="G28" s="691" t="s">
        <v>128</v>
      </c>
      <c r="H28" s="689" t="s">
        <v>328</v>
      </c>
      <c r="I28" s="689"/>
      <c r="J28" s="689"/>
      <c r="K28" s="689"/>
      <c r="L28" s="690"/>
      <c r="O28" s="12"/>
    </row>
    <row r="29" spans="1:23" s="11" customFormat="1" x14ac:dyDescent="0.25">
      <c r="A29" s="13"/>
      <c r="B29" s="687"/>
      <c r="C29" s="688"/>
      <c r="D29" s="688"/>
      <c r="E29" s="688"/>
      <c r="F29" s="688"/>
      <c r="G29" s="692"/>
      <c r="H29" s="689"/>
      <c r="I29" s="689"/>
      <c r="J29" s="689"/>
      <c r="K29" s="689"/>
      <c r="L29" s="690"/>
      <c r="O29" s="12"/>
    </row>
    <row r="30" spans="1:23" s="149" customFormat="1" x14ac:dyDescent="0.25">
      <c r="A30" s="227"/>
      <c r="B30" s="193"/>
      <c r="C30" s="194"/>
      <c r="D30" s="194"/>
      <c r="E30" s="194"/>
      <c r="F30" s="194"/>
      <c r="G30" s="194"/>
      <c r="H30" s="194"/>
      <c r="I30" s="194"/>
      <c r="J30" s="194"/>
      <c r="K30" s="194"/>
      <c r="L30" s="195"/>
    </row>
    <row r="31" spans="1:23" s="9" customFormat="1" x14ac:dyDescent="0.25">
      <c r="A31" s="19"/>
      <c r="B31" s="26"/>
      <c r="C31" s="26"/>
      <c r="D31" s="27"/>
      <c r="E31" s="27"/>
      <c r="F31" s="27"/>
      <c r="G31" s="27"/>
      <c r="H31" s="27"/>
      <c r="I31" s="27"/>
      <c r="J31" s="27"/>
      <c r="K31" s="27"/>
      <c r="L31" s="27"/>
      <c r="O31" s="10"/>
      <c r="P31" s="10"/>
    </row>
    <row r="32" spans="1:23" s="8" customFormat="1" x14ac:dyDescent="0.25">
      <c r="A32" s="15"/>
      <c r="B32" s="716" t="str">
        <f>IF(Intro!$G$28="English",O32,P32)</f>
        <v>LA DÉFINITION "DES MARCHANDISES"</v>
      </c>
      <c r="C32" s="717" t="str">
        <f>UPPER(IF(Intro!$G$28="English",P32,Q32))</f>
        <v/>
      </c>
      <c r="D32" s="717" t="str">
        <f>UPPER(IF(Intro!$G$28="English",Q32,R32))</f>
        <v/>
      </c>
      <c r="E32" s="717" t="str">
        <f>UPPER(IF(Intro!$G$28="English",R32,S32))</f>
        <v/>
      </c>
      <c r="F32" s="717"/>
      <c r="G32" s="717" t="str">
        <f>UPPER(IF(Intro!$G$28="English",S32,T32))</f>
        <v/>
      </c>
      <c r="H32" s="717" t="str">
        <f>UPPER(IF(Intro!$G$28="English",T32,U32))</f>
        <v/>
      </c>
      <c r="I32" s="717" t="str">
        <f>UPPER(IF(Intro!$G$28="English",U32,V32))</f>
        <v/>
      </c>
      <c r="J32" s="717" t="str">
        <f>UPPER(IF(Intro!$G$28="English",V32,W32))</f>
        <v/>
      </c>
      <c r="K32" s="717" t="str">
        <f>UPPER(IF(Intro!$G$28="English",W32,X32))</f>
        <v/>
      </c>
      <c r="L32" s="718" t="str">
        <f>UPPER(IF(Intro!$G$28="English",X32,Y32))</f>
        <v/>
      </c>
      <c r="M32" s="9"/>
      <c r="N32" s="20"/>
      <c r="O32" s="233" t="s">
        <v>550</v>
      </c>
      <c r="P32" s="233" t="s">
        <v>551</v>
      </c>
    </row>
    <row r="33" spans="1:16" s="11" customFormat="1" x14ac:dyDescent="0.25">
      <c r="A33" s="13"/>
      <c r="B33" s="28"/>
      <c r="C33" s="29"/>
      <c r="D33" s="30"/>
      <c r="E33" s="30"/>
      <c r="F33" s="30"/>
      <c r="G33" s="30"/>
      <c r="H33" s="30"/>
      <c r="I33" s="30"/>
      <c r="J33" s="30"/>
      <c r="K33" s="30"/>
      <c r="L33" s="31"/>
    </row>
    <row r="34" spans="1:16" s="149" customFormat="1" ht="14.1" customHeight="1" x14ac:dyDescent="0.25">
      <c r="A34" s="227"/>
      <c r="B34" s="709" t="str">
        <f>IF(Intro!$G$28="English",O34,P34)</f>
        <v>Les références aux « marchandises » dans ce questionnaire font référence à :</v>
      </c>
      <c r="C34" s="710"/>
      <c r="D34" s="710"/>
      <c r="E34" s="710"/>
      <c r="F34" s="710"/>
      <c r="G34" s="710"/>
      <c r="H34" s="710"/>
      <c r="I34" s="710"/>
      <c r="J34" s="710"/>
      <c r="K34" s="710"/>
      <c r="L34" s="711"/>
      <c r="O34" s="149" t="s">
        <v>282</v>
      </c>
      <c r="P34" s="149" t="s">
        <v>283</v>
      </c>
    </row>
    <row r="35" spans="1:16" s="149" customFormat="1" x14ac:dyDescent="0.25">
      <c r="A35" s="227"/>
      <c r="B35" s="709"/>
      <c r="C35" s="710"/>
      <c r="D35" s="710"/>
      <c r="E35" s="710"/>
      <c r="F35" s="710"/>
      <c r="G35" s="710"/>
      <c r="H35" s="710"/>
      <c r="I35" s="710"/>
      <c r="J35" s="710"/>
      <c r="K35" s="710"/>
      <c r="L35" s="711"/>
    </row>
    <row r="36" spans="1:16" s="149" customFormat="1" ht="14.1" customHeight="1" x14ac:dyDescent="0.25">
      <c r="A36" s="227"/>
      <c r="B36" s="187"/>
      <c r="C36" s="693" t="str">
        <f>IF(Intro!$G$28="English",Variables!B16,Variables!C16)</f>
        <v>Armoires et meubles-lavabos en bois, ainsi que leurs sous-ensembles, destinés à une installation permanente, notamment au sol ou au mur, encastrés ou suspendus au plafond ou par raccordement à la plomberie, fabriqués en tout ou en partie de produits du bois, notamment en bois massif ou en produits de bois d’ingénierie, typiquement fait de particules de bois, de fibres ou d’autres matériaux ligneux tels que les contreplaqués, les panneaux de copeaux orientés, les panneaux lattés, les panneaux de particules ou les panneaux de fibres, ou en bambou; qu’ils soient fabriqués avec ou sans placages de bois, revêtements de bois, de papier ou autres revêtements, ou placages; qu’ils soient fabriqués avec ou sans composants ou garnitures non ligneux tels que le métal, le marbre, le verre, le plastique ou les résines; qu’ils soient finis ou non finis; qu’ils soient complétés ou non; qu’ils soient vendus assemblés, en colis à plat ou prêts-à-assembler; qu’ils soient ou non fixés à des robinets, à de la plomberie métallique, à des éviers ou cuves, ou à des comptoirs, ou utilisés conjointement avec ces éléments.
L’expression « installation permanente » s’entend des marchandises qui sont conçues et qui sont destinées à être installées à un emplacement fixe comme partie intégrante d’un bâtiment ou d’une structure. Le terme « permanente » se rapporte à l’intention que l’installation soit fixe et ne signifie pas que les marchandises ne peuvent pas être retirées, déplacées ou remplacées. Les marchandises sont incluses dans cette catégorie sur la base de leur utilisation, indépendamment du fait qu’elles sont commercialisées ou emballées comme étant « permanentes », « semi-permanentes » ou « modulaires ».
Les armoires et meubles-lavabos en bois sont composés d’un caisson, qui comprend généralement un dessus, un dessous, des côtés, un panneau arrière, des blocs de chambranle, des extrémités ou des panneaux d’extrémité, des traverses, des coups-de-pied ou des tablettes, et peuvent ou non inclure un cadre, une porte, des tiroirs ou des tablettes. Ils sont généralement installés de façon permanente dans des cuisines ou des salles de bain, mais peuvent aussi comprendre les unités encastrées de garde-robe.
La catégorie de marchandises comprend les sous-ensembles suivants :
a) les cadres d’armoires et de meubles-lavabos en bois;
b) les caissons d’armoires et de meubles-lavabos en bois, comprenant généralement un dessus, un dessous, des côtés, un panneau arrière, des blocs de chambranle, des extrémités ou des panneaux d’extrémité, des traverses, des coups-de-pied ou des tablettes),
c) les portes d’armoires ou de meubles-lavabos en bois,
d) les tiroirs d’armoires ou de meubles-lavabos en bois et composants de tiroirs en bois, comprenant généralement les côtés, le dos, le fond et la façade,
e) les panneaux arrière et panneaux d’extrémité,
f) les bureaux, tablettes et tables fixés ou intégrés à des armoires en bois.
Cette catégorie de marchandises comprend les armoires et meubles-lavabos en bois non assemblés, assemblés ou « prêts-à-assembler », également appelés « colis à plat ». Les prêts-à-assembler peuvent être importés dans un ou plusieurs colis. Les armoires et meubles-lavabos prêts-à-assembler en bois sont définis comme des armoires ou meubles-lavabos emballés de manière à ce qu’au moment de l’importation, ils puissent comprendre :
a) les composantes en bois nécessaires à l’assemblage d’une armoire ou d’un meuble-lavabo, notamment les façades de tiroirs et les portes;
b) les pièces, par exemple, les vis, les rondelles, les goujons, les clous, les poignées, les boutons et les adhésifs nécessaires à l’assemblage d’une armoire ou d’un meuble-lavabo.
Il est entendu que les marchandises visées n’incluent pas :
a) les meubles autoportants non conçus pour une utilisation dans une cuisine ou une salle de bain, notamment le mobilier de bureau et les présentoirs commerciaux,
b) les éléments ci-après, s’ils sont importés séparément d’une armoire ou d’un meuble-lavabo en bois :
(i) les accessoires de rechange qui peuvent être ajoutés ou installés à l’intérieur d’une armoire et qui ne sont pas considérés comme une composante structurelle ou essentielle d’une armoire ou d’un meuble-lavabo en bois. Les accessoires de rechange peuvent être fabriqués en bois, en métal, en plastique, de matériaux composites ou en une combinaison de ces matériaux; ils peuvent être installés à l’intérieur d’une armoire; ils sont utilisés pour l’organisation ou l’accessibilité à l’intérieur d’une armoire et incluent :
(A) les accessoires compartimentés placés dans les tiroirs destinés à contenir de petits articles, tels que couverts, ustensiles et articles de toilette,
(B) les plateaux tournants ronds ou oblongs insérés dans une armoire afin de faciliter l’accessibilité au contenu de l’armoire;
(ii) les accessoires en bois massif, notamment les consoles décoratives et les rosaces, dont la fonction principale est la décoration ou la personnalisation;
(iii) les composantes de quincaillerie non ligneuse, notamment les charnières, supports, loquets, serrures, glissières de tiroirs, fixations (clous, vis et agrafes), poignées et boutons métalliques;
c) les armoires à pharmacie qui satisfont aux critères suivants :
(i) elles sont sous forme de modèles muraux;
(ii) elles sont assemblées au moment de l’importation au Canada;
(iii) elles comportent un ou plusieurs miroirs;
(iv) elles sont emballées pour la vente au détail au moment de l’importation au Canada;
(v) elles ont une profondeur maximale de sept pouces.</v>
      </c>
      <c r="D36" s="694"/>
      <c r="E36" s="694"/>
      <c r="F36" s="694"/>
      <c r="G36" s="694"/>
      <c r="H36" s="694"/>
      <c r="I36" s="694"/>
      <c r="J36" s="694"/>
      <c r="K36" s="695"/>
      <c r="L36" s="181"/>
    </row>
    <row r="37" spans="1:16" s="149" customFormat="1" x14ac:dyDescent="0.25">
      <c r="A37" s="227"/>
      <c r="B37" s="187"/>
      <c r="C37" s="696"/>
      <c r="D37" s="697"/>
      <c r="E37" s="697"/>
      <c r="F37" s="697"/>
      <c r="G37" s="697"/>
      <c r="H37" s="697"/>
      <c r="I37" s="697"/>
      <c r="J37" s="697"/>
      <c r="K37" s="698"/>
      <c r="L37" s="338"/>
    </row>
    <row r="38" spans="1:16" s="149" customFormat="1" x14ac:dyDescent="0.25">
      <c r="A38" s="227"/>
      <c r="B38" s="187"/>
      <c r="C38" s="696"/>
      <c r="D38" s="697"/>
      <c r="E38" s="697"/>
      <c r="F38" s="697"/>
      <c r="G38" s="697"/>
      <c r="H38" s="697"/>
      <c r="I38" s="697"/>
      <c r="J38" s="697"/>
      <c r="K38" s="698"/>
      <c r="L38" s="338"/>
    </row>
    <row r="39" spans="1:16" s="149" customFormat="1" x14ac:dyDescent="0.25">
      <c r="A39" s="227"/>
      <c r="B39" s="187"/>
      <c r="C39" s="696"/>
      <c r="D39" s="697"/>
      <c r="E39" s="697"/>
      <c r="F39" s="697"/>
      <c r="G39" s="697"/>
      <c r="H39" s="697"/>
      <c r="I39" s="697"/>
      <c r="J39" s="697"/>
      <c r="K39" s="698"/>
      <c r="L39" s="338"/>
    </row>
    <row r="40" spans="1:16" s="149" customFormat="1" x14ac:dyDescent="0.25">
      <c r="A40" s="227"/>
      <c r="B40" s="187"/>
      <c r="C40" s="696"/>
      <c r="D40" s="697"/>
      <c r="E40" s="697"/>
      <c r="F40" s="697"/>
      <c r="G40" s="697"/>
      <c r="H40" s="697"/>
      <c r="I40" s="697"/>
      <c r="J40" s="697"/>
      <c r="K40" s="698"/>
      <c r="L40" s="648"/>
    </row>
    <row r="41" spans="1:16" s="149" customFormat="1" x14ac:dyDescent="0.25">
      <c r="A41" s="227"/>
      <c r="B41" s="187"/>
      <c r="C41" s="696"/>
      <c r="D41" s="697"/>
      <c r="E41" s="697"/>
      <c r="F41" s="697"/>
      <c r="G41" s="697"/>
      <c r="H41" s="697"/>
      <c r="I41" s="697"/>
      <c r="J41" s="697"/>
      <c r="K41" s="698"/>
      <c r="L41" s="648"/>
    </row>
    <row r="42" spans="1:16" s="149" customFormat="1" x14ac:dyDescent="0.25">
      <c r="A42" s="227"/>
      <c r="B42" s="187"/>
      <c r="C42" s="696"/>
      <c r="D42" s="697"/>
      <c r="E42" s="697"/>
      <c r="F42" s="697"/>
      <c r="G42" s="697"/>
      <c r="H42" s="697"/>
      <c r="I42" s="697"/>
      <c r="J42" s="697"/>
      <c r="K42" s="698"/>
      <c r="L42" s="648"/>
    </row>
    <row r="43" spans="1:16" s="149" customFormat="1" x14ac:dyDescent="0.25">
      <c r="A43" s="227"/>
      <c r="B43" s="187"/>
      <c r="C43" s="696"/>
      <c r="D43" s="697"/>
      <c r="E43" s="697"/>
      <c r="F43" s="697"/>
      <c r="G43" s="697"/>
      <c r="H43" s="697"/>
      <c r="I43" s="697"/>
      <c r="J43" s="697"/>
      <c r="K43" s="698"/>
      <c r="L43" s="648"/>
    </row>
    <row r="44" spans="1:16" s="149" customFormat="1" x14ac:dyDescent="0.25">
      <c r="A44" s="227"/>
      <c r="B44" s="187"/>
      <c r="C44" s="696"/>
      <c r="D44" s="697"/>
      <c r="E44" s="697"/>
      <c r="F44" s="697"/>
      <c r="G44" s="697"/>
      <c r="H44" s="697"/>
      <c r="I44" s="697"/>
      <c r="J44" s="697"/>
      <c r="K44" s="698"/>
      <c r="L44" s="648"/>
    </row>
    <row r="45" spans="1:16" s="149" customFormat="1" x14ac:dyDescent="0.25">
      <c r="A45" s="227"/>
      <c r="B45" s="187"/>
      <c r="C45" s="696"/>
      <c r="D45" s="697"/>
      <c r="E45" s="697"/>
      <c r="F45" s="697"/>
      <c r="G45" s="697"/>
      <c r="H45" s="697"/>
      <c r="I45" s="697"/>
      <c r="J45" s="697"/>
      <c r="K45" s="698"/>
      <c r="L45" s="648"/>
    </row>
    <row r="46" spans="1:16" s="149" customFormat="1" x14ac:dyDescent="0.25">
      <c r="A46" s="227"/>
      <c r="B46" s="187"/>
      <c r="C46" s="696"/>
      <c r="D46" s="697"/>
      <c r="E46" s="697"/>
      <c r="F46" s="697"/>
      <c r="G46" s="697"/>
      <c r="H46" s="697"/>
      <c r="I46" s="697"/>
      <c r="J46" s="697"/>
      <c r="K46" s="698"/>
      <c r="L46" s="648"/>
    </row>
    <row r="47" spans="1:16" s="149" customFormat="1" x14ac:dyDescent="0.25">
      <c r="A47" s="227"/>
      <c r="B47" s="187"/>
      <c r="C47" s="696"/>
      <c r="D47" s="697"/>
      <c r="E47" s="697"/>
      <c r="F47" s="697"/>
      <c r="G47" s="697"/>
      <c r="H47" s="697"/>
      <c r="I47" s="697"/>
      <c r="J47" s="697"/>
      <c r="K47" s="698"/>
      <c r="L47" s="648"/>
    </row>
    <row r="48" spans="1:16" s="149" customFormat="1" x14ac:dyDescent="0.25">
      <c r="A48" s="227"/>
      <c r="B48" s="187"/>
      <c r="C48" s="696"/>
      <c r="D48" s="697"/>
      <c r="E48" s="697"/>
      <c r="F48" s="697"/>
      <c r="G48" s="697"/>
      <c r="H48" s="697"/>
      <c r="I48" s="697"/>
      <c r="J48" s="697"/>
      <c r="K48" s="698"/>
      <c r="L48" s="648"/>
    </row>
    <row r="49" spans="1:12" s="149" customFormat="1" x14ac:dyDescent="0.25">
      <c r="A49" s="227"/>
      <c r="B49" s="187"/>
      <c r="C49" s="696"/>
      <c r="D49" s="697"/>
      <c r="E49" s="697"/>
      <c r="F49" s="697"/>
      <c r="G49" s="697"/>
      <c r="H49" s="697"/>
      <c r="I49" s="697"/>
      <c r="J49" s="697"/>
      <c r="K49" s="698"/>
      <c r="L49" s="648"/>
    </row>
    <row r="50" spans="1:12" s="149" customFormat="1" x14ac:dyDescent="0.25">
      <c r="A50" s="227"/>
      <c r="B50" s="187"/>
      <c r="C50" s="696"/>
      <c r="D50" s="697"/>
      <c r="E50" s="697"/>
      <c r="F50" s="697"/>
      <c r="G50" s="697"/>
      <c r="H50" s="697"/>
      <c r="I50" s="697"/>
      <c r="J50" s="697"/>
      <c r="K50" s="698"/>
      <c r="L50" s="648"/>
    </row>
    <row r="51" spans="1:12" s="149" customFormat="1" x14ac:dyDescent="0.25">
      <c r="A51" s="227"/>
      <c r="B51" s="187"/>
      <c r="C51" s="696"/>
      <c r="D51" s="697"/>
      <c r="E51" s="697"/>
      <c r="F51" s="697"/>
      <c r="G51" s="697"/>
      <c r="H51" s="697"/>
      <c r="I51" s="697"/>
      <c r="J51" s="697"/>
      <c r="K51" s="698"/>
      <c r="L51" s="648"/>
    </row>
    <row r="52" spans="1:12" s="149" customFormat="1" x14ac:dyDescent="0.25">
      <c r="A52" s="227"/>
      <c r="B52" s="187"/>
      <c r="C52" s="696"/>
      <c r="D52" s="697"/>
      <c r="E52" s="697"/>
      <c r="F52" s="697"/>
      <c r="G52" s="697"/>
      <c r="H52" s="697"/>
      <c r="I52" s="697"/>
      <c r="J52" s="697"/>
      <c r="K52" s="698"/>
      <c r="L52" s="648"/>
    </row>
    <row r="53" spans="1:12" s="149" customFormat="1" x14ac:dyDescent="0.25">
      <c r="A53" s="227"/>
      <c r="B53" s="187"/>
      <c r="C53" s="696"/>
      <c r="D53" s="697"/>
      <c r="E53" s="697"/>
      <c r="F53" s="697"/>
      <c r="G53" s="697"/>
      <c r="H53" s="697"/>
      <c r="I53" s="697"/>
      <c r="J53" s="697"/>
      <c r="K53" s="698"/>
      <c r="L53" s="648"/>
    </row>
    <row r="54" spans="1:12" s="149" customFormat="1" x14ac:dyDescent="0.25">
      <c r="A54" s="227"/>
      <c r="B54" s="187"/>
      <c r="C54" s="696"/>
      <c r="D54" s="697"/>
      <c r="E54" s="697"/>
      <c r="F54" s="697"/>
      <c r="G54" s="697"/>
      <c r="H54" s="697"/>
      <c r="I54" s="697"/>
      <c r="J54" s="697"/>
      <c r="K54" s="698"/>
      <c r="L54" s="338"/>
    </row>
    <row r="55" spans="1:12" s="149" customFormat="1" x14ac:dyDescent="0.25">
      <c r="A55" s="227"/>
      <c r="B55" s="187"/>
      <c r="C55" s="696"/>
      <c r="D55" s="697"/>
      <c r="E55" s="697"/>
      <c r="F55" s="697"/>
      <c r="G55" s="697"/>
      <c r="H55" s="697"/>
      <c r="I55" s="697"/>
      <c r="J55" s="697"/>
      <c r="K55" s="698"/>
      <c r="L55" s="648"/>
    </row>
    <row r="56" spans="1:12" s="149" customFormat="1" x14ac:dyDescent="0.25">
      <c r="A56" s="227"/>
      <c r="B56" s="187"/>
      <c r="C56" s="696"/>
      <c r="D56" s="697"/>
      <c r="E56" s="697"/>
      <c r="F56" s="697"/>
      <c r="G56" s="697"/>
      <c r="H56" s="697"/>
      <c r="I56" s="697"/>
      <c r="J56" s="697"/>
      <c r="K56" s="698"/>
      <c r="L56" s="648"/>
    </row>
    <row r="57" spans="1:12" s="149" customFormat="1" x14ac:dyDescent="0.25">
      <c r="A57" s="227"/>
      <c r="B57" s="187"/>
      <c r="C57" s="696"/>
      <c r="D57" s="697"/>
      <c r="E57" s="697"/>
      <c r="F57" s="697"/>
      <c r="G57" s="697"/>
      <c r="H57" s="697"/>
      <c r="I57" s="697"/>
      <c r="J57" s="697"/>
      <c r="K57" s="698"/>
      <c r="L57" s="648"/>
    </row>
    <row r="58" spans="1:12" s="149" customFormat="1" x14ac:dyDescent="0.25">
      <c r="A58" s="227"/>
      <c r="B58" s="187"/>
      <c r="C58" s="696"/>
      <c r="D58" s="697"/>
      <c r="E58" s="697"/>
      <c r="F58" s="697"/>
      <c r="G58" s="697"/>
      <c r="H58" s="697"/>
      <c r="I58" s="697"/>
      <c r="J58" s="697"/>
      <c r="K58" s="698"/>
      <c r="L58" s="648"/>
    </row>
    <row r="59" spans="1:12" s="149" customFormat="1" x14ac:dyDescent="0.25">
      <c r="A59" s="227"/>
      <c r="B59" s="187"/>
      <c r="C59" s="696"/>
      <c r="D59" s="697"/>
      <c r="E59" s="697"/>
      <c r="F59" s="697"/>
      <c r="G59" s="697"/>
      <c r="H59" s="697"/>
      <c r="I59" s="697"/>
      <c r="J59" s="697"/>
      <c r="K59" s="698"/>
      <c r="L59" s="648"/>
    </row>
    <row r="60" spans="1:12" s="149" customFormat="1" x14ac:dyDescent="0.25">
      <c r="A60" s="227"/>
      <c r="B60" s="187"/>
      <c r="C60" s="696"/>
      <c r="D60" s="697"/>
      <c r="E60" s="697"/>
      <c r="F60" s="697"/>
      <c r="G60" s="697"/>
      <c r="H60" s="697"/>
      <c r="I60" s="697"/>
      <c r="J60" s="697"/>
      <c r="K60" s="698"/>
      <c r="L60" s="338"/>
    </row>
    <row r="61" spans="1:12" s="149" customFormat="1" x14ac:dyDescent="0.25">
      <c r="A61" s="227"/>
      <c r="B61" s="187"/>
      <c r="C61" s="696"/>
      <c r="D61" s="697"/>
      <c r="E61" s="697"/>
      <c r="F61" s="697"/>
      <c r="G61" s="697"/>
      <c r="H61" s="697"/>
      <c r="I61" s="697"/>
      <c r="J61" s="697"/>
      <c r="K61" s="698"/>
      <c r="L61" s="648"/>
    </row>
    <row r="62" spans="1:12" s="149" customFormat="1" x14ac:dyDescent="0.25">
      <c r="A62" s="227"/>
      <c r="B62" s="187"/>
      <c r="C62" s="696"/>
      <c r="D62" s="697"/>
      <c r="E62" s="697"/>
      <c r="F62" s="697"/>
      <c r="G62" s="697"/>
      <c r="H62" s="697"/>
      <c r="I62" s="697"/>
      <c r="J62" s="697"/>
      <c r="K62" s="698"/>
      <c r="L62" s="648"/>
    </row>
    <row r="63" spans="1:12" s="149" customFormat="1" x14ac:dyDescent="0.25">
      <c r="A63" s="227"/>
      <c r="B63" s="187"/>
      <c r="C63" s="696"/>
      <c r="D63" s="697"/>
      <c r="E63" s="697"/>
      <c r="F63" s="697"/>
      <c r="G63" s="697"/>
      <c r="H63" s="697"/>
      <c r="I63" s="697"/>
      <c r="J63" s="697"/>
      <c r="K63" s="698"/>
      <c r="L63" s="648"/>
    </row>
    <row r="64" spans="1:12" s="149" customFormat="1" x14ac:dyDescent="0.25">
      <c r="A64" s="227"/>
      <c r="B64" s="187"/>
      <c r="C64" s="696"/>
      <c r="D64" s="697"/>
      <c r="E64" s="697"/>
      <c r="F64" s="697"/>
      <c r="G64" s="697"/>
      <c r="H64" s="697"/>
      <c r="I64" s="697"/>
      <c r="J64" s="697"/>
      <c r="K64" s="698"/>
      <c r="L64" s="338"/>
    </row>
    <row r="65" spans="1:12" s="149" customFormat="1" x14ac:dyDescent="0.25">
      <c r="A65" s="227"/>
      <c r="B65" s="187"/>
      <c r="C65" s="696"/>
      <c r="D65" s="697"/>
      <c r="E65" s="697"/>
      <c r="F65" s="697"/>
      <c r="G65" s="697"/>
      <c r="H65" s="697"/>
      <c r="I65" s="697"/>
      <c r="J65" s="697"/>
      <c r="K65" s="698"/>
      <c r="L65" s="648"/>
    </row>
    <row r="66" spans="1:12" s="149" customFormat="1" x14ac:dyDescent="0.25">
      <c r="A66" s="227"/>
      <c r="B66" s="187"/>
      <c r="C66" s="696"/>
      <c r="D66" s="697"/>
      <c r="E66" s="697"/>
      <c r="F66" s="697"/>
      <c r="G66" s="697"/>
      <c r="H66" s="697"/>
      <c r="I66" s="697"/>
      <c r="J66" s="697"/>
      <c r="K66" s="698"/>
      <c r="L66" s="648"/>
    </row>
    <row r="67" spans="1:12" s="149" customFormat="1" x14ac:dyDescent="0.25">
      <c r="A67" s="227"/>
      <c r="B67" s="187"/>
      <c r="C67" s="696"/>
      <c r="D67" s="697"/>
      <c r="E67" s="697"/>
      <c r="F67" s="697"/>
      <c r="G67" s="697"/>
      <c r="H67" s="697"/>
      <c r="I67" s="697"/>
      <c r="J67" s="697"/>
      <c r="K67" s="698"/>
      <c r="L67" s="648"/>
    </row>
    <row r="68" spans="1:12" s="149" customFormat="1" x14ac:dyDescent="0.25">
      <c r="A68" s="227"/>
      <c r="B68" s="187"/>
      <c r="C68" s="696"/>
      <c r="D68" s="697"/>
      <c r="E68" s="697"/>
      <c r="F68" s="697"/>
      <c r="G68" s="697"/>
      <c r="H68" s="697"/>
      <c r="I68" s="697"/>
      <c r="J68" s="697"/>
      <c r="K68" s="698"/>
      <c r="L68" s="648"/>
    </row>
    <row r="69" spans="1:12" s="149" customFormat="1" x14ac:dyDescent="0.25">
      <c r="A69" s="227"/>
      <c r="B69" s="187"/>
      <c r="C69" s="696"/>
      <c r="D69" s="697"/>
      <c r="E69" s="697"/>
      <c r="F69" s="697"/>
      <c r="G69" s="697"/>
      <c r="H69" s="697"/>
      <c r="I69" s="697"/>
      <c r="J69" s="697"/>
      <c r="K69" s="698"/>
      <c r="L69" s="648"/>
    </row>
    <row r="70" spans="1:12" s="149" customFormat="1" x14ac:dyDescent="0.25">
      <c r="A70" s="227"/>
      <c r="B70" s="187"/>
      <c r="C70" s="696"/>
      <c r="D70" s="697"/>
      <c r="E70" s="697"/>
      <c r="F70" s="697"/>
      <c r="G70" s="697"/>
      <c r="H70" s="697"/>
      <c r="I70" s="697"/>
      <c r="J70" s="697"/>
      <c r="K70" s="698"/>
      <c r="L70" s="648"/>
    </row>
    <row r="71" spans="1:12" s="149" customFormat="1" x14ac:dyDescent="0.25">
      <c r="A71" s="227"/>
      <c r="B71" s="187"/>
      <c r="C71" s="696"/>
      <c r="D71" s="697"/>
      <c r="E71" s="697"/>
      <c r="F71" s="697"/>
      <c r="G71" s="697"/>
      <c r="H71" s="697"/>
      <c r="I71" s="697"/>
      <c r="J71" s="697"/>
      <c r="K71" s="698"/>
      <c r="L71" s="648"/>
    </row>
    <row r="72" spans="1:12" s="149" customFormat="1" x14ac:dyDescent="0.25">
      <c r="A72" s="227"/>
      <c r="B72" s="187"/>
      <c r="C72" s="696"/>
      <c r="D72" s="697"/>
      <c r="E72" s="697"/>
      <c r="F72" s="697"/>
      <c r="G72" s="697"/>
      <c r="H72" s="697"/>
      <c r="I72" s="697"/>
      <c r="J72" s="697"/>
      <c r="K72" s="698"/>
      <c r="L72" s="648"/>
    </row>
    <row r="73" spans="1:12" s="149" customFormat="1" x14ac:dyDescent="0.25">
      <c r="A73" s="227"/>
      <c r="B73" s="187"/>
      <c r="C73" s="696"/>
      <c r="D73" s="697"/>
      <c r="E73" s="697"/>
      <c r="F73" s="697"/>
      <c r="G73" s="697"/>
      <c r="H73" s="697"/>
      <c r="I73" s="697"/>
      <c r="J73" s="697"/>
      <c r="K73" s="698"/>
      <c r="L73" s="648"/>
    </row>
    <row r="74" spans="1:12" s="149" customFormat="1" x14ac:dyDescent="0.25">
      <c r="A74" s="227"/>
      <c r="B74" s="187"/>
      <c r="C74" s="696"/>
      <c r="D74" s="697"/>
      <c r="E74" s="697"/>
      <c r="F74" s="697"/>
      <c r="G74" s="697"/>
      <c r="H74" s="697"/>
      <c r="I74" s="697"/>
      <c r="J74" s="697"/>
      <c r="K74" s="698"/>
      <c r="L74" s="648"/>
    </row>
    <row r="75" spans="1:12" s="149" customFormat="1" x14ac:dyDescent="0.25">
      <c r="A75" s="227"/>
      <c r="B75" s="187"/>
      <c r="C75" s="696"/>
      <c r="D75" s="697"/>
      <c r="E75" s="697"/>
      <c r="F75" s="697"/>
      <c r="G75" s="697"/>
      <c r="H75" s="697"/>
      <c r="I75" s="697"/>
      <c r="J75" s="697"/>
      <c r="K75" s="698"/>
      <c r="L75" s="648"/>
    </row>
    <row r="76" spans="1:12" s="149" customFormat="1" x14ac:dyDescent="0.25">
      <c r="A76" s="227"/>
      <c r="B76" s="187"/>
      <c r="C76" s="696"/>
      <c r="D76" s="697"/>
      <c r="E76" s="697"/>
      <c r="F76" s="697"/>
      <c r="G76" s="697"/>
      <c r="H76" s="697"/>
      <c r="I76" s="697"/>
      <c r="J76" s="697"/>
      <c r="K76" s="698"/>
      <c r="L76" s="648"/>
    </row>
    <row r="77" spans="1:12" s="149" customFormat="1" x14ac:dyDescent="0.25">
      <c r="A77" s="227"/>
      <c r="B77" s="187"/>
      <c r="C77" s="696"/>
      <c r="D77" s="697"/>
      <c r="E77" s="697"/>
      <c r="F77" s="697"/>
      <c r="G77" s="697"/>
      <c r="H77" s="697"/>
      <c r="I77" s="697"/>
      <c r="J77" s="697"/>
      <c r="K77" s="698"/>
      <c r="L77" s="338"/>
    </row>
    <row r="78" spans="1:12" s="149" customFormat="1" x14ac:dyDescent="0.25">
      <c r="A78" s="227"/>
      <c r="B78" s="187"/>
      <c r="C78" s="696"/>
      <c r="D78" s="697"/>
      <c r="E78" s="697"/>
      <c r="F78" s="697"/>
      <c r="G78" s="697"/>
      <c r="H78" s="697"/>
      <c r="I78" s="697"/>
      <c r="J78" s="697"/>
      <c r="K78" s="698"/>
      <c r="L78" s="338"/>
    </row>
    <row r="79" spans="1:12" s="149" customFormat="1" x14ac:dyDescent="0.25">
      <c r="A79" s="227"/>
      <c r="B79" s="187"/>
      <c r="C79" s="696"/>
      <c r="D79" s="697"/>
      <c r="E79" s="697"/>
      <c r="F79" s="697"/>
      <c r="G79" s="697"/>
      <c r="H79" s="697"/>
      <c r="I79" s="697"/>
      <c r="J79" s="697"/>
      <c r="K79" s="698"/>
      <c r="L79" s="338"/>
    </row>
    <row r="80" spans="1:12" s="149" customFormat="1" x14ac:dyDescent="0.25">
      <c r="A80" s="227"/>
      <c r="B80" s="187"/>
      <c r="C80" s="696"/>
      <c r="D80" s="697"/>
      <c r="E80" s="697"/>
      <c r="F80" s="697"/>
      <c r="G80" s="697"/>
      <c r="H80" s="697"/>
      <c r="I80" s="697"/>
      <c r="J80" s="697"/>
      <c r="K80" s="698"/>
      <c r="L80" s="648"/>
    </row>
    <row r="81" spans="1:12" s="149" customFormat="1" x14ac:dyDescent="0.25">
      <c r="A81" s="227"/>
      <c r="B81" s="187"/>
      <c r="C81" s="696"/>
      <c r="D81" s="697"/>
      <c r="E81" s="697"/>
      <c r="F81" s="697"/>
      <c r="G81" s="697"/>
      <c r="H81" s="697"/>
      <c r="I81" s="697"/>
      <c r="J81" s="697"/>
      <c r="K81" s="698"/>
      <c r="L81" s="648"/>
    </row>
    <row r="82" spans="1:12" s="149" customFormat="1" x14ac:dyDescent="0.25">
      <c r="A82" s="227"/>
      <c r="B82" s="187"/>
      <c r="C82" s="696"/>
      <c r="D82" s="697"/>
      <c r="E82" s="697"/>
      <c r="F82" s="697"/>
      <c r="G82" s="697"/>
      <c r="H82" s="697"/>
      <c r="I82" s="697"/>
      <c r="J82" s="697"/>
      <c r="K82" s="698"/>
      <c r="L82" s="648"/>
    </row>
    <row r="83" spans="1:12" s="149" customFormat="1" x14ac:dyDescent="0.25">
      <c r="A83" s="227"/>
      <c r="B83" s="187"/>
      <c r="C83" s="696"/>
      <c r="D83" s="697"/>
      <c r="E83" s="697"/>
      <c r="F83" s="697"/>
      <c r="G83" s="697"/>
      <c r="H83" s="697"/>
      <c r="I83" s="697"/>
      <c r="J83" s="697"/>
      <c r="K83" s="698"/>
      <c r="L83" s="648"/>
    </row>
    <row r="84" spans="1:12" s="149" customFormat="1" x14ac:dyDescent="0.25">
      <c r="A84" s="227"/>
      <c r="B84" s="187"/>
      <c r="C84" s="696"/>
      <c r="D84" s="697"/>
      <c r="E84" s="697"/>
      <c r="F84" s="697"/>
      <c r="G84" s="697"/>
      <c r="H84" s="697"/>
      <c r="I84" s="697"/>
      <c r="J84" s="697"/>
      <c r="K84" s="698"/>
      <c r="L84" s="648"/>
    </row>
    <row r="85" spans="1:12" s="149" customFormat="1" x14ac:dyDescent="0.25">
      <c r="A85" s="227"/>
      <c r="B85" s="187"/>
      <c r="C85" s="696"/>
      <c r="D85" s="697"/>
      <c r="E85" s="697"/>
      <c r="F85" s="697"/>
      <c r="G85" s="697"/>
      <c r="H85" s="697"/>
      <c r="I85" s="697"/>
      <c r="J85" s="697"/>
      <c r="K85" s="698"/>
      <c r="L85" s="648"/>
    </row>
    <row r="86" spans="1:12" s="149" customFormat="1" x14ac:dyDescent="0.25">
      <c r="A86" s="227"/>
      <c r="B86" s="187"/>
      <c r="C86" s="696"/>
      <c r="D86" s="697"/>
      <c r="E86" s="697"/>
      <c r="F86" s="697"/>
      <c r="G86" s="697"/>
      <c r="H86" s="697"/>
      <c r="I86" s="697"/>
      <c r="J86" s="697"/>
      <c r="K86" s="698"/>
      <c r="L86" s="648"/>
    </row>
    <row r="87" spans="1:12" s="149" customFormat="1" x14ac:dyDescent="0.25">
      <c r="A87" s="227"/>
      <c r="B87" s="187"/>
      <c r="C87" s="696"/>
      <c r="D87" s="697"/>
      <c r="E87" s="697"/>
      <c r="F87" s="697"/>
      <c r="G87" s="697"/>
      <c r="H87" s="697"/>
      <c r="I87" s="697"/>
      <c r="J87" s="697"/>
      <c r="K87" s="698"/>
      <c r="L87" s="648"/>
    </row>
    <row r="88" spans="1:12" s="149" customFormat="1" x14ac:dyDescent="0.25">
      <c r="A88" s="227"/>
      <c r="B88" s="187"/>
      <c r="C88" s="696"/>
      <c r="D88" s="697"/>
      <c r="E88" s="697"/>
      <c r="F88" s="697"/>
      <c r="G88" s="697"/>
      <c r="H88" s="697"/>
      <c r="I88" s="697"/>
      <c r="J88" s="697"/>
      <c r="K88" s="698"/>
      <c r="L88" s="648"/>
    </row>
    <row r="89" spans="1:12" s="149" customFormat="1" x14ac:dyDescent="0.25">
      <c r="A89" s="227"/>
      <c r="B89" s="187"/>
      <c r="C89" s="696"/>
      <c r="D89" s="697"/>
      <c r="E89" s="697"/>
      <c r="F89" s="697"/>
      <c r="G89" s="697"/>
      <c r="H89" s="697"/>
      <c r="I89" s="697"/>
      <c r="J89" s="697"/>
      <c r="K89" s="698"/>
      <c r="L89" s="648"/>
    </row>
    <row r="90" spans="1:12" s="149" customFormat="1" x14ac:dyDescent="0.25">
      <c r="A90" s="227"/>
      <c r="B90" s="187"/>
      <c r="C90" s="696"/>
      <c r="D90" s="697"/>
      <c r="E90" s="697"/>
      <c r="F90" s="697"/>
      <c r="G90" s="697"/>
      <c r="H90" s="697"/>
      <c r="I90" s="697"/>
      <c r="J90" s="697"/>
      <c r="K90" s="698"/>
      <c r="L90" s="648"/>
    </row>
    <row r="91" spans="1:12" s="149" customFormat="1" x14ac:dyDescent="0.25">
      <c r="A91" s="227"/>
      <c r="B91" s="187"/>
      <c r="C91" s="696"/>
      <c r="D91" s="697"/>
      <c r="E91" s="697"/>
      <c r="F91" s="697"/>
      <c r="G91" s="697"/>
      <c r="H91" s="697"/>
      <c r="I91" s="697"/>
      <c r="J91" s="697"/>
      <c r="K91" s="698"/>
      <c r="L91" s="648"/>
    </row>
    <row r="92" spans="1:12" s="149" customFormat="1" x14ac:dyDescent="0.25">
      <c r="A92" s="227"/>
      <c r="B92" s="187"/>
      <c r="C92" s="696"/>
      <c r="D92" s="697"/>
      <c r="E92" s="697"/>
      <c r="F92" s="697"/>
      <c r="G92" s="697"/>
      <c r="H92" s="697"/>
      <c r="I92" s="697"/>
      <c r="J92" s="697"/>
      <c r="K92" s="698"/>
      <c r="L92" s="648"/>
    </row>
    <row r="93" spans="1:12" s="149" customFormat="1" x14ac:dyDescent="0.25">
      <c r="A93" s="227"/>
      <c r="B93" s="187"/>
      <c r="C93" s="696"/>
      <c r="D93" s="697"/>
      <c r="E93" s="697"/>
      <c r="F93" s="697"/>
      <c r="G93" s="697"/>
      <c r="H93" s="697"/>
      <c r="I93" s="697"/>
      <c r="J93" s="697"/>
      <c r="K93" s="698"/>
      <c r="L93" s="648"/>
    </row>
    <row r="94" spans="1:12" s="149" customFormat="1" x14ac:dyDescent="0.25">
      <c r="A94" s="227"/>
      <c r="B94" s="187"/>
      <c r="C94" s="696"/>
      <c r="D94" s="697"/>
      <c r="E94" s="697"/>
      <c r="F94" s="697"/>
      <c r="G94" s="697"/>
      <c r="H94" s="697"/>
      <c r="I94" s="697"/>
      <c r="J94" s="697"/>
      <c r="K94" s="698"/>
      <c r="L94" s="648"/>
    </row>
    <row r="95" spans="1:12" s="149" customFormat="1" x14ac:dyDescent="0.25">
      <c r="A95" s="227"/>
      <c r="B95" s="187"/>
      <c r="C95" s="696"/>
      <c r="D95" s="697"/>
      <c r="E95" s="697"/>
      <c r="F95" s="697"/>
      <c r="G95" s="697"/>
      <c r="H95" s="697"/>
      <c r="I95" s="697"/>
      <c r="J95" s="697"/>
      <c r="K95" s="698"/>
      <c r="L95" s="648"/>
    </row>
    <row r="96" spans="1:12" s="149" customFormat="1" x14ac:dyDescent="0.25">
      <c r="A96" s="227"/>
      <c r="B96" s="187"/>
      <c r="C96" s="696"/>
      <c r="D96" s="697"/>
      <c r="E96" s="697"/>
      <c r="F96" s="697"/>
      <c r="G96" s="697"/>
      <c r="H96" s="697"/>
      <c r="I96" s="697"/>
      <c r="J96" s="697"/>
      <c r="K96" s="698"/>
      <c r="L96" s="648"/>
    </row>
    <row r="97" spans="1:16" s="149" customFormat="1" x14ac:dyDescent="0.25">
      <c r="A97" s="227"/>
      <c r="B97" s="187"/>
      <c r="C97" s="696"/>
      <c r="D97" s="697"/>
      <c r="E97" s="697"/>
      <c r="F97" s="697"/>
      <c r="G97" s="697"/>
      <c r="H97" s="697"/>
      <c r="I97" s="697"/>
      <c r="J97" s="697"/>
      <c r="K97" s="698"/>
      <c r="L97" s="648"/>
    </row>
    <row r="98" spans="1:16" s="149" customFormat="1" x14ac:dyDescent="0.25">
      <c r="A98" s="227"/>
      <c r="B98" s="187"/>
      <c r="C98" s="696"/>
      <c r="D98" s="697"/>
      <c r="E98" s="697"/>
      <c r="F98" s="697"/>
      <c r="G98" s="697"/>
      <c r="H98" s="697"/>
      <c r="I98" s="697"/>
      <c r="J98" s="697"/>
      <c r="K98" s="698"/>
      <c r="L98" s="648"/>
    </row>
    <row r="99" spans="1:16" s="149" customFormat="1" x14ac:dyDescent="0.25">
      <c r="A99" s="227"/>
      <c r="B99" s="187"/>
      <c r="C99" s="696"/>
      <c r="D99" s="697"/>
      <c r="E99" s="697"/>
      <c r="F99" s="697"/>
      <c r="G99" s="697"/>
      <c r="H99" s="697"/>
      <c r="I99" s="697"/>
      <c r="J99" s="697"/>
      <c r="K99" s="698"/>
      <c r="L99" s="648"/>
    </row>
    <row r="100" spans="1:16" s="149" customFormat="1" x14ac:dyDescent="0.25">
      <c r="A100" s="227"/>
      <c r="B100" s="187"/>
      <c r="C100" s="696"/>
      <c r="D100" s="697"/>
      <c r="E100" s="697"/>
      <c r="F100" s="697"/>
      <c r="G100" s="697"/>
      <c r="H100" s="697"/>
      <c r="I100" s="697"/>
      <c r="J100" s="697"/>
      <c r="K100" s="698"/>
      <c r="L100" s="648"/>
    </row>
    <row r="101" spans="1:16" s="149" customFormat="1" x14ac:dyDescent="0.25">
      <c r="A101" s="227"/>
      <c r="B101" s="187"/>
      <c r="C101" s="696"/>
      <c r="D101" s="697"/>
      <c r="E101" s="697"/>
      <c r="F101" s="697"/>
      <c r="G101" s="697"/>
      <c r="H101" s="697"/>
      <c r="I101" s="697"/>
      <c r="J101" s="697"/>
      <c r="K101" s="698"/>
      <c r="L101" s="648"/>
    </row>
    <row r="102" spans="1:16" s="149" customFormat="1" x14ac:dyDescent="0.25">
      <c r="A102" s="227"/>
      <c r="B102" s="187"/>
      <c r="C102" s="696"/>
      <c r="D102" s="697"/>
      <c r="E102" s="697"/>
      <c r="F102" s="697"/>
      <c r="G102" s="697"/>
      <c r="H102" s="697"/>
      <c r="I102" s="697"/>
      <c r="J102" s="697"/>
      <c r="K102" s="698"/>
      <c r="L102" s="648"/>
    </row>
    <row r="103" spans="1:16" s="149" customFormat="1" x14ac:dyDescent="0.25">
      <c r="A103" s="227"/>
      <c r="B103" s="187"/>
      <c r="C103" s="696"/>
      <c r="D103" s="697"/>
      <c r="E103" s="697"/>
      <c r="F103" s="697"/>
      <c r="G103" s="697"/>
      <c r="H103" s="697"/>
      <c r="I103" s="697"/>
      <c r="J103" s="697"/>
      <c r="K103" s="698"/>
      <c r="L103" s="648"/>
    </row>
    <row r="104" spans="1:16" s="149" customFormat="1" x14ac:dyDescent="0.25">
      <c r="A104" s="227"/>
      <c r="B104" s="187"/>
      <c r="C104" s="696"/>
      <c r="D104" s="697"/>
      <c r="E104" s="697"/>
      <c r="F104" s="697"/>
      <c r="G104" s="697"/>
      <c r="H104" s="697"/>
      <c r="I104" s="697"/>
      <c r="J104" s="697"/>
      <c r="K104" s="698"/>
      <c r="L104" s="648"/>
    </row>
    <row r="105" spans="1:16" s="149" customFormat="1" x14ac:dyDescent="0.25">
      <c r="A105" s="227"/>
      <c r="B105" s="187"/>
      <c r="C105" s="696"/>
      <c r="D105" s="697"/>
      <c r="E105" s="697"/>
      <c r="F105" s="697"/>
      <c r="G105" s="697"/>
      <c r="H105" s="697"/>
      <c r="I105" s="697"/>
      <c r="J105" s="697"/>
      <c r="K105" s="698"/>
      <c r="L105" s="648"/>
    </row>
    <row r="106" spans="1:16" s="149" customFormat="1" x14ac:dyDescent="0.25">
      <c r="A106" s="227"/>
      <c r="B106" s="187"/>
      <c r="C106" s="696"/>
      <c r="D106" s="697"/>
      <c r="E106" s="697"/>
      <c r="F106" s="697"/>
      <c r="G106" s="697"/>
      <c r="H106" s="697"/>
      <c r="I106" s="697"/>
      <c r="J106" s="697"/>
      <c r="K106" s="698"/>
      <c r="L106" s="648"/>
    </row>
    <row r="107" spans="1:16" s="149" customFormat="1" x14ac:dyDescent="0.25">
      <c r="A107" s="227"/>
      <c r="B107" s="187"/>
      <c r="C107" s="696"/>
      <c r="D107" s="697"/>
      <c r="E107" s="697"/>
      <c r="F107" s="697"/>
      <c r="G107" s="697"/>
      <c r="H107" s="697"/>
      <c r="I107" s="697"/>
      <c r="J107" s="697"/>
      <c r="K107" s="698"/>
      <c r="L107" s="338"/>
    </row>
    <row r="108" spans="1:16" s="149" customFormat="1" x14ac:dyDescent="0.25">
      <c r="A108" s="227"/>
      <c r="B108" s="187"/>
      <c r="C108" s="696"/>
      <c r="D108" s="697"/>
      <c r="E108" s="697"/>
      <c r="F108" s="697"/>
      <c r="G108" s="697"/>
      <c r="H108" s="697"/>
      <c r="I108" s="697"/>
      <c r="J108" s="697"/>
      <c r="K108" s="698"/>
      <c r="L108" s="243"/>
    </row>
    <row r="109" spans="1:16" s="149" customFormat="1" x14ac:dyDescent="0.25">
      <c r="A109" s="227"/>
      <c r="B109" s="187"/>
      <c r="C109" s="696"/>
      <c r="D109" s="697"/>
      <c r="E109" s="697"/>
      <c r="F109" s="697"/>
      <c r="G109" s="697"/>
      <c r="H109" s="697"/>
      <c r="I109" s="697"/>
      <c r="J109" s="697"/>
      <c r="K109" s="698"/>
      <c r="L109" s="243"/>
    </row>
    <row r="110" spans="1:16" s="149" customFormat="1" x14ac:dyDescent="0.25">
      <c r="A110" s="227"/>
      <c r="B110" s="187"/>
      <c r="C110" s="699"/>
      <c r="D110" s="700"/>
      <c r="E110" s="700"/>
      <c r="F110" s="700"/>
      <c r="G110" s="700"/>
      <c r="H110" s="700"/>
      <c r="I110" s="700"/>
      <c r="J110" s="700"/>
      <c r="K110" s="701"/>
      <c r="L110" s="243"/>
    </row>
    <row r="111" spans="1:16" s="149" customFormat="1" x14ac:dyDescent="0.25">
      <c r="A111" s="227"/>
      <c r="B111" s="709"/>
      <c r="C111" s="710"/>
      <c r="D111" s="710"/>
      <c r="E111" s="710"/>
      <c r="F111" s="710"/>
      <c r="G111" s="710"/>
      <c r="H111" s="710"/>
      <c r="I111" s="710"/>
      <c r="J111" s="710"/>
      <c r="K111" s="710"/>
      <c r="L111" s="711"/>
    </row>
    <row r="112" spans="1:16" s="149" customFormat="1" ht="14.1" customHeight="1" x14ac:dyDescent="0.25">
      <c r="A112" s="227"/>
      <c r="B112" s="709" t="str">
        <f>IF(Intro!$G$28="English",O112,P112)</f>
        <v>Pour plus de détails, consultez l’onglet « Info ».</v>
      </c>
      <c r="C112" s="710"/>
      <c r="D112" s="710"/>
      <c r="E112" s="710"/>
      <c r="F112" s="710"/>
      <c r="G112" s="710"/>
      <c r="H112" s="710"/>
      <c r="I112" s="710"/>
      <c r="J112" s="710"/>
      <c r="K112" s="710"/>
      <c r="L112" s="711"/>
      <c r="O112" s="149" t="s">
        <v>318</v>
      </c>
      <c r="P112" s="149" t="s">
        <v>323</v>
      </c>
    </row>
    <row r="113" spans="1:16" s="149" customFormat="1" x14ac:dyDescent="0.25">
      <c r="A113" s="227"/>
      <c r="B113" s="193"/>
      <c r="C113" s="194"/>
      <c r="D113" s="194"/>
      <c r="E113" s="194"/>
      <c r="F113" s="194"/>
      <c r="G113" s="194"/>
      <c r="H113" s="194"/>
      <c r="I113" s="194"/>
      <c r="J113" s="194"/>
      <c r="K113" s="194"/>
      <c r="L113" s="195"/>
    </row>
    <row r="114" spans="1:16" s="9" customFormat="1" x14ac:dyDescent="0.25">
      <c r="A114" s="19"/>
      <c r="B114" s="26"/>
      <c r="C114" s="26"/>
      <c r="D114" s="27"/>
      <c r="E114" s="27"/>
      <c r="F114" s="27"/>
      <c r="G114" s="27"/>
      <c r="H114" s="27"/>
      <c r="I114" s="27"/>
      <c r="J114" s="27"/>
      <c r="K114" s="27"/>
      <c r="L114" s="27"/>
      <c r="O114" s="10"/>
      <c r="P114" s="10"/>
    </row>
    <row r="115" spans="1:16" s="8" customFormat="1" x14ac:dyDescent="0.25">
      <c r="A115" s="15"/>
      <c r="B115" s="716" t="str">
        <f>IF(Intro!$G$28="English",O115,P115)</f>
        <v>DEVEZ-VOUS REMPLIR CE QUESTIONNAIRE?</v>
      </c>
      <c r="C115" s="717"/>
      <c r="D115" s="717"/>
      <c r="E115" s="717"/>
      <c r="F115" s="717"/>
      <c r="G115" s="717"/>
      <c r="H115" s="717"/>
      <c r="I115" s="717"/>
      <c r="J115" s="717"/>
      <c r="K115" s="717"/>
      <c r="L115" s="718"/>
      <c r="M115" s="20"/>
      <c r="N115" s="20"/>
      <c r="O115" s="160" t="s">
        <v>552</v>
      </c>
      <c r="P115" s="160" t="s">
        <v>608</v>
      </c>
    </row>
    <row r="116" spans="1:16" s="11" customFormat="1" x14ac:dyDescent="0.25">
      <c r="A116" s="13"/>
      <c r="B116" s="28"/>
      <c r="C116" s="29"/>
      <c r="D116" s="30"/>
      <c r="E116" s="30"/>
      <c r="F116" s="30"/>
      <c r="G116" s="30"/>
      <c r="H116" s="30"/>
      <c r="I116" s="30"/>
      <c r="J116" s="30"/>
      <c r="K116" s="30"/>
      <c r="L116" s="31"/>
    </row>
    <row r="117" spans="1:16" s="149" customFormat="1" ht="14.1" customHeight="1" x14ac:dyDescent="0.25">
      <c r="A117" s="227"/>
      <c r="B117" s="709" t="str">
        <f>IF(Intro!$G$28="English",O117,P117)</f>
        <v>Précisez les activités de votre entreprise relatives aux marchandises définies ci-dessus, depuis le 1er janvier 2023:</v>
      </c>
      <c r="C117" s="710"/>
      <c r="D117" s="710"/>
      <c r="E117" s="710"/>
      <c r="F117" s="710"/>
      <c r="G117" s="710"/>
      <c r="H117" s="710"/>
      <c r="I117" s="710"/>
      <c r="J117" s="710"/>
      <c r="K117" s="710"/>
      <c r="L117" s="711"/>
      <c r="O117" s="149" t="str">
        <f>"Specify your firm’s activities with respect to the goods defined above since January 1, "&amp;Variables!B6&amp;":"</f>
        <v>Specify your firm’s activities with respect to the goods defined above since January 1, 2023:</v>
      </c>
      <c r="P117" s="149" t="str">
        <f>"Précisez les activités de votre entreprise relatives aux marchandises définies ci-dessus, depuis le 1er janvier "&amp;Variables!C6&amp;":"</f>
        <v>Précisez les activités de votre entreprise relatives aux marchandises définies ci-dessus, depuis le 1er janvier 2023:</v>
      </c>
    </row>
    <row r="118" spans="1:16" s="149" customFormat="1" x14ac:dyDescent="0.25">
      <c r="A118" s="227"/>
      <c r="B118" s="187"/>
      <c r="C118" s="188"/>
      <c r="D118" s="188"/>
      <c r="E118" s="188"/>
      <c r="F118" s="188"/>
      <c r="G118" s="188"/>
      <c r="H118" s="188"/>
      <c r="I118" s="188"/>
      <c r="J118" s="188"/>
      <c r="K118" s="188"/>
      <c r="L118" s="189"/>
    </row>
    <row r="119" spans="1:16" s="149" customFormat="1" x14ac:dyDescent="0.25">
      <c r="A119" s="227"/>
      <c r="B119" s="187"/>
      <c r="C119" s="188"/>
      <c r="D119" s="712" t="str">
        <f>IF(Intro!$G$28="English",O119,P119)</f>
        <v>Sélectionnez oui ou non</v>
      </c>
      <c r="E119" s="712"/>
      <c r="F119" s="713" t="s">
        <v>553</v>
      </c>
      <c r="G119" s="714"/>
      <c r="H119" s="714"/>
      <c r="I119" s="714"/>
      <c r="J119" s="714"/>
      <c r="K119" s="714"/>
      <c r="L119" s="715"/>
      <c r="O119" s="149" t="s">
        <v>296</v>
      </c>
      <c r="P119" s="149" t="s">
        <v>598</v>
      </c>
    </row>
    <row r="120" spans="1:16" s="11" customFormat="1" x14ac:dyDescent="0.25">
      <c r="A120" s="13"/>
      <c r="B120" s="679" t="str">
        <f>IF(Intro!$G$28="English",O120,P120)</f>
        <v>Produit les marchandises</v>
      </c>
      <c r="C120" s="680"/>
      <c r="D120" s="702"/>
      <c r="E120" s="702"/>
      <c r="F120" s="703" t="str">
        <f>IF(D120="Yes",O121,IF(D120="Oui",P121,IF(D120="No",O122,IF(D120="Non",P122,""))))</f>
        <v/>
      </c>
      <c r="G120" s="704"/>
      <c r="H120" s="704"/>
      <c r="I120" s="704"/>
      <c r="J120" s="704"/>
      <c r="K120" s="704"/>
      <c r="L120" s="705"/>
      <c r="O120" s="12" t="s">
        <v>508</v>
      </c>
      <c r="P120" s="11" t="s">
        <v>509</v>
      </c>
    </row>
    <row r="121" spans="1:16" s="11" customFormat="1" x14ac:dyDescent="0.25">
      <c r="A121" s="13"/>
      <c r="B121" s="679"/>
      <c r="C121" s="680"/>
      <c r="D121" s="702"/>
      <c r="E121" s="702"/>
      <c r="F121" s="706"/>
      <c r="G121" s="707"/>
      <c r="H121" s="707"/>
      <c r="I121" s="707"/>
      <c r="J121" s="707"/>
      <c r="K121" s="707"/>
      <c r="L121" s="708"/>
      <c r="O121" s="11" t="str">
        <f>"Complete all tabs in this questionnaire and submit it by "&amp;Variables!B11&amp;"."</f>
        <v>Complete all tabs in this questionnaire and submit it by June 5, 2026.</v>
      </c>
      <c r="P121" s="11" t="str">
        <f>"Remplissez tous les onglets de ce questionnaire et soumettez-le avant le "&amp;Variables!C11&amp;"."</f>
        <v>Remplissez tous les onglets de ce questionnaire et soumettez-le avant le 5 juin 2026.</v>
      </c>
    </row>
    <row r="122" spans="1:16" s="11" customFormat="1" x14ac:dyDescent="0.25">
      <c r="A122" s="13"/>
      <c r="B122" s="679" t="str">
        <f>IF(Intro!$G$28="English",O123,P123)</f>
        <v>Importe les marchandises de n’importe quel pays en tant qu’importateur officiel</v>
      </c>
      <c r="C122" s="680"/>
      <c r="D122" s="702"/>
      <c r="E122" s="702"/>
      <c r="F122" s="703" t="str">
        <f>IF(D122="Yes",O124,IF(D122="Oui",P124,IF(D122="No",O125,IF(D122="Non",P125,""))))</f>
        <v/>
      </c>
      <c r="G122" s="704"/>
      <c r="H122" s="704"/>
      <c r="I122" s="704"/>
      <c r="J122" s="704"/>
      <c r="K122" s="704"/>
      <c r="L122" s="705"/>
      <c r="O122" s="11" t="str">
        <f>"Complete this tab only and submit it by "&amp;Variables!B11&amp;"."</f>
        <v>Complete this tab only and submit it by June 5, 2026.</v>
      </c>
      <c r="P122" s="11" t="str">
        <f>"Remplissez uniquement cet onglet et soumettez-le avant le "&amp;Variables!C11&amp;"."</f>
        <v>Remplissez uniquement cet onglet et soumettez-le avant le 5 juin 2026.</v>
      </c>
    </row>
    <row r="123" spans="1:16" s="11" customFormat="1" x14ac:dyDescent="0.25">
      <c r="A123" s="13"/>
      <c r="B123" s="679"/>
      <c r="C123" s="680"/>
      <c r="D123" s="702"/>
      <c r="E123" s="702"/>
      <c r="F123" s="737"/>
      <c r="G123" s="738"/>
      <c r="H123" s="738"/>
      <c r="I123" s="738"/>
      <c r="J123" s="738"/>
      <c r="K123" s="738"/>
      <c r="L123" s="739"/>
      <c r="O123" s="12" t="s">
        <v>510</v>
      </c>
      <c r="P123" s="11" t="s">
        <v>618</v>
      </c>
    </row>
    <row r="124" spans="1:16" s="11" customFormat="1" x14ac:dyDescent="0.25">
      <c r="A124" s="13"/>
      <c r="B124" s="679"/>
      <c r="C124" s="680"/>
      <c r="D124" s="702"/>
      <c r="E124" s="702"/>
      <c r="F124" s="737"/>
      <c r="G124" s="738"/>
      <c r="H124" s="738"/>
      <c r="I124" s="738"/>
      <c r="J124" s="738"/>
      <c r="K124" s="738"/>
      <c r="L124" s="739"/>
      <c r="O124" s="11"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June 5, 2026. If completing both an Importers’ and Producers’ questionnaire, it is not necessary to respond twice to questions that are repeated in both questionnaires.</v>
      </c>
      <c r="P124" s="11"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5 juin 2026. Si vous remplissez à la fois un questionnaire à l'intention des importateurs et un autre à l'intention des producteurs, il n’est pas nécessaire de répondre deux fois aux questions qui se répètent dans les deux questionnaires.</v>
      </c>
    </row>
    <row r="125" spans="1:16" s="11" customFormat="1" x14ac:dyDescent="0.25">
      <c r="A125" s="13"/>
      <c r="B125" s="679"/>
      <c r="C125" s="680"/>
      <c r="D125" s="702"/>
      <c r="E125" s="702"/>
      <c r="F125" s="706"/>
      <c r="G125" s="707"/>
      <c r="H125" s="707"/>
      <c r="I125" s="707"/>
      <c r="J125" s="707"/>
      <c r="K125" s="707"/>
      <c r="L125" s="708"/>
      <c r="O125" s="11" t="s">
        <v>554</v>
      </c>
      <c r="P125" s="11" t="s">
        <v>554</v>
      </c>
    </row>
    <row r="126" spans="1:16" s="148" customFormat="1" x14ac:dyDescent="0.25">
      <c r="A126" s="39"/>
      <c r="B126" s="163"/>
      <c r="C126" s="164"/>
      <c r="D126" s="165"/>
      <c r="E126" s="165"/>
      <c r="F126" s="165"/>
      <c r="G126" s="165"/>
      <c r="H126" s="165"/>
      <c r="I126" s="165"/>
      <c r="J126" s="165"/>
      <c r="K126" s="165"/>
      <c r="L126" s="166"/>
    </row>
    <row r="127" spans="1:16" s="8" customFormat="1" x14ac:dyDescent="0.25">
      <c r="A127" s="15"/>
      <c r="B127" s="716" t="str">
        <f>IF(Intro!$G$28="English",O127,P127)</f>
        <v>DATE D’ÉCHÉANCE DU QUESTIONNAIRE</v>
      </c>
      <c r="C127" s="717"/>
      <c r="D127" s="717"/>
      <c r="E127" s="717"/>
      <c r="F127" s="717"/>
      <c r="G127" s="717"/>
      <c r="H127" s="717"/>
      <c r="I127" s="717"/>
      <c r="J127" s="717"/>
      <c r="K127" s="717"/>
      <c r="L127" s="718"/>
      <c r="M127" s="9"/>
      <c r="N127" s="20"/>
      <c r="O127" s="16" t="s">
        <v>1</v>
      </c>
      <c r="P127" s="16" t="s">
        <v>324</v>
      </c>
    </row>
    <row r="128" spans="1:16" s="11" customFormat="1" x14ac:dyDescent="0.25">
      <c r="A128" s="13"/>
      <c r="B128" s="28"/>
      <c r="C128" s="29"/>
      <c r="D128" s="30"/>
      <c r="E128" s="30"/>
      <c r="F128" s="30"/>
      <c r="G128" s="30"/>
      <c r="H128" s="30"/>
      <c r="I128" s="30"/>
      <c r="J128" s="30"/>
      <c r="K128" s="30"/>
      <c r="L128" s="31"/>
    </row>
    <row r="129" spans="1:16" s="149" customFormat="1" ht="14.1" customHeight="1" x14ac:dyDescent="0.25">
      <c r="A129" s="227"/>
      <c r="B129" s="187"/>
      <c r="D129" s="740" t="str">
        <f>IF(Intro!$G$28="English",Variables!B11,Variables!C11)</f>
        <v>5 juin 2026</v>
      </c>
      <c r="E129" s="741"/>
      <c r="F129" s="741"/>
      <c r="G129" s="741"/>
      <c r="H129" s="741"/>
      <c r="I129" s="741"/>
      <c r="J129" s="742"/>
      <c r="K129" s="30"/>
      <c r="L129" s="228"/>
      <c r="O129" s="161"/>
      <c r="P129" s="161"/>
    </row>
    <row r="130" spans="1:16" s="149" customFormat="1" ht="14.1" customHeight="1" x14ac:dyDescent="0.25">
      <c r="A130" s="227"/>
      <c r="B130" s="187"/>
      <c r="D130" s="743"/>
      <c r="E130" s="744"/>
      <c r="F130" s="744"/>
      <c r="G130" s="744"/>
      <c r="H130" s="744"/>
      <c r="I130" s="744"/>
      <c r="J130" s="745"/>
      <c r="K130" s="30"/>
      <c r="L130" s="228"/>
      <c r="O130" s="161"/>
      <c r="P130" s="161"/>
    </row>
    <row r="131" spans="1:16" s="149" customFormat="1" x14ac:dyDescent="0.25">
      <c r="A131" s="227"/>
      <c r="B131" s="193"/>
      <c r="C131" s="194"/>
      <c r="D131" s="194"/>
      <c r="E131" s="194"/>
      <c r="F131" s="194"/>
      <c r="G131" s="194"/>
      <c r="H131" s="194"/>
      <c r="I131" s="194"/>
      <c r="J131" s="194"/>
      <c r="K131" s="194"/>
      <c r="L131" s="195"/>
    </row>
    <row r="132" spans="1:16" s="9" customFormat="1" x14ac:dyDescent="0.25">
      <c r="A132" s="19"/>
      <c r="B132" s="26"/>
      <c r="C132" s="26"/>
      <c r="D132" s="27"/>
      <c r="E132" s="27"/>
      <c r="F132" s="27"/>
      <c r="G132" s="27"/>
      <c r="H132" s="27"/>
      <c r="I132" s="27"/>
      <c r="J132" s="27"/>
      <c r="K132" s="27"/>
      <c r="L132" s="27"/>
      <c r="O132" s="10"/>
      <c r="P132" s="10"/>
    </row>
    <row r="133" spans="1:16" s="8" customFormat="1" x14ac:dyDescent="0.25">
      <c r="A133" s="15"/>
      <c r="B133" s="716" t="str">
        <f>IF(Intro!$G$28="English",O133,P133)</f>
        <v>QUESTIONNAIRE NON REMPLI</v>
      </c>
      <c r="C133" s="717"/>
      <c r="D133" s="717"/>
      <c r="E133" s="717"/>
      <c r="F133" s="717"/>
      <c r="G133" s="717"/>
      <c r="H133" s="717"/>
      <c r="I133" s="717"/>
      <c r="J133" s="717"/>
      <c r="K133" s="717"/>
      <c r="L133" s="718"/>
      <c r="M133" s="9"/>
      <c r="N133" s="20"/>
      <c r="O133" s="233" t="s">
        <v>555</v>
      </c>
      <c r="P133" s="233" t="s">
        <v>556</v>
      </c>
    </row>
    <row r="134" spans="1:16" s="11" customFormat="1" x14ac:dyDescent="0.25">
      <c r="A134" s="13"/>
      <c r="B134" s="28"/>
      <c r="C134" s="29"/>
      <c r="D134" s="30"/>
      <c r="E134" s="30"/>
      <c r="F134" s="30"/>
      <c r="G134" s="30"/>
      <c r="H134" s="30"/>
      <c r="I134" s="30"/>
      <c r="J134" s="30"/>
      <c r="K134" s="30"/>
      <c r="L134" s="31"/>
    </row>
    <row r="135" spans="1:16" s="149" customFormat="1" ht="14.1" customHeight="1" x14ac:dyDescent="0.25">
      <c r="A135" s="227"/>
      <c r="B135" s="709" t="str">
        <f>IF(Intro!$G$28="English",O135,P135)</f>
        <v>Si le questionnaire n’est pas rempli dans les délais impartis, le Tribunal peut rendre une ordonnance de production, aux termes de l’article  17 de la Loi sur le Tribunal canadien du commerce extérieur, afin d’exiger la production d’une réponse au questionnaire.</v>
      </c>
      <c r="C135" s="710"/>
      <c r="D135" s="710"/>
      <c r="E135" s="710"/>
      <c r="F135" s="710"/>
      <c r="G135" s="710"/>
      <c r="H135" s="710"/>
      <c r="I135" s="710"/>
      <c r="J135" s="710"/>
      <c r="K135" s="710"/>
      <c r="L135" s="711"/>
      <c r="O135" s="149" t="s">
        <v>263</v>
      </c>
      <c r="P135" s="149" t="s">
        <v>327</v>
      </c>
    </row>
    <row r="136" spans="1:16" s="149" customFormat="1" x14ac:dyDescent="0.25">
      <c r="A136" s="227"/>
      <c r="B136" s="709"/>
      <c r="C136" s="710"/>
      <c r="D136" s="710"/>
      <c r="E136" s="710"/>
      <c r="F136" s="710"/>
      <c r="G136" s="710"/>
      <c r="H136" s="710"/>
      <c r="I136" s="710"/>
      <c r="J136" s="710"/>
      <c r="K136" s="710"/>
      <c r="L136" s="711"/>
    </row>
    <row r="137" spans="1:16" s="149" customFormat="1" x14ac:dyDescent="0.25">
      <c r="A137" s="227"/>
      <c r="B137" s="193"/>
      <c r="C137" s="194"/>
      <c r="D137" s="194"/>
      <c r="E137" s="194"/>
      <c r="F137" s="194"/>
      <c r="G137" s="194"/>
      <c r="H137" s="194"/>
      <c r="I137" s="194"/>
      <c r="J137" s="194"/>
      <c r="K137" s="194"/>
      <c r="L137" s="195"/>
    </row>
    <row r="138" spans="1:16" s="9" customFormat="1" x14ac:dyDescent="0.25">
      <c r="A138" s="19"/>
      <c r="B138" s="26"/>
      <c r="C138" s="26"/>
      <c r="D138" s="27"/>
      <c r="E138" s="27"/>
      <c r="F138" s="27"/>
      <c r="G138" s="27"/>
      <c r="H138" s="27"/>
      <c r="I138" s="27"/>
      <c r="J138" s="27"/>
      <c r="K138" s="27"/>
      <c r="L138" s="27"/>
      <c r="O138" s="10"/>
      <c r="P138" s="10"/>
    </row>
    <row r="139" spans="1:16" x14ac:dyDescent="0.25">
      <c r="B139" s="716" t="str">
        <f>IF(Intro!$G$28="English",O139,P139)</f>
        <v>RENSEIGNEMENTS SUR L’ENTREPRISE</v>
      </c>
      <c r="C139" s="717"/>
      <c r="D139" s="717"/>
      <c r="E139" s="717"/>
      <c r="F139" s="717"/>
      <c r="G139" s="717"/>
      <c r="H139" s="717"/>
      <c r="I139" s="717"/>
      <c r="J139" s="717"/>
      <c r="K139" s="717"/>
      <c r="L139" s="718"/>
      <c r="M139" s="149"/>
      <c r="O139" s="2" t="s">
        <v>5</v>
      </c>
      <c r="P139" s="2" t="s">
        <v>6</v>
      </c>
    </row>
    <row r="140" spans="1:16" s="11" customFormat="1" x14ac:dyDescent="0.25">
      <c r="A140" s="13"/>
      <c r="B140" s="28"/>
      <c r="C140" s="29"/>
      <c r="D140" s="30"/>
      <c r="E140" s="30"/>
      <c r="F140" s="30"/>
      <c r="G140" s="30"/>
      <c r="H140" s="30"/>
      <c r="I140" s="30"/>
      <c r="J140" s="30"/>
      <c r="K140" s="30"/>
      <c r="L140" s="31"/>
    </row>
    <row r="141" spans="1:16" s="11" customFormat="1" x14ac:dyDescent="0.25">
      <c r="A141" s="13"/>
      <c r="B141" s="679" t="str">
        <f>IF(Intro!$G$28="English",O141,P141)</f>
        <v>Dénomination sociale (en français et en anglais, le cas échéant)</v>
      </c>
      <c r="C141" s="680"/>
      <c r="D141" s="680"/>
      <c r="E141" s="681"/>
      <c r="F141" s="682"/>
      <c r="G141" s="682"/>
      <c r="H141" s="682"/>
      <c r="I141" s="682"/>
      <c r="J141" s="682"/>
      <c r="K141" s="682"/>
      <c r="L141" s="683"/>
      <c r="O141" s="12" t="s">
        <v>319</v>
      </c>
      <c r="P141" s="11" t="s">
        <v>320</v>
      </c>
    </row>
    <row r="142" spans="1:16" s="11" customFormat="1" x14ac:dyDescent="0.25">
      <c r="A142" s="13"/>
      <c r="B142" s="679"/>
      <c r="C142" s="680"/>
      <c r="D142" s="680"/>
      <c r="E142" s="684"/>
      <c r="F142" s="685"/>
      <c r="G142" s="685"/>
      <c r="H142" s="685"/>
      <c r="I142" s="685"/>
      <c r="J142" s="685"/>
      <c r="K142" s="685"/>
      <c r="L142" s="686"/>
      <c r="O142" s="12"/>
    </row>
    <row r="143" spans="1:16" s="11" customFormat="1" x14ac:dyDescent="0.25">
      <c r="A143" s="13"/>
      <c r="B143" s="679" t="str">
        <f>IF(Intro!$G$28="English",O143,P143)</f>
        <v>Adresse de l’entreprise</v>
      </c>
      <c r="C143" s="680"/>
      <c r="D143" s="680"/>
      <c r="E143" s="681"/>
      <c r="F143" s="682"/>
      <c r="G143" s="682"/>
      <c r="H143" s="682"/>
      <c r="I143" s="682"/>
      <c r="J143" s="682"/>
      <c r="K143" s="682"/>
      <c r="L143" s="683"/>
      <c r="O143" s="12" t="s">
        <v>7</v>
      </c>
      <c r="P143" s="11" t="s">
        <v>325</v>
      </c>
    </row>
    <row r="144" spans="1:16" s="11" customFormat="1" x14ac:dyDescent="0.25">
      <c r="A144" s="13"/>
      <c r="B144" s="679"/>
      <c r="C144" s="680"/>
      <c r="D144" s="680"/>
      <c r="E144" s="684"/>
      <c r="F144" s="685"/>
      <c r="G144" s="685"/>
      <c r="H144" s="685"/>
      <c r="I144" s="685"/>
      <c r="J144" s="685"/>
      <c r="K144" s="685"/>
      <c r="L144" s="686"/>
      <c r="O144" s="12"/>
    </row>
    <row r="145" spans="1:16" s="11" customFormat="1" x14ac:dyDescent="0.25">
      <c r="A145" s="13"/>
      <c r="B145" s="679" t="str">
        <f>IF(Intro!$G$28="English",O145,P145)</f>
        <v>Adresse du site Web</v>
      </c>
      <c r="C145" s="680"/>
      <c r="D145" s="680"/>
      <c r="E145" s="681"/>
      <c r="F145" s="682"/>
      <c r="G145" s="682"/>
      <c r="H145" s="682"/>
      <c r="I145" s="682"/>
      <c r="J145" s="682"/>
      <c r="K145" s="682"/>
      <c r="L145" s="683"/>
      <c r="O145" s="12" t="s">
        <v>9</v>
      </c>
      <c r="P145" s="11" t="s">
        <v>10</v>
      </c>
    </row>
    <row r="146" spans="1:16" s="11" customFormat="1" x14ac:dyDescent="0.25">
      <c r="A146" s="13"/>
      <c r="B146" s="679"/>
      <c r="C146" s="680"/>
      <c r="D146" s="680"/>
      <c r="E146" s="684"/>
      <c r="F146" s="685"/>
      <c r="G146" s="685"/>
      <c r="H146" s="685"/>
      <c r="I146" s="685"/>
      <c r="J146" s="685"/>
      <c r="K146" s="685"/>
      <c r="L146" s="686"/>
      <c r="O146" s="12"/>
    </row>
    <row r="147" spans="1:16" s="11" customFormat="1" x14ac:dyDescent="0.25">
      <c r="A147" s="13"/>
      <c r="B147" s="154"/>
      <c r="C147" s="155"/>
      <c r="D147" s="156"/>
      <c r="E147" s="156"/>
      <c r="F147" s="156"/>
      <c r="G147" s="156"/>
      <c r="H147" s="156"/>
      <c r="I147" s="156"/>
      <c r="J147" s="156"/>
      <c r="K147" s="156"/>
      <c r="L147" s="157"/>
    </row>
    <row r="148" spans="1:16" s="149" customFormat="1" x14ac:dyDescent="0.25">
      <c r="A148" s="227"/>
      <c r="B148" s="244" t="str">
        <f>IF(Intro!$G$28="English",O148,P148)</f>
        <v>Si votre entreprise possède plusieurs sites, installations ou points de vente, soumettez une réponse consolidée au questionnaire.</v>
      </c>
      <c r="C148" s="242"/>
      <c r="D148" s="242"/>
      <c r="E148" s="242"/>
      <c r="F148" s="242"/>
      <c r="G148" s="242"/>
      <c r="H148" s="242"/>
      <c r="I148" s="242"/>
      <c r="J148" s="242"/>
      <c r="K148" s="242"/>
      <c r="L148" s="243"/>
      <c r="O148" s="149" t="s">
        <v>297</v>
      </c>
      <c r="P148" s="149" t="s">
        <v>321</v>
      </c>
    </row>
    <row r="149" spans="1:16" s="11" customFormat="1" x14ac:dyDescent="0.25">
      <c r="A149" s="13"/>
      <c r="B149" s="725" t="str">
        <f>IF(Intro!$G$28="English",O149,P149)</f>
        <v>Fournissez les noms et adresses des autres emplacements, installations et points de vente au Canada au nom desquels votre entreprise répond.</v>
      </c>
      <c r="C149" s="726"/>
      <c r="D149" s="726"/>
      <c r="E149" s="681"/>
      <c r="F149" s="682"/>
      <c r="G149" s="682"/>
      <c r="H149" s="682"/>
      <c r="I149" s="682"/>
      <c r="J149" s="682"/>
      <c r="K149" s="682"/>
      <c r="L149" s="683"/>
      <c r="M149" s="149"/>
      <c r="O149" s="12" t="s">
        <v>11</v>
      </c>
      <c r="P149" s="11" t="s">
        <v>322</v>
      </c>
    </row>
    <row r="150" spans="1:16" s="11" customFormat="1" x14ac:dyDescent="0.25">
      <c r="A150" s="13"/>
      <c r="B150" s="727"/>
      <c r="C150" s="728"/>
      <c r="D150" s="728"/>
      <c r="E150" s="731"/>
      <c r="F150" s="732"/>
      <c r="G150" s="732"/>
      <c r="H150" s="732"/>
      <c r="I150" s="732"/>
      <c r="J150" s="732"/>
      <c r="K150" s="732"/>
      <c r="L150" s="733"/>
      <c r="M150" s="149"/>
      <c r="O150" s="12"/>
    </row>
    <row r="151" spans="1:16" s="11" customFormat="1" x14ac:dyDescent="0.25">
      <c r="A151" s="13"/>
      <c r="B151" s="727"/>
      <c r="C151" s="728"/>
      <c r="D151" s="728"/>
      <c r="E151" s="731"/>
      <c r="F151" s="732"/>
      <c r="G151" s="732"/>
      <c r="H151" s="732"/>
      <c r="I151" s="732"/>
      <c r="J151" s="732"/>
      <c r="K151" s="732"/>
      <c r="L151" s="733"/>
      <c r="M151" s="149"/>
      <c r="O151" s="12"/>
    </row>
    <row r="152" spans="1:16" s="11" customFormat="1" x14ac:dyDescent="0.25">
      <c r="A152" s="13"/>
      <c r="B152" s="727"/>
      <c r="C152" s="728"/>
      <c r="D152" s="728"/>
      <c r="E152" s="731"/>
      <c r="F152" s="732"/>
      <c r="G152" s="732"/>
      <c r="H152" s="732"/>
      <c r="I152" s="732"/>
      <c r="J152" s="732"/>
      <c r="K152" s="732"/>
      <c r="L152" s="733"/>
      <c r="M152" s="149"/>
      <c r="O152" s="12"/>
    </row>
    <row r="153" spans="1:16" s="11" customFormat="1" x14ac:dyDescent="0.25">
      <c r="A153" s="13"/>
      <c r="B153" s="727"/>
      <c r="C153" s="728"/>
      <c r="D153" s="728"/>
      <c r="E153" s="731"/>
      <c r="F153" s="732"/>
      <c r="G153" s="732"/>
      <c r="H153" s="732"/>
      <c r="I153" s="732"/>
      <c r="J153" s="732"/>
      <c r="K153" s="732"/>
      <c r="L153" s="733"/>
      <c r="M153" s="149"/>
      <c r="O153" s="12"/>
    </row>
    <row r="154" spans="1:16" s="11" customFormat="1" x14ac:dyDescent="0.25">
      <c r="A154" s="13"/>
      <c r="B154" s="727"/>
      <c r="C154" s="728"/>
      <c r="D154" s="728"/>
      <c r="E154" s="731"/>
      <c r="F154" s="732"/>
      <c r="G154" s="732"/>
      <c r="H154" s="732"/>
      <c r="I154" s="732"/>
      <c r="J154" s="732"/>
      <c r="K154" s="732"/>
      <c r="L154" s="733"/>
      <c r="M154" s="149"/>
      <c r="O154" s="12"/>
    </row>
    <row r="155" spans="1:16" s="11" customFormat="1" x14ac:dyDescent="0.25">
      <c r="A155" s="13"/>
      <c r="B155" s="727"/>
      <c r="C155" s="728"/>
      <c r="D155" s="728"/>
      <c r="E155" s="731"/>
      <c r="F155" s="732"/>
      <c r="G155" s="732"/>
      <c r="H155" s="732"/>
      <c r="I155" s="732"/>
      <c r="J155" s="732"/>
      <c r="K155" s="732"/>
      <c r="L155" s="733"/>
      <c r="M155" s="149"/>
      <c r="O155" s="12"/>
    </row>
    <row r="156" spans="1:16" s="11" customFormat="1" x14ac:dyDescent="0.25">
      <c r="A156" s="13"/>
      <c r="B156" s="727"/>
      <c r="C156" s="728"/>
      <c r="D156" s="728"/>
      <c r="E156" s="731"/>
      <c r="F156" s="732"/>
      <c r="G156" s="732"/>
      <c r="H156" s="732"/>
      <c r="I156" s="732"/>
      <c r="J156" s="732"/>
      <c r="K156" s="732"/>
      <c r="L156" s="733"/>
      <c r="M156" s="149"/>
      <c r="O156" s="12"/>
    </row>
    <row r="157" spans="1:16" s="11" customFormat="1" x14ac:dyDescent="0.25">
      <c r="A157" s="13"/>
      <c r="B157" s="727"/>
      <c r="C157" s="728"/>
      <c r="D157" s="728"/>
      <c r="E157" s="731"/>
      <c r="F157" s="732"/>
      <c r="G157" s="732"/>
      <c r="H157" s="732"/>
      <c r="I157" s="732"/>
      <c r="J157" s="732"/>
      <c r="K157" s="732"/>
      <c r="L157" s="733"/>
      <c r="M157" s="149"/>
      <c r="O157" s="12"/>
    </row>
    <row r="158" spans="1:16" s="11" customFormat="1" x14ac:dyDescent="0.25">
      <c r="A158" s="13"/>
      <c r="B158" s="729"/>
      <c r="C158" s="730"/>
      <c r="D158" s="730"/>
      <c r="E158" s="684"/>
      <c r="F158" s="685"/>
      <c r="G158" s="685"/>
      <c r="H158" s="685"/>
      <c r="I158" s="685"/>
      <c r="J158" s="685"/>
      <c r="K158" s="685"/>
      <c r="L158" s="686"/>
      <c r="M158" s="149"/>
      <c r="O158" s="12"/>
    </row>
    <row r="159" spans="1:16" s="149" customFormat="1" x14ac:dyDescent="0.25">
      <c r="A159" s="227"/>
      <c r="B159" s="193"/>
      <c r="C159" s="194"/>
      <c r="D159" s="194"/>
      <c r="E159" s="194"/>
      <c r="F159" s="194"/>
      <c r="G159" s="194"/>
      <c r="H159" s="194"/>
      <c r="I159" s="194"/>
      <c r="J159" s="194"/>
      <c r="K159" s="194"/>
      <c r="L159" s="195"/>
    </row>
    <row r="161" spans="1:16" x14ac:dyDescent="0.25">
      <c r="B161" s="716" t="str">
        <f>IF(Intro!$G$28="English",O161,P161)</f>
        <v>ATTESTATION</v>
      </c>
      <c r="C161" s="717"/>
      <c r="D161" s="717"/>
      <c r="E161" s="717"/>
      <c r="F161" s="717"/>
      <c r="G161" s="717"/>
      <c r="H161" s="717"/>
      <c r="I161" s="717"/>
      <c r="J161" s="717"/>
      <c r="K161" s="717"/>
      <c r="L161" s="718"/>
      <c r="M161" s="149"/>
      <c r="O161" s="2" t="s">
        <v>3</v>
      </c>
      <c r="P161" s="2" t="s">
        <v>4</v>
      </c>
    </row>
    <row r="162" spans="1:16" s="11" customFormat="1" x14ac:dyDescent="0.25">
      <c r="A162" s="13"/>
      <c r="B162" s="28"/>
      <c r="C162" s="29"/>
      <c r="D162" s="30"/>
      <c r="E162" s="30"/>
      <c r="F162" s="30"/>
      <c r="G162" s="30"/>
      <c r="H162" s="30"/>
      <c r="I162" s="30"/>
      <c r="J162" s="30"/>
      <c r="K162" s="30"/>
      <c r="L162" s="31"/>
    </row>
    <row r="163" spans="1:16" s="149" customFormat="1" ht="14.1" customHeight="1" x14ac:dyDescent="0.25">
      <c r="A163" s="227"/>
      <c r="B163" s="734" t="str">
        <f>IF(Intro!$G$28="English",O163,P163)</f>
        <v>Le soussigné déclare que, pour autant qu’il sache, les renseignements fournis aux présentes sont complets et exacts.</v>
      </c>
      <c r="C163" s="735"/>
      <c r="D163" s="735"/>
      <c r="E163" s="735"/>
      <c r="F163" s="735"/>
      <c r="G163" s="735"/>
      <c r="H163" s="735"/>
      <c r="I163" s="735"/>
      <c r="J163" s="735"/>
      <c r="K163" s="735"/>
      <c r="L163" s="736"/>
      <c r="O163" s="149" t="s">
        <v>592</v>
      </c>
      <c r="P163" s="149" t="s">
        <v>593</v>
      </c>
    </row>
    <row r="164" spans="1:16" s="149" customFormat="1" x14ac:dyDescent="0.25">
      <c r="A164" s="227"/>
      <c r="B164" s="187"/>
      <c r="C164" s="188"/>
      <c r="D164" s="188"/>
      <c r="E164" s="188"/>
      <c r="F164" s="188"/>
      <c r="G164" s="188"/>
      <c r="H164" s="188"/>
      <c r="I164" s="188"/>
      <c r="J164" s="188"/>
      <c r="K164" s="188"/>
      <c r="L164" s="189"/>
    </row>
    <row r="165" spans="1:16" s="11" customFormat="1" x14ac:dyDescent="0.25">
      <c r="A165" s="13"/>
      <c r="B165" s="679" t="str">
        <f>IF(Intro!$G$28="English",O165,P165)</f>
        <v>Nom du représentant autorisé</v>
      </c>
      <c r="C165" s="680"/>
      <c r="D165" s="680"/>
      <c r="E165" s="681"/>
      <c r="F165" s="682"/>
      <c r="G165" s="682"/>
      <c r="H165" s="682"/>
      <c r="I165" s="682"/>
      <c r="J165" s="682"/>
      <c r="K165" s="682"/>
      <c r="L165" s="683"/>
      <c r="O165" s="12" t="s">
        <v>12</v>
      </c>
      <c r="P165" s="11" t="s">
        <v>13</v>
      </c>
    </row>
    <row r="166" spans="1:16" s="11" customFormat="1" x14ac:dyDescent="0.25">
      <c r="A166" s="13"/>
      <c r="B166" s="679"/>
      <c r="C166" s="680"/>
      <c r="D166" s="680"/>
      <c r="E166" s="684"/>
      <c r="F166" s="685"/>
      <c r="G166" s="685"/>
      <c r="H166" s="685"/>
      <c r="I166" s="685"/>
      <c r="J166" s="685"/>
      <c r="K166" s="685"/>
      <c r="L166" s="686"/>
      <c r="O166" s="12"/>
    </row>
    <row r="167" spans="1:16" s="11" customFormat="1" x14ac:dyDescent="0.25">
      <c r="A167" s="13"/>
      <c r="B167" s="679" t="str">
        <f>IF(Intro!$G$28="English",O167,P167)</f>
        <v>Titre du représentant autorisé</v>
      </c>
      <c r="C167" s="680"/>
      <c r="D167" s="680"/>
      <c r="E167" s="681"/>
      <c r="F167" s="682"/>
      <c r="G167" s="682"/>
      <c r="H167" s="682"/>
      <c r="I167" s="682"/>
      <c r="J167" s="682"/>
      <c r="K167" s="682"/>
      <c r="L167" s="683"/>
      <c r="O167" s="12" t="s">
        <v>14</v>
      </c>
      <c r="P167" s="11" t="s">
        <v>15</v>
      </c>
    </row>
    <row r="168" spans="1:16" s="11" customFormat="1" x14ac:dyDescent="0.25">
      <c r="A168" s="13"/>
      <c r="B168" s="679"/>
      <c r="C168" s="680"/>
      <c r="D168" s="680"/>
      <c r="E168" s="684"/>
      <c r="F168" s="685"/>
      <c r="G168" s="685"/>
      <c r="H168" s="685"/>
      <c r="I168" s="685"/>
      <c r="J168" s="685"/>
      <c r="K168" s="685"/>
      <c r="L168" s="686"/>
      <c r="O168" s="12"/>
    </row>
    <row r="169" spans="1:16" s="11" customFormat="1" x14ac:dyDescent="0.25">
      <c r="A169" s="13"/>
      <c r="B169" s="679" t="str">
        <f>IF(Intro!$G$28="English",O169,P169)</f>
        <v>Adresse courriel</v>
      </c>
      <c r="C169" s="680"/>
      <c r="D169" s="680"/>
      <c r="E169" s="681"/>
      <c r="F169" s="682"/>
      <c r="G169" s="682"/>
      <c r="H169" s="682"/>
      <c r="I169" s="682"/>
      <c r="J169" s="682"/>
      <c r="K169" s="682"/>
      <c r="L169" s="683"/>
      <c r="O169" s="12" t="s">
        <v>106</v>
      </c>
      <c r="P169" s="11" t="s">
        <v>354</v>
      </c>
    </row>
    <row r="170" spans="1:16" s="11" customFormat="1" x14ac:dyDescent="0.25">
      <c r="A170" s="13"/>
      <c r="B170" s="679"/>
      <c r="C170" s="680"/>
      <c r="D170" s="680"/>
      <c r="E170" s="684"/>
      <c r="F170" s="685"/>
      <c r="G170" s="685"/>
      <c r="H170" s="685"/>
      <c r="I170" s="685"/>
      <c r="J170" s="685"/>
      <c r="K170" s="685"/>
      <c r="L170" s="686"/>
      <c r="O170" s="12"/>
    </row>
    <row r="171" spans="1:16" s="11" customFormat="1" x14ac:dyDescent="0.25">
      <c r="A171" s="13"/>
      <c r="B171" s="679" t="str">
        <f>IF(Intro!$G$28="English",O171,P171)</f>
        <v>Téléphone</v>
      </c>
      <c r="C171" s="680"/>
      <c r="D171" s="680"/>
      <c r="E171" s="681"/>
      <c r="F171" s="682"/>
      <c r="G171" s="682"/>
      <c r="H171" s="682"/>
      <c r="I171" s="682"/>
      <c r="J171" s="682"/>
      <c r="K171" s="682"/>
      <c r="L171" s="683"/>
      <c r="O171" s="12" t="s">
        <v>16</v>
      </c>
      <c r="P171" s="11" t="s">
        <v>17</v>
      </c>
    </row>
    <row r="172" spans="1:16" s="11" customFormat="1" x14ac:dyDescent="0.25">
      <c r="A172" s="13"/>
      <c r="B172" s="679"/>
      <c r="C172" s="680"/>
      <c r="D172" s="680"/>
      <c r="E172" s="684"/>
      <c r="F172" s="685"/>
      <c r="G172" s="685"/>
      <c r="H172" s="685"/>
      <c r="I172" s="685"/>
      <c r="J172" s="685"/>
      <c r="K172" s="685"/>
      <c r="L172" s="686"/>
      <c r="O172" s="12"/>
    </row>
    <row r="173" spans="1:16" s="11" customFormat="1" x14ac:dyDescent="0.25">
      <c r="A173" s="13"/>
      <c r="B173" s="679" t="s">
        <v>107</v>
      </c>
      <c r="C173" s="680"/>
      <c r="D173" s="680"/>
      <c r="E173" s="719"/>
      <c r="F173" s="720"/>
      <c r="G173" s="720"/>
      <c r="H173" s="720"/>
      <c r="I173" s="720"/>
      <c r="J173" s="720"/>
      <c r="K173" s="720"/>
      <c r="L173" s="721"/>
      <c r="M173" s="149"/>
      <c r="O173" s="12"/>
    </row>
    <row r="174" spans="1:16" s="11" customFormat="1" x14ac:dyDescent="0.25">
      <c r="A174" s="13"/>
      <c r="B174" s="679"/>
      <c r="C174" s="680"/>
      <c r="D174" s="680"/>
      <c r="E174" s="722"/>
      <c r="F174" s="723"/>
      <c r="G174" s="723"/>
      <c r="H174" s="723"/>
      <c r="I174" s="723"/>
      <c r="J174" s="723"/>
      <c r="K174" s="723"/>
      <c r="L174" s="724"/>
      <c r="M174" s="149"/>
      <c r="O174" s="12"/>
    </row>
    <row r="175" spans="1:16" s="149" customFormat="1" x14ac:dyDescent="0.25">
      <c r="A175" s="227"/>
      <c r="B175" s="187"/>
      <c r="C175" s="188"/>
      <c r="D175" s="188"/>
      <c r="E175" s="188"/>
      <c r="F175" s="188"/>
      <c r="G175" s="188"/>
      <c r="H175" s="188"/>
      <c r="I175" s="188"/>
      <c r="J175" s="188"/>
      <c r="K175" s="188"/>
      <c r="L175" s="189"/>
    </row>
    <row r="176" spans="1:16" s="11" customFormat="1" ht="21" customHeight="1" x14ac:dyDescent="0.25">
      <c r="A176" s="13"/>
      <c r="B176" s="757" t="str">
        <f>IF(Intro!$G$28="English",O176,P176)</f>
        <v>Je comprends que le fait de cocher cette case constitue ma signature juridiquement contraignante.</v>
      </c>
      <c r="C176" s="758"/>
      <c r="D176" s="758"/>
      <c r="E176" s="758"/>
      <c r="F176" s="758"/>
      <c r="G176" s="758"/>
      <c r="H176" s="758"/>
      <c r="I176" s="759"/>
      <c r="J176" s="245"/>
      <c r="K176" s="152"/>
      <c r="L176" s="153"/>
      <c r="O176" s="12" t="s">
        <v>97</v>
      </c>
      <c r="P176" s="11" t="s">
        <v>98</v>
      </c>
    </row>
    <row r="177" spans="1:16" s="149" customFormat="1" x14ac:dyDescent="0.25">
      <c r="A177" s="227"/>
      <c r="B177" s="193"/>
      <c r="C177" s="194"/>
      <c r="D177" s="194"/>
      <c r="E177" s="194"/>
      <c r="F177" s="194"/>
      <c r="G177" s="194"/>
      <c r="H177" s="194"/>
      <c r="I177" s="194"/>
      <c r="J177" s="194"/>
      <c r="K177" s="194"/>
      <c r="L177" s="195"/>
    </row>
    <row r="178" spans="1:16" s="9" customFormat="1" x14ac:dyDescent="0.25">
      <c r="A178" s="19"/>
      <c r="B178" s="26"/>
      <c r="C178" s="26"/>
      <c r="D178" s="27"/>
      <c r="E178" s="27"/>
      <c r="F178" s="27"/>
      <c r="G178" s="27"/>
      <c r="H178" s="27"/>
      <c r="I178" s="27"/>
      <c r="J178" s="27"/>
      <c r="K178" s="27"/>
      <c r="L178" s="27"/>
      <c r="O178" s="10"/>
      <c r="P178" s="10"/>
    </row>
    <row r="179" spans="1:16" s="8" customFormat="1" x14ac:dyDescent="0.25">
      <c r="A179" s="15"/>
      <c r="B179" s="716" t="str">
        <f>IF(Intro!$G$28="English",O179,P179)</f>
        <v>TRANSMISSION DU QUESTIONNAIRE REMPLI</v>
      </c>
      <c r="C179" s="717"/>
      <c r="D179" s="717"/>
      <c r="E179" s="717"/>
      <c r="F179" s="717"/>
      <c r="G179" s="717"/>
      <c r="H179" s="717"/>
      <c r="I179" s="717"/>
      <c r="J179" s="717"/>
      <c r="K179" s="717"/>
      <c r="L179" s="718"/>
      <c r="M179" s="9"/>
      <c r="N179" s="20"/>
      <c r="O179" s="16" t="s">
        <v>104</v>
      </c>
      <c r="P179" s="16" t="s">
        <v>105</v>
      </c>
    </row>
    <row r="180" spans="1:16" s="11" customFormat="1" x14ac:dyDescent="0.25">
      <c r="A180" s="13"/>
      <c r="B180" s="28"/>
      <c r="C180" s="29"/>
      <c r="D180" s="30"/>
      <c r="E180" s="30"/>
      <c r="F180" s="30"/>
      <c r="G180" s="30"/>
      <c r="H180" s="30"/>
      <c r="I180" s="30"/>
      <c r="J180" s="30"/>
      <c r="K180" s="30"/>
      <c r="L180" s="31"/>
    </row>
    <row r="181" spans="1:16" s="149" customFormat="1" ht="14.1" customHeight="1" x14ac:dyDescent="0.25">
      <c r="A181" s="227"/>
      <c r="B181" s="709" t="str">
        <f>IF(Intro!$G$28="English",O181,P181)</f>
        <v>Veuillez retourner le questionnaire rempli en utilisant l’une des options suivantes :</v>
      </c>
      <c r="C181" s="710"/>
      <c r="D181" s="710"/>
      <c r="E181" s="710"/>
      <c r="F181" s="710"/>
      <c r="G181" s="710"/>
      <c r="H181" s="710"/>
      <c r="I181" s="710"/>
      <c r="J181" s="710"/>
      <c r="K181" s="710"/>
      <c r="L181" s="711"/>
      <c r="O181" s="149" t="s">
        <v>267</v>
      </c>
      <c r="P181" s="149" t="s">
        <v>2</v>
      </c>
    </row>
    <row r="182" spans="1:16" s="149" customFormat="1" ht="14.1" customHeight="1" x14ac:dyDescent="0.25">
      <c r="A182" s="227"/>
      <c r="B182" s="763" t="str">
        <f>IF($G$28="English",HYPERLINK("https://e-filing-depot-electronique.citt-tcce.gc.ca/submitNonRegisteredUser-eng.aspx","1. Secure E-filing service;"),IF($G$28="Français",HYPERLINK("https://e-filing-depot-electronique.citt-tcce.gc.ca/submitNonRegisteredUser-fra.aspx?","1. Service sécurisé de dépôt électronique;"),""))</f>
        <v>1. Service sécurisé de dépôt électronique;</v>
      </c>
      <c r="C182" s="764"/>
      <c r="D182" s="764"/>
      <c r="E182" s="764"/>
      <c r="F182" s="764"/>
      <c r="G182" s="764"/>
      <c r="H182" s="764"/>
      <c r="I182" s="764"/>
      <c r="J182" s="764"/>
      <c r="K182" s="764"/>
      <c r="L182" s="765"/>
    </row>
    <row r="183" spans="1:16" s="149" customFormat="1" ht="14.1" customHeight="1" x14ac:dyDescent="0.25">
      <c r="A183" s="227"/>
      <c r="B183" s="760" t="str">
        <f>IF(Intro!$G$28="English",O183,P183)</f>
        <v>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v>
      </c>
      <c r="C183" s="761"/>
      <c r="D183" s="761"/>
      <c r="E183" s="761"/>
      <c r="F183" s="761"/>
      <c r="G183" s="761"/>
      <c r="H183" s="761"/>
      <c r="I183" s="761"/>
      <c r="J183" s="761"/>
      <c r="K183" s="761"/>
      <c r="L183" s="762"/>
      <c r="O183" s="149" t="s">
        <v>295</v>
      </c>
      <c r="P183" s="149" t="s">
        <v>326</v>
      </c>
    </row>
    <row r="184" spans="1:16" s="149" customFormat="1" x14ac:dyDescent="0.25">
      <c r="A184" s="227"/>
      <c r="B184" s="760"/>
      <c r="C184" s="761"/>
      <c r="D184" s="761"/>
      <c r="E184" s="761"/>
      <c r="F184" s="761"/>
      <c r="G184" s="761"/>
      <c r="H184" s="761"/>
      <c r="I184" s="761"/>
      <c r="J184" s="761"/>
      <c r="K184" s="761"/>
      <c r="L184" s="762"/>
    </row>
    <row r="185" spans="1:16" s="149" customFormat="1" ht="14.1" customHeight="1" x14ac:dyDescent="0.25">
      <c r="A185" s="227"/>
      <c r="B185" s="734" t="str">
        <f>IF(Intro!$G$28="English",O185,P185)</f>
        <v>2. Par courriel à l’adresse tcce-citt@tribunal.gc.ca si vous acceptez les risques connexes et vous transmettez des renseignements qui sont ceux de votre entreprise seulement.</v>
      </c>
      <c r="C185" s="735"/>
      <c r="D185" s="735"/>
      <c r="E185" s="735"/>
      <c r="F185" s="735"/>
      <c r="G185" s="735"/>
      <c r="H185" s="735"/>
      <c r="I185" s="735"/>
      <c r="J185" s="735"/>
      <c r="K185" s="735"/>
      <c r="L185" s="736"/>
      <c r="O185" s="149" t="s">
        <v>478</v>
      </c>
      <c r="P185" s="149" t="s">
        <v>594</v>
      </c>
    </row>
    <row r="186" spans="1:16" s="149" customFormat="1" x14ac:dyDescent="0.25">
      <c r="A186" s="227"/>
      <c r="B186" s="193"/>
      <c r="C186" s="194"/>
      <c r="D186" s="194"/>
      <c r="E186" s="194"/>
      <c r="F186" s="194"/>
      <c r="G186" s="194"/>
      <c r="H186" s="194"/>
      <c r="I186" s="194"/>
      <c r="J186" s="194"/>
      <c r="K186" s="194"/>
      <c r="L186" s="195"/>
    </row>
    <row r="188" spans="1:16" s="8" customFormat="1" x14ac:dyDescent="0.25">
      <c r="A188" s="15"/>
      <c r="B188" s="716" t="s">
        <v>557</v>
      </c>
      <c r="C188" s="717"/>
      <c r="D188" s="717"/>
      <c r="E188" s="717"/>
      <c r="F188" s="717"/>
      <c r="G188" s="717"/>
      <c r="H188" s="717"/>
      <c r="I188" s="717"/>
      <c r="J188" s="717"/>
      <c r="K188" s="717"/>
      <c r="L188" s="718"/>
      <c r="M188" s="9"/>
      <c r="N188" s="20"/>
      <c r="O188" s="16"/>
      <c r="P188" s="16"/>
    </row>
    <row r="189" spans="1:16" s="11" customFormat="1" x14ac:dyDescent="0.25">
      <c r="A189" s="13"/>
      <c r="B189" s="28"/>
      <c r="C189" s="29"/>
      <c r="D189" s="30"/>
      <c r="E189" s="30"/>
      <c r="F189" s="30"/>
      <c r="G189" s="30"/>
      <c r="H189" s="30"/>
      <c r="I189" s="30"/>
      <c r="J189" s="30"/>
      <c r="K189" s="30"/>
      <c r="L189" s="31"/>
    </row>
    <row r="190" spans="1:16" s="149" customFormat="1" ht="14.1" customHeight="1" x14ac:dyDescent="0.25">
      <c r="A190" s="227"/>
      <c r="B190" s="709" t="str">
        <f>IF(Intro!$G$28="English",O190,P190)</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90" s="710"/>
      <c r="D190" s="710"/>
      <c r="E190" s="710"/>
      <c r="F190" s="710"/>
      <c r="G190" s="710"/>
      <c r="H190" s="710"/>
      <c r="I190" s="710"/>
      <c r="J190" s="710"/>
      <c r="K190" s="710"/>
      <c r="L190" s="711"/>
      <c r="O190" s="365" t="s">
        <v>748</v>
      </c>
      <c r="P190" s="365" t="s">
        <v>749</v>
      </c>
    </row>
    <row r="191" spans="1:16" s="149" customFormat="1" x14ac:dyDescent="0.25">
      <c r="A191" s="227"/>
      <c r="B191" s="709"/>
      <c r="C191" s="710"/>
      <c r="D191" s="710"/>
      <c r="E191" s="710"/>
      <c r="F191" s="710"/>
      <c r="G191" s="710"/>
      <c r="H191" s="710"/>
      <c r="I191" s="710"/>
      <c r="J191" s="710"/>
      <c r="K191" s="710"/>
      <c r="L191" s="711"/>
    </row>
    <row r="192" spans="1:16" s="11" customFormat="1" ht="14.1" customHeight="1" x14ac:dyDescent="0.25">
      <c r="A192" s="13"/>
      <c r="B192" s="709"/>
      <c r="C192" s="710"/>
      <c r="D192" s="710"/>
      <c r="E192" s="710"/>
      <c r="F192" s="710"/>
      <c r="G192" s="710"/>
      <c r="H192" s="710"/>
      <c r="I192" s="710"/>
      <c r="J192" s="710"/>
      <c r="K192" s="710"/>
      <c r="L192" s="711"/>
      <c r="N192" s="360"/>
      <c r="O192" s="12"/>
    </row>
    <row r="193" spans="1:12" s="149" customFormat="1" x14ac:dyDescent="0.25">
      <c r="A193" s="227"/>
      <c r="B193" s="193"/>
      <c r="C193" s="194"/>
      <c r="D193" s="194"/>
      <c r="E193" s="194"/>
      <c r="F193" s="194"/>
      <c r="G193" s="194"/>
      <c r="H193" s="194"/>
      <c r="I193" s="194"/>
      <c r="J193" s="194"/>
      <c r="K193" s="194"/>
      <c r="L193" s="195"/>
    </row>
  </sheetData>
  <sheetProtection algorithmName="SHA-512" hashValue="CpJyY1BIadFaKwcaa7quiXBdjB8AVqah3IoG6TWXQN2hjdquuNDyAIYI1iIsgfGybABmL/hbB/QAlNLO6DXeTA==" saltValue="GliMU3ZVO/ypDq0TRQSJqA==" spinCount="100000" sheet="1" objects="1" scenarios="1" selectLockedCells="1"/>
  <mergeCells count="61">
    <mergeCell ref="B185:L185"/>
    <mergeCell ref="B183:L184"/>
    <mergeCell ref="B182:L182"/>
    <mergeCell ref="B181:L181"/>
    <mergeCell ref="B179:L179"/>
    <mergeCell ref="B188:L188"/>
    <mergeCell ref="B190:L192"/>
    <mergeCell ref="B171:D172"/>
    <mergeCell ref="B173:D174"/>
    <mergeCell ref="B4:L4"/>
    <mergeCell ref="B5:L5"/>
    <mergeCell ref="B112:L112"/>
    <mergeCell ref="B8:L8"/>
    <mergeCell ref="B32:L32"/>
    <mergeCell ref="B34:L34"/>
    <mergeCell ref="B26:L26"/>
    <mergeCell ref="B10:F23"/>
    <mergeCell ref="H10:L23"/>
    <mergeCell ref="B139:L139"/>
    <mergeCell ref="B6:L6"/>
    <mergeCell ref="B176:I176"/>
    <mergeCell ref="B167:D168"/>
    <mergeCell ref="D122:E125"/>
    <mergeCell ref="F122:L125"/>
    <mergeCell ref="D129:J130"/>
    <mergeCell ref="B135:L136"/>
    <mergeCell ref="B122:C125"/>
    <mergeCell ref="B127:L127"/>
    <mergeCell ref="B133:L133"/>
    <mergeCell ref="B115:L115"/>
    <mergeCell ref="E173:L174"/>
    <mergeCell ref="E171:L172"/>
    <mergeCell ref="B161:L161"/>
    <mergeCell ref="B141:D142"/>
    <mergeCell ref="E141:L142"/>
    <mergeCell ref="B143:D144"/>
    <mergeCell ref="B145:D146"/>
    <mergeCell ref="E145:L146"/>
    <mergeCell ref="E143:L144"/>
    <mergeCell ref="B149:D158"/>
    <mergeCell ref="E149:L158"/>
    <mergeCell ref="B163:L163"/>
    <mergeCell ref="B165:D166"/>
    <mergeCell ref="E165:L166"/>
    <mergeCell ref="E167:L168"/>
    <mergeCell ref="S9:W25"/>
    <mergeCell ref="O9:P24"/>
    <mergeCell ref="B169:D170"/>
    <mergeCell ref="E169:L170"/>
    <mergeCell ref="B28:F29"/>
    <mergeCell ref="H28:L29"/>
    <mergeCell ref="G28:G29"/>
    <mergeCell ref="C36:K110"/>
    <mergeCell ref="B120:C121"/>
    <mergeCell ref="D120:E121"/>
    <mergeCell ref="F120:L121"/>
    <mergeCell ref="B35:L35"/>
    <mergeCell ref="B111:L111"/>
    <mergeCell ref="B117:L117"/>
    <mergeCell ref="D119:E119"/>
    <mergeCell ref="F119:L119"/>
  </mergeCells>
  <dataValidations count="2">
    <dataValidation type="list" allowBlank="1" showInputMessage="1" showErrorMessage="1" sqref="J176" xr:uid="{EB39B09B-D0F1-436F-B804-013D0C460A66}">
      <formula1>"X"</formula1>
    </dataValidation>
    <dataValidation type="list" allowBlank="1" showInputMessage="1" showErrorMessage="1" sqref="G28"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75" min="1" max="11" man="1"/>
    <brk id="131" min="1" max="11" man="1"/>
  </rowBreaks>
  <ignoredErrors>
    <ignoredError sqref="B18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ABF1EE-6BF0-4F54-BD3F-623D108CC299}">
          <x14:formula1>
            <xm:f>Variables!$D$56:$D$57</xm:f>
          </x14:formula1>
          <xm:sqref>D120:E125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56"/>
  <sheetViews>
    <sheetView showGridLines="0"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2" customWidth="1"/>
    <col min="15" max="15" width="44.140625" style="2" hidden="1" customWidth="1"/>
    <col min="16" max="16" width="51.85546875" style="2" hidden="1" customWidth="1"/>
    <col min="17" max="18" width="9.42578125" style="2" customWidth="1"/>
    <col min="19" max="19" width="9.140625" style="2" customWidth="1"/>
    <col min="20" max="16384" width="9.140625" style="2"/>
  </cols>
  <sheetData>
    <row r="1" spans="1:16" x14ac:dyDescent="0.25">
      <c r="O1" s="2" t="s">
        <v>647</v>
      </c>
      <c r="P1" s="2" t="s">
        <v>647</v>
      </c>
    </row>
    <row r="2" spans="1:16" x14ac:dyDescent="0.25">
      <c r="B2" s="24" t="s">
        <v>0</v>
      </c>
      <c r="C2" s="24"/>
      <c r="D2" s="24"/>
      <c r="O2" s="3" t="s">
        <v>127</v>
      </c>
      <c r="P2" s="3" t="s">
        <v>128</v>
      </c>
    </row>
    <row r="3" spans="1:16" x14ac:dyDescent="0.25">
      <c r="B3" s="25"/>
      <c r="C3" s="25"/>
      <c r="D3" s="25"/>
      <c r="O3" s="8" t="s">
        <v>0</v>
      </c>
      <c r="P3" s="8" t="s">
        <v>0</v>
      </c>
    </row>
    <row r="4" spans="1:16" s="8" customFormat="1" x14ac:dyDescent="0.25">
      <c r="A4" s="15"/>
      <c r="B4" s="746" t="str">
        <f>IF(Intro!$G$28="English",O4,P4)</f>
        <v>QUESTIONNAIRE À L’INTENTION DES PRODUCTEURS</v>
      </c>
      <c r="C4" s="747"/>
      <c r="D4" s="747"/>
      <c r="E4" s="747"/>
      <c r="F4" s="747"/>
      <c r="G4" s="747"/>
      <c r="H4" s="747"/>
      <c r="I4" s="747"/>
      <c r="J4" s="747"/>
      <c r="K4" s="747"/>
      <c r="L4" s="748"/>
      <c r="M4" s="20"/>
      <c r="N4" s="20"/>
      <c r="O4" s="16" t="s">
        <v>558</v>
      </c>
      <c r="P4" s="234" t="s">
        <v>559</v>
      </c>
    </row>
    <row r="5" spans="1:16" s="8" customFormat="1" x14ac:dyDescent="0.25">
      <c r="A5" s="15"/>
      <c r="B5" s="749" t="str">
        <f>Intro!B5</f>
        <v>GC-2026-001</v>
      </c>
      <c r="C5" s="750"/>
      <c r="D5" s="750"/>
      <c r="E5" s="750"/>
      <c r="F5" s="750"/>
      <c r="G5" s="750"/>
      <c r="H5" s="750"/>
      <c r="I5" s="750"/>
      <c r="J5" s="750"/>
      <c r="K5" s="750"/>
      <c r="L5" s="751"/>
      <c r="M5" s="20"/>
      <c r="N5" s="20"/>
      <c r="O5" s="16"/>
      <c r="P5" s="16"/>
    </row>
    <row r="6" spans="1:16" s="17" customFormat="1" x14ac:dyDescent="0.25">
      <c r="A6" s="15"/>
      <c r="B6" s="754" t="str">
        <f>UPPER(IF(Intro!$G$28="English",Variables!B3,Variables!C3))</f>
        <v>PRODUITS DU BOIS - ARMOIRES ET VANITÉS EN BOIS MASSIF ET EN BOIS D'INGÉNIERIE</v>
      </c>
      <c r="C6" s="755"/>
      <c r="D6" s="755"/>
      <c r="E6" s="755"/>
      <c r="F6" s="755"/>
      <c r="G6" s="755"/>
      <c r="H6" s="755"/>
      <c r="I6" s="755"/>
      <c r="J6" s="755"/>
      <c r="K6" s="755"/>
      <c r="L6" s="756"/>
      <c r="M6" s="16"/>
      <c r="N6" s="16"/>
      <c r="O6" s="18"/>
      <c r="P6" s="18"/>
    </row>
    <row r="7" spans="1:16" s="9" customFormat="1" x14ac:dyDescent="0.25">
      <c r="A7" s="19"/>
      <c r="B7" s="26"/>
      <c r="C7" s="26"/>
      <c r="D7" s="26"/>
      <c r="E7" s="27"/>
      <c r="F7" s="27"/>
      <c r="G7" s="27"/>
      <c r="H7" s="27"/>
      <c r="I7" s="27"/>
      <c r="J7" s="27"/>
      <c r="K7" s="27"/>
      <c r="L7" s="27"/>
      <c r="O7" s="10"/>
      <c r="P7" s="10"/>
    </row>
    <row r="8" spans="1:16" s="8" customFormat="1" x14ac:dyDescent="0.25">
      <c r="A8" s="15"/>
      <c r="B8" s="716" t="str">
        <f>IF(Intro!$G$28="English",O8,P8)</f>
        <v>APERÇU DU QUESTIONNAIRE</v>
      </c>
      <c r="C8" s="717"/>
      <c r="D8" s="717" t="str">
        <f>UPPER(IF(Intro!$G$28="English",P8,Q8))</f>
        <v/>
      </c>
      <c r="E8" s="717" t="str">
        <f>UPPER(IF(Intro!$G$28="English",Q8,R8))</f>
        <v/>
      </c>
      <c r="F8" s="717" t="str">
        <f>UPPER(IF(Intro!$G$28="English",R8,S8))</f>
        <v/>
      </c>
      <c r="G8" s="717" t="str">
        <f>UPPER(IF(Intro!$G$28="English",S8,T8))</f>
        <v/>
      </c>
      <c r="H8" s="717" t="str">
        <f>UPPER(IF(Intro!$G$28="English",T8,U8))</f>
        <v/>
      </c>
      <c r="I8" s="717" t="str">
        <f>UPPER(IF(Intro!$G$28="English",U8,V8))</f>
        <v/>
      </c>
      <c r="J8" s="717" t="str">
        <f>UPPER(IF(Intro!$G$28="English",V8,W8))</f>
        <v/>
      </c>
      <c r="K8" s="717" t="str">
        <f>UPPER(IF(Intro!$G$28="English",W8,X8))</f>
        <v/>
      </c>
      <c r="L8" s="718" t="str">
        <f>UPPER(IF(Intro!$G$28="English",X8,Y8))</f>
        <v/>
      </c>
      <c r="M8" s="9"/>
      <c r="N8" s="20"/>
      <c r="O8" s="234" t="s">
        <v>560</v>
      </c>
      <c r="P8" s="234" t="s">
        <v>561</v>
      </c>
    </row>
    <row r="9" spans="1:16" s="11" customFormat="1" x14ac:dyDescent="0.25">
      <c r="A9" s="13"/>
      <c r="B9" s="28"/>
      <c r="C9" s="29"/>
      <c r="D9" s="29"/>
      <c r="E9" s="30"/>
      <c r="F9" s="30"/>
      <c r="G9" s="30"/>
      <c r="H9" s="30"/>
      <c r="I9" s="30"/>
      <c r="J9" s="30"/>
      <c r="K9" s="30"/>
      <c r="L9" s="31"/>
    </row>
    <row r="10" spans="1:16" s="149" customFormat="1" x14ac:dyDescent="0.25">
      <c r="A10" s="227"/>
      <c r="B10" s="709" t="str">
        <f>IF(Intro!$G$28="English",O10,P10)</f>
        <v xml:space="preserve">Le présent questionnaire est divisé en deux parties :
</v>
      </c>
      <c r="C10" s="710"/>
      <c r="D10" s="710"/>
      <c r="E10" s="710"/>
      <c r="F10" s="710"/>
      <c r="G10" s="710"/>
      <c r="H10" s="710"/>
      <c r="I10" s="710"/>
      <c r="J10" s="710"/>
      <c r="K10" s="710"/>
      <c r="L10" s="711"/>
      <c r="O10" s="149" t="s">
        <v>265</v>
      </c>
      <c r="P10" s="149" t="s">
        <v>266</v>
      </c>
    </row>
    <row r="11" spans="1:16" s="149" customFormat="1" x14ac:dyDescent="0.25">
      <c r="A11" s="227"/>
      <c r="B11" s="178"/>
      <c r="C11" s="179"/>
      <c r="D11" s="179"/>
      <c r="E11" s="179"/>
      <c r="F11" s="179"/>
      <c r="G11" s="179"/>
      <c r="H11" s="179"/>
      <c r="I11" s="179"/>
      <c r="J11" s="179"/>
      <c r="K11" s="179"/>
      <c r="L11" s="180"/>
    </row>
    <row r="12" spans="1:16" s="149" customFormat="1" x14ac:dyDescent="0.25">
      <c r="A12" s="227"/>
      <c r="B12" s="709" t="str">
        <f>IF(Intro!$G$28="English",O12,P12)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710"/>
      <c r="D12" s="710"/>
      <c r="E12" s="710"/>
      <c r="F12" s="710"/>
      <c r="G12" s="710"/>
      <c r="H12" s="710"/>
      <c r="I12" s="710"/>
      <c r="J12" s="710"/>
      <c r="K12" s="710"/>
      <c r="L12" s="711"/>
      <c r="O12" s="149" t="s">
        <v>268</v>
      </c>
      <c r="P12" s="149" t="s">
        <v>269</v>
      </c>
    </row>
    <row r="13" spans="1:16" s="149" customFormat="1" x14ac:dyDescent="0.25">
      <c r="A13" s="227"/>
      <c r="B13" s="709"/>
      <c r="C13" s="710"/>
      <c r="D13" s="710"/>
      <c r="E13" s="710"/>
      <c r="F13" s="710"/>
      <c r="G13" s="710"/>
      <c r="H13" s="710"/>
      <c r="I13" s="710"/>
      <c r="J13" s="710"/>
      <c r="K13" s="710"/>
      <c r="L13" s="711"/>
    </row>
    <row r="14" spans="1:16" s="149" customFormat="1" x14ac:dyDescent="0.25">
      <c r="A14" s="227"/>
      <c r="B14" s="178"/>
      <c r="C14" s="179"/>
      <c r="D14" s="179"/>
      <c r="E14" s="179"/>
      <c r="F14" s="179"/>
      <c r="G14" s="179"/>
      <c r="H14" s="179"/>
      <c r="I14" s="179"/>
      <c r="J14" s="179"/>
      <c r="K14" s="179"/>
      <c r="L14" s="180"/>
    </row>
    <row r="15" spans="1:16" s="149" customFormat="1" x14ac:dyDescent="0.25">
      <c r="A15" s="227"/>
      <c r="B15" s="709" t="str">
        <f>IF(Intro!$G$28="English",O15,P15)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710"/>
      <c r="D15" s="710"/>
      <c r="E15" s="710"/>
      <c r="F15" s="710"/>
      <c r="G15" s="710"/>
      <c r="H15" s="710"/>
      <c r="I15" s="710"/>
      <c r="J15" s="710"/>
      <c r="K15" s="710"/>
      <c r="L15" s="711"/>
      <c r="O15" s="149" t="s">
        <v>270</v>
      </c>
      <c r="P15" s="149" t="s">
        <v>271</v>
      </c>
    </row>
    <row r="16" spans="1:16" s="149" customFormat="1" x14ac:dyDescent="0.25">
      <c r="A16" s="227"/>
      <c r="B16" s="709"/>
      <c r="C16" s="710"/>
      <c r="D16" s="710"/>
      <c r="E16" s="710"/>
      <c r="F16" s="710"/>
      <c r="G16" s="710"/>
      <c r="H16" s="710"/>
      <c r="I16" s="710"/>
      <c r="J16" s="710"/>
      <c r="K16" s="710"/>
      <c r="L16" s="711"/>
    </row>
    <row r="17" spans="1:16" s="149" customFormat="1" x14ac:dyDescent="0.25">
      <c r="A17" s="227"/>
      <c r="B17" s="193"/>
      <c r="C17" s="194"/>
      <c r="D17" s="194"/>
      <c r="E17" s="194"/>
      <c r="F17" s="194"/>
      <c r="G17" s="194"/>
      <c r="H17" s="194"/>
      <c r="I17" s="194"/>
      <c r="J17" s="194"/>
      <c r="K17" s="194"/>
      <c r="L17" s="195"/>
    </row>
    <row r="18" spans="1:16" s="9" customFormat="1" x14ac:dyDescent="0.25">
      <c r="A18" s="19"/>
      <c r="B18" s="26"/>
      <c r="C18" s="26"/>
      <c r="D18" s="26"/>
      <c r="E18" s="27"/>
      <c r="F18" s="27"/>
      <c r="G18" s="27"/>
      <c r="H18" s="27"/>
      <c r="I18" s="27"/>
      <c r="J18" s="27"/>
      <c r="K18" s="27"/>
      <c r="L18" s="27"/>
      <c r="O18" s="10"/>
      <c r="P18" s="10"/>
    </row>
    <row r="19" spans="1:16" s="238" customFormat="1" x14ac:dyDescent="0.25">
      <c r="A19" s="236"/>
      <c r="B19" s="766" t="str">
        <f>(IF(Intro!$G$28="English",O19,P19))</f>
        <v>GLOSSAIRE</v>
      </c>
      <c r="C19" s="767"/>
      <c r="D19" s="767" t="s">
        <v>586</v>
      </c>
      <c r="E19" s="767" t="s">
        <v>591</v>
      </c>
      <c r="F19" s="767" t="s">
        <v>591</v>
      </c>
      <c r="G19" s="767" t="s">
        <v>591</v>
      </c>
      <c r="H19" s="767" t="s">
        <v>591</v>
      </c>
      <c r="I19" s="767" t="s">
        <v>591</v>
      </c>
      <c r="J19" s="767" t="s">
        <v>591</v>
      </c>
      <c r="K19" s="767" t="s">
        <v>591</v>
      </c>
      <c r="L19" s="768" t="s">
        <v>591</v>
      </c>
      <c r="M19" s="171"/>
      <c r="N19" s="237"/>
      <c r="O19" s="233" t="s">
        <v>585</v>
      </c>
      <c r="P19" s="233" t="s">
        <v>586</v>
      </c>
    </row>
    <row r="20" spans="1:16" s="148" customFormat="1" x14ac:dyDescent="0.25">
      <c r="A20" s="39"/>
      <c r="B20" s="771" t="str">
        <f>IF(Intro!$G$28="English",O20,P20)</f>
        <v>Coût des marchandises fabriquées</v>
      </c>
      <c r="C20" s="772"/>
      <c r="D20" s="778" t="str">
        <f>IF(Intro!$G$28="English",O21,P21)</f>
        <v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v>
      </c>
      <c r="E20" s="796"/>
      <c r="F20" s="796"/>
      <c r="G20" s="796"/>
      <c r="H20" s="796"/>
      <c r="I20" s="796"/>
      <c r="J20" s="796"/>
      <c r="K20" s="796"/>
      <c r="L20" s="780"/>
      <c r="O20" s="148" t="s">
        <v>298</v>
      </c>
      <c r="P20" s="148" t="s">
        <v>214</v>
      </c>
    </row>
    <row r="21" spans="1:16" s="148" customFormat="1" x14ac:dyDescent="0.25">
      <c r="A21" s="39"/>
      <c r="B21" s="771"/>
      <c r="C21" s="772"/>
      <c r="D21" s="778"/>
      <c r="E21" s="779"/>
      <c r="F21" s="779"/>
      <c r="G21" s="779"/>
      <c r="H21" s="779"/>
      <c r="I21" s="779"/>
      <c r="J21" s="779"/>
      <c r="K21" s="779"/>
      <c r="L21" s="780"/>
      <c r="O21" s="148" t="s">
        <v>655</v>
      </c>
      <c r="P21" s="148" t="s">
        <v>656</v>
      </c>
    </row>
    <row r="22" spans="1:16" s="148" customFormat="1" x14ac:dyDescent="0.25">
      <c r="A22" s="39"/>
      <c r="B22" s="773"/>
      <c r="C22" s="774"/>
      <c r="D22" s="781"/>
      <c r="E22" s="782"/>
      <c r="F22" s="782"/>
      <c r="G22" s="782"/>
      <c r="H22" s="782"/>
      <c r="I22" s="782"/>
      <c r="J22" s="782"/>
      <c r="K22" s="782"/>
      <c r="L22" s="783"/>
    </row>
    <row r="23" spans="1:16" s="148" customFormat="1" x14ac:dyDescent="0.25">
      <c r="A23" s="39"/>
      <c r="B23" s="769" t="str">
        <f>IF(Intro!$G$28="English",O23,P23)</f>
        <v>Coût des marchandises vendues</v>
      </c>
      <c r="C23" s="770"/>
      <c r="D23" s="775" t="str">
        <f>IF(Intro!$G$28="English",O24,P24)</f>
        <v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v>
      </c>
      <c r="E23" s="776"/>
      <c r="F23" s="776"/>
      <c r="G23" s="776"/>
      <c r="H23" s="776"/>
      <c r="I23" s="776"/>
      <c r="J23" s="776"/>
      <c r="K23" s="776"/>
      <c r="L23" s="777"/>
      <c r="O23" s="148" t="s">
        <v>299</v>
      </c>
      <c r="P23" s="148" t="s">
        <v>50</v>
      </c>
    </row>
    <row r="24" spans="1:16" s="148" customFormat="1" x14ac:dyDescent="0.25">
      <c r="A24" s="39"/>
      <c r="B24" s="771"/>
      <c r="C24" s="772"/>
      <c r="D24" s="778"/>
      <c r="E24" s="779"/>
      <c r="F24" s="779"/>
      <c r="G24" s="779"/>
      <c r="H24" s="779"/>
      <c r="I24" s="779"/>
      <c r="J24" s="779"/>
      <c r="K24" s="779"/>
      <c r="L24" s="780"/>
      <c r="O24" s="148" t="s">
        <v>312</v>
      </c>
      <c r="P24" s="148" t="s">
        <v>620</v>
      </c>
    </row>
    <row r="25" spans="1:16" s="148" customFormat="1" x14ac:dyDescent="0.25">
      <c r="A25" s="39"/>
      <c r="B25" s="771"/>
      <c r="C25" s="772"/>
      <c r="D25" s="778"/>
      <c r="E25" s="779"/>
      <c r="F25" s="779"/>
      <c r="G25" s="779"/>
      <c r="H25" s="779"/>
      <c r="I25" s="779"/>
      <c r="J25" s="779"/>
      <c r="K25" s="779"/>
      <c r="L25" s="780"/>
    </row>
    <row r="26" spans="1:16" s="148" customFormat="1" x14ac:dyDescent="0.25">
      <c r="A26" s="39"/>
      <c r="B26" s="773"/>
      <c r="C26" s="774"/>
      <c r="D26" s="781"/>
      <c r="E26" s="782"/>
      <c r="F26" s="782"/>
      <c r="G26" s="782"/>
      <c r="H26" s="782"/>
      <c r="I26" s="782"/>
      <c r="J26" s="782"/>
      <c r="K26" s="782"/>
      <c r="L26" s="783"/>
    </row>
    <row r="27" spans="1:16" s="148" customFormat="1" x14ac:dyDescent="0.25">
      <c r="A27" s="39"/>
      <c r="B27" s="769" t="str">
        <f>IF(Intro!$G$28="English",O27,P27)</f>
        <v>Coûts de livraison</v>
      </c>
      <c r="C27" s="770"/>
      <c r="D27" s="775" t="str">
        <f>IF(Intro!$G$28="English",O28,P28)</f>
        <v>Le fret, manutention et assurance, engagés par votre entreprise à partir du point d’expédition direct au Canada, et qui sont compris dans le prix de vente, ou une estimation des coûts de livraison engagés par vos clients.</v>
      </c>
      <c r="E27" s="776"/>
      <c r="F27" s="776"/>
      <c r="G27" s="776"/>
      <c r="H27" s="776"/>
      <c r="I27" s="776"/>
      <c r="J27" s="776"/>
      <c r="K27" s="776"/>
      <c r="L27" s="777"/>
      <c r="O27" s="148" t="s">
        <v>650</v>
      </c>
      <c r="P27" s="148" t="s">
        <v>651</v>
      </c>
    </row>
    <row r="28" spans="1:16" s="148" customFormat="1" x14ac:dyDescent="0.25">
      <c r="A28" s="39"/>
      <c r="B28" s="771"/>
      <c r="C28" s="772"/>
      <c r="D28" s="778"/>
      <c r="E28" s="779"/>
      <c r="F28" s="779"/>
      <c r="G28" s="779"/>
      <c r="H28" s="779"/>
      <c r="I28" s="779"/>
      <c r="J28" s="779"/>
      <c r="K28" s="779"/>
      <c r="L28" s="780"/>
      <c r="O28" s="148" t="s">
        <v>652</v>
      </c>
      <c r="P28" s="160" t="s">
        <v>653</v>
      </c>
    </row>
    <row r="29" spans="1:16" s="148" customFormat="1" x14ac:dyDescent="0.25">
      <c r="A29" s="39"/>
      <c r="B29" s="773"/>
      <c r="C29" s="774"/>
      <c r="D29" s="781"/>
      <c r="E29" s="782"/>
      <c r="F29" s="782"/>
      <c r="G29" s="782"/>
      <c r="H29" s="782"/>
      <c r="I29" s="782"/>
      <c r="J29" s="782"/>
      <c r="K29" s="782"/>
      <c r="L29" s="783"/>
    </row>
    <row r="30" spans="1:16" s="148" customFormat="1" x14ac:dyDescent="0.25">
      <c r="A30" s="39"/>
      <c r="B30" s="769" t="str">
        <f>IF(Intro!$G$28="English",O30,P30)</f>
        <v>L’emploi direct</v>
      </c>
      <c r="C30" s="770"/>
      <c r="D30" s="775" t="str">
        <f>IF(Intro!$G$28="English",O31,P31)</f>
        <v>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v>
      </c>
      <c r="E30" s="776"/>
      <c r="F30" s="776"/>
      <c r="G30" s="776"/>
      <c r="H30" s="776"/>
      <c r="I30" s="776"/>
      <c r="J30" s="776"/>
      <c r="K30" s="776"/>
      <c r="L30" s="777"/>
      <c r="O30" s="148" t="s">
        <v>300</v>
      </c>
      <c r="P30" s="148" t="s">
        <v>307</v>
      </c>
    </row>
    <row r="31" spans="1:16" s="148" customFormat="1" x14ac:dyDescent="0.25">
      <c r="A31" s="39"/>
      <c r="B31" s="771"/>
      <c r="C31" s="772"/>
      <c r="D31" s="778"/>
      <c r="E31" s="779"/>
      <c r="F31" s="779"/>
      <c r="G31" s="779"/>
      <c r="H31" s="779"/>
      <c r="I31" s="779"/>
      <c r="J31" s="779"/>
      <c r="K31" s="779"/>
      <c r="L31" s="780"/>
      <c r="O31" s="148" t="s">
        <v>658</v>
      </c>
      <c r="P31" s="148" t="s">
        <v>657</v>
      </c>
    </row>
    <row r="32" spans="1:16" s="148" customFormat="1" x14ac:dyDescent="0.25">
      <c r="A32" s="39"/>
      <c r="B32" s="771"/>
      <c r="C32" s="772"/>
      <c r="D32" s="778"/>
      <c r="E32" s="779"/>
      <c r="F32" s="779"/>
      <c r="G32" s="779"/>
      <c r="H32" s="779"/>
      <c r="I32" s="779"/>
      <c r="J32" s="779"/>
      <c r="K32" s="779"/>
      <c r="L32" s="780"/>
    </row>
    <row r="33" spans="1:18" s="148" customFormat="1" x14ac:dyDescent="0.25">
      <c r="A33" s="39"/>
      <c r="B33" s="773"/>
      <c r="C33" s="774"/>
      <c r="D33" s="781"/>
      <c r="E33" s="782"/>
      <c r="F33" s="782"/>
      <c r="G33" s="782"/>
      <c r="H33" s="782"/>
      <c r="I33" s="782"/>
      <c r="J33" s="782"/>
      <c r="K33" s="782"/>
      <c r="L33" s="783"/>
    </row>
    <row r="34" spans="1:18" s="148" customFormat="1" x14ac:dyDescent="0.25">
      <c r="A34" s="39"/>
      <c r="B34" s="769" t="str">
        <f>IF(Intro!$G$28="English",O34,P34)</f>
        <v>Charges financières</v>
      </c>
      <c r="C34" s="770"/>
      <c r="D34" s="775" t="str">
        <f>IF(Intro!$G$28="English",O35,P35)</f>
        <v>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v>
      </c>
      <c r="E34" s="776"/>
      <c r="F34" s="776"/>
      <c r="G34" s="776"/>
      <c r="H34" s="776"/>
      <c r="I34" s="776"/>
      <c r="J34" s="776"/>
      <c r="K34" s="776"/>
      <c r="L34" s="777"/>
      <c r="O34" s="148" t="s">
        <v>301</v>
      </c>
      <c r="P34" s="148" t="s">
        <v>56</v>
      </c>
    </row>
    <row r="35" spans="1:18" s="148" customFormat="1" x14ac:dyDescent="0.25">
      <c r="A35" s="39"/>
      <c r="B35" s="771"/>
      <c r="C35" s="772"/>
      <c r="D35" s="778"/>
      <c r="E35" s="779"/>
      <c r="F35" s="779"/>
      <c r="G35" s="779"/>
      <c r="H35" s="779"/>
      <c r="I35" s="779"/>
      <c r="J35" s="779"/>
      <c r="K35" s="779"/>
      <c r="L35" s="780"/>
      <c r="O35" s="148" t="s">
        <v>329</v>
      </c>
      <c r="P35" s="148" t="s">
        <v>313</v>
      </c>
    </row>
    <row r="36" spans="1:18" s="148" customFormat="1" x14ac:dyDescent="0.25">
      <c r="A36" s="39"/>
      <c r="B36" s="773"/>
      <c r="C36" s="774"/>
      <c r="D36" s="781"/>
      <c r="E36" s="782"/>
      <c r="F36" s="782"/>
      <c r="G36" s="782"/>
      <c r="H36" s="782"/>
      <c r="I36" s="782"/>
      <c r="J36" s="782"/>
      <c r="K36" s="782"/>
      <c r="L36" s="783"/>
    </row>
    <row r="37" spans="1:18" s="148" customFormat="1" x14ac:dyDescent="0.25">
      <c r="A37" s="39"/>
      <c r="B37" s="769" t="str">
        <f>IF(Intro!$G$28="English",O37,P37)</f>
        <v>Frais généraux, de vente et d'administration</v>
      </c>
      <c r="C37" s="770"/>
      <c r="D37" s="775" t="str">
        <f>IF(Intro!$G$28="English",O38,P38)</f>
        <v>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v>
      </c>
      <c r="E37" s="776"/>
      <c r="F37" s="776"/>
      <c r="G37" s="776"/>
      <c r="H37" s="776"/>
      <c r="I37" s="776"/>
      <c r="J37" s="776"/>
      <c r="K37" s="776"/>
      <c r="L37" s="777"/>
      <c r="O37" s="148" t="s">
        <v>302</v>
      </c>
      <c r="P37" s="148" t="s">
        <v>308</v>
      </c>
    </row>
    <row r="38" spans="1:18" s="148" customFormat="1" x14ac:dyDescent="0.25">
      <c r="A38" s="39"/>
      <c r="B38" s="771"/>
      <c r="C38" s="772"/>
      <c r="D38" s="778"/>
      <c r="E38" s="779"/>
      <c r="F38" s="779"/>
      <c r="G38" s="779"/>
      <c r="H38" s="779"/>
      <c r="I38" s="779"/>
      <c r="J38" s="779"/>
      <c r="K38" s="779"/>
      <c r="L38" s="780"/>
      <c r="O38" s="148" t="s">
        <v>330</v>
      </c>
      <c r="P38" s="148" t="s">
        <v>314</v>
      </c>
    </row>
    <row r="39" spans="1:18" s="148" customFormat="1" x14ac:dyDescent="0.25">
      <c r="A39" s="39"/>
      <c r="B39" s="771"/>
      <c r="C39" s="772"/>
      <c r="D39" s="778"/>
      <c r="E39" s="779"/>
      <c r="F39" s="779"/>
      <c r="G39" s="779"/>
      <c r="H39" s="779"/>
      <c r="I39" s="779"/>
      <c r="J39" s="779"/>
      <c r="K39" s="779"/>
      <c r="L39" s="780"/>
    </row>
    <row r="40" spans="1:18" s="148" customFormat="1" x14ac:dyDescent="0.25">
      <c r="A40" s="39"/>
      <c r="B40" s="773"/>
      <c r="C40" s="774"/>
      <c r="D40" s="781"/>
      <c r="E40" s="782"/>
      <c r="F40" s="782"/>
      <c r="G40" s="782"/>
      <c r="H40" s="782"/>
      <c r="I40" s="782"/>
      <c r="J40" s="782"/>
      <c r="K40" s="782"/>
      <c r="L40" s="783"/>
    </row>
    <row r="41" spans="1:18" s="148" customFormat="1" x14ac:dyDescent="0.25">
      <c r="A41" s="39"/>
      <c r="B41" s="769" t="str">
        <f>IF(Intro!$G$28="English",O41,P41)</f>
        <v>L'emploi indirect</v>
      </c>
      <c r="C41" s="770"/>
      <c r="D41" s="775" t="str">
        <f>IF(Intro!$G$28="English",O42,P42)</f>
        <v>Les coûts de main-d'œuvre du personnel des usines, comme les surveillants, les chefs d’usine et les préposés au contrôle de la qualité, mais exclus le personnel de vente et d’administration.</v>
      </c>
      <c r="E41" s="776"/>
      <c r="F41" s="776"/>
      <c r="G41" s="776"/>
      <c r="H41" s="776"/>
      <c r="I41" s="776"/>
      <c r="J41" s="776"/>
      <c r="K41" s="776"/>
      <c r="L41" s="777"/>
      <c r="O41" s="148" t="s">
        <v>303</v>
      </c>
      <c r="P41" s="148" t="s">
        <v>309</v>
      </c>
    </row>
    <row r="42" spans="1:18" s="148" customFormat="1" x14ac:dyDescent="0.25">
      <c r="A42" s="39"/>
      <c r="B42" s="771"/>
      <c r="C42" s="772"/>
      <c r="D42" s="778"/>
      <c r="E42" s="779"/>
      <c r="F42" s="779"/>
      <c r="G42" s="779"/>
      <c r="H42" s="779"/>
      <c r="I42" s="779"/>
      <c r="J42" s="779"/>
      <c r="K42" s="779"/>
      <c r="L42" s="780"/>
      <c r="O42" s="148" t="s">
        <v>659</v>
      </c>
      <c r="P42" s="148" t="s">
        <v>660</v>
      </c>
    </row>
    <row r="43" spans="1:18" s="148" customFormat="1" x14ac:dyDescent="0.25">
      <c r="A43" s="39"/>
      <c r="B43" s="773"/>
      <c r="C43" s="774"/>
      <c r="D43" s="781"/>
      <c r="E43" s="782"/>
      <c r="F43" s="782"/>
      <c r="G43" s="782"/>
      <c r="H43" s="782"/>
      <c r="I43" s="782"/>
      <c r="J43" s="782"/>
      <c r="K43" s="782"/>
      <c r="L43" s="783"/>
    </row>
    <row r="44" spans="1:18" s="148" customFormat="1" x14ac:dyDescent="0.25">
      <c r="A44" s="39"/>
      <c r="B44" s="769" t="str">
        <f>IF(Intro!$G$28="English",O44,P44)</f>
        <v>Valeur de vente nette rendue</v>
      </c>
      <c r="C44" s="770"/>
      <c r="D44" s="775" t="str">
        <f>IF(Intro!$G$28="English",O45,P45)</f>
        <v>La valeur de vos ventes après déduction des escomptes au comptant, des remises sur quantité et des escomptes reportés, des rabais, des taxes, des ristournes et des primes, qu’ils soient indiqués ou non sur la facture. Incluez le coût de livraison.</v>
      </c>
      <c r="E44" s="776"/>
      <c r="F44" s="776"/>
      <c r="G44" s="776"/>
      <c r="H44" s="776"/>
      <c r="I44" s="776"/>
      <c r="J44" s="776"/>
      <c r="K44" s="776"/>
      <c r="L44" s="777"/>
      <c r="O44" s="148" t="s">
        <v>304</v>
      </c>
      <c r="P44" s="148" t="s">
        <v>310</v>
      </c>
    </row>
    <row r="45" spans="1:18" s="148" customFormat="1" x14ac:dyDescent="0.25">
      <c r="A45" s="39"/>
      <c r="B45" s="771"/>
      <c r="C45" s="772"/>
      <c r="D45" s="778"/>
      <c r="E45" s="779"/>
      <c r="F45" s="779"/>
      <c r="G45" s="779"/>
      <c r="H45" s="779"/>
      <c r="I45" s="779"/>
      <c r="J45" s="779"/>
      <c r="K45" s="779"/>
      <c r="L45" s="780"/>
      <c r="O45" s="148" t="s">
        <v>654</v>
      </c>
      <c r="P45" s="160" t="s">
        <v>562</v>
      </c>
      <c r="R45" s="160"/>
    </row>
    <row r="46" spans="1:18" s="148" customFormat="1" x14ac:dyDescent="0.25">
      <c r="A46" s="39"/>
      <c r="B46" s="773"/>
      <c r="C46" s="774"/>
      <c r="D46" s="781"/>
      <c r="E46" s="782"/>
      <c r="F46" s="782"/>
      <c r="G46" s="782"/>
      <c r="H46" s="782"/>
      <c r="I46" s="782"/>
      <c r="J46" s="782"/>
      <c r="K46" s="782"/>
      <c r="L46" s="783"/>
      <c r="R46" s="160"/>
    </row>
    <row r="47" spans="1:18" s="148" customFormat="1" x14ac:dyDescent="0.25">
      <c r="A47" s="39"/>
      <c r="B47" s="769" t="str">
        <f>IF(Intro!$G$28="English",O47,P47)</f>
        <v>Valeur de vente nette</v>
      </c>
      <c r="C47" s="770"/>
      <c r="D47" s="775" t="str">
        <f>IF(Intro!$G$28="English",O48,P48)</f>
        <v>La valeur de vos ventes après déduction des retours, rabais pour marchandises endommagées ou manquantes et tous rabais, escomptes et incitatifs offerts.</v>
      </c>
      <c r="E47" s="776"/>
      <c r="F47" s="776"/>
      <c r="G47" s="776"/>
      <c r="H47" s="776"/>
      <c r="I47" s="776"/>
      <c r="J47" s="776"/>
      <c r="K47" s="776"/>
      <c r="L47" s="777"/>
      <c r="O47" s="148" t="s">
        <v>305</v>
      </c>
      <c r="P47" s="148" t="s">
        <v>72</v>
      </c>
    </row>
    <row r="48" spans="1:18" s="148" customFormat="1" x14ac:dyDescent="0.25">
      <c r="A48" s="39"/>
      <c r="B48" s="771"/>
      <c r="C48" s="772"/>
      <c r="D48" s="778"/>
      <c r="E48" s="779"/>
      <c r="F48" s="779"/>
      <c r="G48" s="779"/>
      <c r="H48" s="779"/>
      <c r="I48" s="779"/>
      <c r="J48" s="779"/>
      <c r="K48" s="779"/>
      <c r="L48" s="780"/>
      <c r="O48" s="148" t="s">
        <v>563</v>
      </c>
      <c r="P48" s="148" t="s">
        <v>564</v>
      </c>
    </row>
    <row r="49" spans="1:16" s="148" customFormat="1" x14ac:dyDescent="0.25">
      <c r="A49" s="39"/>
      <c r="B49" s="769" t="str">
        <f>IF(Intro!$G$28="English",O49,P49)</f>
        <v xml:space="preserve">La capacité pratique des usines
</v>
      </c>
      <c r="C49" s="770"/>
      <c r="D49" s="775" t="str">
        <f>IF(Intro!$G$28="English",O50,P50)</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49" s="776"/>
      <c r="F49" s="776"/>
      <c r="G49" s="776"/>
      <c r="H49" s="776"/>
      <c r="I49" s="776"/>
      <c r="J49" s="776"/>
      <c r="K49" s="776"/>
      <c r="L49" s="777"/>
      <c r="O49" s="148" t="s">
        <v>306</v>
      </c>
      <c r="P49" s="148" t="s">
        <v>311</v>
      </c>
    </row>
    <row r="50" spans="1:16" s="148" customFormat="1" x14ac:dyDescent="0.25">
      <c r="A50" s="39"/>
      <c r="B50" s="771"/>
      <c r="C50" s="772"/>
      <c r="D50" s="778"/>
      <c r="E50" s="796"/>
      <c r="F50" s="796"/>
      <c r="G50" s="796"/>
      <c r="H50" s="796"/>
      <c r="I50" s="796"/>
      <c r="J50" s="796"/>
      <c r="K50" s="796"/>
      <c r="L50" s="780"/>
      <c r="M50" s="160"/>
      <c r="O50" s="148" t="s">
        <v>524</v>
      </c>
      <c r="P50" s="148" t="s">
        <v>607</v>
      </c>
    </row>
    <row r="51" spans="1:16" s="148" customFormat="1" x14ac:dyDescent="0.25">
      <c r="A51" s="39"/>
      <c r="B51" s="771"/>
      <c r="C51" s="772"/>
      <c r="D51" s="778"/>
      <c r="E51" s="796"/>
      <c r="F51" s="796"/>
      <c r="G51" s="796"/>
      <c r="H51" s="796"/>
      <c r="I51" s="796"/>
      <c r="J51" s="796"/>
      <c r="K51" s="796"/>
      <c r="L51" s="780"/>
      <c r="M51" s="160"/>
    </row>
    <row r="52" spans="1:16" s="148" customFormat="1" x14ac:dyDescent="0.25">
      <c r="A52" s="39"/>
      <c r="B52" s="771"/>
      <c r="C52" s="772"/>
      <c r="D52" s="778"/>
      <c r="E52" s="796"/>
      <c r="F52" s="796"/>
      <c r="G52" s="796"/>
      <c r="H52" s="796"/>
      <c r="I52" s="796"/>
      <c r="J52" s="796"/>
      <c r="K52" s="796"/>
      <c r="L52" s="780"/>
      <c r="M52" s="160"/>
    </row>
    <row r="53" spans="1:16" s="148" customFormat="1" x14ac:dyDescent="0.25">
      <c r="A53" s="39"/>
      <c r="B53" s="784" t="str">
        <f>IF(Intro!$G$28="English",O53,P53)</f>
        <v>Entreprises affiliées</v>
      </c>
      <c r="C53" s="785"/>
      <c r="D53" s="790" t="str">
        <f>IF(Intro!$G$28="English",O54,P54)</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53" s="790"/>
      <c r="F53" s="790"/>
      <c r="G53" s="790"/>
      <c r="H53" s="790"/>
      <c r="I53" s="790"/>
      <c r="J53" s="790"/>
      <c r="K53" s="790"/>
      <c r="L53" s="791"/>
      <c r="O53" s="148" t="s">
        <v>525</v>
      </c>
      <c r="P53" s="148" t="s">
        <v>526</v>
      </c>
    </row>
    <row r="54" spans="1:16" s="148" customFormat="1" x14ac:dyDescent="0.25">
      <c r="A54" s="39"/>
      <c r="B54" s="786"/>
      <c r="C54" s="787"/>
      <c r="D54" s="792"/>
      <c r="E54" s="792"/>
      <c r="F54" s="792"/>
      <c r="G54" s="792"/>
      <c r="H54" s="792"/>
      <c r="I54" s="792"/>
      <c r="J54" s="792"/>
      <c r="K54" s="792"/>
      <c r="L54" s="793"/>
      <c r="O54" s="148" t="s">
        <v>522</v>
      </c>
      <c r="P54" s="148" t="s">
        <v>523</v>
      </c>
    </row>
    <row r="55" spans="1:16" s="148" customFormat="1" x14ac:dyDescent="0.25">
      <c r="A55" s="39"/>
      <c r="B55" s="786"/>
      <c r="C55" s="787"/>
      <c r="D55" s="792"/>
      <c r="E55" s="792"/>
      <c r="F55" s="792"/>
      <c r="G55" s="792"/>
      <c r="H55" s="792"/>
      <c r="I55" s="792"/>
      <c r="J55" s="792"/>
      <c r="K55" s="792"/>
      <c r="L55" s="793"/>
    </row>
    <row r="56" spans="1:16" s="148" customFormat="1" x14ac:dyDescent="0.25">
      <c r="A56" s="39"/>
      <c r="B56" s="788"/>
      <c r="C56" s="789"/>
      <c r="D56" s="794"/>
      <c r="E56" s="794"/>
      <c r="F56" s="794"/>
      <c r="G56" s="794"/>
      <c r="H56" s="794"/>
      <c r="I56" s="794"/>
      <c r="J56" s="794"/>
      <c r="K56" s="794"/>
      <c r="L56" s="795"/>
    </row>
  </sheetData>
  <sheetProtection algorithmName="SHA-512" hashValue="96XNvVtYFdfeXuHasC8rZGeyF5Ng+0PsaehoSJmo9uv9n6k1v4iAS5Mcx5f1DGYUVhIbTOzwyCR5H9zs6jrZBA==" saltValue="C2xWh+87EPkqvs9rhh9qdg==" spinCount="100000" sheet="1" objects="1" scenarios="1" selectLockedCells="1"/>
  <mergeCells count="30">
    <mergeCell ref="B53:C56"/>
    <mergeCell ref="D53:L56"/>
    <mergeCell ref="B20:C22"/>
    <mergeCell ref="D20:L22"/>
    <mergeCell ref="B23:C26"/>
    <mergeCell ref="D23:L26"/>
    <mergeCell ref="B30:C33"/>
    <mergeCell ref="D30:L33"/>
    <mergeCell ref="B27:C29"/>
    <mergeCell ref="D27:L29"/>
    <mergeCell ref="B34:C36"/>
    <mergeCell ref="D34:L36"/>
    <mergeCell ref="B47:C48"/>
    <mergeCell ref="D47:L48"/>
    <mergeCell ref="B49:C52"/>
    <mergeCell ref="D49:L52"/>
    <mergeCell ref="B37:C40"/>
    <mergeCell ref="D37:L40"/>
    <mergeCell ref="B41:C43"/>
    <mergeCell ref="D41:L43"/>
    <mergeCell ref="B44:C46"/>
    <mergeCell ref="D44:L46"/>
    <mergeCell ref="B12:L13"/>
    <mergeCell ref="B15:L16"/>
    <mergeCell ref="B19:L19"/>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P413"/>
  <sheetViews>
    <sheetView showGridLines="0"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314" customWidth="1"/>
    <col min="15" max="16" width="15.5703125" style="17" hidden="1" customWidth="1"/>
    <col min="17" max="17" width="9.140625" style="2" customWidth="1"/>
    <col min="18" max="16384" width="9.140625" style="2"/>
  </cols>
  <sheetData>
    <row r="1" spans="1:16" x14ac:dyDescent="0.25">
      <c r="O1" s="2" t="s">
        <v>647</v>
      </c>
      <c r="P1" s="2" t="s">
        <v>647</v>
      </c>
    </row>
    <row r="2" spans="1:16" x14ac:dyDescent="0.25">
      <c r="B2" s="24" t="s">
        <v>0</v>
      </c>
      <c r="C2" s="24"/>
      <c r="D2" s="24"/>
      <c r="O2" s="3" t="s">
        <v>127</v>
      </c>
      <c r="P2" s="3" t="s">
        <v>128</v>
      </c>
    </row>
    <row r="3" spans="1:16" x14ac:dyDescent="0.25">
      <c r="B3" s="25"/>
      <c r="C3" s="25"/>
      <c r="D3" s="25"/>
      <c r="O3" s="8"/>
      <c r="P3" s="8"/>
    </row>
    <row r="4" spans="1:16" s="8" customFormat="1" x14ac:dyDescent="0.25">
      <c r="A4" s="15"/>
      <c r="B4" s="746" t="str">
        <f>Info!B4</f>
        <v>QUESTIONNAIRE À L’INTENTION DES PRODUCTEURS</v>
      </c>
      <c r="C4" s="747"/>
      <c r="D4" s="747"/>
      <c r="E4" s="747"/>
      <c r="F4" s="747"/>
      <c r="G4" s="747"/>
      <c r="H4" s="747"/>
      <c r="I4" s="747"/>
      <c r="J4" s="747"/>
      <c r="K4" s="747"/>
      <c r="L4" s="748"/>
      <c r="M4" s="6"/>
      <c r="N4" s="313"/>
      <c r="O4" s="16"/>
      <c r="P4" s="16"/>
    </row>
    <row r="5" spans="1:16" s="8" customFormat="1" x14ac:dyDescent="0.25">
      <c r="A5" s="15"/>
      <c r="B5" s="749" t="str">
        <f>Info!B5</f>
        <v>GC-2026-001</v>
      </c>
      <c r="C5" s="750"/>
      <c r="D5" s="750"/>
      <c r="E5" s="750"/>
      <c r="F5" s="750"/>
      <c r="G5" s="750"/>
      <c r="H5" s="750"/>
      <c r="I5" s="750"/>
      <c r="J5" s="750"/>
      <c r="K5" s="750"/>
      <c r="L5" s="751"/>
      <c r="M5" s="6"/>
      <c r="N5" s="313"/>
      <c r="O5" s="16"/>
      <c r="P5" s="16"/>
    </row>
    <row r="6" spans="1:16" s="17" customFormat="1" x14ac:dyDescent="0.25">
      <c r="A6" s="15"/>
      <c r="B6" s="749" t="str">
        <f>Info!B6</f>
        <v>PRODUITS DU BOIS - ARMOIRES ET VANITÉS EN BOIS MASSIF ET EN BOIS D'INGÉNIERIE</v>
      </c>
      <c r="C6" s="750"/>
      <c r="D6" s="750"/>
      <c r="E6" s="750"/>
      <c r="F6" s="750"/>
      <c r="G6" s="750"/>
      <c r="H6" s="750"/>
      <c r="I6" s="750"/>
      <c r="J6" s="750"/>
      <c r="K6" s="750"/>
      <c r="L6" s="751"/>
      <c r="M6" s="16"/>
      <c r="N6" s="316"/>
      <c r="O6" s="18"/>
      <c r="P6" s="18"/>
    </row>
    <row r="7" spans="1:16" s="17" customFormat="1" x14ac:dyDescent="0.25">
      <c r="A7" s="15"/>
      <c r="B7" s="278"/>
      <c r="C7" s="32"/>
      <c r="D7" s="32"/>
      <c r="E7" s="32"/>
      <c r="F7" s="32"/>
      <c r="G7" s="32"/>
      <c r="H7" s="32"/>
      <c r="I7" s="32"/>
      <c r="J7" s="32"/>
      <c r="K7" s="32"/>
      <c r="L7" s="279"/>
      <c r="M7" s="16"/>
      <c r="N7" s="316"/>
      <c r="O7" s="5"/>
    </row>
    <row r="8" spans="1:16" s="17" customFormat="1" x14ac:dyDescent="0.25">
      <c r="A8" s="15"/>
      <c r="B8" s="832" t="str">
        <f>IF(Intro!$G$28="English",O8,P8)</f>
        <v>Les questions suivantes font référence aux marchandises comme définies dans la description du produit de l'onglet Intro.</v>
      </c>
      <c r="C8" s="833"/>
      <c r="D8" s="833"/>
      <c r="E8" s="833"/>
      <c r="F8" s="833"/>
      <c r="G8" s="833"/>
      <c r="H8" s="833"/>
      <c r="I8" s="833"/>
      <c r="J8" s="833"/>
      <c r="K8" s="833"/>
      <c r="L8" s="834"/>
      <c r="M8" s="16"/>
      <c r="N8" s="316"/>
      <c r="O8" s="18" t="str">
        <f>"The following questions refer to the goods as defined in the product description on the Intro tab."</f>
        <v>The following questions refer to the goods as defined in the product description on the Intro tab.</v>
      </c>
      <c r="P8" s="18" t="str">
        <f>"Les questions suivantes font référence aux marchandises comme définies dans la description du produit de l'onglet Intro."</f>
        <v>Les questions suivantes font référence aux marchandises comme définies dans la description du produit de l'onglet Intro.</v>
      </c>
    </row>
    <row r="9" spans="1:16" s="17" customFormat="1" x14ac:dyDescent="0.25">
      <c r="A9" s="15"/>
      <c r="B9" s="832" t="str">
        <f>IF(Intro!$G$28="English",O9,P9)</f>
        <v>Des informations sur le produit et un glossaire de termes sont disponibles dans l'onglet Info.</v>
      </c>
      <c r="C9" s="833"/>
      <c r="D9" s="833"/>
      <c r="E9" s="833"/>
      <c r="F9" s="833"/>
      <c r="G9" s="833"/>
      <c r="H9" s="833"/>
      <c r="I9" s="833"/>
      <c r="J9" s="833"/>
      <c r="K9" s="833"/>
      <c r="L9" s="834"/>
      <c r="M9" s="16"/>
      <c r="N9" s="316"/>
      <c r="O9" s="18" t="s">
        <v>137</v>
      </c>
      <c r="P9" s="17" t="s">
        <v>138</v>
      </c>
    </row>
    <row r="10" spans="1:16" s="17" customFormat="1" x14ac:dyDescent="0.25">
      <c r="A10" s="15"/>
      <c r="B10" s="835" t="str">
        <f>IF(Intro!$G$28="English",O10,P10)</f>
        <v>Utilisez l'onglet AddPub si vous avez besoin de plus d'espace.</v>
      </c>
      <c r="C10" s="836"/>
      <c r="D10" s="836"/>
      <c r="E10" s="836"/>
      <c r="F10" s="836"/>
      <c r="G10" s="836"/>
      <c r="H10" s="836"/>
      <c r="I10" s="836"/>
      <c r="J10" s="836"/>
      <c r="K10" s="836"/>
      <c r="L10" s="837"/>
      <c r="M10" s="16"/>
      <c r="N10" s="316"/>
      <c r="O10" s="18" t="s">
        <v>232</v>
      </c>
      <c r="P10" s="18" t="s">
        <v>233</v>
      </c>
    </row>
    <row r="11" spans="1:16" s="9" customFormat="1" x14ac:dyDescent="0.25">
      <c r="A11" s="19"/>
      <c r="B11" s="26"/>
      <c r="C11" s="26"/>
      <c r="D11" s="26"/>
      <c r="E11" s="27"/>
      <c r="F11" s="27"/>
      <c r="G11" s="27"/>
      <c r="H11" s="27"/>
      <c r="I11" s="27"/>
      <c r="J11" s="27"/>
      <c r="K11" s="27"/>
      <c r="L11" s="27"/>
      <c r="N11" s="317"/>
      <c r="O11" s="10"/>
      <c r="P11" s="10"/>
    </row>
    <row r="12" spans="1:16" x14ac:dyDescent="0.25">
      <c r="B12" s="716" t="str">
        <f>IF(Intro!$G$28="English",O12,P12)</f>
        <v>INFORMATIONS GÉNÉRALES SUR L'ENTREPRISE</v>
      </c>
      <c r="C12" s="717"/>
      <c r="D12" s="717"/>
      <c r="E12" s="717"/>
      <c r="F12" s="717"/>
      <c r="G12" s="717"/>
      <c r="H12" s="717"/>
      <c r="I12" s="717"/>
      <c r="J12" s="717"/>
      <c r="K12" s="717"/>
      <c r="L12" s="718"/>
      <c r="M12" s="174"/>
      <c r="O12" s="235" t="s">
        <v>565</v>
      </c>
      <c r="P12" s="235" t="s">
        <v>566</v>
      </c>
    </row>
    <row r="13" spans="1:16" x14ac:dyDescent="0.25">
      <c r="B13" s="806" t="s">
        <v>20</v>
      </c>
      <c r="C13" s="807"/>
      <c r="D13" s="807"/>
      <c r="E13" s="807"/>
      <c r="F13" s="807"/>
      <c r="G13" s="807"/>
      <c r="H13" s="807"/>
      <c r="I13" s="807"/>
      <c r="J13" s="807"/>
      <c r="K13" s="807"/>
      <c r="L13" s="808"/>
      <c r="M13" s="2"/>
      <c r="N13" s="322"/>
    </row>
    <row r="14" spans="1:16" s="11" customFormat="1" x14ac:dyDescent="0.25">
      <c r="A14" s="13"/>
      <c r="B14" s="28"/>
      <c r="C14" s="29"/>
      <c r="D14" s="29"/>
      <c r="E14" s="30"/>
      <c r="F14" s="30"/>
      <c r="G14" s="30"/>
      <c r="H14" s="30"/>
      <c r="I14" s="30"/>
      <c r="J14" s="30"/>
      <c r="K14" s="30"/>
      <c r="L14" s="31"/>
      <c r="N14" s="318"/>
      <c r="O14" s="9"/>
      <c r="P14" s="9"/>
    </row>
    <row r="15" spans="1:16" s="11" customFormat="1" x14ac:dyDescent="0.25">
      <c r="A15" s="13"/>
      <c r="B15" s="709" t="str">
        <f>IF(Intro!$G$28="English",O15,P15)</f>
        <v>Donnez un bref historique de votre entreprise, en insistant plus particulièrement sur les activités entourant les marchandises.</v>
      </c>
      <c r="C15" s="710"/>
      <c r="D15" s="710"/>
      <c r="E15" s="710"/>
      <c r="F15" s="710"/>
      <c r="G15" s="710"/>
      <c r="H15" s="710"/>
      <c r="I15" s="710"/>
      <c r="J15" s="710"/>
      <c r="K15" s="710"/>
      <c r="L15" s="711"/>
      <c r="N15" s="318"/>
      <c r="O15" s="169" t="s">
        <v>108</v>
      </c>
      <c r="P15" s="9" t="s">
        <v>109</v>
      </c>
    </row>
    <row r="16" spans="1:16" s="174" customFormat="1" x14ac:dyDescent="0.25">
      <c r="A16" s="190"/>
      <c r="B16" s="206"/>
      <c r="C16" s="207"/>
      <c r="D16" s="207"/>
      <c r="E16" s="207"/>
      <c r="F16" s="207"/>
      <c r="G16" s="207"/>
      <c r="H16" s="207"/>
      <c r="I16" s="207"/>
      <c r="J16" s="207"/>
      <c r="K16" s="207"/>
      <c r="L16" s="192"/>
      <c r="N16" s="319"/>
      <c r="O16" s="170"/>
      <c r="P16" s="170"/>
    </row>
    <row r="17" spans="1:16" s="3" customFormat="1" x14ac:dyDescent="0.25">
      <c r="A17" s="14"/>
      <c r="B17" s="797"/>
      <c r="C17" s="798"/>
      <c r="D17" s="798"/>
      <c r="E17" s="798"/>
      <c r="F17" s="798"/>
      <c r="G17" s="798"/>
      <c r="H17" s="798"/>
      <c r="I17" s="798"/>
      <c r="J17" s="798"/>
      <c r="K17" s="798"/>
      <c r="L17" s="799"/>
      <c r="M17" s="174"/>
      <c r="N17" s="314"/>
      <c r="O17" s="168"/>
      <c r="P17" s="168"/>
    </row>
    <row r="18" spans="1:16" s="3" customFormat="1" x14ac:dyDescent="0.25">
      <c r="A18" s="14"/>
      <c r="B18" s="797"/>
      <c r="C18" s="798"/>
      <c r="D18" s="798"/>
      <c r="E18" s="798"/>
      <c r="F18" s="798"/>
      <c r="G18" s="798"/>
      <c r="H18" s="798"/>
      <c r="I18" s="798"/>
      <c r="J18" s="798"/>
      <c r="K18" s="798"/>
      <c r="L18" s="799"/>
      <c r="M18" s="174"/>
      <c r="N18" s="314"/>
      <c r="O18" s="168"/>
      <c r="P18" s="168"/>
    </row>
    <row r="19" spans="1:16" s="3" customFormat="1" x14ac:dyDescent="0.25">
      <c r="A19" s="14"/>
      <c r="B19" s="797"/>
      <c r="C19" s="798"/>
      <c r="D19" s="798"/>
      <c r="E19" s="798"/>
      <c r="F19" s="798"/>
      <c r="G19" s="798"/>
      <c r="H19" s="798"/>
      <c r="I19" s="798"/>
      <c r="J19" s="798"/>
      <c r="K19" s="798"/>
      <c r="L19" s="799"/>
      <c r="M19" s="174"/>
      <c r="N19" s="314"/>
      <c r="O19" s="168"/>
      <c r="P19" s="168"/>
    </row>
    <row r="20" spans="1:16" s="3" customFormat="1" x14ac:dyDescent="0.25">
      <c r="A20" s="14"/>
      <c r="B20" s="797"/>
      <c r="C20" s="798"/>
      <c r="D20" s="798"/>
      <c r="E20" s="798"/>
      <c r="F20" s="798"/>
      <c r="G20" s="798"/>
      <c r="H20" s="798"/>
      <c r="I20" s="798"/>
      <c r="J20" s="798"/>
      <c r="K20" s="798"/>
      <c r="L20" s="799"/>
      <c r="M20" s="174"/>
      <c r="N20" s="314"/>
      <c r="O20" s="168"/>
      <c r="P20" s="168"/>
    </row>
    <row r="21" spans="1:16" s="3" customFormat="1" x14ac:dyDescent="0.25">
      <c r="A21" s="14"/>
      <c r="B21" s="797"/>
      <c r="C21" s="798"/>
      <c r="D21" s="798"/>
      <c r="E21" s="798"/>
      <c r="F21" s="798"/>
      <c r="G21" s="798"/>
      <c r="H21" s="798"/>
      <c r="I21" s="798"/>
      <c r="J21" s="798"/>
      <c r="K21" s="798"/>
      <c r="L21" s="799"/>
      <c r="M21" s="174"/>
      <c r="N21" s="314"/>
      <c r="O21" s="168"/>
      <c r="P21" s="168"/>
    </row>
    <row r="22" spans="1:16" s="3" customFormat="1" x14ac:dyDescent="0.25">
      <c r="A22" s="14"/>
      <c r="B22" s="797"/>
      <c r="C22" s="798"/>
      <c r="D22" s="798"/>
      <c r="E22" s="798"/>
      <c r="F22" s="798"/>
      <c r="G22" s="798"/>
      <c r="H22" s="798"/>
      <c r="I22" s="798"/>
      <c r="J22" s="798"/>
      <c r="K22" s="798"/>
      <c r="L22" s="799"/>
      <c r="M22" s="174"/>
      <c r="N22" s="314"/>
      <c r="O22" s="168"/>
      <c r="P22" s="168"/>
    </row>
    <row r="23" spans="1:16" s="3" customFormat="1" x14ac:dyDescent="0.25">
      <c r="A23" s="14"/>
      <c r="B23" s="797"/>
      <c r="C23" s="798"/>
      <c r="D23" s="798"/>
      <c r="E23" s="798"/>
      <c r="F23" s="798"/>
      <c r="G23" s="798"/>
      <c r="H23" s="798"/>
      <c r="I23" s="798"/>
      <c r="J23" s="798"/>
      <c r="K23" s="798"/>
      <c r="L23" s="799"/>
      <c r="M23" s="174"/>
      <c r="N23" s="314"/>
      <c r="O23" s="168"/>
      <c r="P23" s="168"/>
    </row>
    <row r="24" spans="1:16" s="3" customFormat="1" x14ac:dyDescent="0.25">
      <c r="A24" s="14"/>
      <c r="B24" s="797"/>
      <c r="C24" s="798"/>
      <c r="D24" s="798"/>
      <c r="E24" s="798"/>
      <c r="F24" s="798"/>
      <c r="G24" s="798"/>
      <c r="H24" s="798"/>
      <c r="I24" s="798"/>
      <c r="J24" s="798"/>
      <c r="K24" s="798"/>
      <c r="L24" s="799"/>
      <c r="M24" s="174"/>
      <c r="N24" s="314"/>
      <c r="O24" s="168"/>
      <c r="P24" s="168"/>
    </row>
    <row r="25" spans="1:16" s="174" customFormat="1" x14ac:dyDescent="0.25">
      <c r="A25" s="190"/>
      <c r="B25" s="209"/>
      <c r="C25" s="210"/>
      <c r="D25" s="210"/>
      <c r="E25" s="210"/>
      <c r="F25" s="210"/>
      <c r="G25" s="210"/>
      <c r="H25" s="210"/>
      <c r="I25" s="210"/>
      <c r="J25" s="210"/>
      <c r="K25" s="210"/>
      <c r="L25" s="208"/>
      <c r="N25" s="319"/>
      <c r="O25" s="170"/>
      <c r="P25" s="170"/>
    </row>
    <row r="26" spans="1:16" s="3" customFormat="1" x14ac:dyDescent="0.25">
      <c r="A26" s="14"/>
      <c r="B26" s="803" t="s">
        <v>21</v>
      </c>
      <c r="C26" s="804"/>
      <c r="D26" s="804"/>
      <c r="E26" s="804"/>
      <c r="F26" s="804"/>
      <c r="G26" s="804"/>
      <c r="H26" s="804"/>
      <c r="I26" s="804"/>
      <c r="J26" s="804"/>
      <c r="K26" s="804"/>
      <c r="L26" s="805"/>
      <c r="M26" s="202"/>
      <c r="N26" s="314"/>
      <c r="O26" s="168"/>
      <c r="P26" s="168"/>
    </row>
    <row r="27" spans="1:16" s="174" customFormat="1" x14ac:dyDescent="0.25">
      <c r="A27" s="190"/>
      <c r="B27" s="206"/>
      <c r="C27" s="207"/>
      <c r="D27" s="207"/>
      <c r="E27" s="207"/>
      <c r="F27" s="207"/>
      <c r="G27" s="207"/>
      <c r="H27" s="207"/>
      <c r="I27" s="207"/>
      <c r="J27" s="207"/>
      <c r="K27" s="207"/>
      <c r="L27" s="192"/>
      <c r="N27" s="319"/>
      <c r="O27" s="170"/>
      <c r="P27" s="170"/>
    </row>
    <row r="28" spans="1:16" s="174" customFormat="1" x14ac:dyDescent="0.25">
      <c r="A28" s="190"/>
      <c r="B28" s="734" t="str">
        <f>IF(Intro!$G$28="English",O28,P28)</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28" s="735"/>
      <c r="D28" s="735"/>
      <c r="E28" s="735"/>
      <c r="F28" s="735"/>
      <c r="G28" s="735"/>
      <c r="H28" s="735"/>
      <c r="I28" s="735"/>
      <c r="J28" s="735"/>
      <c r="K28" s="735"/>
      <c r="L28" s="736"/>
      <c r="N28" s="319"/>
      <c r="O28" s="148" t="s">
        <v>527</v>
      </c>
      <c r="P28" s="148" t="s">
        <v>528</v>
      </c>
    </row>
    <row r="29" spans="1:16" s="174" customFormat="1" x14ac:dyDescent="0.25">
      <c r="A29" s="190"/>
      <c r="B29" s="734"/>
      <c r="C29" s="735"/>
      <c r="D29" s="735"/>
      <c r="E29" s="735"/>
      <c r="F29" s="735"/>
      <c r="G29" s="735"/>
      <c r="H29" s="735"/>
      <c r="I29" s="735"/>
      <c r="J29" s="735"/>
      <c r="K29" s="735"/>
      <c r="L29" s="736"/>
      <c r="N29" s="319"/>
      <c r="O29" s="170" t="s">
        <v>22</v>
      </c>
      <c r="P29" s="170" t="s">
        <v>23</v>
      </c>
    </row>
    <row r="30" spans="1:16" s="174" customFormat="1" x14ac:dyDescent="0.25">
      <c r="A30" s="190"/>
      <c r="B30" s="734"/>
      <c r="C30" s="735"/>
      <c r="D30" s="735"/>
      <c r="E30" s="735"/>
      <c r="F30" s="735"/>
      <c r="G30" s="735"/>
      <c r="H30" s="735"/>
      <c r="I30" s="735"/>
      <c r="J30" s="735"/>
      <c r="K30" s="735"/>
      <c r="L30" s="736"/>
      <c r="N30" s="319"/>
      <c r="O30" s="170" t="s">
        <v>7</v>
      </c>
      <c r="P30" s="170" t="s">
        <v>8</v>
      </c>
    </row>
    <row r="31" spans="1:16" s="174" customFormat="1" x14ac:dyDescent="0.25">
      <c r="A31" s="190"/>
      <c r="B31" s="206"/>
      <c r="C31" s="207"/>
      <c r="D31" s="207"/>
      <c r="E31" s="207"/>
      <c r="F31" s="207"/>
      <c r="G31" s="207"/>
      <c r="H31" s="207"/>
      <c r="I31" s="207"/>
      <c r="J31" s="207"/>
      <c r="K31" s="207"/>
      <c r="L31" s="192"/>
      <c r="N31" s="319"/>
      <c r="O31" s="170" t="s">
        <v>331</v>
      </c>
      <c r="P31" s="170" t="s">
        <v>621</v>
      </c>
    </row>
    <row r="32" spans="1:16" s="11" customFormat="1" x14ac:dyDescent="0.25">
      <c r="A32" s="13"/>
      <c r="B32" s="177"/>
      <c r="C32" s="830" t="str">
        <f>IF(Intro!$G$28="English",O29,P29)</f>
        <v xml:space="preserve">Dénomination sociale de l'entreprise </v>
      </c>
      <c r="D32" s="830"/>
      <c r="E32" s="830" t="str">
        <f>IF(Intro!$G$28="English",O30,P30)</f>
        <v>Adresse de l'entreprise</v>
      </c>
      <c r="F32" s="830"/>
      <c r="G32" s="830" t="str">
        <f>IF(Intro!$G$28="English",O31,P31)</f>
        <v>Type d'affiliation</v>
      </c>
      <c r="H32" s="830"/>
      <c r="I32" s="830"/>
      <c r="J32" s="830" t="str">
        <f>IF(Intro!$G$28="English",O32,P32)</f>
        <v>Rôle dans l'industrie</v>
      </c>
      <c r="K32" s="830"/>
      <c r="L32" s="831"/>
      <c r="N32" s="318"/>
      <c r="O32" s="170" t="s">
        <v>24</v>
      </c>
      <c r="P32" s="170" t="s">
        <v>25</v>
      </c>
    </row>
    <row r="33" spans="1:16" s="11" customFormat="1" x14ac:dyDescent="0.25">
      <c r="A33" s="13"/>
      <c r="B33" s="177"/>
      <c r="C33" s="830"/>
      <c r="D33" s="830"/>
      <c r="E33" s="830"/>
      <c r="F33" s="830"/>
      <c r="G33" s="830"/>
      <c r="H33" s="830"/>
      <c r="I33" s="830"/>
      <c r="J33" s="830"/>
      <c r="K33" s="830"/>
      <c r="L33" s="831"/>
      <c r="N33" s="318"/>
    </row>
    <row r="34" spans="1:16" s="149" customFormat="1" x14ac:dyDescent="0.25">
      <c r="A34" s="186"/>
      <c r="B34" s="819">
        <v>1</v>
      </c>
      <c r="C34" s="812"/>
      <c r="D34" s="812"/>
      <c r="E34" s="812"/>
      <c r="F34" s="812"/>
      <c r="G34" s="812"/>
      <c r="H34" s="812"/>
      <c r="I34" s="812"/>
      <c r="J34" s="812"/>
      <c r="K34" s="812"/>
      <c r="L34" s="824"/>
      <c r="N34" s="320"/>
      <c r="O34" s="170"/>
      <c r="P34" s="170"/>
    </row>
    <row r="35" spans="1:16" s="149" customFormat="1" x14ac:dyDescent="0.25">
      <c r="A35" s="186"/>
      <c r="B35" s="819"/>
      <c r="C35" s="812"/>
      <c r="D35" s="812"/>
      <c r="E35" s="812"/>
      <c r="F35" s="812"/>
      <c r="G35" s="812"/>
      <c r="H35" s="812"/>
      <c r="I35" s="812"/>
      <c r="J35" s="812"/>
      <c r="K35" s="812"/>
      <c r="L35" s="824"/>
      <c r="N35" s="320"/>
    </row>
    <row r="36" spans="1:16" s="149" customFormat="1" x14ac:dyDescent="0.25">
      <c r="A36" s="186"/>
      <c r="B36" s="819">
        <v>2</v>
      </c>
      <c r="C36" s="812"/>
      <c r="D36" s="812"/>
      <c r="E36" s="812"/>
      <c r="F36" s="812"/>
      <c r="G36" s="812"/>
      <c r="H36" s="812"/>
      <c r="I36" s="812"/>
      <c r="J36" s="812"/>
      <c r="K36" s="812"/>
      <c r="L36" s="824"/>
      <c r="N36" s="320"/>
    </row>
    <row r="37" spans="1:16" s="149" customFormat="1" x14ac:dyDescent="0.25">
      <c r="A37" s="186"/>
      <c r="B37" s="819"/>
      <c r="C37" s="812"/>
      <c r="D37" s="812"/>
      <c r="E37" s="812"/>
      <c r="F37" s="812"/>
      <c r="G37" s="812"/>
      <c r="H37" s="812"/>
      <c r="I37" s="812"/>
      <c r="J37" s="812"/>
      <c r="K37" s="812"/>
      <c r="L37" s="824"/>
      <c r="N37" s="320"/>
    </row>
    <row r="38" spans="1:16" s="149" customFormat="1" x14ac:dyDescent="0.25">
      <c r="A38" s="186"/>
      <c r="B38" s="819">
        <v>3</v>
      </c>
      <c r="C38" s="812"/>
      <c r="D38" s="812"/>
      <c r="E38" s="812"/>
      <c r="F38" s="812"/>
      <c r="G38" s="812"/>
      <c r="H38" s="812"/>
      <c r="I38" s="812"/>
      <c r="J38" s="812"/>
      <c r="K38" s="812"/>
      <c r="L38" s="824"/>
      <c r="N38" s="320"/>
    </row>
    <row r="39" spans="1:16" s="149" customFormat="1" x14ac:dyDescent="0.25">
      <c r="A39" s="186"/>
      <c r="B39" s="819"/>
      <c r="C39" s="812"/>
      <c r="D39" s="812"/>
      <c r="E39" s="812"/>
      <c r="F39" s="812"/>
      <c r="G39" s="812"/>
      <c r="H39" s="812"/>
      <c r="I39" s="812"/>
      <c r="J39" s="812"/>
      <c r="K39" s="812"/>
      <c r="L39" s="824"/>
      <c r="N39" s="320"/>
      <c r="O39" s="170"/>
      <c r="P39" s="170"/>
    </row>
    <row r="40" spans="1:16" s="149" customFormat="1" x14ac:dyDescent="0.25">
      <c r="A40" s="186"/>
      <c r="B40" s="819">
        <v>4</v>
      </c>
      <c r="C40" s="812"/>
      <c r="D40" s="812"/>
      <c r="E40" s="812"/>
      <c r="F40" s="812"/>
      <c r="G40" s="812"/>
      <c r="H40" s="812"/>
      <c r="I40" s="812"/>
      <c r="J40" s="812"/>
      <c r="K40" s="812"/>
      <c r="L40" s="824"/>
      <c r="N40" s="320"/>
    </row>
    <row r="41" spans="1:16" s="149" customFormat="1" x14ac:dyDescent="0.25">
      <c r="A41" s="186"/>
      <c r="B41" s="819"/>
      <c r="C41" s="812"/>
      <c r="D41" s="812"/>
      <c r="E41" s="812"/>
      <c r="F41" s="812"/>
      <c r="G41" s="812"/>
      <c r="H41" s="812"/>
      <c r="I41" s="812"/>
      <c r="J41" s="812"/>
      <c r="K41" s="812"/>
      <c r="L41" s="824"/>
      <c r="N41" s="320"/>
    </row>
    <row r="42" spans="1:16" s="149" customFormat="1" x14ac:dyDescent="0.25">
      <c r="A42" s="186"/>
      <c r="B42" s="819">
        <v>5</v>
      </c>
      <c r="C42" s="812"/>
      <c r="D42" s="812"/>
      <c r="E42" s="812"/>
      <c r="F42" s="812"/>
      <c r="G42" s="812"/>
      <c r="H42" s="812"/>
      <c r="I42" s="812"/>
      <c r="J42" s="812"/>
      <c r="K42" s="812"/>
      <c r="L42" s="824"/>
      <c r="N42" s="320"/>
      <c r="O42" s="170"/>
      <c r="P42" s="170"/>
    </row>
    <row r="43" spans="1:16" s="149" customFormat="1" x14ac:dyDescent="0.25">
      <c r="A43" s="186"/>
      <c r="B43" s="819"/>
      <c r="C43" s="812"/>
      <c r="D43" s="812"/>
      <c r="E43" s="812"/>
      <c r="F43" s="812"/>
      <c r="G43" s="812"/>
      <c r="H43" s="812"/>
      <c r="I43" s="812"/>
      <c r="J43" s="812"/>
      <c r="K43" s="812"/>
      <c r="L43" s="824"/>
      <c r="N43" s="320"/>
      <c r="O43" s="170"/>
      <c r="P43" s="170"/>
    </row>
    <row r="44" spans="1:16" s="149" customFormat="1" x14ac:dyDescent="0.25">
      <c r="A44" s="186"/>
      <c r="B44" s="819">
        <v>6</v>
      </c>
      <c r="C44" s="812"/>
      <c r="D44" s="812"/>
      <c r="E44" s="812"/>
      <c r="F44" s="812"/>
      <c r="G44" s="812"/>
      <c r="H44" s="812"/>
      <c r="I44" s="812"/>
      <c r="J44" s="812"/>
      <c r="K44" s="812"/>
      <c r="L44" s="824"/>
      <c r="N44" s="320"/>
      <c r="O44" s="170"/>
      <c r="P44" s="170"/>
    </row>
    <row r="45" spans="1:16" s="149" customFormat="1" x14ac:dyDescent="0.25">
      <c r="A45" s="186"/>
      <c r="B45" s="819"/>
      <c r="C45" s="812"/>
      <c r="D45" s="812"/>
      <c r="E45" s="812"/>
      <c r="F45" s="812"/>
      <c r="G45" s="812"/>
      <c r="H45" s="812"/>
      <c r="I45" s="812"/>
      <c r="J45" s="812"/>
      <c r="K45" s="812"/>
      <c r="L45" s="824"/>
      <c r="N45" s="320"/>
      <c r="O45" s="170"/>
      <c r="P45" s="170"/>
    </row>
    <row r="46" spans="1:16" s="149" customFormat="1" x14ac:dyDescent="0.25">
      <c r="A46" s="186"/>
      <c r="B46" s="819">
        <v>7</v>
      </c>
      <c r="C46" s="812"/>
      <c r="D46" s="812"/>
      <c r="E46" s="812"/>
      <c r="F46" s="812"/>
      <c r="G46" s="812"/>
      <c r="H46" s="812"/>
      <c r="I46" s="812"/>
      <c r="J46" s="812"/>
      <c r="K46" s="812"/>
      <c r="L46" s="824"/>
      <c r="N46" s="320"/>
      <c r="O46" s="170"/>
      <c r="P46" s="170"/>
    </row>
    <row r="47" spans="1:16" s="149" customFormat="1" x14ac:dyDescent="0.25">
      <c r="A47" s="186"/>
      <c r="B47" s="819"/>
      <c r="C47" s="812"/>
      <c r="D47" s="812"/>
      <c r="E47" s="812"/>
      <c r="F47" s="812"/>
      <c r="G47" s="812"/>
      <c r="H47" s="812"/>
      <c r="I47" s="812"/>
      <c r="J47" s="812"/>
      <c r="K47" s="812"/>
      <c r="L47" s="824"/>
      <c r="N47" s="320"/>
      <c r="O47" s="170"/>
      <c r="P47" s="170"/>
    </row>
    <row r="48" spans="1:16" s="149" customFormat="1" x14ac:dyDescent="0.25">
      <c r="A48" s="186"/>
      <c r="B48" s="819">
        <v>8</v>
      </c>
      <c r="C48" s="812"/>
      <c r="D48" s="812"/>
      <c r="E48" s="812"/>
      <c r="F48" s="812"/>
      <c r="G48" s="812"/>
      <c r="H48" s="812"/>
      <c r="I48" s="812"/>
      <c r="J48" s="812"/>
      <c r="K48" s="812"/>
      <c r="L48" s="824"/>
      <c r="N48" s="320"/>
      <c r="O48" s="170"/>
      <c r="P48" s="170"/>
    </row>
    <row r="49" spans="1:16" s="149" customFormat="1" x14ac:dyDescent="0.25">
      <c r="A49" s="186"/>
      <c r="B49" s="819"/>
      <c r="C49" s="812"/>
      <c r="D49" s="812"/>
      <c r="E49" s="812"/>
      <c r="F49" s="812"/>
      <c r="G49" s="812"/>
      <c r="H49" s="812"/>
      <c r="I49" s="812"/>
      <c r="J49" s="812"/>
      <c r="K49" s="812"/>
      <c r="L49" s="824"/>
      <c r="N49" s="320"/>
      <c r="O49" s="170"/>
      <c r="P49" s="170"/>
    </row>
    <row r="50" spans="1:16" s="149" customFormat="1" x14ac:dyDescent="0.25">
      <c r="A50" s="186"/>
      <c r="B50" s="819">
        <v>9</v>
      </c>
      <c r="C50" s="812"/>
      <c r="D50" s="812"/>
      <c r="E50" s="812"/>
      <c r="F50" s="812"/>
      <c r="G50" s="812"/>
      <c r="H50" s="812"/>
      <c r="I50" s="812"/>
      <c r="J50" s="812"/>
      <c r="K50" s="812"/>
      <c r="L50" s="824"/>
      <c r="N50" s="320"/>
      <c r="O50" s="170"/>
      <c r="P50" s="170"/>
    </row>
    <row r="51" spans="1:16" s="149" customFormat="1" x14ac:dyDescent="0.25">
      <c r="A51" s="186"/>
      <c r="B51" s="819"/>
      <c r="C51" s="812"/>
      <c r="D51" s="812"/>
      <c r="E51" s="812"/>
      <c r="F51" s="812"/>
      <c r="G51" s="812"/>
      <c r="H51" s="812"/>
      <c r="I51" s="812"/>
      <c r="J51" s="812"/>
      <c r="K51" s="812"/>
      <c r="L51" s="824"/>
      <c r="N51" s="320"/>
      <c r="O51" s="170"/>
      <c r="P51" s="170"/>
    </row>
    <row r="52" spans="1:16" s="149" customFormat="1" x14ac:dyDescent="0.25">
      <c r="A52" s="186"/>
      <c r="B52" s="819">
        <v>10</v>
      </c>
      <c r="C52" s="812"/>
      <c r="D52" s="812"/>
      <c r="E52" s="812"/>
      <c r="F52" s="812"/>
      <c r="G52" s="812"/>
      <c r="H52" s="812"/>
      <c r="I52" s="812"/>
      <c r="J52" s="812"/>
      <c r="K52" s="812"/>
      <c r="L52" s="824"/>
      <c r="N52" s="320"/>
      <c r="O52" s="170"/>
      <c r="P52" s="170"/>
    </row>
    <row r="53" spans="1:16" s="149" customFormat="1" x14ac:dyDescent="0.25">
      <c r="A53" s="186"/>
      <c r="B53" s="819"/>
      <c r="C53" s="812"/>
      <c r="D53" s="812"/>
      <c r="E53" s="812"/>
      <c r="F53" s="812"/>
      <c r="G53" s="812"/>
      <c r="H53" s="812"/>
      <c r="I53" s="812"/>
      <c r="J53" s="812"/>
      <c r="K53" s="812"/>
      <c r="L53" s="824"/>
      <c r="N53" s="320"/>
      <c r="O53" s="170"/>
      <c r="P53" s="170"/>
    </row>
    <row r="54" spans="1:16" s="174" customFormat="1" x14ac:dyDescent="0.25">
      <c r="A54" s="190"/>
      <c r="B54" s="209"/>
      <c r="C54" s="210"/>
      <c r="D54" s="210"/>
      <c r="E54" s="210"/>
      <c r="F54" s="210"/>
      <c r="G54" s="210"/>
      <c r="H54" s="210"/>
      <c r="I54" s="210"/>
      <c r="J54" s="210"/>
      <c r="K54" s="210"/>
      <c r="L54" s="208"/>
      <c r="N54" s="319"/>
      <c r="O54" s="170"/>
      <c r="P54" s="170"/>
    </row>
    <row r="55" spans="1:16" s="3" customFormat="1" x14ac:dyDescent="0.25">
      <c r="A55" s="14"/>
      <c r="B55" s="803" t="s">
        <v>26</v>
      </c>
      <c r="C55" s="804"/>
      <c r="D55" s="804"/>
      <c r="E55" s="804"/>
      <c r="F55" s="804"/>
      <c r="G55" s="804"/>
      <c r="H55" s="804"/>
      <c r="I55" s="804"/>
      <c r="J55" s="804"/>
      <c r="K55" s="804"/>
      <c r="L55" s="805"/>
      <c r="M55" s="202"/>
      <c r="N55" s="314"/>
      <c r="O55" s="168"/>
      <c r="P55" s="168"/>
    </row>
    <row r="56" spans="1:16" s="174" customFormat="1" x14ac:dyDescent="0.25">
      <c r="A56" s="190"/>
      <c r="B56" s="206"/>
      <c r="C56" s="207"/>
      <c r="D56" s="207"/>
      <c r="E56" s="207"/>
      <c r="F56" s="207"/>
      <c r="G56" s="207"/>
      <c r="H56" s="207"/>
      <c r="I56" s="207"/>
      <c r="J56" s="207"/>
      <c r="K56" s="207"/>
      <c r="L56" s="192"/>
      <c r="N56" s="319"/>
      <c r="O56" s="170"/>
      <c r="P56" s="170"/>
    </row>
    <row r="57" spans="1:16" s="174" customFormat="1" x14ac:dyDescent="0.25">
      <c r="A57" s="190"/>
      <c r="B57" s="709" t="str">
        <f>IF(Intro!$G$28="English",O57,P57)</f>
        <v>Fournissez des détails sur tout changement dans la propriété majoritaire de votre entreprise depuis le 1er janvier 2023.</v>
      </c>
      <c r="C57" s="710"/>
      <c r="D57" s="710"/>
      <c r="E57" s="710"/>
      <c r="F57" s="710"/>
      <c r="G57" s="710"/>
      <c r="H57" s="710"/>
      <c r="I57" s="710"/>
      <c r="J57" s="710"/>
      <c r="K57" s="710"/>
      <c r="L57" s="711"/>
      <c r="N57" s="319"/>
      <c r="O57" s="170" t="str">
        <f>"Provide details of any change of majority ownership of your firm since January 1, "&amp;Variables!B6&amp;"."</f>
        <v>Provide details of any change of majority ownership of your firm since January 1, 2023.</v>
      </c>
      <c r="P57" s="170"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8" spans="1:16" s="174" customFormat="1" x14ac:dyDescent="0.25">
      <c r="A58" s="190"/>
      <c r="B58" s="206"/>
      <c r="C58" s="207"/>
      <c r="D58" s="207"/>
      <c r="E58" s="207"/>
      <c r="F58" s="207"/>
      <c r="G58" s="207"/>
      <c r="H58" s="207"/>
      <c r="I58" s="207"/>
      <c r="J58" s="207"/>
      <c r="K58" s="207"/>
      <c r="L58" s="192"/>
      <c r="N58" s="319"/>
      <c r="O58" s="170"/>
      <c r="P58" s="170"/>
    </row>
    <row r="59" spans="1:16" s="3" customFormat="1" x14ac:dyDescent="0.25">
      <c r="A59" s="14"/>
      <c r="B59" s="797"/>
      <c r="C59" s="798"/>
      <c r="D59" s="798"/>
      <c r="E59" s="798"/>
      <c r="F59" s="798"/>
      <c r="G59" s="798"/>
      <c r="H59" s="798"/>
      <c r="I59" s="798"/>
      <c r="J59" s="798"/>
      <c r="K59" s="798"/>
      <c r="L59" s="799"/>
      <c r="M59" s="174"/>
      <c r="N59" s="314"/>
      <c r="O59" s="168"/>
      <c r="P59" s="168"/>
    </row>
    <row r="60" spans="1:16" s="3" customFormat="1" x14ac:dyDescent="0.25">
      <c r="A60" s="14"/>
      <c r="B60" s="797"/>
      <c r="C60" s="798"/>
      <c r="D60" s="798"/>
      <c r="E60" s="798"/>
      <c r="F60" s="798"/>
      <c r="G60" s="798"/>
      <c r="H60" s="798"/>
      <c r="I60" s="798"/>
      <c r="J60" s="798"/>
      <c r="K60" s="798"/>
      <c r="L60" s="799"/>
      <c r="M60" s="174"/>
      <c r="N60" s="314"/>
      <c r="O60" s="168"/>
      <c r="P60" s="168"/>
    </row>
    <row r="61" spans="1:16" s="3" customFormat="1" x14ac:dyDescent="0.25">
      <c r="A61" s="14"/>
      <c r="B61" s="797"/>
      <c r="C61" s="798"/>
      <c r="D61" s="798"/>
      <c r="E61" s="798"/>
      <c r="F61" s="798"/>
      <c r="G61" s="798"/>
      <c r="H61" s="798"/>
      <c r="I61" s="798"/>
      <c r="J61" s="798"/>
      <c r="K61" s="798"/>
      <c r="L61" s="799"/>
      <c r="M61" s="174"/>
      <c r="N61" s="314"/>
      <c r="O61" s="168"/>
      <c r="P61" s="168"/>
    </row>
    <row r="62" spans="1:16" s="3" customFormat="1" x14ac:dyDescent="0.25">
      <c r="A62" s="14"/>
      <c r="B62" s="797"/>
      <c r="C62" s="798"/>
      <c r="D62" s="798"/>
      <c r="E62" s="798"/>
      <c r="F62" s="798"/>
      <c r="G62" s="798"/>
      <c r="H62" s="798"/>
      <c r="I62" s="798"/>
      <c r="J62" s="798"/>
      <c r="K62" s="798"/>
      <c r="L62" s="799"/>
      <c r="M62" s="174"/>
      <c r="N62" s="314"/>
      <c r="O62" s="168"/>
      <c r="P62" s="168"/>
    </row>
    <row r="63" spans="1:16" s="3" customFormat="1" x14ac:dyDescent="0.25">
      <c r="A63" s="14"/>
      <c r="B63" s="797"/>
      <c r="C63" s="798"/>
      <c r="D63" s="798"/>
      <c r="E63" s="798"/>
      <c r="F63" s="798"/>
      <c r="G63" s="798"/>
      <c r="H63" s="798"/>
      <c r="I63" s="798"/>
      <c r="J63" s="798"/>
      <c r="K63" s="798"/>
      <c r="L63" s="799"/>
      <c r="M63" s="174"/>
      <c r="N63" s="314"/>
      <c r="O63" s="168"/>
      <c r="P63" s="168"/>
    </row>
    <row r="64" spans="1:16" s="3" customFormat="1" x14ac:dyDescent="0.25">
      <c r="A64" s="14"/>
      <c r="B64" s="797"/>
      <c r="C64" s="798"/>
      <c r="D64" s="798"/>
      <c r="E64" s="798"/>
      <c r="F64" s="798"/>
      <c r="G64" s="798"/>
      <c r="H64" s="798"/>
      <c r="I64" s="798"/>
      <c r="J64" s="798"/>
      <c r="K64" s="798"/>
      <c r="L64" s="799"/>
      <c r="M64" s="174"/>
      <c r="N64" s="314"/>
      <c r="O64" s="168"/>
      <c r="P64" s="168"/>
    </row>
    <row r="65" spans="1:16" s="3" customFormat="1" x14ac:dyDescent="0.25">
      <c r="A65" s="14"/>
      <c r="B65" s="797"/>
      <c r="C65" s="798"/>
      <c r="D65" s="798"/>
      <c r="E65" s="798"/>
      <c r="F65" s="798"/>
      <c r="G65" s="798"/>
      <c r="H65" s="798"/>
      <c r="I65" s="798"/>
      <c r="J65" s="798"/>
      <c r="K65" s="798"/>
      <c r="L65" s="799"/>
      <c r="M65" s="174"/>
      <c r="N65" s="314"/>
      <c r="O65" s="168"/>
      <c r="P65" s="168"/>
    </row>
    <row r="66" spans="1:16" s="3" customFormat="1" x14ac:dyDescent="0.25">
      <c r="A66" s="14"/>
      <c r="B66" s="797"/>
      <c r="C66" s="798"/>
      <c r="D66" s="798"/>
      <c r="E66" s="798"/>
      <c r="F66" s="798"/>
      <c r="G66" s="798"/>
      <c r="H66" s="798"/>
      <c r="I66" s="798"/>
      <c r="J66" s="798"/>
      <c r="K66" s="798"/>
      <c r="L66" s="799"/>
      <c r="M66" s="174"/>
      <c r="N66" s="314"/>
      <c r="O66" s="168"/>
      <c r="P66" s="168"/>
    </row>
    <row r="67" spans="1:16" s="174" customFormat="1" x14ac:dyDescent="0.25">
      <c r="A67" s="190"/>
      <c r="B67" s="209"/>
      <c r="C67" s="210"/>
      <c r="D67" s="210"/>
      <c r="E67" s="210"/>
      <c r="F67" s="210"/>
      <c r="G67" s="210"/>
      <c r="H67" s="210"/>
      <c r="I67" s="210"/>
      <c r="J67" s="210"/>
      <c r="K67" s="210"/>
      <c r="L67" s="208"/>
      <c r="N67" s="319"/>
      <c r="O67" s="170"/>
      <c r="P67" s="170"/>
    </row>
    <row r="68" spans="1:16" s="3" customFormat="1" x14ac:dyDescent="0.25">
      <c r="A68" s="14"/>
      <c r="B68" s="803" t="s">
        <v>27</v>
      </c>
      <c r="C68" s="804"/>
      <c r="D68" s="804"/>
      <c r="E68" s="804"/>
      <c r="F68" s="804"/>
      <c r="G68" s="804"/>
      <c r="H68" s="804"/>
      <c r="I68" s="804"/>
      <c r="J68" s="804"/>
      <c r="K68" s="804"/>
      <c r="L68" s="805"/>
      <c r="M68" s="202"/>
      <c r="N68" s="322"/>
      <c r="O68" s="168"/>
      <c r="P68" s="168"/>
    </row>
    <row r="69" spans="1:16" s="174" customFormat="1" x14ac:dyDescent="0.25">
      <c r="A69" s="190"/>
      <c r="B69" s="206"/>
      <c r="C69" s="207"/>
      <c r="D69" s="207"/>
      <c r="E69" s="207"/>
      <c r="F69" s="207"/>
      <c r="G69" s="207"/>
      <c r="H69" s="207"/>
      <c r="I69" s="207"/>
      <c r="J69" s="207"/>
      <c r="K69" s="207"/>
      <c r="L69" s="192"/>
      <c r="N69" s="319"/>
      <c r="O69" s="170"/>
      <c r="P69" s="170"/>
    </row>
    <row r="70" spans="1:16" s="174" customFormat="1" x14ac:dyDescent="0.25">
      <c r="A70" s="190"/>
      <c r="B70" s="709" t="str">
        <f>IF(Intro!$G$28="English",O70,P70)</f>
        <v>Si votre entreprise est cotée en bourse, précisez quelle bourse et le symbole boursier.</v>
      </c>
      <c r="C70" s="710"/>
      <c r="D70" s="710"/>
      <c r="E70" s="710"/>
      <c r="F70" s="710"/>
      <c r="G70" s="710"/>
      <c r="H70" s="710"/>
      <c r="I70" s="710"/>
      <c r="J70" s="710"/>
      <c r="K70" s="710"/>
      <c r="L70" s="711"/>
      <c r="N70" s="319"/>
      <c r="O70" s="170" t="s">
        <v>110</v>
      </c>
      <c r="P70" s="170" t="s">
        <v>111</v>
      </c>
    </row>
    <row r="71" spans="1:16" s="174" customFormat="1" x14ac:dyDescent="0.25">
      <c r="A71" s="190"/>
      <c r="B71" s="206"/>
      <c r="C71" s="207"/>
      <c r="D71" s="207"/>
      <c r="E71" s="207"/>
      <c r="F71" s="207"/>
      <c r="G71" s="207"/>
      <c r="H71" s="207"/>
      <c r="I71" s="207"/>
      <c r="J71" s="207"/>
      <c r="K71" s="207"/>
      <c r="L71" s="192"/>
      <c r="N71" s="319"/>
      <c r="O71" s="170"/>
      <c r="P71" s="170"/>
    </row>
    <row r="72" spans="1:16" s="3" customFormat="1" x14ac:dyDescent="0.25">
      <c r="A72" s="14"/>
      <c r="B72" s="797"/>
      <c r="C72" s="798"/>
      <c r="D72" s="798"/>
      <c r="E72" s="798"/>
      <c r="F72" s="798"/>
      <c r="G72" s="798"/>
      <c r="H72" s="798"/>
      <c r="I72" s="798"/>
      <c r="J72" s="798"/>
      <c r="K72" s="798"/>
      <c r="L72" s="799"/>
      <c r="M72" s="174"/>
      <c r="N72" s="314"/>
      <c r="O72" s="168"/>
      <c r="P72" s="168"/>
    </row>
    <row r="73" spans="1:16" s="3" customFormat="1" x14ac:dyDescent="0.25">
      <c r="A73" s="14"/>
      <c r="B73" s="797"/>
      <c r="C73" s="798"/>
      <c r="D73" s="798"/>
      <c r="E73" s="798"/>
      <c r="F73" s="798"/>
      <c r="G73" s="798"/>
      <c r="H73" s="798"/>
      <c r="I73" s="798"/>
      <c r="J73" s="798"/>
      <c r="K73" s="798"/>
      <c r="L73" s="799"/>
      <c r="M73" s="174"/>
      <c r="N73" s="314"/>
      <c r="O73" s="168"/>
      <c r="P73" s="168"/>
    </row>
    <row r="74" spans="1:16" s="3" customFormat="1" x14ac:dyDescent="0.25">
      <c r="A74" s="14"/>
      <c r="B74" s="797"/>
      <c r="C74" s="798"/>
      <c r="D74" s="798"/>
      <c r="E74" s="798"/>
      <c r="F74" s="798"/>
      <c r="G74" s="798"/>
      <c r="H74" s="798"/>
      <c r="I74" s="798"/>
      <c r="J74" s="798"/>
      <c r="K74" s="798"/>
      <c r="L74" s="799"/>
      <c r="M74" s="174"/>
      <c r="N74" s="314"/>
      <c r="O74" s="168"/>
      <c r="P74" s="168"/>
    </row>
    <row r="75" spans="1:16" s="3" customFormat="1" x14ac:dyDescent="0.25">
      <c r="A75" s="14"/>
      <c r="B75" s="797"/>
      <c r="C75" s="798"/>
      <c r="D75" s="798"/>
      <c r="E75" s="798"/>
      <c r="F75" s="798"/>
      <c r="G75" s="798"/>
      <c r="H75" s="798"/>
      <c r="I75" s="798"/>
      <c r="J75" s="798"/>
      <c r="K75" s="798"/>
      <c r="L75" s="799"/>
      <c r="M75" s="174"/>
      <c r="N75" s="314"/>
      <c r="O75" s="168"/>
      <c r="P75" s="168"/>
    </row>
    <row r="76" spans="1:16" s="3" customFormat="1" x14ac:dyDescent="0.25">
      <c r="A76" s="14"/>
      <c r="B76" s="797"/>
      <c r="C76" s="798"/>
      <c r="D76" s="798"/>
      <c r="E76" s="798"/>
      <c r="F76" s="798"/>
      <c r="G76" s="798"/>
      <c r="H76" s="798"/>
      <c r="I76" s="798"/>
      <c r="J76" s="798"/>
      <c r="K76" s="798"/>
      <c r="L76" s="799"/>
      <c r="M76" s="174"/>
      <c r="N76" s="314"/>
      <c r="O76" s="168"/>
      <c r="P76" s="168"/>
    </row>
    <row r="77" spans="1:16" s="3" customFormat="1" x14ac:dyDescent="0.25">
      <c r="A77" s="14"/>
      <c r="B77" s="797"/>
      <c r="C77" s="798"/>
      <c r="D77" s="798"/>
      <c r="E77" s="798"/>
      <c r="F77" s="798"/>
      <c r="G77" s="798"/>
      <c r="H77" s="798"/>
      <c r="I77" s="798"/>
      <c r="J77" s="798"/>
      <c r="K77" s="798"/>
      <c r="L77" s="799"/>
      <c r="M77" s="174"/>
      <c r="N77" s="314"/>
      <c r="O77" s="168"/>
      <c r="P77" s="168"/>
    </row>
    <row r="78" spans="1:16" s="3" customFormat="1" x14ac:dyDescent="0.25">
      <c r="A78" s="14"/>
      <c r="B78" s="797"/>
      <c r="C78" s="798"/>
      <c r="D78" s="798"/>
      <c r="E78" s="798"/>
      <c r="F78" s="798"/>
      <c r="G78" s="798"/>
      <c r="H78" s="798"/>
      <c r="I78" s="798"/>
      <c r="J78" s="798"/>
      <c r="K78" s="798"/>
      <c r="L78" s="799"/>
      <c r="M78" s="174"/>
      <c r="N78" s="314"/>
      <c r="O78" s="168"/>
      <c r="P78" s="168"/>
    </row>
    <row r="79" spans="1:16" s="3" customFormat="1" x14ac:dyDescent="0.25">
      <c r="A79" s="14"/>
      <c r="B79" s="797"/>
      <c r="C79" s="798"/>
      <c r="D79" s="798"/>
      <c r="E79" s="798"/>
      <c r="F79" s="798"/>
      <c r="G79" s="798"/>
      <c r="H79" s="798"/>
      <c r="I79" s="798"/>
      <c r="J79" s="798"/>
      <c r="K79" s="798"/>
      <c r="L79" s="799"/>
      <c r="M79" s="174"/>
      <c r="N79" s="314"/>
      <c r="O79" s="168"/>
      <c r="P79" s="168"/>
    </row>
    <row r="80" spans="1:16" s="174" customFormat="1" x14ac:dyDescent="0.25">
      <c r="A80" s="190"/>
      <c r="B80" s="209"/>
      <c r="C80" s="210"/>
      <c r="D80" s="210"/>
      <c r="E80" s="210"/>
      <c r="F80" s="210"/>
      <c r="G80" s="210"/>
      <c r="H80" s="210"/>
      <c r="I80" s="210"/>
      <c r="J80" s="210"/>
      <c r="K80" s="210"/>
      <c r="L80" s="208"/>
      <c r="N80" s="319"/>
      <c r="O80" s="170"/>
      <c r="P80" s="170"/>
    </row>
    <row r="81" spans="1:16" s="3" customFormat="1" x14ac:dyDescent="0.25">
      <c r="A81" s="14"/>
      <c r="B81" s="803" t="s">
        <v>28</v>
      </c>
      <c r="C81" s="804"/>
      <c r="D81" s="804"/>
      <c r="E81" s="804"/>
      <c r="F81" s="804"/>
      <c r="G81" s="804"/>
      <c r="H81" s="804"/>
      <c r="I81" s="804"/>
      <c r="J81" s="804"/>
      <c r="K81" s="804"/>
      <c r="L81" s="805"/>
      <c r="M81" s="202"/>
      <c r="N81" s="314"/>
      <c r="O81" s="168"/>
      <c r="P81" s="168"/>
    </row>
    <row r="82" spans="1:16" s="174" customFormat="1" x14ac:dyDescent="0.25">
      <c r="A82" s="190"/>
      <c r="B82" s="206"/>
      <c r="C82" s="207"/>
      <c r="D82" s="207"/>
      <c r="E82" s="207"/>
      <c r="F82" s="207"/>
      <c r="G82" s="207"/>
      <c r="H82" s="207"/>
      <c r="I82" s="207"/>
      <c r="J82" s="207"/>
      <c r="K82" s="207"/>
      <c r="L82" s="192"/>
      <c r="N82" s="319"/>
      <c r="O82" s="170"/>
      <c r="P82" s="170"/>
    </row>
    <row r="83" spans="1:16" s="174" customFormat="1" x14ac:dyDescent="0.25">
      <c r="A83" s="190"/>
      <c r="B83" s="800" t="str">
        <f>IF(Intro!$G$28="English",O83,P83)</f>
        <v>Si votre entreprise publie un rapport annuel à l’intention de ses actionnaires, fournissez une copie électronique pour chaque année depuis le 1er janvier 2023.</v>
      </c>
      <c r="C83" s="801"/>
      <c r="D83" s="801"/>
      <c r="E83" s="801"/>
      <c r="F83" s="801"/>
      <c r="G83" s="801"/>
      <c r="H83" s="801"/>
      <c r="I83" s="801"/>
      <c r="J83" s="801"/>
      <c r="K83" s="801"/>
      <c r="L83" s="802"/>
      <c r="N83" s="319"/>
      <c r="O83" s="170" t="str">
        <f>"If your firm publishes an annual report to shareholders, provide an electronic copy for each year since January 1, "&amp;Variables!B6&amp;"."</f>
        <v>If your firm publishes an annual report to shareholders, provide an electronic copy for each year since January 1, 2023.</v>
      </c>
      <c r="P83" s="170"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4" spans="1:16" s="174" customFormat="1" x14ac:dyDescent="0.25">
      <c r="A84" s="190"/>
      <c r="B84" s="209"/>
      <c r="C84" s="210"/>
      <c r="D84" s="210"/>
      <c r="E84" s="210"/>
      <c r="F84" s="210"/>
      <c r="G84" s="210"/>
      <c r="H84" s="210"/>
      <c r="I84" s="210"/>
      <c r="J84" s="210"/>
      <c r="K84" s="210"/>
      <c r="L84" s="208"/>
      <c r="N84" s="319"/>
      <c r="O84" s="170"/>
      <c r="P84" s="170"/>
    </row>
    <row r="85" spans="1:16" s="9" customFormat="1" x14ac:dyDescent="0.25">
      <c r="A85" s="19"/>
      <c r="B85" s="26"/>
      <c r="C85" s="26"/>
      <c r="D85" s="26"/>
      <c r="E85" s="27"/>
      <c r="F85" s="27"/>
      <c r="G85" s="27"/>
      <c r="H85" s="27"/>
      <c r="I85" s="27"/>
      <c r="J85" s="27"/>
      <c r="K85" s="27"/>
      <c r="L85" s="27"/>
      <c r="N85" s="317"/>
      <c r="O85" s="10"/>
      <c r="P85" s="10"/>
    </row>
    <row r="86" spans="1:16" x14ac:dyDescent="0.25">
      <c r="B86" s="716" t="str">
        <f>IF(Intro!$G$28="English",O86,P86)</f>
        <v>PRODUCTION ET CAPACITÉ</v>
      </c>
      <c r="C86" s="717"/>
      <c r="D86" s="717"/>
      <c r="E86" s="717"/>
      <c r="F86" s="717"/>
      <c r="G86" s="717"/>
      <c r="H86" s="717"/>
      <c r="I86" s="717"/>
      <c r="J86" s="717"/>
      <c r="K86" s="717"/>
      <c r="L86" s="718"/>
      <c r="M86" s="174"/>
      <c r="O86" s="239" t="s">
        <v>567</v>
      </c>
      <c r="P86" s="239" t="s">
        <v>568</v>
      </c>
    </row>
    <row r="87" spans="1:16" s="3" customFormat="1" x14ac:dyDescent="0.25">
      <c r="A87" s="14"/>
      <c r="B87" s="803" t="s">
        <v>30</v>
      </c>
      <c r="C87" s="804"/>
      <c r="D87" s="804"/>
      <c r="E87" s="804"/>
      <c r="F87" s="804"/>
      <c r="G87" s="804"/>
      <c r="H87" s="804"/>
      <c r="I87" s="804"/>
      <c r="J87" s="804"/>
      <c r="K87" s="804"/>
      <c r="L87" s="805"/>
      <c r="M87" s="202"/>
      <c r="N87" s="314"/>
      <c r="O87" s="168"/>
      <c r="P87" s="168"/>
    </row>
    <row r="88" spans="1:16" s="174" customFormat="1" x14ac:dyDescent="0.25">
      <c r="A88" s="190"/>
      <c r="B88" s="206"/>
      <c r="C88" s="207"/>
      <c r="D88" s="207"/>
      <c r="E88" s="207"/>
      <c r="F88" s="207"/>
      <c r="G88" s="207"/>
      <c r="H88" s="207"/>
      <c r="I88" s="207"/>
      <c r="J88" s="207"/>
      <c r="K88" s="207"/>
      <c r="L88" s="192"/>
      <c r="N88" s="319"/>
      <c r="O88" s="170"/>
      <c r="P88" s="170"/>
    </row>
    <row r="89" spans="1:16" s="174" customFormat="1" x14ac:dyDescent="0.25">
      <c r="A89" s="190"/>
      <c r="B89" s="800" t="str">
        <f>IF(Intro!$G$28="English",O89,P89)</f>
        <v>Fournissez les renseignements suivants associés à la production canadienne de tous les produits de votre entreprise.</v>
      </c>
      <c r="C89" s="801"/>
      <c r="D89" s="801"/>
      <c r="E89" s="801"/>
      <c r="F89" s="801"/>
      <c r="G89" s="801"/>
      <c r="H89" s="801"/>
      <c r="I89" s="801"/>
      <c r="J89" s="801"/>
      <c r="K89" s="801"/>
      <c r="L89" s="802"/>
      <c r="N89" s="319"/>
      <c r="O89" s="170" t="s">
        <v>234</v>
      </c>
      <c r="P89" s="170" t="s">
        <v>235</v>
      </c>
    </row>
    <row r="90" spans="1:16" s="174" customFormat="1" x14ac:dyDescent="0.25">
      <c r="A90" s="190"/>
      <c r="B90" s="206"/>
      <c r="C90" s="207"/>
      <c r="D90" s="207"/>
      <c r="E90" s="207"/>
      <c r="F90" s="207"/>
      <c r="G90" s="207"/>
      <c r="H90" s="207"/>
      <c r="I90" s="207"/>
      <c r="J90" s="207"/>
      <c r="K90" s="207"/>
      <c r="L90" s="192"/>
      <c r="N90" s="319"/>
    </row>
    <row r="91" spans="1:16" s="11" customFormat="1" x14ac:dyDescent="0.25">
      <c r="A91" s="13"/>
      <c r="B91" s="256"/>
      <c r="C91" s="814" t="str">
        <f>IF(Intro!$G$28="English",O91,P91)</f>
        <v xml:space="preserve">Dénomination sociale et emplacement de l'établissement </v>
      </c>
      <c r="D91" s="814"/>
      <c r="E91" s="814" t="str">
        <f>IF(Intro!$G$28="English",O92,P92)</f>
        <v>Expliquez si cette installation produit les marchandises destinées au marché canadien et/ou au marché d'exportation</v>
      </c>
      <c r="F91" s="814"/>
      <c r="G91" s="814" t="str">
        <f>IF(Intro!$G$28="English",O93,P93)</f>
        <v>Description et spécifications des marchandises produites</v>
      </c>
      <c r="H91" s="815"/>
      <c r="I91" s="816" t="str">
        <f>IF(Intro!$G$28="English",O95,P95)</f>
        <v>Quels autres produits, le cas échéant, pourraient être fabriqués à l’aide du même outillage utilisé pour la production des marchandises?</v>
      </c>
      <c r="J91" s="816"/>
      <c r="K91" s="817"/>
      <c r="L91" s="818"/>
      <c r="N91" s="318"/>
      <c r="O91" s="170" t="s">
        <v>29</v>
      </c>
      <c r="P91" s="170" t="s">
        <v>112</v>
      </c>
    </row>
    <row r="92" spans="1:16" s="11" customFormat="1" x14ac:dyDescent="0.25">
      <c r="A92" s="13"/>
      <c r="B92" s="256"/>
      <c r="C92" s="814"/>
      <c r="D92" s="814"/>
      <c r="E92" s="814"/>
      <c r="F92" s="814"/>
      <c r="G92" s="814"/>
      <c r="H92" s="815"/>
      <c r="I92" s="816"/>
      <c r="J92" s="816"/>
      <c r="K92" s="817"/>
      <c r="L92" s="818"/>
      <c r="N92" s="318"/>
      <c r="O92" s="170" t="s">
        <v>518</v>
      </c>
      <c r="P92" s="170" t="s">
        <v>517</v>
      </c>
    </row>
    <row r="93" spans="1:16" s="11" customFormat="1" x14ac:dyDescent="0.25">
      <c r="A93" s="13"/>
      <c r="B93" s="256"/>
      <c r="C93" s="814"/>
      <c r="D93" s="814"/>
      <c r="E93" s="814"/>
      <c r="F93" s="814"/>
      <c r="G93" s="814"/>
      <c r="H93" s="815"/>
      <c r="I93" s="816"/>
      <c r="J93" s="816"/>
      <c r="K93" s="817"/>
      <c r="L93" s="818"/>
      <c r="N93" s="318"/>
      <c r="O93" s="170" t="s">
        <v>284</v>
      </c>
      <c r="P93" s="170" t="s">
        <v>285</v>
      </c>
    </row>
    <row r="94" spans="1:16" s="11" customFormat="1" x14ac:dyDescent="0.25">
      <c r="A94" s="13"/>
      <c r="B94" s="256"/>
      <c r="C94" s="814"/>
      <c r="D94" s="814"/>
      <c r="E94" s="814"/>
      <c r="F94" s="814"/>
      <c r="G94" s="814"/>
      <c r="H94" s="815"/>
      <c r="I94" s="816"/>
      <c r="J94" s="816"/>
      <c r="K94" s="817"/>
      <c r="L94" s="818"/>
      <c r="N94" s="318"/>
      <c r="O94" s="170" t="s">
        <v>287</v>
      </c>
      <c r="P94" s="170" t="s">
        <v>286</v>
      </c>
    </row>
    <row r="95" spans="1:16" s="11" customFormat="1" x14ac:dyDescent="0.25">
      <c r="A95" s="13"/>
      <c r="B95" s="256"/>
      <c r="C95" s="814"/>
      <c r="D95" s="814"/>
      <c r="E95" s="814"/>
      <c r="F95" s="814"/>
      <c r="G95" s="814"/>
      <c r="H95" s="815"/>
      <c r="I95" s="816"/>
      <c r="J95" s="816"/>
      <c r="K95" s="817"/>
      <c r="L95" s="818"/>
      <c r="N95" s="318"/>
      <c r="O95" s="170" t="s">
        <v>32</v>
      </c>
      <c r="P95" s="170" t="s">
        <v>99</v>
      </c>
    </row>
    <row r="96" spans="1:16" s="11" customFormat="1" x14ac:dyDescent="0.25">
      <c r="A96" s="13"/>
      <c r="B96" s="256"/>
      <c r="C96" s="814"/>
      <c r="D96" s="814"/>
      <c r="E96" s="814"/>
      <c r="F96" s="814"/>
      <c r="G96" s="814"/>
      <c r="H96" s="815"/>
      <c r="I96" s="816"/>
      <c r="J96" s="816"/>
      <c r="K96" s="817"/>
      <c r="L96" s="818"/>
      <c r="N96" s="318"/>
      <c r="O96" s="170"/>
      <c r="P96" s="170"/>
    </row>
    <row r="97" spans="1:14" s="149" customFormat="1" x14ac:dyDescent="0.25">
      <c r="A97" s="186"/>
      <c r="B97" s="819">
        <v>1</v>
      </c>
      <c r="C97" s="820"/>
      <c r="D97" s="812"/>
      <c r="E97" s="812"/>
      <c r="F97" s="812"/>
      <c r="G97" s="812"/>
      <c r="H97" s="813"/>
      <c r="I97" s="821"/>
      <c r="J97" s="821"/>
      <c r="K97" s="822"/>
      <c r="L97" s="823"/>
      <c r="N97" s="320"/>
    </row>
    <row r="98" spans="1:14" s="149" customFormat="1" x14ac:dyDescent="0.25">
      <c r="A98" s="186"/>
      <c r="B98" s="819"/>
      <c r="C98" s="820"/>
      <c r="D98" s="812"/>
      <c r="E98" s="812"/>
      <c r="F98" s="812"/>
      <c r="G98" s="812"/>
      <c r="H98" s="813"/>
      <c r="I98" s="821"/>
      <c r="J98" s="821"/>
      <c r="K98" s="822"/>
      <c r="L98" s="823"/>
      <c r="N98" s="320"/>
    </row>
    <row r="99" spans="1:14" s="149" customFormat="1" x14ac:dyDescent="0.25">
      <c r="A99" s="186"/>
      <c r="B99" s="819"/>
      <c r="C99" s="820"/>
      <c r="D99" s="812"/>
      <c r="E99" s="812"/>
      <c r="F99" s="812"/>
      <c r="G99" s="812"/>
      <c r="H99" s="813"/>
      <c r="I99" s="821"/>
      <c r="J99" s="821"/>
      <c r="K99" s="822"/>
      <c r="L99" s="823"/>
      <c r="N99" s="320"/>
    </row>
    <row r="100" spans="1:14" s="149" customFormat="1" x14ac:dyDescent="0.25">
      <c r="A100" s="186"/>
      <c r="B100" s="819"/>
      <c r="C100" s="820"/>
      <c r="D100" s="812"/>
      <c r="E100" s="812"/>
      <c r="F100" s="812"/>
      <c r="G100" s="812"/>
      <c r="H100" s="813"/>
      <c r="I100" s="821"/>
      <c r="J100" s="821"/>
      <c r="K100" s="822"/>
      <c r="L100" s="823"/>
      <c r="N100" s="320"/>
    </row>
    <row r="101" spans="1:14" s="149" customFormat="1" x14ac:dyDescent="0.25">
      <c r="A101" s="186"/>
      <c r="B101" s="819"/>
      <c r="C101" s="820"/>
      <c r="D101" s="812"/>
      <c r="E101" s="812"/>
      <c r="F101" s="812"/>
      <c r="G101" s="812"/>
      <c r="H101" s="813"/>
      <c r="I101" s="821"/>
      <c r="J101" s="821"/>
      <c r="K101" s="822"/>
      <c r="L101" s="823"/>
      <c r="N101" s="320"/>
    </row>
    <row r="102" spans="1:14" s="149" customFormat="1" x14ac:dyDescent="0.25">
      <c r="A102" s="186"/>
      <c r="B102" s="819"/>
      <c r="C102" s="820"/>
      <c r="D102" s="812"/>
      <c r="E102" s="812"/>
      <c r="F102" s="812"/>
      <c r="G102" s="812"/>
      <c r="H102" s="813"/>
      <c r="I102" s="821"/>
      <c r="J102" s="821"/>
      <c r="K102" s="822"/>
      <c r="L102" s="823"/>
      <c r="N102" s="320"/>
    </row>
    <row r="103" spans="1:14" s="149" customFormat="1" x14ac:dyDescent="0.25">
      <c r="A103" s="186"/>
      <c r="B103" s="819"/>
      <c r="C103" s="820"/>
      <c r="D103" s="812"/>
      <c r="E103" s="812"/>
      <c r="F103" s="812"/>
      <c r="G103" s="812"/>
      <c r="H103" s="813"/>
      <c r="I103" s="821"/>
      <c r="J103" s="821"/>
      <c r="K103" s="822"/>
      <c r="L103" s="823"/>
      <c r="N103" s="320"/>
    </row>
    <row r="104" spans="1:14" s="149" customFormat="1" x14ac:dyDescent="0.25">
      <c r="A104" s="186"/>
      <c r="B104" s="819"/>
      <c r="C104" s="820"/>
      <c r="D104" s="812"/>
      <c r="E104" s="812"/>
      <c r="F104" s="812"/>
      <c r="G104" s="812"/>
      <c r="H104" s="813"/>
      <c r="I104" s="821"/>
      <c r="J104" s="821"/>
      <c r="K104" s="822"/>
      <c r="L104" s="823"/>
      <c r="N104" s="320"/>
    </row>
    <row r="105" spans="1:14" s="149" customFormat="1" x14ac:dyDescent="0.25">
      <c r="A105" s="186"/>
      <c r="B105" s="819"/>
      <c r="C105" s="820"/>
      <c r="D105" s="812"/>
      <c r="E105" s="812"/>
      <c r="F105" s="812"/>
      <c r="G105" s="812"/>
      <c r="H105" s="813"/>
      <c r="I105" s="821"/>
      <c r="J105" s="821"/>
      <c r="K105" s="822"/>
      <c r="L105" s="823"/>
      <c r="N105" s="320"/>
    </row>
    <row r="106" spans="1:14" s="149" customFormat="1" x14ac:dyDescent="0.25">
      <c r="A106" s="186"/>
      <c r="B106" s="819"/>
      <c r="C106" s="820"/>
      <c r="D106" s="812"/>
      <c r="E106" s="812"/>
      <c r="F106" s="812"/>
      <c r="G106" s="812"/>
      <c r="H106" s="813"/>
      <c r="I106" s="821"/>
      <c r="J106" s="821"/>
      <c r="K106" s="822"/>
      <c r="L106" s="823"/>
      <c r="N106" s="320"/>
    </row>
    <row r="107" spans="1:14" s="149" customFormat="1" x14ac:dyDescent="0.25">
      <c r="A107" s="186"/>
      <c r="B107" s="819">
        <v>2</v>
      </c>
      <c r="C107" s="820"/>
      <c r="D107" s="812"/>
      <c r="E107" s="812"/>
      <c r="F107" s="812"/>
      <c r="G107" s="812"/>
      <c r="H107" s="813"/>
      <c r="I107" s="821"/>
      <c r="J107" s="821"/>
      <c r="K107" s="822"/>
      <c r="L107" s="823"/>
      <c r="N107" s="320"/>
    </row>
    <row r="108" spans="1:14" s="149" customFormat="1" x14ac:dyDescent="0.25">
      <c r="A108" s="186"/>
      <c r="B108" s="819"/>
      <c r="C108" s="820"/>
      <c r="D108" s="812"/>
      <c r="E108" s="812"/>
      <c r="F108" s="812"/>
      <c r="G108" s="812"/>
      <c r="H108" s="813"/>
      <c r="I108" s="821"/>
      <c r="J108" s="821"/>
      <c r="K108" s="822"/>
      <c r="L108" s="823"/>
      <c r="N108" s="320"/>
    </row>
    <row r="109" spans="1:14" s="149" customFormat="1" x14ac:dyDescent="0.25">
      <c r="A109" s="186"/>
      <c r="B109" s="819"/>
      <c r="C109" s="820"/>
      <c r="D109" s="812"/>
      <c r="E109" s="812"/>
      <c r="F109" s="812"/>
      <c r="G109" s="812"/>
      <c r="H109" s="813"/>
      <c r="I109" s="821"/>
      <c r="J109" s="821"/>
      <c r="K109" s="822"/>
      <c r="L109" s="823"/>
      <c r="N109" s="320"/>
    </row>
    <row r="110" spans="1:14" s="149" customFormat="1" x14ac:dyDescent="0.25">
      <c r="A110" s="186"/>
      <c r="B110" s="819"/>
      <c r="C110" s="820"/>
      <c r="D110" s="812"/>
      <c r="E110" s="812"/>
      <c r="F110" s="812"/>
      <c r="G110" s="812"/>
      <c r="H110" s="813"/>
      <c r="I110" s="821"/>
      <c r="J110" s="821"/>
      <c r="K110" s="822"/>
      <c r="L110" s="823"/>
      <c r="N110" s="320"/>
    </row>
    <row r="111" spans="1:14" s="149" customFormat="1" x14ac:dyDescent="0.25">
      <c r="A111" s="186"/>
      <c r="B111" s="819"/>
      <c r="C111" s="820"/>
      <c r="D111" s="812"/>
      <c r="E111" s="812"/>
      <c r="F111" s="812"/>
      <c r="G111" s="812"/>
      <c r="H111" s="813"/>
      <c r="I111" s="821"/>
      <c r="J111" s="821"/>
      <c r="K111" s="822"/>
      <c r="L111" s="823"/>
      <c r="N111" s="320"/>
    </row>
    <row r="112" spans="1:14" s="149" customFormat="1" x14ac:dyDescent="0.25">
      <c r="A112" s="186"/>
      <c r="B112" s="819"/>
      <c r="C112" s="820"/>
      <c r="D112" s="812"/>
      <c r="E112" s="812"/>
      <c r="F112" s="812"/>
      <c r="G112" s="812"/>
      <c r="H112" s="813"/>
      <c r="I112" s="821"/>
      <c r="J112" s="821"/>
      <c r="K112" s="822"/>
      <c r="L112" s="823"/>
      <c r="N112" s="320"/>
    </row>
    <row r="113" spans="1:14" s="149" customFormat="1" x14ac:dyDescent="0.25">
      <c r="A113" s="186"/>
      <c r="B113" s="819"/>
      <c r="C113" s="820"/>
      <c r="D113" s="812"/>
      <c r="E113" s="812"/>
      <c r="F113" s="812"/>
      <c r="G113" s="812"/>
      <c r="H113" s="813"/>
      <c r="I113" s="821"/>
      <c r="J113" s="821"/>
      <c r="K113" s="822"/>
      <c r="L113" s="823"/>
      <c r="N113" s="320"/>
    </row>
    <row r="114" spans="1:14" s="149" customFormat="1" x14ac:dyDescent="0.25">
      <c r="A114" s="186"/>
      <c r="B114" s="819"/>
      <c r="C114" s="820"/>
      <c r="D114" s="812"/>
      <c r="E114" s="812"/>
      <c r="F114" s="812"/>
      <c r="G114" s="812"/>
      <c r="H114" s="813"/>
      <c r="I114" s="821"/>
      <c r="J114" s="821"/>
      <c r="K114" s="822"/>
      <c r="L114" s="823"/>
      <c r="N114" s="320"/>
    </row>
    <row r="115" spans="1:14" s="149" customFormat="1" x14ac:dyDescent="0.25">
      <c r="A115" s="186"/>
      <c r="B115" s="819"/>
      <c r="C115" s="820"/>
      <c r="D115" s="812"/>
      <c r="E115" s="812"/>
      <c r="F115" s="812"/>
      <c r="G115" s="812"/>
      <c r="H115" s="813"/>
      <c r="I115" s="821"/>
      <c r="J115" s="821"/>
      <c r="K115" s="822"/>
      <c r="L115" s="823"/>
      <c r="N115" s="320"/>
    </row>
    <row r="116" spans="1:14" s="149" customFormat="1" x14ac:dyDescent="0.25">
      <c r="A116" s="186"/>
      <c r="B116" s="819"/>
      <c r="C116" s="820"/>
      <c r="D116" s="812"/>
      <c r="E116" s="812"/>
      <c r="F116" s="812"/>
      <c r="G116" s="812"/>
      <c r="H116" s="813"/>
      <c r="I116" s="821"/>
      <c r="J116" s="821"/>
      <c r="K116" s="822"/>
      <c r="L116" s="823"/>
      <c r="N116" s="320"/>
    </row>
    <row r="117" spans="1:14" s="149" customFormat="1" x14ac:dyDescent="0.25">
      <c r="A117" s="186"/>
      <c r="B117" s="819">
        <v>3</v>
      </c>
      <c r="C117" s="820"/>
      <c r="D117" s="812"/>
      <c r="E117" s="812"/>
      <c r="F117" s="812"/>
      <c r="G117" s="812"/>
      <c r="H117" s="813"/>
      <c r="I117" s="821"/>
      <c r="J117" s="821"/>
      <c r="K117" s="822"/>
      <c r="L117" s="823"/>
      <c r="N117" s="320"/>
    </row>
    <row r="118" spans="1:14" s="149" customFormat="1" x14ac:dyDescent="0.25">
      <c r="A118" s="186"/>
      <c r="B118" s="819"/>
      <c r="C118" s="820"/>
      <c r="D118" s="812"/>
      <c r="E118" s="812"/>
      <c r="F118" s="812"/>
      <c r="G118" s="812"/>
      <c r="H118" s="813"/>
      <c r="I118" s="821"/>
      <c r="J118" s="821"/>
      <c r="K118" s="822"/>
      <c r="L118" s="823"/>
      <c r="N118" s="320"/>
    </row>
    <row r="119" spans="1:14" s="149" customFormat="1" x14ac:dyDescent="0.25">
      <c r="A119" s="186"/>
      <c r="B119" s="819"/>
      <c r="C119" s="820"/>
      <c r="D119" s="812"/>
      <c r="E119" s="812"/>
      <c r="F119" s="812"/>
      <c r="G119" s="812"/>
      <c r="H119" s="813"/>
      <c r="I119" s="821"/>
      <c r="J119" s="821"/>
      <c r="K119" s="822"/>
      <c r="L119" s="823"/>
      <c r="N119" s="320"/>
    </row>
    <row r="120" spans="1:14" s="149" customFormat="1" x14ac:dyDescent="0.25">
      <c r="A120" s="186"/>
      <c r="B120" s="819"/>
      <c r="C120" s="820"/>
      <c r="D120" s="812"/>
      <c r="E120" s="812"/>
      <c r="F120" s="812"/>
      <c r="G120" s="812"/>
      <c r="H120" s="813"/>
      <c r="I120" s="821"/>
      <c r="J120" s="821"/>
      <c r="K120" s="822"/>
      <c r="L120" s="823"/>
      <c r="N120" s="320"/>
    </row>
    <row r="121" spans="1:14" s="149" customFormat="1" x14ac:dyDescent="0.25">
      <c r="A121" s="186"/>
      <c r="B121" s="819"/>
      <c r="C121" s="820"/>
      <c r="D121" s="812"/>
      <c r="E121" s="812"/>
      <c r="F121" s="812"/>
      <c r="G121" s="812"/>
      <c r="H121" s="813"/>
      <c r="I121" s="821"/>
      <c r="J121" s="821"/>
      <c r="K121" s="822"/>
      <c r="L121" s="823"/>
      <c r="N121" s="320"/>
    </row>
    <row r="122" spans="1:14" s="149" customFormat="1" x14ac:dyDescent="0.25">
      <c r="A122" s="186"/>
      <c r="B122" s="819"/>
      <c r="C122" s="820"/>
      <c r="D122" s="812"/>
      <c r="E122" s="812"/>
      <c r="F122" s="812"/>
      <c r="G122" s="812"/>
      <c r="H122" s="813"/>
      <c r="I122" s="821"/>
      <c r="J122" s="821"/>
      <c r="K122" s="822"/>
      <c r="L122" s="823"/>
      <c r="N122" s="320"/>
    </row>
    <row r="123" spans="1:14" s="149" customFormat="1" x14ac:dyDescent="0.25">
      <c r="A123" s="186"/>
      <c r="B123" s="819"/>
      <c r="C123" s="820"/>
      <c r="D123" s="812"/>
      <c r="E123" s="812"/>
      <c r="F123" s="812"/>
      <c r="G123" s="812"/>
      <c r="H123" s="813"/>
      <c r="I123" s="821"/>
      <c r="J123" s="821"/>
      <c r="K123" s="822"/>
      <c r="L123" s="823"/>
      <c r="N123" s="320"/>
    </row>
    <row r="124" spans="1:14" s="149" customFormat="1" x14ac:dyDescent="0.25">
      <c r="A124" s="186"/>
      <c r="B124" s="819"/>
      <c r="C124" s="820"/>
      <c r="D124" s="812"/>
      <c r="E124" s="812"/>
      <c r="F124" s="812"/>
      <c r="G124" s="812"/>
      <c r="H124" s="813"/>
      <c r="I124" s="821"/>
      <c r="J124" s="821"/>
      <c r="K124" s="822"/>
      <c r="L124" s="823"/>
      <c r="N124" s="320"/>
    </row>
    <row r="125" spans="1:14" s="149" customFormat="1" x14ac:dyDescent="0.25">
      <c r="A125" s="186"/>
      <c r="B125" s="819"/>
      <c r="C125" s="820"/>
      <c r="D125" s="812"/>
      <c r="E125" s="812"/>
      <c r="F125" s="812"/>
      <c r="G125" s="812"/>
      <c r="H125" s="813"/>
      <c r="I125" s="821"/>
      <c r="J125" s="821"/>
      <c r="K125" s="822"/>
      <c r="L125" s="823"/>
      <c r="N125" s="320"/>
    </row>
    <row r="126" spans="1:14" s="149" customFormat="1" x14ac:dyDescent="0.25">
      <c r="A126" s="186"/>
      <c r="B126" s="819"/>
      <c r="C126" s="820"/>
      <c r="D126" s="812"/>
      <c r="E126" s="812"/>
      <c r="F126" s="812"/>
      <c r="G126" s="812"/>
      <c r="H126" s="813"/>
      <c r="I126" s="821"/>
      <c r="J126" s="821"/>
      <c r="K126" s="822"/>
      <c r="L126" s="823"/>
      <c r="N126" s="320"/>
    </row>
    <row r="127" spans="1:14" s="149" customFormat="1" x14ac:dyDescent="0.25">
      <c r="A127" s="186"/>
      <c r="B127" s="819">
        <v>4</v>
      </c>
      <c r="C127" s="820"/>
      <c r="D127" s="812"/>
      <c r="E127" s="812"/>
      <c r="F127" s="812"/>
      <c r="G127" s="812"/>
      <c r="H127" s="813"/>
      <c r="I127" s="821"/>
      <c r="J127" s="821"/>
      <c r="K127" s="822"/>
      <c r="L127" s="823"/>
      <c r="N127" s="320"/>
    </row>
    <row r="128" spans="1:14" s="149" customFormat="1" x14ac:dyDescent="0.25">
      <c r="A128" s="186"/>
      <c r="B128" s="819"/>
      <c r="C128" s="820"/>
      <c r="D128" s="812"/>
      <c r="E128" s="812"/>
      <c r="F128" s="812"/>
      <c r="G128" s="812"/>
      <c r="H128" s="813"/>
      <c r="I128" s="821"/>
      <c r="J128" s="821"/>
      <c r="K128" s="822"/>
      <c r="L128" s="823"/>
      <c r="N128" s="320"/>
    </row>
    <row r="129" spans="1:14" s="149" customFormat="1" x14ac:dyDescent="0.25">
      <c r="A129" s="186"/>
      <c r="B129" s="819"/>
      <c r="C129" s="820"/>
      <c r="D129" s="812"/>
      <c r="E129" s="812"/>
      <c r="F129" s="812"/>
      <c r="G129" s="812"/>
      <c r="H129" s="813"/>
      <c r="I129" s="821"/>
      <c r="J129" s="821"/>
      <c r="K129" s="822"/>
      <c r="L129" s="823"/>
      <c r="N129" s="320"/>
    </row>
    <row r="130" spans="1:14" s="149" customFormat="1" x14ac:dyDescent="0.25">
      <c r="A130" s="186"/>
      <c r="B130" s="819"/>
      <c r="C130" s="820"/>
      <c r="D130" s="812"/>
      <c r="E130" s="812"/>
      <c r="F130" s="812"/>
      <c r="G130" s="812"/>
      <c r="H130" s="813"/>
      <c r="I130" s="821"/>
      <c r="J130" s="821"/>
      <c r="K130" s="822"/>
      <c r="L130" s="823"/>
      <c r="N130" s="320"/>
    </row>
    <row r="131" spans="1:14" s="149" customFormat="1" x14ac:dyDescent="0.25">
      <c r="A131" s="186"/>
      <c r="B131" s="819"/>
      <c r="C131" s="820"/>
      <c r="D131" s="812"/>
      <c r="E131" s="812"/>
      <c r="F131" s="812"/>
      <c r="G131" s="812"/>
      <c r="H131" s="813"/>
      <c r="I131" s="821"/>
      <c r="J131" s="821"/>
      <c r="K131" s="822"/>
      <c r="L131" s="823"/>
      <c r="N131" s="320"/>
    </row>
    <row r="132" spans="1:14" s="149" customFormat="1" x14ac:dyDescent="0.25">
      <c r="A132" s="186"/>
      <c r="B132" s="819"/>
      <c r="C132" s="820"/>
      <c r="D132" s="812"/>
      <c r="E132" s="812"/>
      <c r="F132" s="812"/>
      <c r="G132" s="812"/>
      <c r="H132" s="813"/>
      <c r="I132" s="821"/>
      <c r="J132" s="821"/>
      <c r="K132" s="822"/>
      <c r="L132" s="823"/>
      <c r="N132" s="320"/>
    </row>
    <row r="133" spans="1:14" s="149" customFormat="1" x14ac:dyDescent="0.25">
      <c r="A133" s="186"/>
      <c r="B133" s="819"/>
      <c r="C133" s="820"/>
      <c r="D133" s="812"/>
      <c r="E133" s="812"/>
      <c r="F133" s="812"/>
      <c r="G133" s="812"/>
      <c r="H133" s="813"/>
      <c r="I133" s="821"/>
      <c r="J133" s="821"/>
      <c r="K133" s="822"/>
      <c r="L133" s="823"/>
      <c r="N133" s="320"/>
    </row>
    <row r="134" spans="1:14" s="149" customFormat="1" x14ac:dyDescent="0.25">
      <c r="A134" s="186"/>
      <c r="B134" s="819"/>
      <c r="C134" s="820"/>
      <c r="D134" s="812"/>
      <c r="E134" s="812"/>
      <c r="F134" s="812"/>
      <c r="G134" s="812"/>
      <c r="H134" s="813"/>
      <c r="I134" s="821"/>
      <c r="J134" s="821"/>
      <c r="K134" s="822"/>
      <c r="L134" s="823"/>
      <c r="N134" s="320"/>
    </row>
    <row r="135" spans="1:14" s="149" customFormat="1" x14ac:dyDescent="0.25">
      <c r="A135" s="186"/>
      <c r="B135" s="819"/>
      <c r="C135" s="820"/>
      <c r="D135" s="812"/>
      <c r="E135" s="812"/>
      <c r="F135" s="812"/>
      <c r="G135" s="812"/>
      <c r="H135" s="813"/>
      <c r="I135" s="821"/>
      <c r="J135" s="821"/>
      <c r="K135" s="822"/>
      <c r="L135" s="823"/>
      <c r="N135" s="320"/>
    </row>
    <row r="136" spans="1:14" s="149" customFormat="1" x14ac:dyDescent="0.25">
      <c r="A136" s="186"/>
      <c r="B136" s="819"/>
      <c r="C136" s="820"/>
      <c r="D136" s="812"/>
      <c r="E136" s="812"/>
      <c r="F136" s="812"/>
      <c r="G136" s="812"/>
      <c r="H136" s="813"/>
      <c r="I136" s="821"/>
      <c r="J136" s="821"/>
      <c r="K136" s="822"/>
      <c r="L136" s="823"/>
      <c r="N136" s="320"/>
    </row>
    <row r="137" spans="1:14" s="149" customFormat="1" x14ac:dyDescent="0.25">
      <c r="A137" s="186"/>
      <c r="B137" s="819">
        <v>5</v>
      </c>
      <c r="C137" s="820"/>
      <c r="D137" s="812"/>
      <c r="E137" s="812"/>
      <c r="F137" s="812"/>
      <c r="G137" s="812"/>
      <c r="H137" s="813"/>
      <c r="I137" s="821"/>
      <c r="J137" s="821"/>
      <c r="K137" s="822"/>
      <c r="L137" s="823"/>
      <c r="N137" s="320"/>
    </row>
    <row r="138" spans="1:14" s="149" customFormat="1" x14ac:dyDescent="0.25">
      <c r="A138" s="186"/>
      <c r="B138" s="819"/>
      <c r="C138" s="820"/>
      <c r="D138" s="812"/>
      <c r="E138" s="812"/>
      <c r="F138" s="812"/>
      <c r="G138" s="812"/>
      <c r="H138" s="813"/>
      <c r="I138" s="821"/>
      <c r="J138" s="821"/>
      <c r="K138" s="822"/>
      <c r="L138" s="823"/>
      <c r="N138" s="320"/>
    </row>
    <row r="139" spans="1:14" s="149" customFormat="1" x14ac:dyDescent="0.25">
      <c r="A139" s="186"/>
      <c r="B139" s="819"/>
      <c r="C139" s="820"/>
      <c r="D139" s="812"/>
      <c r="E139" s="812"/>
      <c r="F139" s="812"/>
      <c r="G139" s="812"/>
      <c r="H139" s="813"/>
      <c r="I139" s="821"/>
      <c r="J139" s="821"/>
      <c r="K139" s="822"/>
      <c r="L139" s="823"/>
      <c r="N139" s="320"/>
    </row>
    <row r="140" spans="1:14" s="149" customFormat="1" x14ac:dyDescent="0.25">
      <c r="A140" s="186"/>
      <c r="B140" s="819"/>
      <c r="C140" s="820"/>
      <c r="D140" s="812"/>
      <c r="E140" s="812"/>
      <c r="F140" s="812"/>
      <c r="G140" s="812"/>
      <c r="H140" s="813"/>
      <c r="I140" s="821"/>
      <c r="J140" s="821"/>
      <c r="K140" s="822"/>
      <c r="L140" s="823"/>
      <c r="N140" s="320"/>
    </row>
    <row r="141" spans="1:14" s="149" customFormat="1" x14ac:dyDescent="0.25">
      <c r="A141" s="186"/>
      <c r="B141" s="819"/>
      <c r="C141" s="820"/>
      <c r="D141" s="812"/>
      <c r="E141" s="812"/>
      <c r="F141" s="812"/>
      <c r="G141" s="812"/>
      <c r="H141" s="813"/>
      <c r="I141" s="821"/>
      <c r="J141" s="821"/>
      <c r="K141" s="822"/>
      <c r="L141" s="823"/>
      <c r="N141" s="320"/>
    </row>
    <row r="142" spans="1:14" s="149" customFormat="1" x14ac:dyDescent="0.25">
      <c r="A142" s="186"/>
      <c r="B142" s="819"/>
      <c r="C142" s="820"/>
      <c r="D142" s="812"/>
      <c r="E142" s="812"/>
      <c r="F142" s="812"/>
      <c r="G142" s="812"/>
      <c r="H142" s="813"/>
      <c r="I142" s="821"/>
      <c r="J142" s="821"/>
      <c r="K142" s="822"/>
      <c r="L142" s="823"/>
      <c r="N142" s="320"/>
    </row>
    <row r="143" spans="1:14" s="149" customFormat="1" x14ac:dyDescent="0.25">
      <c r="A143" s="186"/>
      <c r="B143" s="819"/>
      <c r="C143" s="820"/>
      <c r="D143" s="812"/>
      <c r="E143" s="812"/>
      <c r="F143" s="812"/>
      <c r="G143" s="812"/>
      <c r="H143" s="813"/>
      <c r="I143" s="821"/>
      <c r="J143" s="821"/>
      <c r="K143" s="822"/>
      <c r="L143" s="823"/>
      <c r="N143" s="320"/>
    </row>
    <row r="144" spans="1:14" s="149" customFormat="1" x14ac:dyDescent="0.25">
      <c r="A144" s="186"/>
      <c r="B144" s="819"/>
      <c r="C144" s="820"/>
      <c r="D144" s="812"/>
      <c r="E144" s="812"/>
      <c r="F144" s="812"/>
      <c r="G144" s="812"/>
      <c r="H144" s="813"/>
      <c r="I144" s="821"/>
      <c r="J144" s="821"/>
      <c r="K144" s="822"/>
      <c r="L144" s="823"/>
      <c r="N144" s="320"/>
    </row>
    <row r="145" spans="1:16" s="149" customFormat="1" x14ac:dyDescent="0.25">
      <c r="A145" s="186"/>
      <c r="B145" s="819"/>
      <c r="C145" s="820"/>
      <c r="D145" s="812"/>
      <c r="E145" s="812"/>
      <c r="F145" s="812"/>
      <c r="G145" s="812"/>
      <c r="H145" s="813"/>
      <c r="I145" s="821"/>
      <c r="J145" s="821"/>
      <c r="K145" s="822"/>
      <c r="L145" s="823"/>
      <c r="N145" s="320"/>
    </row>
    <row r="146" spans="1:16" s="149" customFormat="1" x14ac:dyDescent="0.25">
      <c r="A146" s="186"/>
      <c r="B146" s="819"/>
      <c r="C146" s="820"/>
      <c r="D146" s="812"/>
      <c r="E146" s="812"/>
      <c r="F146" s="812"/>
      <c r="G146" s="812"/>
      <c r="H146" s="813"/>
      <c r="I146" s="821"/>
      <c r="J146" s="821"/>
      <c r="K146" s="822"/>
      <c r="L146" s="823"/>
      <c r="N146" s="320"/>
    </row>
    <row r="147" spans="1:16" s="174" customFormat="1" x14ac:dyDescent="0.25">
      <c r="A147" s="190"/>
      <c r="B147" s="209"/>
      <c r="C147" s="210"/>
      <c r="D147" s="210"/>
      <c r="E147" s="210"/>
      <c r="F147" s="210"/>
      <c r="G147" s="210"/>
      <c r="H147" s="210"/>
      <c r="I147" s="210"/>
      <c r="J147" s="210"/>
      <c r="K147" s="210"/>
      <c r="L147" s="208"/>
      <c r="N147" s="319"/>
      <c r="O147" s="170"/>
      <c r="P147" s="170"/>
    </row>
    <row r="148" spans="1:16" s="3" customFormat="1" x14ac:dyDescent="0.25">
      <c r="A148" s="14"/>
      <c r="B148" s="803" t="s">
        <v>31</v>
      </c>
      <c r="C148" s="804"/>
      <c r="D148" s="804"/>
      <c r="E148" s="804"/>
      <c r="F148" s="804"/>
      <c r="G148" s="804"/>
      <c r="H148" s="804"/>
      <c r="I148" s="804"/>
      <c r="J148" s="804"/>
      <c r="K148" s="804"/>
      <c r="L148" s="805"/>
      <c r="M148" s="202"/>
      <c r="N148" s="314"/>
      <c r="O148" s="168"/>
      <c r="P148" s="168"/>
    </row>
    <row r="149" spans="1:16" s="174" customFormat="1" x14ac:dyDescent="0.25">
      <c r="A149" s="190"/>
      <c r="B149" s="206"/>
      <c r="C149" s="207"/>
      <c r="D149" s="207"/>
      <c r="E149" s="207"/>
      <c r="F149" s="207"/>
      <c r="G149" s="207"/>
      <c r="H149" s="207"/>
      <c r="I149" s="207"/>
      <c r="J149" s="207"/>
      <c r="K149" s="207"/>
      <c r="L149" s="192"/>
      <c r="N149" s="319"/>
      <c r="O149" s="170"/>
      <c r="P149" s="170"/>
    </row>
    <row r="150" spans="1:16" s="174" customFormat="1" x14ac:dyDescent="0.25">
      <c r="A150" s="190"/>
      <c r="B150" s="800" t="str">
        <f>IF(Intro!$G$28="English",O150,P150)</f>
        <v>Décrivez les processus de production de votre entreprise pour les marchandise.</v>
      </c>
      <c r="C150" s="801"/>
      <c r="D150" s="801"/>
      <c r="E150" s="801"/>
      <c r="F150" s="801"/>
      <c r="G150" s="801"/>
      <c r="H150" s="801"/>
      <c r="I150" s="801"/>
      <c r="J150" s="801"/>
      <c r="K150" s="801"/>
      <c r="L150" s="802"/>
      <c r="N150" s="319"/>
      <c r="O150" s="170" t="s">
        <v>947</v>
      </c>
      <c r="P150" s="170" t="s">
        <v>946</v>
      </c>
    </row>
    <row r="151" spans="1:16" s="174" customFormat="1" x14ac:dyDescent="0.25">
      <c r="A151" s="190"/>
      <c r="B151" s="206"/>
      <c r="C151" s="207"/>
      <c r="D151" s="207"/>
      <c r="E151" s="207"/>
      <c r="F151" s="207"/>
      <c r="G151" s="207"/>
      <c r="H151" s="207"/>
      <c r="I151" s="207"/>
      <c r="J151" s="207"/>
      <c r="K151" s="207"/>
      <c r="L151" s="192"/>
      <c r="N151" s="319"/>
      <c r="O151" s="170"/>
      <c r="P151" s="170"/>
    </row>
    <row r="152" spans="1:16" s="3" customFormat="1" x14ac:dyDescent="0.25">
      <c r="A152" s="14"/>
      <c r="B152" s="797"/>
      <c r="C152" s="798"/>
      <c r="D152" s="798"/>
      <c r="E152" s="798"/>
      <c r="F152" s="798"/>
      <c r="G152" s="798"/>
      <c r="H152" s="798"/>
      <c r="I152" s="798"/>
      <c r="J152" s="798"/>
      <c r="K152" s="798"/>
      <c r="L152" s="799"/>
      <c r="M152" s="174"/>
      <c r="N152" s="314"/>
      <c r="O152" s="168"/>
      <c r="P152" s="168"/>
    </row>
    <row r="153" spans="1:16" s="3" customFormat="1" x14ac:dyDescent="0.25">
      <c r="A153" s="14"/>
      <c r="B153" s="797"/>
      <c r="C153" s="798"/>
      <c r="D153" s="798"/>
      <c r="E153" s="798"/>
      <c r="F153" s="798"/>
      <c r="G153" s="798"/>
      <c r="H153" s="798"/>
      <c r="I153" s="798"/>
      <c r="J153" s="798"/>
      <c r="K153" s="798"/>
      <c r="L153" s="799"/>
      <c r="M153" s="174"/>
      <c r="N153" s="314"/>
      <c r="O153" s="168"/>
      <c r="P153" s="168"/>
    </row>
    <row r="154" spans="1:16" s="3" customFormat="1" x14ac:dyDescent="0.25">
      <c r="A154" s="14"/>
      <c r="B154" s="797"/>
      <c r="C154" s="798"/>
      <c r="D154" s="798"/>
      <c r="E154" s="798"/>
      <c r="F154" s="798"/>
      <c r="G154" s="798"/>
      <c r="H154" s="798"/>
      <c r="I154" s="798"/>
      <c r="J154" s="798"/>
      <c r="K154" s="798"/>
      <c r="L154" s="799"/>
      <c r="M154" s="174"/>
      <c r="N154" s="314"/>
      <c r="O154" s="168"/>
      <c r="P154" s="168"/>
    </row>
    <row r="155" spans="1:16" s="3" customFormat="1" x14ac:dyDescent="0.25">
      <c r="A155" s="14"/>
      <c r="B155" s="797"/>
      <c r="C155" s="798"/>
      <c r="D155" s="798"/>
      <c r="E155" s="798"/>
      <c r="F155" s="798"/>
      <c r="G155" s="798"/>
      <c r="H155" s="798"/>
      <c r="I155" s="798"/>
      <c r="J155" s="798"/>
      <c r="K155" s="798"/>
      <c r="L155" s="799"/>
      <c r="M155" s="174"/>
      <c r="N155" s="314"/>
      <c r="O155" s="168"/>
      <c r="P155" s="168"/>
    </row>
    <row r="156" spans="1:16" s="3" customFormat="1" x14ac:dyDescent="0.25">
      <c r="A156" s="14"/>
      <c r="B156" s="797"/>
      <c r="C156" s="798"/>
      <c r="D156" s="798"/>
      <c r="E156" s="798"/>
      <c r="F156" s="798"/>
      <c r="G156" s="798"/>
      <c r="H156" s="798"/>
      <c r="I156" s="798"/>
      <c r="J156" s="798"/>
      <c r="K156" s="798"/>
      <c r="L156" s="799"/>
      <c r="M156" s="174"/>
      <c r="N156" s="314"/>
      <c r="O156" s="168"/>
      <c r="P156" s="168"/>
    </row>
    <row r="157" spans="1:16" s="3" customFormat="1" x14ac:dyDescent="0.25">
      <c r="A157" s="14"/>
      <c r="B157" s="797"/>
      <c r="C157" s="798"/>
      <c r="D157" s="798"/>
      <c r="E157" s="798"/>
      <c r="F157" s="798"/>
      <c r="G157" s="798"/>
      <c r="H157" s="798"/>
      <c r="I157" s="798"/>
      <c r="J157" s="798"/>
      <c r="K157" s="798"/>
      <c r="L157" s="799"/>
      <c r="M157" s="174"/>
      <c r="N157" s="314"/>
      <c r="O157" s="168"/>
      <c r="P157" s="168"/>
    </row>
    <row r="158" spans="1:16" s="3" customFormat="1" x14ac:dyDescent="0.25">
      <c r="A158" s="14"/>
      <c r="B158" s="797"/>
      <c r="C158" s="798"/>
      <c r="D158" s="798"/>
      <c r="E158" s="798"/>
      <c r="F158" s="798"/>
      <c r="G158" s="798"/>
      <c r="H158" s="798"/>
      <c r="I158" s="798"/>
      <c r="J158" s="798"/>
      <c r="K158" s="798"/>
      <c r="L158" s="799"/>
      <c r="M158" s="174"/>
      <c r="N158" s="314"/>
      <c r="O158" s="168"/>
      <c r="P158" s="168"/>
    </row>
    <row r="159" spans="1:16" s="3" customFormat="1" x14ac:dyDescent="0.25">
      <c r="A159" s="14"/>
      <c r="B159" s="797"/>
      <c r="C159" s="798"/>
      <c r="D159" s="798"/>
      <c r="E159" s="798"/>
      <c r="F159" s="798"/>
      <c r="G159" s="798"/>
      <c r="H159" s="798"/>
      <c r="I159" s="798"/>
      <c r="J159" s="798"/>
      <c r="K159" s="798"/>
      <c r="L159" s="799"/>
      <c r="M159" s="174"/>
      <c r="N159" s="314"/>
      <c r="O159" s="168"/>
      <c r="P159" s="168"/>
    </row>
    <row r="160" spans="1:16" s="174" customFormat="1" x14ac:dyDescent="0.25">
      <c r="A160" s="190"/>
      <c r="B160" s="209"/>
      <c r="C160" s="210"/>
      <c r="D160" s="210"/>
      <c r="E160" s="210"/>
      <c r="F160" s="210"/>
      <c r="G160" s="210"/>
      <c r="H160" s="210"/>
      <c r="I160" s="210"/>
      <c r="J160" s="210"/>
      <c r="K160" s="210"/>
      <c r="L160" s="208"/>
      <c r="N160" s="319"/>
      <c r="O160" s="170"/>
      <c r="P160" s="170"/>
    </row>
    <row r="161" spans="1:16" s="3" customFormat="1" x14ac:dyDescent="0.25">
      <c r="A161" s="13"/>
      <c r="B161" s="803" t="s">
        <v>33</v>
      </c>
      <c r="C161" s="804"/>
      <c r="D161" s="804"/>
      <c r="E161" s="804"/>
      <c r="F161" s="804"/>
      <c r="G161" s="804"/>
      <c r="H161" s="804"/>
      <c r="I161" s="804"/>
      <c r="J161" s="804"/>
      <c r="K161" s="804"/>
      <c r="L161" s="805"/>
      <c r="M161" s="202"/>
      <c r="N161" s="314"/>
    </row>
    <row r="162" spans="1:16" s="149" customFormat="1" x14ac:dyDescent="0.25">
      <c r="A162" s="186"/>
      <c r="B162" s="187"/>
      <c r="C162" s="188"/>
      <c r="D162" s="188"/>
      <c r="E162" s="188"/>
      <c r="F162" s="188"/>
      <c r="G162" s="188"/>
      <c r="H162" s="188"/>
      <c r="I162" s="188"/>
      <c r="J162" s="188"/>
      <c r="K162" s="188"/>
      <c r="L162" s="189"/>
      <c r="N162" s="320"/>
    </row>
    <row r="163" spans="1:16" s="11" customFormat="1" x14ac:dyDescent="0.25">
      <c r="A163" s="13"/>
      <c r="B163" s="709" t="str">
        <f>IF(Intro!$G$28="English",O163,P163)</f>
        <v>Énumérez les trois principales matières directes utilisées dans la production des marchandises par votre entreprise, en fonction de leur valeur.</v>
      </c>
      <c r="C163" s="710"/>
      <c r="D163" s="710"/>
      <c r="E163" s="710"/>
      <c r="F163" s="710"/>
      <c r="G163" s="710"/>
      <c r="H163" s="710"/>
      <c r="I163" s="710"/>
      <c r="J163" s="710"/>
      <c r="K163" s="710"/>
      <c r="L163" s="711"/>
      <c r="N163" s="318"/>
      <c r="O163" s="12" t="s">
        <v>168</v>
      </c>
      <c r="P163" s="11" t="s">
        <v>169</v>
      </c>
    </row>
    <row r="164" spans="1:16" s="11" customFormat="1" x14ac:dyDescent="0.25">
      <c r="A164" s="13"/>
      <c r="B164" s="178"/>
      <c r="C164" s="179"/>
      <c r="D164" s="29"/>
      <c r="E164" s="30"/>
      <c r="F164" s="30"/>
      <c r="G164" s="30"/>
      <c r="H164" s="30"/>
      <c r="I164" s="30"/>
      <c r="J164" s="30"/>
      <c r="K164" s="30"/>
      <c r="L164" s="31"/>
      <c r="N164" s="318"/>
      <c r="O164" s="12"/>
    </row>
    <row r="165" spans="1:16" s="11" customFormat="1" x14ac:dyDescent="0.25">
      <c r="A165" s="13"/>
      <c r="B165" s="825" t="str">
        <f>IF(Intro!$G$28="English",O165,P165)</f>
        <v>La matière directe utilisée 1</v>
      </c>
      <c r="C165" s="826"/>
      <c r="D165" s="827"/>
      <c r="E165" s="828"/>
      <c r="F165" s="828"/>
      <c r="G165" s="828"/>
      <c r="H165" s="828"/>
      <c r="I165" s="828"/>
      <c r="J165" s="828"/>
      <c r="K165" s="828"/>
      <c r="L165" s="829"/>
      <c r="N165" s="318"/>
      <c r="O165" s="12" t="s">
        <v>170</v>
      </c>
      <c r="P165" s="11" t="s">
        <v>171</v>
      </c>
    </row>
    <row r="166" spans="1:16" s="11" customFormat="1" x14ac:dyDescent="0.25">
      <c r="A166" s="13"/>
      <c r="B166" s="825" t="str">
        <f>IF(Intro!$G$28="English",O166,P166)</f>
        <v>La matière directe utilisée 2</v>
      </c>
      <c r="C166" s="826"/>
      <c r="D166" s="827"/>
      <c r="E166" s="828"/>
      <c r="F166" s="828"/>
      <c r="G166" s="828"/>
      <c r="H166" s="828"/>
      <c r="I166" s="828"/>
      <c r="J166" s="828"/>
      <c r="K166" s="828"/>
      <c r="L166" s="829"/>
      <c r="N166" s="318"/>
      <c r="O166" s="12" t="s">
        <v>172</v>
      </c>
      <c r="P166" s="11" t="s">
        <v>173</v>
      </c>
    </row>
    <row r="167" spans="1:16" s="11" customFormat="1" x14ac:dyDescent="0.25">
      <c r="A167" s="13"/>
      <c r="B167" s="825" t="str">
        <f>IF(Intro!$G$28="English",O167,P167)</f>
        <v>La matière directe utilisée 3</v>
      </c>
      <c r="C167" s="826"/>
      <c r="D167" s="827"/>
      <c r="E167" s="828"/>
      <c r="F167" s="828"/>
      <c r="G167" s="828"/>
      <c r="H167" s="828"/>
      <c r="I167" s="828"/>
      <c r="J167" s="828"/>
      <c r="K167" s="828"/>
      <c r="L167" s="829"/>
      <c r="N167" s="318"/>
      <c r="O167" s="12" t="s">
        <v>174</v>
      </c>
      <c r="P167" s="11" t="s">
        <v>175</v>
      </c>
    </row>
    <row r="168" spans="1:16" s="11" customFormat="1" x14ac:dyDescent="0.25">
      <c r="A168" s="13"/>
      <c r="B168" s="178"/>
      <c r="C168" s="179"/>
      <c r="D168" s="29"/>
      <c r="E168" s="30"/>
      <c r="F168" s="30"/>
      <c r="G168" s="30"/>
      <c r="H168" s="30"/>
      <c r="I168" s="30"/>
      <c r="J168" s="30"/>
      <c r="K168" s="30"/>
      <c r="L168" s="31"/>
      <c r="N168" s="318"/>
      <c r="O168" s="12"/>
    </row>
    <row r="169" spans="1:16" s="3" customFormat="1" x14ac:dyDescent="0.25">
      <c r="A169" s="14"/>
      <c r="B169" s="803" t="s">
        <v>34</v>
      </c>
      <c r="C169" s="804"/>
      <c r="D169" s="804"/>
      <c r="E169" s="804"/>
      <c r="F169" s="804"/>
      <c r="G169" s="804"/>
      <c r="H169" s="804"/>
      <c r="I169" s="804"/>
      <c r="J169" s="804"/>
      <c r="K169" s="804"/>
      <c r="L169" s="805"/>
      <c r="M169" s="202"/>
      <c r="N169" s="314"/>
      <c r="O169" s="168"/>
      <c r="P169" s="168"/>
    </row>
    <row r="170" spans="1:16" s="174" customFormat="1" x14ac:dyDescent="0.25">
      <c r="A170" s="190"/>
      <c r="B170" s="206"/>
      <c r="C170" s="207"/>
      <c r="D170" s="207"/>
      <c r="E170" s="207"/>
      <c r="F170" s="207"/>
      <c r="G170" s="207"/>
      <c r="H170" s="207"/>
      <c r="I170" s="207"/>
      <c r="J170" s="207"/>
      <c r="K170" s="207"/>
      <c r="L170" s="192"/>
      <c r="N170" s="319"/>
      <c r="O170" s="170"/>
      <c r="P170" s="170"/>
    </row>
    <row r="171" spans="1:16" s="174" customFormat="1" x14ac:dyDescent="0.25">
      <c r="A171" s="190"/>
      <c r="B171" s="800" t="str">
        <f>IF(Intro!$G$28="English",O171,P171)</f>
        <v>Quelles publications ou indices votre entreprise utilise-t-elle pour suivre les prix des matières directes utilisées dans la production des marchandises?</v>
      </c>
      <c r="C171" s="801"/>
      <c r="D171" s="801"/>
      <c r="E171" s="801"/>
      <c r="F171" s="801"/>
      <c r="G171" s="801"/>
      <c r="H171" s="801"/>
      <c r="I171" s="801"/>
      <c r="J171" s="801"/>
      <c r="K171" s="801"/>
      <c r="L171" s="802"/>
      <c r="N171" s="319"/>
      <c r="O171" s="170" t="s">
        <v>332</v>
      </c>
      <c r="P171" s="170" t="s">
        <v>333</v>
      </c>
    </row>
    <row r="172" spans="1:16" s="174" customFormat="1" x14ac:dyDescent="0.25">
      <c r="A172" s="190"/>
      <c r="B172" s="206"/>
      <c r="C172" s="207"/>
      <c r="D172" s="207"/>
      <c r="E172" s="207"/>
      <c r="F172" s="207"/>
      <c r="G172" s="207"/>
      <c r="H172" s="207"/>
      <c r="I172" s="207"/>
      <c r="J172" s="207"/>
      <c r="K172" s="207"/>
      <c r="L172" s="192"/>
      <c r="N172" s="319"/>
      <c r="O172" s="170"/>
      <c r="P172" s="170"/>
    </row>
    <row r="173" spans="1:16" s="3" customFormat="1" x14ac:dyDescent="0.25">
      <c r="A173" s="14"/>
      <c r="B173" s="797"/>
      <c r="C173" s="798"/>
      <c r="D173" s="798"/>
      <c r="E173" s="798"/>
      <c r="F173" s="798"/>
      <c r="G173" s="798"/>
      <c r="H173" s="798"/>
      <c r="I173" s="798"/>
      <c r="J173" s="798"/>
      <c r="K173" s="798"/>
      <c r="L173" s="799"/>
      <c r="M173" s="174"/>
      <c r="N173" s="314"/>
      <c r="O173" s="168"/>
      <c r="P173" s="168"/>
    </row>
    <row r="174" spans="1:16" s="3" customFormat="1" x14ac:dyDescent="0.25">
      <c r="A174" s="14"/>
      <c r="B174" s="797"/>
      <c r="C174" s="798"/>
      <c r="D174" s="798"/>
      <c r="E174" s="798"/>
      <c r="F174" s="798"/>
      <c r="G174" s="798"/>
      <c r="H174" s="798"/>
      <c r="I174" s="798"/>
      <c r="J174" s="798"/>
      <c r="K174" s="798"/>
      <c r="L174" s="799"/>
      <c r="M174" s="174"/>
      <c r="N174" s="314"/>
      <c r="O174" s="168"/>
      <c r="P174" s="168"/>
    </row>
    <row r="175" spans="1:16" s="3" customFormat="1" x14ac:dyDescent="0.25">
      <c r="A175" s="14"/>
      <c r="B175" s="797"/>
      <c r="C175" s="798"/>
      <c r="D175" s="798"/>
      <c r="E175" s="798"/>
      <c r="F175" s="798"/>
      <c r="G175" s="798"/>
      <c r="H175" s="798"/>
      <c r="I175" s="798"/>
      <c r="J175" s="798"/>
      <c r="K175" s="798"/>
      <c r="L175" s="799"/>
      <c r="M175" s="174"/>
      <c r="N175" s="314"/>
      <c r="O175" s="168"/>
      <c r="P175" s="168"/>
    </row>
    <row r="176" spans="1:16" s="3" customFormat="1" x14ac:dyDescent="0.25">
      <c r="A176" s="14"/>
      <c r="B176" s="797"/>
      <c r="C176" s="798"/>
      <c r="D176" s="798"/>
      <c r="E176" s="798"/>
      <c r="F176" s="798"/>
      <c r="G176" s="798"/>
      <c r="H176" s="798"/>
      <c r="I176" s="798"/>
      <c r="J176" s="798"/>
      <c r="K176" s="798"/>
      <c r="L176" s="799"/>
      <c r="M176" s="174"/>
      <c r="N176" s="314"/>
      <c r="O176" s="168"/>
      <c r="P176" s="168"/>
    </row>
    <row r="177" spans="1:16" s="3" customFormat="1" x14ac:dyDescent="0.25">
      <c r="A177" s="14"/>
      <c r="B177" s="797"/>
      <c r="C177" s="798"/>
      <c r="D177" s="798"/>
      <c r="E177" s="798"/>
      <c r="F177" s="798"/>
      <c r="G177" s="798"/>
      <c r="H177" s="798"/>
      <c r="I177" s="798"/>
      <c r="J177" s="798"/>
      <c r="K177" s="798"/>
      <c r="L177" s="799"/>
      <c r="M177" s="174"/>
      <c r="N177" s="314"/>
      <c r="O177" s="168"/>
      <c r="P177" s="168"/>
    </row>
    <row r="178" spans="1:16" s="3" customFormat="1" x14ac:dyDescent="0.25">
      <c r="A178" s="14"/>
      <c r="B178" s="797"/>
      <c r="C178" s="798"/>
      <c r="D178" s="798"/>
      <c r="E178" s="798"/>
      <c r="F178" s="798"/>
      <c r="G178" s="798"/>
      <c r="H178" s="798"/>
      <c r="I178" s="798"/>
      <c r="J178" s="798"/>
      <c r="K178" s="798"/>
      <c r="L178" s="799"/>
      <c r="M178" s="174"/>
      <c r="N178" s="314"/>
      <c r="O178" s="168"/>
      <c r="P178" s="168"/>
    </row>
    <row r="179" spans="1:16" s="3" customFormat="1" x14ac:dyDescent="0.25">
      <c r="A179" s="14"/>
      <c r="B179" s="797"/>
      <c r="C179" s="798"/>
      <c r="D179" s="798"/>
      <c r="E179" s="798"/>
      <c r="F179" s="798"/>
      <c r="G179" s="798"/>
      <c r="H179" s="798"/>
      <c r="I179" s="798"/>
      <c r="J179" s="798"/>
      <c r="K179" s="798"/>
      <c r="L179" s="799"/>
      <c r="M179" s="174"/>
      <c r="N179" s="314"/>
      <c r="O179" s="168"/>
      <c r="P179" s="168"/>
    </row>
    <row r="180" spans="1:16" s="3" customFormat="1" x14ac:dyDescent="0.25">
      <c r="A180" s="14"/>
      <c r="B180" s="797"/>
      <c r="C180" s="798"/>
      <c r="D180" s="798"/>
      <c r="E180" s="798"/>
      <c r="F180" s="798"/>
      <c r="G180" s="798"/>
      <c r="H180" s="798"/>
      <c r="I180" s="798"/>
      <c r="J180" s="798"/>
      <c r="K180" s="798"/>
      <c r="L180" s="799"/>
      <c r="M180" s="174"/>
      <c r="N180" s="314"/>
      <c r="O180" s="168"/>
      <c r="P180" s="168"/>
    </row>
    <row r="181" spans="1:16" s="174" customFormat="1" x14ac:dyDescent="0.25">
      <c r="A181" s="190"/>
      <c r="B181" s="209"/>
      <c r="C181" s="210"/>
      <c r="D181" s="210"/>
      <c r="E181" s="210"/>
      <c r="F181" s="210"/>
      <c r="G181" s="210"/>
      <c r="H181" s="210"/>
      <c r="I181" s="210"/>
      <c r="J181" s="210"/>
      <c r="K181" s="210"/>
      <c r="L181" s="208"/>
      <c r="N181" s="319"/>
      <c r="O181" s="170"/>
      <c r="P181" s="170"/>
    </row>
    <row r="182" spans="1:16" s="3" customFormat="1" x14ac:dyDescent="0.25">
      <c r="A182" s="14"/>
      <c r="B182" s="803" t="s">
        <v>35</v>
      </c>
      <c r="C182" s="804"/>
      <c r="D182" s="804"/>
      <c r="E182" s="804"/>
      <c r="F182" s="804"/>
      <c r="G182" s="804"/>
      <c r="H182" s="804"/>
      <c r="I182" s="804"/>
      <c r="J182" s="804"/>
      <c r="K182" s="804"/>
      <c r="L182" s="805"/>
      <c r="M182" s="202"/>
      <c r="N182" s="322"/>
      <c r="O182" s="168"/>
      <c r="P182" s="168"/>
    </row>
    <row r="183" spans="1:16" s="174" customFormat="1" x14ac:dyDescent="0.25">
      <c r="A183" s="190"/>
      <c r="B183" s="206"/>
      <c r="C183" s="207"/>
      <c r="D183" s="207"/>
      <c r="E183" s="207"/>
      <c r="F183" s="207"/>
      <c r="G183" s="207"/>
      <c r="H183" s="207"/>
      <c r="I183" s="207"/>
      <c r="J183" s="207"/>
      <c r="K183" s="207"/>
      <c r="L183" s="192"/>
      <c r="N183" s="319"/>
      <c r="O183" s="170"/>
      <c r="P183" s="170"/>
    </row>
    <row r="184" spans="1:16" s="174" customFormat="1" x14ac:dyDescent="0.25">
      <c r="A184" s="190"/>
      <c r="B184" s="800" t="str">
        <f>IF(Intro!$G$28="English",O184,P184)</f>
        <v>Fournissez des détails si votre entreprise a modifié la gamme de marchandises qu'elle produit depuis le 1er janvier 2023.</v>
      </c>
      <c r="C184" s="801"/>
      <c r="D184" s="801"/>
      <c r="E184" s="801"/>
      <c r="F184" s="801"/>
      <c r="G184" s="801"/>
      <c r="H184" s="801"/>
      <c r="I184" s="801"/>
      <c r="J184" s="801"/>
      <c r="K184" s="801"/>
      <c r="L184" s="802"/>
      <c r="N184" s="319"/>
      <c r="O184" s="170" t="str">
        <f>"Provide details if your firm has changed the product mix of the goods produced since January 1, "&amp;Variables!B6&amp;"."</f>
        <v>Provide details if your firm has changed the product mix of the goods produced since January 1, 2023.</v>
      </c>
      <c r="P184" s="170" t="str">
        <f>"Fournissez des détails si votre entreprise a modifié la gamme de marchandises qu'elle produit depuis le 1er janvier "&amp;Variables!B6&amp;"."</f>
        <v>Fournissez des détails si votre entreprise a modifié la gamme de marchandises qu'elle produit depuis le 1er janvier 2023.</v>
      </c>
    </row>
    <row r="185" spans="1:16" s="174" customFormat="1" x14ac:dyDescent="0.25">
      <c r="A185" s="190"/>
      <c r="B185" s="206"/>
      <c r="C185" s="207"/>
      <c r="D185" s="207"/>
      <c r="E185" s="207"/>
      <c r="F185" s="207"/>
      <c r="G185" s="207"/>
      <c r="H185" s="207"/>
      <c r="I185" s="207"/>
      <c r="J185" s="207"/>
      <c r="K185" s="207"/>
      <c r="L185" s="192"/>
      <c r="N185" s="319"/>
      <c r="O185" s="170"/>
      <c r="P185" s="170"/>
    </row>
    <row r="186" spans="1:16" s="3" customFormat="1" x14ac:dyDescent="0.25">
      <c r="A186" s="14"/>
      <c r="B186" s="797"/>
      <c r="C186" s="798"/>
      <c r="D186" s="798"/>
      <c r="E186" s="798"/>
      <c r="F186" s="798"/>
      <c r="G186" s="798"/>
      <c r="H186" s="798"/>
      <c r="I186" s="798"/>
      <c r="J186" s="798"/>
      <c r="K186" s="798"/>
      <c r="L186" s="799"/>
      <c r="M186" s="174"/>
      <c r="N186" s="314"/>
      <c r="O186" s="168"/>
      <c r="P186" s="168"/>
    </row>
    <row r="187" spans="1:16" s="3" customFormat="1" x14ac:dyDescent="0.25">
      <c r="A187" s="14"/>
      <c r="B187" s="797"/>
      <c r="C187" s="798"/>
      <c r="D187" s="798"/>
      <c r="E187" s="798"/>
      <c r="F187" s="798"/>
      <c r="G187" s="798"/>
      <c r="H187" s="798"/>
      <c r="I187" s="798"/>
      <c r="J187" s="798"/>
      <c r="K187" s="798"/>
      <c r="L187" s="799"/>
      <c r="M187" s="174"/>
      <c r="N187" s="314"/>
      <c r="O187" s="168"/>
      <c r="P187" s="168"/>
    </row>
    <row r="188" spans="1:16" s="3" customFormat="1" x14ac:dyDescent="0.25">
      <c r="A188" s="14"/>
      <c r="B188" s="797"/>
      <c r="C188" s="798"/>
      <c r="D188" s="798"/>
      <c r="E188" s="798"/>
      <c r="F188" s="798"/>
      <c r="G188" s="798"/>
      <c r="H188" s="798"/>
      <c r="I188" s="798"/>
      <c r="J188" s="798"/>
      <c r="K188" s="798"/>
      <c r="L188" s="799"/>
      <c r="M188" s="174"/>
      <c r="N188" s="314"/>
      <c r="O188" s="168"/>
      <c r="P188" s="168"/>
    </row>
    <row r="189" spans="1:16" s="3" customFormat="1" x14ac:dyDescent="0.25">
      <c r="A189" s="14"/>
      <c r="B189" s="797"/>
      <c r="C189" s="798"/>
      <c r="D189" s="798"/>
      <c r="E189" s="798"/>
      <c r="F189" s="798"/>
      <c r="G189" s="798"/>
      <c r="H189" s="798"/>
      <c r="I189" s="798"/>
      <c r="J189" s="798"/>
      <c r="K189" s="798"/>
      <c r="L189" s="799"/>
      <c r="M189" s="174"/>
      <c r="N189" s="314"/>
      <c r="O189" s="168"/>
      <c r="P189" s="168"/>
    </row>
    <row r="190" spans="1:16" s="3" customFormat="1" x14ac:dyDescent="0.25">
      <c r="A190" s="14"/>
      <c r="B190" s="797"/>
      <c r="C190" s="798"/>
      <c r="D190" s="798"/>
      <c r="E190" s="798"/>
      <c r="F190" s="798"/>
      <c r="G190" s="798"/>
      <c r="H190" s="798"/>
      <c r="I190" s="798"/>
      <c r="J190" s="798"/>
      <c r="K190" s="798"/>
      <c r="L190" s="799"/>
      <c r="M190" s="174"/>
      <c r="N190" s="314"/>
      <c r="O190" s="168"/>
      <c r="P190" s="168"/>
    </row>
    <row r="191" spans="1:16" s="3" customFormat="1" x14ac:dyDescent="0.25">
      <c r="A191" s="14"/>
      <c r="B191" s="797"/>
      <c r="C191" s="798"/>
      <c r="D191" s="798"/>
      <c r="E191" s="798"/>
      <c r="F191" s="798"/>
      <c r="G191" s="798"/>
      <c r="H191" s="798"/>
      <c r="I191" s="798"/>
      <c r="J191" s="798"/>
      <c r="K191" s="798"/>
      <c r="L191" s="799"/>
      <c r="M191" s="174"/>
      <c r="N191" s="314"/>
      <c r="O191" s="168"/>
      <c r="P191" s="168"/>
    </row>
    <row r="192" spans="1:16" s="3" customFormat="1" x14ac:dyDescent="0.25">
      <c r="A192" s="14"/>
      <c r="B192" s="797"/>
      <c r="C192" s="798"/>
      <c r="D192" s="798"/>
      <c r="E192" s="798"/>
      <c r="F192" s="798"/>
      <c r="G192" s="798"/>
      <c r="H192" s="798"/>
      <c r="I192" s="798"/>
      <c r="J192" s="798"/>
      <c r="K192" s="798"/>
      <c r="L192" s="799"/>
      <c r="M192" s="174"/>
      <c r="N192" s="314"/>
      <c r="O192" s="168"/>
      <c r="P192" s="168"/>
    </row>
    <row r="193" spans="1:16" s="3" customFormat="1" x14ac:dyDescent="0.25">
      <c r="A193" s="14"/>
      <c r="B193" s="797"/>
      <c r="C193" s="798"/>
      <c r="D193" s="798"/>
      <c r="E193" s="798"/>
      <c r="F193" s="798"/>
      <c r="G193" s="798"/>
      <c r="H193" s="798"/>
      <c r="I193" s="798"/>
      <c r="J193" s="798"/>
      <c r="K193" s="798"/>
      <c r="L193" s="799"/>
      <c r="M193" s="174"/>
      <c r="N193" s="314"/>
      <c r="O193" s="168"/>
      <c r="P193" s="168"/>
    </row>
    <row r="194" spans="1:16" s="174" customFormat="1" x14ac:dyDescent="0.25">
      <c r="A194" s="190"/>
      <c r="B194" s="209"/>
      <c r="C194" s="210"/>
      <c r="D194" s="210"/>
      <c r="E194" s="210"/>
      <c r="F194" s="210"/>
      <c r="G194" s="210"/>
      <c r="H194" s="210"/>
      <c r="I194" s="210"/>
      <c r="J194" s="210"/>
      <c r="K194" s="210"/>
      <c r="L194" s="208"/>
      <c r="N194" s="319"/>
      <c r="O194" s="170"/>
      <c r="P194" s="170"/>
    </row>
    <row r="195" spans="1:16" x14ac:dyDescent="0.25">
      <c r="B195" s="42"/>
      <c r="L195" s="43"/>
    </row>
    <row r="196" spans="1:16" x14ac:dyDescent="0.25">
      <c r="B196" s="716" t="str">
        <f>IF(Intro!$G$28="English",O196,P196)</f>
        <v>CARACTÉRISTIQUES DU MARCHÉ DES MARCHANDISES</v>
      </c>
      <c r="C196" s="717"/>
      <c r="D196" s="717"/>
      <c r="E196" s="717"/>
      <c r="F196" s="717"/>
      <c r="G196" s="717"/>
      <c r="H196" s="717"/>
      <c r="I196" s="717"/>
      <c r="J196" s="717"/>
      <c r="K196" s="717"/>
      <c r="L196" s="718"/>
      <c r="M196" s="174"/>
      <c r="O196" s="239" t="s">
        <v>569</v>
      </c>
      <c r="P196" s="239" t="s">
        <v>570</v>
      </c>
    </row>
    <row r="197" spans="1:16" s="159" customFormat="1" x14ac:dyDescent="0.25">
      <c r="A197" s="222"/>
      <c r="B197" s="224"/>
      <c r="C197" s="225"/>
      <c r="D197" s="225"/>
      <c r="E197" s="225"/>
      <c r="F197" s="225"/>
      <c r="G197" s="225"/>
      <c r="H197" s="225"/>
      <c r="I197" s="225"/>
      <c r="J197" s="225"/>
      <c r="K197" s="225"/>
      <c r="L197" s="226"/>
      <c r="N197" s="321"/>
      <c r="O197" s="171"/>
      <c r="P197" s="171"/>
    </row>
    <row r="198" spans="1:16" s="3" customFormat="1" x14ac:dyDescent="0.25">
      <c r="A198" s="14"/>
      <c r="B198" s="803" t="s">
        <v>36</v>
      </c>
      <c r="C198" s="804"/>
      <c r="D198" s="804"/>
      <c r="E198" s="804"/>
      <c r="F198" s="804"/>
      <c r="G198" s="804"/>
      <c r="H198" s="804"/>
      <c r="I198" s="804"/>
      <c r="J198" s="804"/>
      <c r="K198" s="804"/>
      <c r="L198" s="805"/>
      <c r="M198" s="202"/>
      <c r="N198" s="322"/>
      <c r="O198" s="168"/>
      <c r="P198" s="168"/>
    </row>
    <row r="199" spans="1:16" s="174" customFormat="1" x14ac:dyDescent="0.25">
      <c r="A199" s="190"/>
      <c r="B199" s="206"/>
      <c r="C199" s="207"/>
      <c r="D199" s="207"/>
      <c r="E199" s="207"/>
      <c r="F199" s="207"/>
      <c r="G199" s="207"/>
      <c r="H199" s="207"/>
      <c r="I199" s="207"/>
      <c r="J199" s="207"/>
      <c r="K199" s="207"/>
      <c r="L199" s="192"/>
      <c r="N199" s="319"/>
      <c r="O199" s="170"/>
      <c r="P199" s="170"/>
    </row>
    <row r="200" spans="1:16" s="174" customFormat="1" x14ac:dyDescent="0.25">
      <c r="A200" s="190"/>
      <c r="B200" s="709" t="str">
        <f>IF(Intro!$G$28="English",O200,P200)</f>
        <v>Décrivez s'il y a une saisonnalité sur le marché canadien pour les marchandises. Décrivez toute variation saisonnière de la production, du volume des stocks ou des ventes de la production de votre entreprise au Canada.</v>
      </c>
      <c r="C200" s="710"/>
      <c r="D200" s="710"/>
      <c r="E200" s="710"/>
      <c r="F200" s="710"/>
      <c r="G200" s="710"/>
      <c r="H200" s="710"/>
      <c r="I200" s="710"/>
      <c r="J200" s="710"/>
      <c r="K200" s="710"/>
      <c r="L200" s="711"/>
      <c r="N200" s="319"/>
      <c r="O200" s="170" t="s">
        <v>315</v>
      </c>
      <c r="P200" s="170" t="s">
        <v>316</v>
      </c>
    </row>
    <row r="201" spans="1:16" s="174" customFormat="1" x14ac:dyDescent="0.25">
      <c r="A201" s="190"/>
      <c r="B201" s="709"/>
      <c r="C201" s="710"/>
      <c r="D201" s="710"/>
      <c r="E201" s="710"/>
      <c r="F201" s="710"/>
      <c r="G201" s="710"/>
      <c r="H201" s="710"/>
      <c r="I201" s="710"/>
      <c r="J201" s="710"/>
      <c r="K201" s="710"/>
      <c r="L201" s="711"/>
      <c r="N201" s="319"/>
      <c r="O201" s="170"/>
      <c r="P201" s="170"/>
    </row>
    <row r="202" spans="1:16" s="174" customFormat="1" x14ac:dyDescent="0.25">
      <c r="A202" s="190"/>
      <c r="B202" s="206"/>
      <c r="C202" s="207"/>
      <c r="D202" s="207"/>
      <c r="E202" s="207"/>
      <c r="F202" s="207"/>
      <c r="G202" s="207"/>
      <c r="H202" s="207"/>
      <c r="I202" s="207"/>
      <c r="J202" s="207"/>
      <c r="K202" s="207"/>
      <c r="L202" s="192"/>
      <c r="N202" s="319"/>
      <c r="O202" s="170"/>
      <c r="P202" s="170"/>
    </row>
    <row r="203" spans="1:16" s="3" customFormat="1" x14ac:dyDescent="0.25">
      <c r="A203" s="14"/>
      <c r="B203" s="797"/>
      <c r="C203" s="798"/>
      <c r="D203" s="798"/>
      <c r="E203" s="798"/>
      <c r="F203" s="798"/>
      <c r="G203" s="798"/>
      <c r="H203" s="798"/>
      <c r="I203" s="798"/>
      <c r="J203" s="798"/>
      <c r="K203" s="798"/>
      <c r="L203" s="799"/>
      <c r="M203" s="174"/>
      <c r="N203" s="314"/>
      <c r="O203" s="168"/>
      <c r="P203" s="168"/>
    </row>
    <row r="204" spans="1:16" s="3" customFormat="1" x14ac:dyDescent="0.25">
      <c r="A204" s="14"/>
      <c r="B204" s="797"/>
      <c r="C204" s="798"/>
      <c r="D204" s="798"/>
      <c r="E204" s="798"/>
      <c r="F204" s="798"/>
      <c r="G204" s="798"/>
      <c r="H204" s="798"/>
      <c r="I204" s="798"/>
      <c r="J204" s="798"/>
      <c r="K204" s="798"/>
      <c r="L204" s="799"/>
      <c r="M204" s="174"/>
      <c r="N204" s="314"/>
      <c r="O204" s="168"/>
      <c r="P204" s="168"/>
    </row>
    <row r="205" spans="1:16" s="3" customFormat="1" x14ac:dyDescent="0.25">
      <c r="A205" s="14"/>
      <c r="B205" s="797"/>
      <c r="C205" s="798"/>
      <c r="D205" s="798"/>
      <c r="E205" s="798"/>
      <c r="F205" s="798"/>
      <c r="G205" s="798"/>
      <c r="H205" s="798"/>
      <c r="I205" s="798"/>
      <c r="J205" s="798"/>
      <c r="K205" s="798"/>
      <c r="L205" s="799"/>
      <c r="M205" s="174"/>
      <c r="N205" s="314"/>
      <c r="O205" s="168"/>
      <c r="P205" s="168"/>
    </row>
    <row r="206" spans="1:16" s="3" customFormat="1" x14ac:dyDescent="0.25">
      <c r="A206" s="14"/>
      <c r="B206" s="797"/>
      <c r="C206" s="798"/>
      <c r="D206" s="798"/>
      <c r="E206" s="798"/>
      <c r="F206" s="798"/>
      <c r="G206" s="798"/>
      <c r="H206" s="798"/>
      <c r="I206" s="798"/>
      <c r="J206" s="798"/>
      <c r="K206" s="798"/>
      <c r="L206" s="799"/>
      <c r="M206" s="174"/>
      <c r="N206" s="314"/>
      <c r="O206" s="168"/>
      <c r="P206" s="168"/>
    </row>
    <row r="207" spans="1:16" s="3" customFormat="1" x14ac:dyDescent="0.25">
      <c r="A207" s="14"/>
      <c r="B207" s="797"/>
      <c r="C207" s="798"/>
      <c r="D207" s="798"/>
      <c r="E207" s="798"/>
      <c r="F207" s="798"/>
      <c r="G207" s="798"/>
      <c r="H207" s="798"/>
      <c r="I207" s="798"/>
      <c r="J207" s="798"/>
      <c r="K207" s="798"/>
      <c r="L207" s="799"/>
      <c r="M207" s="174"/>
      <c r="N207" s="314"/>
      <c r="O207" s="168"/>
      <c r="P207" s="168"/>
    </row>
    <row r="208" spans="1:16" s="3" customFormat="1" x14ac:dyDescent="0.25">
      <c r="A208" s="14"/>
      <c r="B208" s="797"/>
      <c r="C208" s="798"/>
      <c r="D208" s="798"/>
      <c r="E208" s="798"/>
      <c r="F208" s="798"/>
      <c r="G208" s="798"/>
      <c r="H208" s="798"/>
      <c r="I208" s="798"/>
      <c r="J208" s="798"/>
      <c r="K208" s="798"/>
      <c r="L208" s="799"/>
      <c r="M208" s="174"/>
      <c r="N208" s="314"/>
      <c r="O208" s="168"/>
      <c r="P208" s="168"/>
    </row>
    <row r="209" spans="1:16" s="3" customFormat="1" x14ac:dyDescent="0.25">
      <c r="A209" s="14"/>
      <c r="B209" s="797"/>
      <c r="C209" s="798"/>
      <c r="D209" s="798"/>
      <c r="E209" s="798"/>
      <c r="F209" s="798"/>
      <c r="G209" s="798"/>
      <c r="H209" s="798"/>
      <c r="I209" s="798"/>
      <c r="J209" s="798"/>
      <c r="K209" s="798"/>
      <c r="L209" s="799"/>
      <c r="M209" s="174"/>
      <c r="N209" s="314"/>
      <c r="O209" s="168"/>
      <c r="P209" s="168"/>
    </row>
    <row r="210" spans="1:16" s="3" customFormat="1" x14ac:dyDescent="0.25">
      <c r="A210" s="14"/>
      <c r="B210" s="797"/>
      <c r="C210" s="798"/>
      <c r="D210" s="798"/>
      <c r="E210" s="798"/>
      <c r="F210" s="798"/>
      <c r="G210" s="798"/>
      <c r="H210" s="798"/>
      <c r="I210" s="798"/>
      <c r="J210" s="798"/>
      <c r="K210" s="798"/>
      <c r="L210" s="799"/>
      <c r="M210" s="174"/>
      <c r="N210" s="314"/>
      <c r="O210" s="168"/>
      <c r="P210" s="168"/>
    </row>
    <row r="211" spans="1:16" s="174" customFormat="1" x14ac:dyDescent="0.25">
      <c r="A211" s="190"/>
      <c r="B211" s="209"/>
      <c r="C211" s="210"/>
      <c r="D211" s="210"/>
      <c r="E211" s="210"/>
      <c r="F211" s="210"/>
      <c r="G211" s="210"/>
      <c r="H211" s="210"/>
      <c r="I211" s="210"/>
      <c r="J211" s="210"/>
      <c r="K211" s="210"/>
      <c r="L211" s="208"/>
      <c r="N211" s="319"/>
      <c r="O211" s="170"/>
      <c r="P211" s="170"/>
    </row>
    <row r="212" spans="1:16" s="3" customFormat="1" x14ac:dyDescent="0.25">
      <c r="A212" s="14"/>
      <c r="B212" s="803" t="s">
        <v>37</v>
      </c>
      <c r="C212" s="804"/>
      <c r="D212" s="804"/>
      <c r="E212" s="804"/>
      <c r="F212" s="804"/>
      <c r="G212" s="804"/>
      <c r="H212" s="804"/>
      <c r="I212" s="804"/>
      <c r="J212" s="804"/>
      <c r="K212" s="804"/>
      <c r="L212" s="805"/>
      <c r="M212" s="202"/>
      <c r="N212" s="314"/>
      <c r="O212" s="168"/>
      <c r="P212" s="168"/>
    </row>
    <row r="213" spans="1:16" s="174" customFormat="1" x14ac:dyDescent="0.25">
      <c r="A213" s="190"/>
      <c r="B213" s="206"/>
      <c r="C213" s="207"/>
      <c r="D213" s="207"/>
      <c r="E213" s="207"/>
      <c r="F213" s="207"/>
      <c r="G213" s="207"/>
      <c r="H213" s="207"/>
      <c r="I213" s="207"/>
      <c r="J213" s="207"/>
      <c r="K213" s="207"/>
      <c r="L213" s="192"/>
      <c r="N213" s="319"/>
      <c r="O213" s="170"/>
      <c r="P213" s="170"/>
    </row>
    <row r="214" spans="1:16" s="174" customFormat="1" x14ac:dyDescent="0.25">
      <c r="A214" s="190"/>
      <c r="B214" s="709" t="str">
        <f>IF(Intro!$G$28="English",O214,P214)</f>
        <v>Quels ont été les principaux facteurs affectant la demande des marchandises depuis le 1er janvier 2023 (par exemple, les préférences des utilisateurs, la politique gouvernementale, les conditions économiques, le taux de change)?</v>
      </c>
      <c r="C214" s="710"/>
      <c r="D214" s="710"/>
      <c r="E214" s="710"/>
      <c r="F214" s="710"/>
      <c r="G214" s="710"/>
      <c r="H214" s="710"/>
      <c r="I214" s="710"/>
      <c r="J214" s="710"/>
      <c r="K214" s="710"/>
      <c r="L214" s="711"/>
      <c r="N214" s="319"/>
      <c r="O214" s="170"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214" s="170"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row>
    <row r="215" spans="1:16" s="174" customFormat="1" x14ac:dyDescent="0.25">
      <c r="A215" s="190"/>
      <c r="B215" s="709"/>
      <c r="C215" s="710"/>
      <c r="D215" s="710"/>
      <c r="E215" s="710"/>
      <c r="F215" s="710"/>
      <c r="G215" s="710"/>
      <c r="H215" s="710"/>
      <c r="I215" s="710"/>
      <c r="J215" s="710"/>
      <c r="K215" s="710"/>
      <c r="L215" s="711"/>
      <c r="N215" s="319"/>
      <c r="O215" s="170"/>
      <c r="P215" s="170"/>
    </row>
    <row r="216" spans="1:16" s="174" customFormat="1" x14ac:dyDescent="0.25">
      <c r="A216" s="190"/>
      <c r="B216" s="206"/>
      <c r="C216" s="207"/>
      <c r="D216" s="207"/>
      <c r="E216" s="207"/>
      <c r="F216" s="207"/>
      <c r="G216" s="207"/>
      <c r="H216" s="207"/>
      <c r="I216" s="207"/>
      <c r="J216" s="207"/>
      <c r="K216" s="207"/>
      <c r="L216" s="192"/>
      <c r="N216" s="319"/>
      <c r="O216" s="170"/>
      <c r="P216" s="170"/>
    </row>
    <row r="217" spans="1:16" s="3" customFormat="1" x14ac:dyDescent="0.25">
      <c r="A217" s="14"/>
      <c r="B217" s="797"/>
      <c r="C217" s="798"/>
      <c r="D217" s="798"/>
      <c r="E217" s="798"/>
      <c r="F217" s="798"/>
      <c r="G217" s="798"/>
      <c r="H217" s="798"/>
      <c r="I217" s="798"/>
      <c r="J217" s="798"/>
      <c r="K217" s="798"/>
      <c r="L217" s="799"/>
      <c r="M217" s="174"/>
      <c r="N217" s="314"/>
      <c r="O217" s="168"/>
      <c r="P217" s="168"/>
    </row>
    <row r="218" spans="1:16" s="3" customFormat="1" x14ac:dyDescent="0.25">
      <c r="A218" s="14"/>
      <c r="B218" s="797"/>
      <c r="C218" s="798"/>
      <c r="D218" s="798"/>
      <c r="E218" s="798"/>
      <c r="F218" s="798"/>
      <c r="G218" s="798"/>
      <c r="H218" s="798"/>
      <c r="I218" s="798"/>
      <c r="J218" s="798"/>
      <c r="K218" s="798"/>
      <c r="L218" s="799"/>
      <c r="M218" s="174"/>
      <c r="N218" s="314"/>
      <c r="O218" s="168"/>
      <c r="P218" s="168"/>
    </row>
    <row r="219" spans="1:16" s="3" customFormat="1" x14ac:dyDescent="0.25">
      <c r="A219" s="14"/>
      <c r="B219" s="797"/>
      <c r="C219" s="798"/>
      <c r="D219" s="798"/>
      <c r="E219" s="798"/>
      <c r="F219" s="798"/>
      <c r="G219" s="798"/>
      <c r="H219" s="798"/>
      <c r="I219" s="798"/>
      <c r="J219" s="798"/>
      <c r="K219" s="798"/>
      <c r="L219" s="799"/>
      <c r="M219" s="174"/>
      <c r="N219" s="314"/>
      <c r="O219" s="168"/>
      <c r="P219" s="168"/>
    </row>
    <row r="220" spans="1:16" s="3" customFormat="1" x14ac:dyDescent="0.25">
      <c r="A220" s="14"/>
      <c r="B220" s="797"/>
      <c r="C220" s="798"/>
      <c r="D220" s="798"/>
      <c r="E220" s="798"/>
      <c r="F220" s="798"/>
      <c r="G220" s="798"/>
      <c r="H220" s="798"/>
      <c r="I220" s="798"/>
      <c r="J220" s="798"/>
      <c r="K220" s="798"/>
      <c r="L220" s="799"/>
      <c r="M220" s="174"/>
      <c r="N220" s="314"/>
      <c r="O220" s="168"/>
      <c r="P220" s="168"/>
    </row>
    <row r="221" spans="1:16" s="3" customFormat="1" x14ac:dyDescent="0.25">
      <c r="A221" s="14"/>
      <c r="B221" s="797"/>
      <c r="C221" s="798"/>
      <c r="D221" s="798"/>
      <c r="E221" s="798"/>
      <c r="F221" s="798"/>
      <c r="G221" s="798"/>
      <c r="H221" s="798"/>
      <c r="I221" s="798"/>
      <c r="J221" s="798"/>
      <c r="K221" s="798"/>
      <c r="L221" s="799"/>
      <c r="M221" s="174"/>
      <c r="N221" s="314"/>
      <c r="O221" s="168"/>
      <c r="P221" s="168"/>
    </row>
    <row r="222" spans="1:16" s="3" customFormat="1" x14ac:dyDescent="0.25">
      <c r="A222" s="14"/>
      <c r="B222" s="797"/>
      <c r="C222" s="798"/>
      <c r="D222" s="798"/>
      <c r="E222" s="798"/>
      <c r="F222" s="798"/>
      <c r="G222" s="798"/>
      <c r="H222" s="798"/>
      <c r="I222" s="798"/>
      <c r="J222" s="798"/>
      <c r="K222" s="798"/>
      <c r="L222" s="799"/>
      <c r="M222" s="174"/>
      <c r="N222" s="314"/>
      <c r="O222" s="168"/>
      <c r="P222" s="168"/>
    </row>
    <row r="223" spans="1:16" s="3" customFormat="1" x14ac:dyDescent="0.25">
      <c r="A223" s="14"/>
      <c r="B223" s="797"/>
      <c r="C223" s="798"/>
      <c r="D223" s="798"/>
      <c r="E223" s="798"/>
      <c r="F223" s="798"/>
      <c r="G223" s="798"/>
      <c r="H223" s="798"/>
      <c r="I223" s="798"/>
      <c r="J223" s="798"/>
      <c r="K223" s="798"/>
      <c r="L223" s="799"/>
      <c r="M223" s="174"/>
      <c r="N223" s="314"/>
      <c r="O223" s="168"/>
      <c r="P223" s="168"/>
    </row>
    <row r="224" spans="1:16" s="3" customFormat="1" x14ac:dyDescent="0.25">
      <c r="A224" s="14"/>
      <c r="B224" s="797"/>
      <c r="C224" s="798"/>
      <c r="D224" s="798"/>
      <c r="E224" s="798"/>
      <c r="F224" s="798"/>
      <c r="G224" s="798"/>
      <c r="H224" s="798"/>
      <c r="I224" s="798"/>
      <c r="J224" s="798"/>
      <c r="K224" s="798"/>
      <c r="L224" s="799"/>
      <c r="M224" s="174"/>
      <c r="N224" s="314"/>
      <c r="O224" s="168"/>
      <c r="P224" s="168"/>
    </row>
    <row r="225" spans="1:16" s="174" customFormat="1" x14ac:dyDescent="0.25">
      <c r="A225" s="190"/>
      <c r="B225" s="209"/>
      <c r="C225" s="210"/>
      <c r="D225" s="210"/>
      <c r="E225" s="210"/>
      <c r="F225" s="210"/>
      <c r="G225" s="210"/>
      <c r="H225" s="210"/>
      <c r="I225" s="210"/>
      <c r="J225" s="210"/>
      <c r="K225" s="210"/>
      <c r="L225" s="208"/>
      <c r="N225" s="319"/>
      <c r="O225" s="170"/>
      <c r="P225" s="170"/>
    </row>
    <row r="226" spans="1:16" s="3" customFormat="1" x14ac:dyDescent="0.25">
      <c r="A226" s="14"/>
      <c r="B226" s="803" t="s">
        <v>38</v>
      </c>
      <c r="C226" s="804"/>
      <c r="D226" s="804"/>
      <c r="E226" s="804"/>
      <c r="F226" s="804"/>
      <c r="G226" s="804"/>
      <c r="H226" s="804"/>
      <c r="I226" s="804"/>
      <c r="J226" s="804"/>
      <c r="K226" s="804"/>
      <c r="L226" s="805"/>
      <c r="M226" s="202"/>
      <c r="N226" s="314"/>
      <c r="O226" s="168"/>
      <c r="P226" s="168"/>
    </row>
    <row r="227" spans="1:16" s="174" customFormat="1" x14ac:dyDescent="0.25">
      <c r="A227" s="190"/>
      <c r="B227" s="206"/>
      <c r="C227" s="207"/>
      <c r="D227" s="207"/>
      <c r="E227" s="207"/>
      <c r="F227" s="207"/>
      <c r="G227" s="207"/>
      <c r="H227" s="207"/>
      <c r="I227" s="207"/>
      <c r="J227" s="207"/>
      <c r="K227" s="207"/>
      <c r="L227" s="192"/>
      <c r="N227" s="319"/>
      <c r="O227" s="170"/>
      <c r="P227" s="170"/>
    </row>
    <row r="228" spans="1:16" s="174" customFormat="1" x14ac:dyDescent="0.25">
      <c r="A228" s="190"/>
      <c r="B228" s="800" t="str">
        <f>IF(Intro!$G$28="English",O228,P228)</f>
        <v>Décrivez tout changement technologique qui a eu une incidence sur le marché canadien des marchandises depuis le 1er janvier 2023.</v>
      </c>
      <c r="C228" s="801"/>
      <c r="D228" s="801"/>
      <c r="E228" s="801"/>
      <c r="F228" s="801"/>
      <c r="G228" s="801"/>
      <c r="H228" s="801"/>
      <c r="I228" s="801"/>
      <c r="J228" s="801"/>
      <c r="K228" s="801"/>
      <c r="L228" s="802"/>
      <c r="N228" s="319"/>
      <c r="O228" s="170" t="str">
        <f>"Describe any changes in technology that have impacted the Canadian market for the goods since January 1, "&amp;Variables!B6&amp;"."</f>
        <v>Describe any changes in technology that have impacted the Canadian market for the goods since January 1, 2023.</v>
      </c>
      <c r="P228" s="170"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29" spans="1:16" s="174" customFormat="1" x14ac:dyDescent="0.25">
      <c r="A229" s="190"/>
      <c r="B229" s="206"/>
      <c r="C229" s="207"/>
      <c r="D229" s="207"/>
      <c r="E229" s="207"/>
      <c r="F229" s="207"/>
      <c r="G229" s="207"/>
      <c r="H229" s="207"/>
      <c r="I229" s="207"/>
      <c r="J229" s="207"/>
      <c r="K229" s="207"/>
      <c r="L229" s="192"/>
      <c r="N229" s="319"/>
      <c r="O229" s="170"/>
      <c r="P229" s="170"/>
    </row>
    <row r="230" spans="1:16" s="3" customFormat="1" x14ac:dyDescent="0.25">
      <c r="A230" s="14"/>
      <c r="B230" s="797"/>
      <c r="C230" s="798"/>
      <c r="D230" s="798"/>
      <c r="E230" s="798"/>
      <c r="F230" s="798"/>
      <c r="G230" s="798"/>
      <c r="H230" s="798"/>
      <c r="I230" s="798"/>
      <c r="J230" s="798"/>
      <c r="K230" s="798"/>
      <c r="L230" s="799"/>
      <c r="M230" s="174"/>
      <c r="N230" s="314"/>
      <c r="O230" s="168"/>
      <c r="P230" s="168"/>
    </row>
    <row r="231" spans="1:16" s="3" customFormat="1" x14ac:dyDescent="0.25">
      <c r="A231" s="14"/>
      <c r="B231" s="797"/>
      <c r="C231" s="798"/>
      <c r="D231" s="798"/>
      <c r="E231" s="798"/>
      <c r="F231" s="798"/>
      <c r="G231" s="798"/>
      <c r="H231" s="798"/>
      <c r="I231" s="798"/>
      <c r="J231" s="798"/>
      <c r="K231" s="798"/>
      <c r="L231" s="799"/>
      <c r="M231" s="174"/>
      <c r="N231" s="314"/>
      <c r="O231" s="168"/>
      <c r="P231" s="168"/>
    </row>
    <row r="232" spans="1:16" s="3" customFormat="1" x14ac:dyDescent="0.25">
      <c r="A232" s="14"/>
      <c r="B232" s="797"/>
      <c r="C232" s="798"/>
      <c r="D232" s="798"/>
      <c r="E232" s="798"/>
      <c r="F232" s="798"/>
      <c r="G232" s="798"/>
      <c r="H232" s="798"/>
      <c r="I232" s="798"/>
      <c r="J232" s="798"/>
      <c r="K232" s="798"/>
      <c r="L232" s="799"/>
      <c r="M232" s="174"/>
      <c r="N232" s="314"/>
      <c r="O232" s="168"/>
      <c r="P232" s="168"/>
    </row>
    <row r="233" spans="1:16" s="3" customFormat="1" x14ac:dyDescent="0.25">
      <c r="A233" s="14"/>
      <c r="B233" s="797"/>
      <c r="C233" s="798"/>
      <c r="D233" s="798"/>
      <c r="E233" s="798"/>
      <c r="F233" s="798"/>
      <c r="G233" s="798"/>
      <c r="H233" s="798"/>
      <c r="I233" s="798"/>
      <c r="J233" s="798"/>
      <c r="K233" s="798"/>
      <c r="L233" s="799"/>
      <c r="M233" s="174"/>
      <c r="N233" s="314"/>
      <c r="O233" s="168"/>
      <c r="P233" s="168"/>
    </row>
    <row r="234" spans="1:16" s="3" customFormat="1" x14ac:dyDescent="0.25">
      <c r="A234" s="14"/>
      <c r="B234" s="797"/>
      <c r="C234" s="798"/>
      <c r="D234" s="798"/>
      <c r="E234" s="798"/>
      <c r="F234" s="798"/>
      <c r="G234" s="798"/>
      <c r="H234" s="798"/>
      <c r="I234" s="798"/>
      <c r="J234" s="798"/>
      <c r="K234" s="798"/>
      <c r="L234" s="799"/>
      <c r="M234" s="174"/>
      <c r="N234" s="314"/>
      <c r="O234" s="168"/>
      <c r="P234" s="168"/>
    </row>
    <row r="235" spans="1:16" s="3" customFormat="1" x14ac:dyDescent="0.25">
      <c r="A235" s="14"/>
      <c r="B235" s="797"/>
      <c r="C235" s="798"/>
      <c r="D235" s="798"/>
      <c r="E235" s="798"/>
      <c r="F235" s="798"/>
      <c r="G235" s="798"/>
      <c r="H235" s="798"/>
      <c r="I235" s="798"/>
      <c r="J235" s="798"/>
      <c r="K235" s="798"/>
      <c r="L235" s="799"/>
      <c r="M235" s="174"/>
      <c r="N235" s="314"/>
      <c r="O235" s="168"/>
      <c r="P235" s="168"/>
    </row>
    <row r="236" spans="1:16" s="3" customFormat="1" x14ac:dyDescent="0.25">
      <c r="A236" s="14"/>
      <c r="B236" s="797"/>
      <c r="C236" s="798"/>
      <c r="D236" s="798"/>
      <c r="E236" s="798"/>
      <c r="F236" s="798"/>
      <c r="G236" s="798"/>
      <c r="H236" s="798"/>
      <c r="I236" s="798"/>
      <c r="J236" s="798"/>
      <c r="K236" s="798"/>
      <c r="L236" s="799"/>
      <c r="M236" s="174"/>
      <c r="N236" s="314"/>
      <c r="O236" s="168"/>
      <c r="P236" s="168"/>
    </row>
    <row r="237" spans="1:16" s="3" customFormat="1" x14ac:dyDescent="0.25">
      <c r="A237" s="14"/>
      <c r="B237" s="797"/>
      <c r="C237" s="798"/>
      <c r="D237" s="798"/>
      <c r="E237" s="798"/>
      <c r="F237" s="798"/>
      <c r="G237" s="798"/>
      <c r="H237" s="798"/>
      <c r="I237" s="798"/>
      <c r="J237" s="798"/>
      <c r="K237" s="798"/>
      <c r="L237" s="799"/>
      <c r="M237" s="174"/>
      <c r="N237" s="314"/>
      <c r="O237" s="168"/>
      <c r="P237" s="168"/>
    </row>
    <row r="238" spans="1:16" s="174" customFormat="1" x14ac:dyDescent="0.25">
      <c r="A238" s="190"/>
      <c r="B238" s="209"/>
      <c r="C238" s="210"/>
      <c r="D238" s="210"/>
      <c r="E238" s="210"/>
      <c r="F238" s="210"/>
      <c r="G238" s="210"/>
      <c r="H238" s="210"/>
      <c r="I238" s="210"/>
      <c r="J238" s="210"/>
      <c r="K238" s="210"/>
      <c r="L238" s="208"/>
      <c r="N238" s="319"/>
      <c r="O238" s="170"/>
      <c r="P238" s="170"/>
    </row>
    <row r="239" spans="1:16" s="3" customFormat="1" x14ac:dyDescent="0.25">
      <c r="A239" s="14"/>
      <c r="B239" s="803" t="s">
        <v>39</v>
      </c>
      <c r="C239" s="804"/>
      <c r="D239" s="804"/>
      <c r="E239" s="804"/>
      <c r="F239" s="804"/>
      <c r="G239" s="804"/>
      <c r="H239" s="804"/>
      <c r="I239" s="804"/>
      <c r="J239" s="804"/>
      <c r="K239" s="804"/>
      <c r="L239" s="805"/>
      <c r="M239" s="202"/>
      <c r="N239" s="314"/>
      <c r="O239" s="168"/>
      <c r="P239" s="168"/>
    </row>
    <row r="240" spans="1:16" s="174" customFormat="1" x14ac:dyDescent="0.25">
      <c r="A240" s="190"/>
      <c r="B240" s="206"/>
      <c r="C240" s="207"/>
      <c r="D240" s="207"/>
      <c r="E240" s="207"/>
      <c r="F240" s="207"/>
      <c r="G240" s="207"/>
      <c r="H240" s="207"/>
      <c r="I240" s="207"/>
      <c r="J240" s="207"/>
      <c r="K240" s="207"/>
      <c r="L240" s="192"/>
      <c r="N240" s="319"/>
      <c r="O240" s="170"/>
      <c r="P240" s="170"/>
    </row>
    <row r="241" spans="1:16" s="174" customFormat="1" x14ac:dyDescent="0.25">
      <c r="A241" s="190"/>
      <c r="B241" s="734" t="str">
        <f>IF(Intro!$G$28="English",O241,P241)</f>
        <v>Expliquez les circonstances dans lesquelles les acheteurs canadiens sont prêts à payer une prime pour les marchandises produites au Canada. Quel serait le montant de cette prime?</v>
      </c>
      <c r="C241" s="735"/>
      <c r="D241" s="735"/>
      <c r="E241" s="735"/>
      <c r="F241" s="735"/>
      <c r="G241" s="735"/>
      <c r="H241" s="735"/>
      <c r="I241" s="735"/>
      <c r="J241" s="735"/>
      <c r="K241" s="735"/>
      <c r="L241" s="736"/>
      <c r="N241" s="319"/>
      <c r="O241" s="170" t="s">
        <v>288</v>
      </c>
      <c r="P241" s="170" t="s">
        <v>335</v>
      </c>
    </row>
    <row r="242" spans="1:16" s="174" customFormat="1" x14ac:dyDescent="0.25">
      <c r="A242" s="190"/>
      <c r="B242" s="734"/>
      <c r="C242" s="735"/>
      <c r="D242" s="735"/>
      <c r="E242" s="735"/>
      <c r="F242" s="735"/>
      <c r="G242" s="735"/>
      <c r="H242" s="735"/>
      <c r="I242" s="735"/>
      <c r="J242" s="735"/>
      <c r="K242" s="735"/>
      <c r="L242" s="736"/>
      <c r="N242" s="319"/>
      <c r="O242" s="170"/>
      <c r="P242" s="170"/>
    </row>
    <row r="243" spans="1:16" s="174" customFormat="1" x14ac:dyDescent="0.25">
      <c r="A243" s="190"/>
      <c r="B243" s="206"/>
      <c r="C243" s="207"/>
      <c r="D243" s="207"/>
      <c r="E243" s="207"/>
      <c r="F243" s="207"/>
      <c r="G243" s="207"/>
      <c r="H243" s="207"/>
      <c r="I243" s="207"/>
      <c r="J243" s="207"/>
      <c r="K243" s="207"/>
      <c r="L243" s="192"/>
      <c r="N243" s="319"/>
      <c r="O243" s="170"/>
      <c r="P243" s="170"/>
    </row>
    <row r="244" spans="1:16" s="149" customFormat="1" x14ac:dyDescent="0.25">
      <c r="A244" s="186"/>
      <c r="B244" s="679" t="str">
        <f>IF(Intro!$G$28="English",O244,P244)</f>
        <v xml:space="preserve"> Majoration du prix</v>
      </c>
      <c r="C244" s="680"/>
      <c r="D244" s="246" t="s">
        <v>149</v>
      </c>
      <c r="E244" s="247"/>
      <c r="F244" s="207"/>
      <c r="G244" s="207"/>
      <c r="H244" s="207"/>
      <c r="I244" s="207"/>
      <c r="J244" s="207"/>
      <c r="K244" s="207"/>
      <c r="L244" s="192"/>
      <c r="N244" s="320"/>
      <c r="O244" s="170" t="s">
        <v>237</v>
      </c>
      <c r="P244" s="170" t="s">
        <v>238</v>
      </c>
    </row>
    <row r="245" spans="1:16" s="174" customFormat="1" x14ac:dyDescent="0.25">
      <c r="A245" s="190"/>
      <c r="B245" s="206"/>
      <c r="C245" s="207"/>
      <c r="D245" s="207"/>
      <c r="E245" s="207"/>
      <c r="F245" s="207"/>
      <c r="G245" s="207"/>
      <c r="H245" s="207"/>
      <c r="I245" s="207"/>
      <c r="J245" s="207"/>
      <c r="K245" s="207"/>
      <c r="L245" s="192"/>
      <c r="N245" s="319"/>
      <c r="O245" s="170"/>
      <c r="P245" s="170"/>
    </row>
    <row r="246" spans="1:16" s="3" customFormat="1" x14ac:dyDescent="0.25">
      <c r="A246" s="14"/>
      <c r="B246" s="797"/>
      <c r="C246" s="798"/>
      <c r="D246" s="798"/>
      <c r="E246" s="798"/>
      <c r="F246" s="798"/>
      <c r="G246" s="798"/>
      <c r="H246" s="798"/>
      <c r="I246" s="798"/>
      <c r="J246" s="798"/>
      <c r="K246" s="798"/>
      <c r="L246" s="799"/>
      <c r="M246" s="174"/>
      <c r="N246" s="314"/>
      <c r="O246" s="168"/>
      <c r="P246" s="168"/>
    </row>
    <row r="247" spans="1:16" s="3" customFormat="1" x14ac:dyDescent="0.25">
      <c r="A247" s="14"/>
      <c r="B247" s="797"/>
      <c r="C247" s="798"/>
      <c r="D247" s="798"/>
      <c r="E247" s="798"/>
      <c r="F247" s="798"/>
      <c r="G247" s="798"/>
      <c r="H247" s="798"/>
      <c r="I247" s="798"/>
      <c r="J247" s="798"/>
      <c r="K247" s="798"/>
      <c r="L247" s="799"/>
      <c r="M247" s="174"/>
      <c r="N247" s="314"/>
      <c r="O247" s="168"/>
      <c r="P247" s="168"/>
    </row>
    <row r="248" spans="1:16" s="3" customFormat="1" x14ac:dyDescent="0.25">
      <c r="A248" s="14"/>
      <c r="B248" s="797"/>
      <c r="C248" s="798"/>
      <c r="D248" s="798"/>
      <c r="E248" s="798"/>
      <c r="F248" s="798"/>
      <c r="G248" s="798"/>
      <c r="H248" s="798"/>
      <c r="I248" s="798"/>
      <c r="J248" s="798"/>
      <c r="K248" s="798"/>
      <c r="L248" s="799"/>
      <c r="M248" s="174"/>
      <c r="N248" s="314"/>
      <c r="O248" s="168"/>
      <c r="P248" s="168"/>
    </row>
    <row r="249" spans="1:16" s="3" customFormat="1" x14ac:dyDescent="0.25">
      <c r="A249" s="14"/>
      <c r="B249" s="797"/>
      <c r="C249" s="798"/>
      <c r="D249" s="798"/>
      <c r="E249" s="798"/>
      <c r="F249" s="798"/>
      <c r="G249" s="798"/>
      <c r="H249" s="798"/>
      <c r="I249" s="798"/>
      <c r="J249" s="798"/>
      <c r="K249" s="798"/>
      <c r="L249" s="799"/>
      <c r="M249" s="174"/>
      <c r="N249" s="314"/>
      <c r="O249" s="168"/>
      <c r="P249" s="168"/>
    </row>
    <row r="250" spans="1:16" s="3" customFormat="1" x14ac:dyDescent="0.25">
      <c r="A250" s="14"/>
      <c r="B250" s="797"/>
      <c r="C250" s="798"/>
      <c r="D250" s="798"/>
      <c r="E250" s="798"/>
      <c r="F250" s="798"/>
      <c r="G250" s="798"/>
      <c r="H250" s="798"/>
      <c r="I250" s="798"/>
      <c r="J250" s="798"/>
      <c r="K250" s="798"/>
      <c r="L250" s="799"/>
      <c r="M250" s="174"/>
      <c r="N250" s="314"/>
      <c r="O250" s="168"/>
      <c r="P250" s="168"/>
    </row>
    <row r="251" spans="1:16" s="3" customFormat="1" x14ac:dyDescent="0.25">
      <c r="A251" s="14"/>
      <c r="B251" s="797"/>
      <c r="C251" s="798"/>
      <c r="D251" s="798"/>
      <c r="E251" s="798"/>
      <c r="F251" s="798"/>
      <c r="G251" s="798"/>
      <c r="H251" s="798"/>
      <c r="I251" s="798"/>
      <c r="J251" s="798"/>
      <c r="K251" s="798"/>
      <c r="L251" s="799"/>
      <c r="M251" s="174"/>
      <c r="N251" s="314"/>
      <c r="O251" s="168"/>
      <c r="P251" s="168"/>
    </row>
    <row r="252" spans="1:16" s="3" customFormat="1" x14ac:dyDescent="0.25">
      <c r="A252" s="14"/>
      <c r="B252" s="797"/>
      <c r="C252" s="798"/>
      <c r="D252" s="798"/>
      <c r="E252" s="798"/>
      <c r="F252" s="798"/>
      <c r="G252" s="798"/>
      <c r="H252" s="798"/>
      <c r="I252" s="798"/>
      <c r="J252" s="798"/>
      <c r="K252" s="798"/>
      <c r="L252" s="799"/>
      <c r="M252" s="174"/>
      <c r="N252" s="314"/>
      <c r="O252" s="168"/>
      <c r="P252" s="168"/>
    </row>
    <row r="253" spans="1:16" s="3" customFormat="1" x14ac:dyDescent="0.25">
      <c r="A253" s="14"/>
      <c r="B253" s="797"/>
      <c r="C253" s="798"/>
      <c r="D253" s="798"/>
      <c r="E253" s="798"/>
      <c r="F253" s="798"/>
      <c r="G253" s="798"/>
      <c r="H253" s="798"/>
      <c r="I253" s="798"/>
      <c r="J253" s="798"/>
      <c r="K253" s="798"/>
      <c r="L253" s="799"/>
      <c r="M253" s="174"/>
      <c r="N253" s="314"/>
      <c r="O253" s="168"/>
      <c r="P253" s="168"/>
    </row>
    <row r="254" spans="1:16" s="174" customFormat="1" x14ac:dyDescent="0.25">
      <c r="A254" s="190"/>
      <c r="B254" s="209"/>
      <c r="C254" s="210"/>
      <c r="D254" s="210"/>
      <c r="E254" s="210"/>
      <c r="F254" s="210"/>
      <c r="G254" s="210"/>
      <c r="H254" s="210"/>
      <c r="I254" s="210"/>
      <c r="J254" s="210"/>
      <c r="K254" s="210"/>
      <c r="L254" s="208"/>
      <c r="N254" s="319"/>
      <c r="O254" s="170"/>
      <c r="P254" s="170"/>
    </row>
    <row r="255" spans="1:16" s="3" customFormat="1" x14ac:dyDescent="0.25">
      <c r="A255" s="14"/>
      <c r="B255" s="803" t="s">
        <v>239</v>
      </c>
      <c r="C255" s="804"/>
      <c r="D255" s="804"/>
      <c r="E255" s="804"/>
      <c r="F255" s="804"/>
      <c r="G255" s="804"/>
      <c r="H255" s="804"/>
      <c r="I255" s="804"/>
      <c r="J255" s="804"/>
      <c r="K255" s="804"/>
      <c r="L255" s="805"/>
      <c r="M255" s="202"/>
      <c r="N255" s="314"/>
      <c r="O255" s="168"/>
      <c r="P255" s="168"/>
    </row>
    <row r="256" spans="1:16" s="174" customFormat="1" x14ac:dyDescent="0.25">
      <c r="A256" s="190"/>
      <c r="B256" s="206"/>
      <c r="C256" s="207"/>
      <c r="D256" s="207"/>
      <c r="E256" s="207"/>
      <c r="F256" s="207"/>
      <c r="G256" s="207"/>
      <c r="H256" s="207"/>
      <c r="I256" s="207"/>
      <c r="J256" s="207"/>
      <c r="K256" s="207"/>
      <c r="L256" s="192"/>
      <c r="M256" s="357"/>
      <c r="N256" s="319"/>
      <c r="O256" s="170"/>
      <c r="P256" s="170"/>
    </row>
    <row r="257" spans="1:16" s="174" customFormat="1" x14ac:dyDescent="0.25">
      <c r="A257" s="190"/>
      <c r="B257" s="800" t="str">
        <f>IF(Intro!$G$28="English",O257,P257)</f>
        <v>Dans quelle mesure les marchandises produites au Canada sont-elles interchangeables avec les marchandises importées des autres pays?</v>
      </c>
      <c r="C257" s="801"/>
      <c r="D257" s="801"/>
      <c r="E257" s="801"/>
      <c r="F257" s="801"/>
      <c r="G257" s="801"/>
      <c r="H257" s="801"/>
      <c r="I257" s="801"/>
      <c r="J257" s="801"/>
      <c r="K257" s="801"/>
      <c r="L257" s="802"/>
      <c r="M257" s="357"/>
      <c r="N257" s="319"/>
      <c r="O257" s="170" t="str">
        <f>"To what extent are the goods produced in Canada interchangeable with the goods imported from "&amp;Variables!B5&amp;"?"</f>
        <v>To what extent are the goods produced in Canada interchangeable with the goods imported from other countries?</v>
      </c>
      <c r="P257" s="170" t="str">
        <f>"Dans quelle mesure les marchandises produites au Canada sont-elles interchangeables avec les marchandises importées "&amp;Variables!C5&amp;"?"</f>
        <v>Dans quelle mesure les marchandises produites au Canada sont-elles interchangeables avec les marchandises importées des autres pays?</v>
      </c>
    </row>
    <row r="258" spans="1:16" s="174" customFormat="1" x14ac:dyDescent="0.25">
      <c r="A258" s="190"/>
      <c r="B258" s="206"/>
      <c r="C258" s="207"/>
      <c r="D258" s="207"/>
      <c r="E258" s="207"/>
      <c r="F258" s="207"/>
      <c r="G258" s="207"/>
      <c r="H258" s="207"/>
      <c r="I258" s="207"/>
      <c r="J258" s="207"/>
      <c r="K258" s="207"/>
      <c r="L258" s="192"/>
      <c r="N258" s="319"/>
      <c r="O258" s="170"/>
      <c r="P258" s="170"/>
    </row>
    <row r="259" spans="1:16" s="3" customFormat="1" x14ac:dyDescent="0.25">
      <c r="A259" s="14"/>
      <c r="B259" s="797"/>
      <c r="C259" s="798"/>
      <c r="D259" s="798"/>
      <c r="E259" s="798"/>
      <c r="F259" s="798"/>
      <c r="G259" s="798"/>
      <c r="H259" s="798"/>
      <c r="I259" s="798"/>
      <c r="J259" s="798"/>
      <c r="K259" s="798"/>
      <c r="L259" s="799"/>
      <c r="M259" s="174"/>
      <c r="N259" s="314"/>
      <c r="O259" s="168"/>
      <c r="P259" s="168"/>
    </row>
    <row r="260" spans="1:16" s="3" customFormat="1" x14ac:dyDescent="0.25">
      <c r="A260" s="14"/>
      <c r="B260" s="797"/>
      <c r="C260" s="798"/>
      <c r="D260" s="798"/>
      <c r="E260" s="798"/>
      <c r="F260" s="798"/>
      <c r="G260" s="798"/>
      <c r="H260" s="798"/>
      <c r="I260" s="798"/>
      <c r="J260" s="798"/>
      <c r="K260" s="798"/>
      <c r="L260" s="799"/>
      <c r="M260" s="174"/>
      <c r="N260" s="314"/>
      <c r="O260" s="168"/>
      <c r="P260" s="168"/>
    </row>
    <row r="261" spans="1:16" s="3" customFormat="1" x14ac:dyDescent="0.25">
      <c r="A261" s="14"/>
      <c r="B261" s="797"/>
      <c r="C261" s="798"/>
      <c r="D261" s="798"/>
      <c r="E261" s="798"/>
      <c r="F261" s="798"/>
      <c r="G261" s="798"/>
      <c r="H261" s="798"/>
      <c r="I261" s="798"/>
      <c r="J261" s="798"/>
      <c r="K261" s="798"/>
      <c r="L261" s="799"/>
      <c r="M261" s="174"/>
      <c r="N261" s="314"/>
      <c r="O261" s="168"/>
      <c r="P261" s="168"/>
    </row>
    <row r="262" spans="1:16" s="3" customFormat="1" x14ac:dyDescent="0.25">
      <c r="A262" s="14"/>
      <c r="B262" s="797"/>
      <c r="C262" s="798"/>
      <c r="D262" s="798"/>
      <c r="E262" s="798"/>
      <c r="F262" s="798"/>
      <c r="G262" s="798"/>
      <c r="H262" s="798"/>
      <c r="I262" s="798"/>
      <c r="J262" s="798"/>
      <c r="K262" s="798"/>
      <c r="L262" s="799"/>
      <c r="M262" s="174"/>
      <c r="N262" s="314"/>
      <c r="O262" s="168"/>
      <c r="P262" s="168"/>
    </row>
    <row r="263" spans="1:16" s="3" customFormat="1" x14ac:dyDescent="0.25">
      <c r="A263" s="14"/>
      <c r="B263" s="797"/>
      <c r="C263" s="798"/>
      <c r="D263" s="798"/>
      <c r="E263" s="798"/>
      <c r="F263" s="798"/>
      <c r="G263" s="798"/>
      <c r="H263" s="798"/>
      <c r="I263" s="798"/>
      <c r="J263" s="798"/>
      <c r="K263" s="798"/>
      <c r="L263" s="799"/>
      <c r="M263" s="174"/>
      <c r="N263" s="314"/>
      <c r="O263" s="168"/>
      <c r="P263" s="168"/>
    </row>
    <row r="264" spans="1:16" s="3" customFormat="1" x14ac:dyDescent="0.25">
      <c r="A264" s="14"/>
      <c r="B264" s="797"/>
      <c r="C264" s="798"/>
      <c r="D264" s="798"/>
      <c r="E264" s="798"/>
      <c r="F264" s="798"/>
      <c r="G264" s="798"/>
      <c r="H264" s="798"/>
      <c r="I264" s="798"/>
      <c r="J264" s="798"/>
      <c r="K264" s="798"/>
      <c r="L264" s="799"/>
      <c r="M264" s="174"/>
      <c r="N264" s="314"/>
      <c r="O264" s="168"/>
      <c r="P264" s="168"/>
    </row>
    <row r="265" spans="1:16" s="3" customFormat="1" x14ac:dyDescent="0.25">
      <c r="A265" s="14"/>
      <c r="B265" s="797"/>
      <c r="C265" s="798"/>
      <c r="D265" s="798"/>
      <c r="E265" s="798"/>
      <c r="F265" s="798"/>
      <c r="G265" s="798"/>
      <c r="H265" s="798"/>
      <c r="I265" s="798"/>
      <c r="J265" s="798"/>
      <c r="K265" s="798"/>
      <c r="L265" s="799"/>
      <c r="M265" s="174"/>
      <c r="N265" s="314"/>
      <c r="O265" s="168"/>
      <c r="P265" s="168"/>
    </row>
    <row r="266" spans="1:16" s="3" customFormat="1" x14ac:dyDescent="0.25">
      <c r="A266" s="14"/>
      <c r="B266" s="797"/>
      <c r="C266" s="798"/>
      <c r="D266" s="798"/>
      <c r="E266" s="798"/>
      <c r="F266" s="798"/>
      <c r="G266" s="798"/>
      <c r="H266" s="798"/>
      <c r="I266" s="798"/>
      <c r="J266" s="798"/>
      <c r="K266" s="798"/>
      <c r="L266" s="799"/>
      <c r="M266" s="174"/>
      <c r="N266" s="314"/>
      <c r="O266" s="168"/>
      <c r="P266" s="168"/>
    </row>
    <row r="267" spans="1:16" s="174" customFormat="1" x14ac:dyDescent="0.25">
      <c r="A267" s="190"/>
      <c r="B267" s="209"/>
      <c r="C267" s="210"/>
      <c r="D267" s="210"/>
      <c r="E267" s="210"/>
      <c r="F267" s="210"/>
      <c r="G267" s="210"/>
      <c r="H267" s="210"/>
      <c r="I267" s="210"/>
      <c r="J267" s="210"/>
      <c r="K267" s="210"/>
      <c r="L267" s="208"/>
      <c r="N267" s="319"/>
      <c r="O267" s="170"/>
      <c r="P267" s="170"/>
    </row>
    <row r="268" spans="1:16" s="3" customFormat="1" x14ac:dyDescent="0.25">
      <c r="A268" s="14"/>
      <c r="B268" s="803" t="s">
        <v>240</v>
      </c>
      <c r="C268" s="804"/>
      <c r="D268" s="804"/>
      <c r="E268" s="804"/>
      <c r="F268" s="804"/>
      <c r="G268" s="804"/>
      <c r="H268" s="804"/>
      <c r="I268" s="804"/>
      <c r="J268" s="804"/>
      <c r="K268" s="804"/>
      <c r="L268" s="805"/>
      <c r="M268" s="202"/>
      <c r="N268" s="314"/>
      <c r="O268" s="168"/>
      <c r="P268" s="168"/>
    </row>
    <row r="269" spans="1:16" s="174" customFormat="1" x14ac:dyDescent="0.25">
      <c r="A269" s="190"/>
      <c r="B269" s="206"/>
      <c r="C269" s="207"/>
      <c r="D269" s="207"/>
      <c r="E269" s="207"/>
      <c r="F269" s="207"/>
      <c r="G269" s="207"/>
      <c r="H269" s="207"/>
      <c r="I269" s="207"/>
      <c r="J269" s="207"/>
      <c r="K269" s="207"/>
      <c r="L269" s="192"/>
      <c r="M269" s="357"/>
      <c r="N269" s="319"/>
      <c r="O269" s="170"/>
      <c r="P269" s="170"/>
    </row>
    <row r="270" spans="1:16" s="174" customFormat="1" x14ac:dyDescent="0.25">
      <c r="A270" s="190"/>
      <c r="B270" s="800" t="str">
        <f>IF(Intro!$G$28="English",O270,P270)</f>
        <v>Dans quelle mesure les marchandises produites au Canada sont-elles comparables en prix aux marchandises importées des autres pays?</v>
      </c>
      <c r="C270" s="801"/>
      <c r="D270" s="801"/>
      <c r="E270" s="801"/>
      <c r="F270" s="801"/>
      <c r="G270" s="801"/>
      <c r="H270" s="801"/>
      <c r="I270" s="801"/>
      <c r="J270" s="801"/>
      <c r="K270" s="801"/>
      <c r="L270" s="802"/>
      <c r="M270" s="357"/>
      <c r="N270" s="319"/>
      <c r="O270" s="170" t="str">
        <f>"To what extent are the goods produced in Canada comparable in price with the goods imported from "&amp;Variables!B5&amp;"?"</f>
        <v>To what extent are the goods produced in Canada comparable in price with the goods imported from other countries?</v>
      </c>
      <c r="P270" s="170" t="str">
        <f>"Dans quelle mesure les marchandises produites au Canada sont-elles comparables en prix aux marchandises importées "&amp;Variables!C5&amp;"?"</f>
        <v>Dans quelle mesure les marchandises produites au Canada sont-elles comparables en prix aux marchandises importées des autres pays?</v>
      </c>
    </row>
    <row r="271" spans="1:16" s="174" customFormat="1" x14ac:dyDescent="0.25">
      <c r="A271" s="190"/>
      <c r="B271" s="206"/>
      <c r="C271" s="207"/>
      <c r="D271" s="207"/>
      <c r="E271" s="207"/>
      <c r="F271" s="207"/>
      <c r="G271" s="207"/>
      <c r="H271" s="207"/>
      <c r="I271" s="207"/>
      <c r="J271" s="207"/>
      <c r="K271" s="207"/>
      <c r="L271" s="192"/>
      <c r="N271" s="319"/>
      <c r="O271" s="170"/>
      <c r="P271" s="170"/>
    </row>
    <row r="272" spans="1:16" s="3" customFormat="1" x14ac:dyDescent="0.25">
      <c r="A272" s="14"/>
      <c r="B272" s="797"/>
      <c r="C272" s="798"/>
      <c r="D272" s="798"/>
      <c r="E272" s="798"/>
      <c r="F272" s="798"/>
      <c r="G272" s="798"/>
      <c r="H272" s="798"/>
      <c r="I272" s="798"/>
      <c r="J272" s="798"/>
      <c r="K272" s="798"/>
      <c r="L272" s="799"/>
      <c r="M272" s="174"/>
      <c r="N272" s="314"/>
      <c r="O272" s="168"/>
      <c r="P272" s="168"/>
    </row>
    <row r="273" spans="1:16" s="3" customFormat="1" x14ac:dyDescent="0.25">
      <c r="A273" s="14"/>
      <c r="B273" s="797"/>
      <c r="C273" s="798"/>
      <c r="D273" s="798"/>
      <c r="E273" s="798"/>
      <c r="F273" s="798"/>
      <c r="G273" s="798"/>
      <c r="H273" s="798"/>
      <c r="I273" s="798"/>
      <c r="J273" s="798"/>
      <c r="K273" s="798"/>
      <c r="L273" s="799"/>
      <c r="M273" s="174"/>
      <c r="N273" s="314"/>
      <c r="O273" s="168"/>
      <c r="P273" s="168"/>
    </row>
    <row r="274" spans="1:16" s="3" customFormat="1" x14ac:dyDescent="0.25">
      <c r="A274" s="14"/>
      <c r="B274" s="797"/>
      <c r="C274" s="798"/>
      <c r="D274" s="798"/>
      <c r="E274" s="798"/>
      <c r="F274" s="798"/>
      <c r="G274" s="798"/>
      <c r="H274" s="798"/>
      <c r="I274" s="798"/>
      <c r="J274" s="798"/>
      <c r="K274" s="798"/>
      <c r="L274" s="799"/>
      <c r="M274" s="174"/>
      <c r="N274" s="314"/>
      <c r="O274" s="168"/>
      <c r="P274" s="168"/>
    </row>
    <row r="275" spans="1:16" s="3" customFormat="1" x14ac:dyDescent="0.25">
      <c r="A275" s="14"/>
      <c r="B275" s="797"/>
      <c r="C275" s="798"/>
      <c r="D275" s="798"/>
      <c r="E275" s="798"/>
      <c r="F275" s="798"/>
      <c r="G275" s="798"/>
      <c r="H275" s="798"/>
      <c r="I275" s="798"/>
      <c r="J275" s="798"/>
      <c r="K275" s="798"/>
      <c r="L275" s="799"/>
      <c r="M275" s="174"/>
      <c r="N275" s="314"/>
      <c r="O275" s="168"/>
      <c r="P275" s="168"/>
    </row>
    <row r="276" spans="1:16" s="3" customFormat="1" x14ac:dyDescent="0.25">
      <c r="A276" s="14"/>
      <c r="B276" s="797"/>
      <c r="C276" s="798"/>
      <c r="D276" s="798"/>
      <c r="E276" s="798"/>
      <c r="F276" s="798"/>
      <c r="G276" s="798"/>
      <c r="H276" s="798"/>
      <c r="I276" s="798"/>
      <c r="J276" s="798"/>
      <c r="K276" s="798"/>
      <c r="L276" s="799"/>
      <c r="M276" s="174"/>
      <c r="N276" s="314"/>
      <c r="O276" s="168"/>
      <c r="P276" s="168"/>
    </row>
    <row r="277" spans="1:16" s="3" customFormat="1" x14ac:dyDescent="0.25">
      <c r="A277" s="14"/>
      <c r="B277" s="797"/>
      <c r="C277" s="798"/>
      <c r="D277" s="798"/>
      <c r="E277" s="798"/>
      <c r="F277" s="798"/>
      <c r="G277" s="798"/>
      <c r="H277" s="798"/>
      <c r="I277" s="798"/>
      <c r="J277" s="798"/>
      <c r="K277" s="798"/>
      <c r="L277" s="799"/>
      <c r="M277" s="174"/>
      <c r="N277" s="314"/>
      <c r="O277" s="168"/>
      <c r="P277" s="168"/>
    </row>
    <row r="278" spans="1:16" s="3" customFormat="1" x14ac:dyDescent="0.25">
      <c r="A278" s="14"/>
      <c r="B278" s="797"/>
      <c r="C278" s="798"/>
      <c r="D278" s="798"/>
      <c r="E278" s="798"/>
      <c r="F278" s="798"/>
      <c r="G278" s="798"/>
      <c r="H278" s="798"/>
      <c r="I278" s="798"/>
      <c r="J278" s="798"/>
      <c r="K278" s="798"/>
      <c r="L278" s="799"/>
      <c r="M278" s="174"/>
      <c r="N278" s="314"/>
      <c r="O278" s="168"/>
      <c r="P278" s="168"/>
    </row>
    <row r="279" spans="1:16" s="3" customFormat="1" x14ac:dyDescent="0.25">
      <c r="A279" s="14"/>
      <c r="B279" s="797"/>
      <c r="C279" s="798"/>
      <c r="D279" s="798"/>
      <c r="E279" s="798"/>
      <c r="F279" s="798"/>
      <c r="G279" s="798"/>
      <c r="H279" s="798"/>
      <c r="I279" s="798"/>
      <c r="J279" s="798"/>
      <c r="K279" s="798"/>
      <c r="L279" s="799"/>
      <c r="M279" s="174"/>
      <c r="N279" s="314"/>
      <c r="O279" s="168"/>
      <c r="P279" s="168"/>
    </row>
    <row r="280" spans="1:16" s="174" customFormat="1" x14ac:dyDescent="0.25">
      <c r="A280" s="190"/>
      <c r="B280" s="209"/>
      <c r="C280" s="210"/>
      <c r="D280" s="210"/>
      <c r="E280" s="210"/>
      <c r="F280" s="210"/>
      <c r="G280" s="210"/>
      <c r="H280" s="210"/>
      <c r="I280" s="210"/>
      <c r="J280" s="210"/>
      <c r="K280" s="210"/>
      <c r="L280" s="208"/>
      <c r="N280" s="319"/>
      <c r="O280" s="170"/>
      <c r="P280" s="170"/>
    </row>
    <row r="281" spans="1:16" s="3" customFormat="1" x14ac:dyDescent="0.25">
      <c r="A281" s="14"/>
      <c r="B281" s="803" t="s">
        <v>241</v>
      </c>
      <c r="C281" s="804"/>
      <c r="D281" s="804"/>
      <c r="E281" s="804"/>
      <c r="F281" s="804"/>
      <c r="G281" s="804"/>
      <c r="H281" s="804"/>
      <c r="I281" s="804"/>
      <c r="J281" s="804"/>
      <c r="K281" s="804"/>
      <c r="L281" s="805"/>
      <c r="M281" s="202"/>
      <c r="N281" s="314"/>
      <c r="O281" s="168"/>
      <c r="P281" s="168"/>
    </row>
    <row r="282" spans="1:16" s="174" customFormat="1" x14ac:dyDescent="0.25">
      <c r="A282" s="190"/>
      <c r="B282" s="206"/>
      <c r="C282" s="207"/>
      <c r="D282" s="207"/>
      <c r="E282" s="207"/>
      <c r="F282" s="207"/>
      <c r="G282" s="207"/>
      <c r="H282" s="207"/>
      <c r="I282" s="207"/>
      <c r="J282" s="207"/>
      <c r="K282" s="207"/>
      <c r="L282" s="192"/>
      <c r="M282" s="357"/>
      <c r="N282" s="319"/>
      <c r="O282" s="170"/>
      <c r="P282" s="170"/>
    </row>
    <row r="283" spans="1:16" s="174" customFormat="1" x14ac:dyDescent="0.25">
      <c r="A283" s="190"/>
      <c r="B283" s="734" t="str">
        <f>IF(Intro!$G$28="English",O283,P283)</f>
        <v>Dans quelle mesure les marchandises produites au Canada sont-elles comparables en termes de facteurs autres que le prix (y compris la qualité du produit, les délais d'exécution et de livraison, la fiabilité de l'approvisionnement, etc.) avec les marchandises importées des autres pays?</v>
      </c>
      <c r="C283" s="735"/>
      <c r="D283" s="735"/>
      <c r="E283" s="735"/>
      <c r="F283" s="735"/>
      <c r="G283" s="735"/>
      <c r="H283" s="735"/>
      <c r="I283" s="735"/>
      <c r="J283" s="735"/>
      <c r="K283" s="735"/>
      <c r="L283" s="736"/>
      <c r="M283" s="357"/>
      <c r="N283" s="319"/>
      <c r="O283" s="170"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other countries?</v>
      </c>
      <c r="P283" s="170"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des autres pays?</v>
      </c>
    </row>
    <row r="284" spans="1:16" s="174" customFormat="1" x14ac:dyDescent="0.25">
      <c r="A284" s="190"/>
      <c r="B284" s="734"/>
      <c r="C284" s="735"/>
      <c r="D284" s="735"/>
      <c r="E284" s="735"/>
      <c r="F284" s="735"/>
      <c r="G284" s="735"/>
      <c r="H284" s="735"/>
      <c r="I284" s="735"/>
      <c r="J284" s="735"/>
      <c r="K284" s="735"/>
      <c r="L284" s="736"/>
      <c r="N284" s="319"/>
      <c r="O284" s="170"/>
      <c r="P284" s="170"/>
    </row>
    <row r="285" spans="1:16" s="174" customFormat="1" x14ac:dyDescent="0.25">
      <c r="A285" s="190"/>
      <c r="B285" s="206"/>
      <c r="C285" s="207"/>
      <c r="D285" s="207"/>
      <c r="E285" s="207"/>
      <c r="F285" s="207"/>
      <c r="G285" s="207"/>
      <c r="H285" s="207"/>
      <c r="I285" s="207"/>
      <c r="J285" s="207"/>
      <c r="K285" s="207"/>
      <c r="L285" s="192"/>
      <c r="N285" s="319"/>
      <c r="O285" s="170"/>
      <c r="P285" s="170"/>
    </row>
    <row r="286" spans="1:16" s="3" customFormat="1" x14ac:dyDescent="0.25">
      <c r="A286" s="14"/>
      <c r="B286" s="797"/>
      <c r="C286" s="798"/>
      <c r="D286" s="798"/>
      <c r="E286" s="798"/>
      <c r="F286" s="798"/>
      <c r="G286" s="798"/>
      <c r="H286" s="798"/>
      <c r="I286" s="798"/>
      <c r="J286" s="798"/>
      <c r="K286" s="798"/>
      <c r="L286" s="799"/>
      <c r="M286" s="174"/>
      <c r="N286" s="314"/>
      <c r="O286" s="168"/>
      <c r="P286" s="168"/>
    </row>
    <row r="287" spans="1:16" s="3" customFormat="1" x14ac:dyDescent="0.25">
      <c r="A287" s="14"/>
      <c r="B287" s="797"/>
      <c r="C287" s="798"/>
      <c r="D287" s="798"/>
      <c r="E287" s="798"/>
      <c r="F287" s="798"/>
      <c r="G287" s="798"/>
      <c r="H287" s="798"/>
      <c r="I287" s="798"/>
      <c r="J287" s="798"/>
      <c r="K287" s="798"/>
      <c r="L287" s="799"/>
      <c r="M287" s="174"/>
      <c r="N287" s="314"/>
      <c r="O287" s="168"/>
      <c r="P287" s="168"/>
    </row>
    <row r="288" spans="1:16" s="3" customFormat="1" x14ac:dyDescent="0.25">
      <c r="A288" s="14"/>
      <c r="B288" s="797"/>
      <c r="C288" s="798"/>
      <c r="D288" s="798"/>
      <c r="E288" s="798"/>
      <c r="F288" s="798"/>
      <c r="G288" s="798"/>
      <c r="H288" s="798"/>
      <c r="I288" s="798"/>
      <c r="J288" s="798"/>
      <c r="K288" s="798"/>
      <c r="L288" s="799"/>
      <c r="M288" s="174"/>
      <c r="N288" s="314"/>
      <c r="O288" s="168"/>
      <c r="P288" s="168"/>
    </row>
    <row r="289" spans="1:16" s="3" customFormat="1" x14ac:dyDescent="0.25">
      <c r="A289" s="14"/>
      <c r="B289" s="797"/>
      <c r="C289" s="798"/>
      <c r="D289" s="798"/>
      <c r="E289" s="798"/>
      <c r="F289" s="798"/>
      <c r="G289" s="798"/>
      <c r="H289" s="798"/>
      <c r="I289" s="798"/>
      <c r="J289" s="798"/>
      <c r="K289" s="798"/>
      <c r="L289" s="799"/>
      <c r="M289" s="174"/>
      <c r="N289" s="314"/>
      <c r="O289" s="168"/>
      <c r="P289" s="168"/>
    </row>
    <row r="290" spans="1:16" s="3" customFormat="1" x14ac:dyDescent="0.25">
      <c r="A290" s="14"/>
      <c r="B290" s="797"/>
      <c r="C290" s="798"/>
      <c r="D290" s="798"/>
      <c r="E290" s="798"/>
      <c r="F290" s="798"/>
      <c r="G290" s="798"/>
      <c r="H290" s="798"/>
      <c r="I290" s="798"/>
      <c r="J290" s="798"/>
      <c r="K290" s="798"/>
      <c r="L290" s="799"/>
      <c r="M290" s="174"/>
      <c r="N290" s="314"/>
      <c r="O290" s="168"/>
      <c r="P290" s="168"/>
    </row>
    <row r="291" spans="1:16" s="3" customFormat="1" x14ac:dyDescent="0.25">
      <c r="A291" s="14"/>
      <c r="B291" s="797"/>
      <c r="C291" s="798"/>
      <c r="D291" s="798"/>
      <c r="E291" s="798"/>
      <c r="F291" s="798"/>
      <c r="G291" s="798"/>
      <c r="H291" s="798"/>
      <c r="I291" s="798"/>
      <c r="J291" s="798"/>
      <c r="K291" s="798"/>
      <c r="L291" s="799"/>
      <c r="M291" s="174"/>
      <c r="N291" s="314"/>
      <c r="O291" s="168"/>
      <c r="P291" s="168"/>
    </row>
    <row r="292" spans="1:16" s="3" customFormat="1" x14ac:dyDescent="0.25">
      <c r="A292" s="14"/>
      <c r="B292" s="797"/>
      <c r="C292" s="798"/>
      <c r="D292" s="798"/>
      <c r="E292" s="798"/>
      <c r="F292" s="798"/>
      <c r="G292" s="798"/>
      <c r="H292" s="798"/>
      <c r="I292" s="798"/>
      <c r="J292" s="798"/>
      <c r="K292" s="798"/>
      <c r="L292" s="799"/>
      <c r="M292" s="174"/>
      <c r="N292" s="314"/>
      <c r="O292" s="168"/>
      <c r="P292" s="168"/>
    </row>
    <row r="293" spans="1:16" s="3" customFormat="1" x14ac:dyDescent="0.25">
      <c r="A293" s="14"/>
      <c r="B293" s="797"/>
      <c r="C293" s="798"/>
      <c r="D293" s="798"/>
      <c r="E293" s="798"/>
      <c r="F293" s="798"/>
      <c r="G293" s="798"/>
      <c r="H293" s="798"/>
      <c r="I293" s="798"/>
      <c r="J293" s="798"/>
      <c r="K293" s="798"/>
      <c r="L293" s="799"/>
      <c r="M293" s="174"/>
      <c r="N293" s="314"/>
      <c r="O293" s="168"/>
      <c r="P293" s="168"/>
    </row>
    <row r="294" spans="1:16" s="174" customFormat="1" x14ac:dyDescent="0.25">
      <c r="A294" s="190"/>
      <c r="B294" s="209"/>
      <c r="C294" s="210"/>
      <c r="D294" s="210"/>
      <c r="E294" s="210"/>
      <c r="F294" s="210"/>
      <c r="G294" s="210"/>
      <c r="H294" s="210"/>
      <c r="I294" s="210"/>
      <c r="J294" s="210"/>
      <c r="K294" s="210"/>
      <c r="L294" s="208"/>
      <c r="N294" s="319"/>
      <c r="O294" s="170"/>
      <c r="P294" s="170"/>
    </row>
    <row r="296" spans="1:16" x14ac:dyDescent="0.25">
      <c r="B296" s="716" t="str">
        <f>IF(Intro!$G$28="English",O296,P296)</f>
        <v>VENTES</v>
      </c>
      <c r="C296" s="717"/>
      <c r="D296" s="717"/>
      <c r="E296" s="717"/>
      <c r="F296" s="717"/>
      <c r="G296" s="717"/>
      <c r="H296" s="717"/>
      <c r="I296" s="717"/>
      <c r="J296" s="717"/>
      <c r="K296" s="717"/>
      <c r="L296" s="718"/>
      <c r="M296" s="174"/>
      <c r="O296" s="171" t="s">
        <v>571</v>
      </c>
      <c r="P296" s="171" t="s">
        <v>572</v>
      </c>
    </row>
    <row r="297" spans="1:16" s="3" customFormat="1" x14ac:dyDescent="0.25">
      <c r="A297" s="14"/>
      <c r="B297" s="803" t="s">
        <v>242</v>
      </c>
      <c r="C297" s="804"/>
      <c r="D297" s="804"/>
      <c r="E297" s="804"/>
      <c r="F297" s="804"/>
      <c r="G297" s="804"/>
      <c r="H297" s="804"/>
      <c r="I297" s="804"/>
      <c r="J297" s="804"/>
      <c r="K297" s="804"/>
      <c r="L297" s="805"/>
      <c r="M297" s="202"/>
      <c r="N297" s="314"/>
      <c r="O297" s="168"/>
      <c r="P297" s="168"/>
    </row>
    <row r="298" spans="1:16" s="174" customFormat="1" x14ac:dyDescent="0.25">
      <c r="A298" s="190"/>
      <c r="B298" s="206"/>
      <c r="C298" s="207"/>
      <c r="D298" s="207"/>
      <c r="E298" s="207"/>
      <c r="F298" s="207"/>
      <c r="G298" s="207"/>
      <c r="H298" s="207"/>
      <c r="I298" s="207"/>
      <c r="J298" s="207"/>
      <c r="K298" s="207"/>
      <c r="L298" s="192"/>
      <c r="N298" s="319"/>
      <c r="O298" s="170"/>
      <c r="P298" s="170"/>
    </row>
    <row r="299" spans="1:16" s="174" customFormat="1" x14ac:dyDescent="0.25">
      <c r="A299" s="190"/>
      <c r="B299" s="800" t="str">
        <f>IF(Intro!$G$28="English",O299,P299)</f>
        <v>Décrivez les canaux de distribution de votre entreprise pour les marchandises concernées et expliquer si des changements sont survenus dans ces canaux depuis le 1er janvier  2023.</v>
      </c>
      <c r="C299" s="801"/>
      <c r="D299" s="801"/>
      <c r="E299" s="801"/>
      <c r="F299" s="801"/>
      <c r="G299" s="801"/>
      <c r="H299" s="801"/>
      <c r="I299" s="801"/>
      <c r="J299" s="801"/>
      <c r="K299" s="801"/>
      <c r="L299" s="802"/>
      <c r="N299" s="319"/>
      <c r="O299" s="170" t="s">
        <v>910</v>
      </c>
      <c r="P299" s="170" t="s">
        <v>911</v>
      </c>
    </row>
    <row r="300" spans="1:16" s="174" customFormat="1" x14ac:dyDescent="0.25">
      <c r="A300" s="190"/>
      <c r="B300" s="206"/>
      <c r="C300" s="207"/>
      <c r="D300" s="207"/>
      <c r="E300" s="207"/>
      <c r="F300" s="207"/>
      <c r="G300" s="207"/>
      <c r="H300" s="207"/>
      <c r="I300" s="207"/>
      <c r="J300" s="207"/>
      <c r="K300" s="207"/>
      <c r="L300" s="192"/>
      <c r="N300" s="319"/>
      <c r="O300" s="170"/>
      <c r="P300" s="170"/>
    </row>
    <row r="301" spans="1:16" s="3" customFormat="1" x14ac:dyDescent="0.25">
      <c r="A301" s="14"/>
      <c r="B301" s="797"/>
      <c r="C301" s="798"/>
      <c r="D301" s="798"/>
      <c r="E301" s="798"/>
      <c r="F301" s="798"/>
      <c r="G301" s="798"/>
      <c r="H301" s="798"/>
      <c r="I301" s="798"/>
      <c r="J301" s="798"/>
      <c r="K301" s="798"/>
      <c r="L301" s="799"/>
      <c r="M301" s="174"/>
      <c r="N301" s="314"/>
      <c r="O301" s="168"/>
      <c r="P301" s="168"/>
    </row>
    <row r="302" spans="1:16" s="3" customFormat="1" x14ac:dyDescent="0.25">
      <c r="A302" s="14"/>
      <c r="B302" s="797"/>
      <c r="C302" s="798"/>
      <c r="D302" s="798"/>
      <c r="E302" s="798"/>
      <c r="F302" s="798"/>
      <c r="G302" s="798"/>
      <c r="H302" s="798"/>
      <c r="I302" s="798"/>
      <c r="J302" s="798"/>
      <c r="K302" s="798"/>
      <c r="L302" s="799"/>
      <c r="M302" s="174"/>
      <c r="N302" s="314"/>
      <c r="O302" s="168"/>
      <c r="P302" s="168"/>
    </row>
    <row r="303" spans="1:16" s="3" customFormat="1" x14ac:dyDescent="0.25">
      <c r="A303" s="14"/>
      <c r="B303" s="797"/>
      <c r="C303" s="798"/>
      <c r="D303" s="798"/>
      <c r="E303" s="798"/>
      <c r="F303" s="798"/>
      <c r="G303" s="798"/>
      <c r="H303" s="798"/>
      <c r="I303" s="798"/>
      <c r="J303" s="798"/>
      <c r="K303" s="798"/>
      <c r="L303" s="799"/>
      <c r="M303" s="174"/>
      <c r="N303" s="314"/>
      <c r="O303" s="168"/>
      <c r="P303" s="168"/>
    </row>
    <row r="304" spans="1:16" s="3" customFormat="1" x14ac:dyDescent="0.25">
      <c r="A304" s="14"/>
      <c r="B304" s="797"/>
      <c r="C304" s="798"/>
      <c r="D304" s="798"/>
      <c r="E304" s="798"/>
      <c r="F304" s="798"/>
      <c r="G304" s="798"/>
      <c r="H304" s="798"/>
      <c r="I304" s="798"/>
      <c r="J304" s="798"/>
      <c r="K304" s="798"/>
      <c r="L304" s="799"/>
      <c r="M304" s="174"/>
      <c r="N304" s="314"/>
      <c r="O304" s="168"/>
      <c r="P304" s="168"/>
    </row>
    <row r="305" spans="1:16" s="3" customFormat="1" x14ac:dyDescent="0.25">
      <c r="A305" s="14"/>
      <c r="B305" s="797"/>
      <c r="C305" s="798"/>
      <c r="D305" s="798"/>
      <c r="E305" s="798"/>
      <c r="F305" s="798"/>
      <c r="G305" s="798"/>
      <c r="H305" s="798"/>
      <c r="I305" s="798"/>
      <c r="J305" s="798"/>
      <c r="K305" s="798"/>
      <c r="L305" s="799"/>
      <c r="M305" s="174"/>
      <c r="N305" s="314"/>
      <c r="O305" s="168"/>
      <c r="P305" s="168"/>
    </row>
    <row r="306" spans="1:16" s="3" customFormat="1" x14ac:dyDescent="0.25">
      <c r="A306" s="14"/>
      <c r="B306" s="797"/>
      <c r="C306" s="798"/>
      <c r="D306" s="798"/>
      <c r="E306" s="798"/>
      <c r="F306" s="798"/>
      <c r="G306" s="798"/>
      <c r="H306" s="798"/>
      <c r="I306" s="798"/>
      <c r="J306" s="798"/>
      <c r="K306" s="798"/>
      <c r="L306" s="799"/>
      <c r="M306" s="174"/>
      <c r="N306" s="314"/>
      <c r="O306" s="168"/>
      <c r="P306" s="168"/>
    </row>
    <row r="307" spans="1:16" s="3" customFormat="1" x14ac:dyDescent="0.25">
      <c r="A307" s="14"/>
      <c r="B307" s="797"/>
      <c r="C307" s="798"/>
      <c r="D307" s="798"/>
      <c r="E307" s="798"/>
      <c r="F307" s="798"/>
      <c r="G307" s="798"/>
      <c r="H307" s="798"/>
      <c r="I307" s="798"/>
      <c r="J307" s="798"/>
      <c r="K307" s="798"/>
      <c r="L307" s="799"/>
      <c r="M307" s="174"/>
      <c r="N307" s="314"/>
      <c r="O307" s="168"/>
      <c r="P307" s="168"/>
    </row>
    <row r="308" spans="1:16" s="3" customFormat="1" x14ac:dyDescent="0.25">
      <c r="A308" s="14"/>
      <c r="B308" s="797"/>
      <c r="C308" s="798"/>
      <c r="D308" s="798"/>
      <c r="E308" s="798"/>
      <c r="F308" s="798"/>
      <c r="G308" s="798"/>
      <c r="H308" s="798"/>
      <c r="I308" s="798"/>
      <c r="J308" s="798"/>
      <c r="K308" s="798"/>
      <c r="L308" s="799"/>
      <c r="M308" s="174"/>
      <c r="N308" s="314"/>
      <c r="O308" s="168"/>
      <c r="P308" s="168"/>
    </row>
    <row r="309" spans="1:16" s="174" customFormat="1" x14ac:dyDescent="0.25">
      <c r="A309" s="190"/>
      <c r="B309" s="209"/>
      <c r="C309" s="210"/>
      <c r="D309" s="210"/>
      <c r="E309" s="210"/>
      <c r="F309" s="210"/>
      <c r="G309" s="210"/>
      <c r="H309" s="210"/>
      <c r="I309" s="210"/>
      <c r="J309" s="210"/>
      <c r="K309" s="210"/>
      <c r="L309" s="208"/>
      <c r="N309" s="319"/>
      <c r="O309" s="170"/>
      <c r="P309" s="170"/>
    </row>
    <row r="310" spans="1:16" s="3" customFormat="1" x14ac:dyDescent="0.25">
      <c r="A310" s="14"/>
      <c r="B310" s="803" t="s">
        <v>255</v>
      </c>
      <c r="C310" s="804"/>
      <c r="D310" s="804"/>
      <c r="E310" s="804"/>
      <c r="F310" s="804"/>
      <c r="G310" s="804"/>
      <c r="H310" s="804"/>
      <c r="I310" s="804"/>
      <c r="J310" s="804"/>
      <c r="K310" s="804"/>
      <c r="L310" s="805"/>
      <c r="M310" s="202"/>
      <c r="N310" s="322"/>
      <c r="O310" s="168"/>
      <c r="P310" s="168"/>
    </row>
    <row r="311" spans="1:16" s="174" customFormat="1" x14ac:dyDescent="0.25">
      <c r="A311" s="190"/>
      <c r="B311" s="206"/>
      <c r="C311" s="207"/>
      <c r="D311" s="207"/>
      <c r="E311" s="207"/>
      <c r="F311" s="207"/>
      <c r="G311" s="207"/>
      <c r="H311" s="207"/>
      <c r="I311" s="207"/>
      <c r="J311" s="207"/>
      <c r="K311" s="207"/>
      <c r="L311" s="192"/>
      <c r="N311" s="319"/>
      <c r="O311" s="170"/>
      <c r="P311" s="170"/>
    </row>
    <row r="312" spans="1:16" s="174" customFormat="1" x14ac:dyDescent="0.25">
      <c r="A312" s="190"/>
      <c r="B312" s="734" t="str">
        <f>IF(Intro!$G$28="English",O312,P312)</f>
        <v>Comment votre entreprise favorise-t-elle les ventes des marchandises sur le marché canadien? Vos méthodes ont-elles changées depuis le 1er janvier 2023?</v>
      </c>
      <c r="C312" s="735"/>
      <c r="D312" s="735"/>
      <c r="E312" s="735"/>
      <c r="F312" s="735"/>
      <c r="G312" s="735"/>
      <c r="H312" s="735"/>
      <c r="I312" s="735"/>
      <c r="J312" s="735"/>
      <c r="K312" s="735"/>
      <c r="L312" s="736"/>
      <c r="N312" s="319"/>
      <c r="O312" s="170" t="str">
        <f>"How does your firm promote sales of the goods in the Canadian market? Have these methods changed since January 1, "&amp;Variables!B6&amp;"?"</f>
        <v>How does your firm promote sales of the goods in the Canadian market? Have these methods changed since January 1, 2023?</v>
      </c>
      <c r="P312" s="170"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13" spans="1:16" s="174" customFormat="1" x14ac:dyDescent="0.25">
      <c r="A313" s="190"/>
      <c r="B313" s="734"/>
      <c r="C313" s="735"/>
      <c r="D313" s="735"/>
      <c r="E313" s="735"/>
      <c r="F313" s="735"/>
      <c r="G313" s="735"/>
      <c r="H313" s="735"/>
      <c r="I313" s="735"/>
      <c r="J313" s="735"/>
      <c r="K313" s="735"/>
      <c r="L313" s="736"/>
      <c r="N313" s="319"/>
      <c r="O313" s="170"/>
      <c r="P313" s="170"/>
    </row>
    <row r="314" spans="1:16" s="174" customFormat="1" x14ac:dyDescent="0.25">
      <c r="A314" s="190"/>
      <c r="B314" s="206"/>
      <c r="C314" s="207"/>
      <c r="D314" s="207"/>
      <c r="E314" s="207"/>
      <c r="F314" s="207"/>
      <c r="G314" s="207"/>
      <c r="H314" s="207"/>
      <c r="I314" s="207"/>
      <c r="J314" s="207"/>
      <c r="K314" s="207"/>
      <c r="L314" s="192"/>
      <c r="N314" s="319"/>
      <c r="O314" s="170"/>
      <c r="P314" s="170"/>
    </row>
    <row r="315" spans="1:16" s="3" customFormat="1" x14ac:dyDescent="0.25">
      <c r="A315" s="14"/>
      <c r="B315" s="797"/>
      <c r="C315" s="798"/>
      <c r="D315" s="798"/>
      <c r="E315" s="798"/>
      <c r="F315" s="798"/>
      <c r="G315" s="798"/>
      <c r="H315" s="798"/>
      <c r="I315" s="798"/>
      <c r="J315" s="798"/>
      <c r="K315" s="798"/>
      <c r="L315" s="799"/>
      <c r="M315" s="174"/>
      <c r="N315" s="314"/>
      <c r="O315" s="168"/>
      <c r="P315" s="168"/>
    </row>
    <row r="316" spans="1:16" s="3" customFormat="1" x14ac:dyDescent="0.25">
      <c r="A316" s="14"/>
      <c r="B316" s="797"/>
      <c r="C316" s="798"/>
      <c r="D316" s="798"/>
      <c r="E316" s="798"/>
      <c r="F316" s="798"/>
      <c r="G316" s="798"/>
      <c r="H316" s="798"/>
      <c r="I316" s="798"/>
      <c r="J316" s="798"/>
      <c r="K316" s="798"/>
      <c r="L316" s="799"/>
      <c r="M316" s="174"/>
      <c r="N316" s="314"/>
      <c r="O316" s="168"/>
      <c r="P316" s="168"/>
    </row>
    <row r="317" spans="1:16" s="3" customFormat="1" x14ac:dyDescent="0.25">
      <c r="A317" s="14"/>
      <c r="B317" s="797"/>
      <c r="C317" s="798"/>
      <c r="D317" s="798"/>
      <c r="E317" s="798"/>
      <c r="F317" s="798"/>
      <c r="G317" s="798"/>
      <c r="H317" s="798"/>
      <c r="I317" s="798"/>
      <c r="J317" s="798"/>
      <c r="K317" s="798"/>
      <c r="L317" s="799"/>
      <c r="M317" s="174"/>
      <c r="N317" s="314"/>
      <c r="O317" s="168"/>
      <c r="P317" s="168"/>
    </row>
    <row r="318" spans="1:16" s="3" customFormat="1" x14ac:dyDescent="0.25">
      <c r="A318" s="14"/>
      <c r="B318" s="797"/>
      <c r="C318" s="798"/>
      <c r="D318" s="798"/>
      <c r="E318" s="798"/>
      <c r="F318" s="798"/>
      <c r="G318" s="798"/>
      <c r="H318" s="798"/>
      <c r="I318" s="798"/>
      <c r="J318" s="798"/>
      <c r="K318" s="798"/>
      <c r="L318" s="799"/>
      <c r="M318" s="174"/>
      <c r="N318" s="314"/>
      <c r="O318" s="168"/>
      <c r="P318" s="168"/>
    </row>
    <row r="319" spans="1:16" s="3" customFormat="1" x14ac:dyDescent="0.25">
      <c r="A319" s="14"/>
      <c r="B319" s="797"/>
      <c r="C319" s="798"/>
      <c r="D319" s="798"/>
      <c r="E319" s="798"/>
      <c r="F319" s="798"/>
      <c r="G319" s="798"/>
      <c r="H319" s="798"/>
      <c r="I319" s="798"/>
      <c r="J319" s="798"/>
      <c r="K319" s="798"/>
      <c r="L319" s="799"/>
      <c r="M319" s="174"/>
      <c r="N319" s="314"/>
      <c r="O319" s="168"/>
      <c r="P319" s="168"/>
    </row>
    <row r="320" spans="1:16" s="3" customFormat="1" x14ac:dyDescent="0.25">
      <c r="A320" s="14"/>
      <c r="B320" s="797"/>
      <c r="C320" s="798"/>
      <c r="D320" s="798"/>
      <c r="E320" s="798"/>
      <c r="F320" s="798"/>
      <c r="G320" s="798"/>
      <c r="H320" s="798"/>
      <c r="I320" s="798"/>
      <c r="J320" s="798"/>
      <c r="K320" s="798"/>
      <c r="L320" s="799"/>
      <c r="M320" s="174"/>
      <c r="N320" s="314"/>
      <c r="O320" s="168"/>
      <c r="P320" s="168"/>
    </row>
    <row r="321" spans="1:16" s="3" customFormat="1" x14ac:dyDescent="0.25">
      <c r="A321" s="14"/>
      <c r="B321" s="797"/>
      <c r="C321" s="798"/>
      <c r="D321" s="798"/>
      <c r="E321" s="798"/>
      <c r="F321" s="798"/>
      <c r="G321" s="798"/>
      <c r="H321" s="798"/>
      <c r="I321" s="798"/>
      <c r="J321" s="798"/>
      <c r="K321" s="798"/>
      <c r="L321" s="799"/>
      <c r="M321" s="174"/>
      <c r="N321" s="314"/>
      <c r="O321" s="168"/>
      <c r="P321" s="168"/>
    </row>
    <row r="322" spans="1:16" s="3" customFormat="1" x14ac:dyDescent="0.25">
      <c r="A322" s="14"/>
      <c r="B322" s="797"/>
      <c r="C322" s="798"/>
      <c r="D322" s="798"/>
      <c r="E322" s="798"/>
      <c r="F322" s="798"/>
      <c r="G322" s="798"/>
      <c r="H322" s="798"/>
      <c r="I322" s="798"/>
      <c r="J322" s="798"/>
      <c r="K322" s="798"/>
      <c r="L322" s="799"/>
      <c r="M322" s="174"/>
      <c r="N322" s="314"/>
      <c r="O322" s="168"/>
      <c r="P322" s="168"/>
    </row>
    <row r="323" spans="1:16" s="174" customFormat="1" x14ac:dyDescent="0.25">
      <c r="A323" s="190"/>
      <c r="B323" s="209"/>
      <c r="C323" s="210"/>
      <c r="D323" s="210"/>
      <c r="E323" s="210"/>
      <c r="F323" s="210"/>
      <c r="G323" s="210"/>
      <c r="H323" s="210"/>
      <c r="I323" s="210"/>
      <c r="J323" s="210"/>
      <c r="K323" s="210"/>
      <c r="L323" s="208"/>
      <c r="N323" s="319"/>
      <c r="O323" s="170"/>
      <c r="P323" s="170"/>
    </row>
    <row r="324" spans="1:16" s="3" customFormat="1" x14ac:dyDescent="0.25">
      <c r="A324" s="14"/>
      <c r="B324" s="803" t="s">
        <v>256</v>
      </c>
      <c r="C324" s="804"/>
      <c r="D324" s="804"/>
      <c r="E324" s="804"/>
      <c r="F324" s="804"/>
      <c r="G324" s="804"/>
      <c r="H324" s="804"/>
      <c r="I324" s="804"/>
      <c r="J324" s="804"/>
      <c r="K324" s="804"/>
      <c r="L324" s="805"/>
      <c r="M324" s="202"/>
      <c r="N324" s="314"/>
      <c r="O324" s="168"/>
      <c r="P324" s="168"/>
    </row>
    <row r="325" spans="1:16" s="174" customFormat="1" x14ac:dyDescent="0.25">
      <c r="A325" s="190"/>
      <c r="B325" s="206"/>
      <c r="C325" s="207"/>
      <c r="D325" s="207"/>
      <c r="E325" s="207"/>
      <c r="F325" s="207"/>
      <c r="G325" s="207"/>
      <c r="H325" s="207"/>
      <c r="I325" s="207"/>
      <c r="J325" s="207"/>
      <c r="K325" s="207"/>
      <c r="L325" s="192"/>
      <c r="N325" s="319"/>
      <c r="O325" s="170"/>
      <c r="P325" s="170"/>
    </row>
    <row r="326" spans="1:16" s="174" customFormat="1" x14ac:dyDescent="0.25">
      <c r="A326" s="190"/>
      <c r="B326" s="734" t="str">
        <f>IF(Intro!$G$28="English",O326,P326)</f>
        <v>Comment votre entreprise fixe-t-elle le prix des marchandises sur le marché canadien? Expliquez en détail les termes spécifiques à votre entreprise. Indiquez si ces pratiques générales de fixation des prix ont changé depuis le 1er janvier 2023.</v>
      </c>
      <c r="C326" s="735"/>
      <c r="D326" s="735"/>
      <c r="E326" s="735"/>
      <c r="F326" s="735"/>
      <c r="G326" s="735"/>
      <c r="H326" s="735"/>
      <c r="I326" s="735"/>
      <c r="J326" s="735"/>
      <c r="K326" s="735"/>
      <c r="L326" s="736"/>
      <c r="N326" s="319"/>
      <c r="O326" s="170"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26" s="170"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27" spans="1:16" s="174" customFormat="1" x14ac:dyDescent="0.25">
      <c r="A327" s="190"/>
      <c r="B327" s="734"/>
      <c r="C327" s="735"/>
      <c r="D327" s="735"/>
      <c r="E327" s="735"/>
      <c r="F327" s="735"/>
      <c r="G327" s="735"/>
      <c r="H327" s="735"/>
      <c r="I327" s="735"/>
      <c r="J327" s="735"/>
      <c r="K327" s="735"/>
      <c r="L327" s="736"/>
      <c r="N327" s="319"/>
      <c r="O327" s="170"/>
      <c r="P327" s="170"/>
    </row>
    <row r="328" spans="1:16" s="174" customFormat="1" x14ac:dyDescent="0.25">
      <c r="A328" s="190"/>
      <c r="B328" s="206"/>
      <c r="C328" s="207"/>
      <c r="D328" s="207"/>
      <c r="E328" s="207"/>
      <c r="F328" s="207"/>
      <c r="G328" s="207"/>
      <c r="H328" s="207"/>
      <c r="I328" s="207"/>
      <c r="J328" s="207"/>
      <c r="K328" s="207"/>
      <c r="L328" s="192"/>
      <c r="N328" s="319"/>
      <c r="O328" s="170"/>
      <c r="P328" s="170"/>
    </row>
    <row r="329" spans="1:16" s="3" customFormat="1" x14ac:dyDescent="0.25">
      <c r="A329" s="14"/>
      <c r="B329" s="797"/>
      <c r="C329" s="798"/>
      <c r="D329" s="798"/>
      <c r="E329" s="798"/>
      <c r="F329" s="798"/>
      <c r="G329" s="798"/>
      <c r="H329" s="798"/>
      <c r="I329" s="798"/>
      <c r="J329" s="798"/>
      <c r="K329" s="798"/>
      <c r="L329" s="799"/>
      <c r="M329" s="174"/>
      <c r="N329" s="314"/>
      <c r="O329" s="168"/>
      <c r="P329" s="168"/>
    </row>
    <row r="330" spans="1:16" s="3" customFormat="1" x14ac:dyDescent="0.25">
      <c r="A330" s="14"/>
      <c r="B330" s="797"/>
      <c r="C330" s="798"/>
      <c r="D330" s="798"/>
      <c r="E330" s="798"/>
      <c r="F330" s="798"/>
      <c r="G330" s="798"/>
      <c r="H330" s="798"/>
      <c r="I330" s="798"/>
      <c r="J330" s="798"/>
      <c r="K330" s="798"/>
      <c r="L330" s="799"/>
      <c r="M330" s="174"/>
      <c r="N330" s="314"/>
      <c r="O330" s="168"/>
      <c r="P330" s="168"/>
    </row>
    <row r="331" spans="1:16" s="3" customFormat="1" x14ac:dyDescent="0.25">
      <c r="A331" s="14"/>
      <c r="B331" s="797"/>
      <c r="C331" s="798"/>
      <c r="D331" s="798"/>
      <c r="E331" s="798"/>
      <c r="F331" s="798"/>
      <c r="G331" s="798"/>
      <c r="H331" s="798"/>
      <c r="I331" s="798"/>
      <c r="J331" s="798"/>
      <c r="K331" s="798"/>
      <c r="L331" s="799"/>
      <c r="M331" s="174"/>
      <c r="N331" s="314"/>
      <c r="O331" s="168"/>
      <c r="P331" s="168"/>
    </row>
    <row r="332" spans="1:16" s="3" customFormat="1" x14ac:dyDescent="0.25">
      <c r="A332" s="14"/>
      <c r="B332" s="797"/>
      <c r="C332" s="798"/>
      <c r="D332" s="798"/>
      <c r="E332" s="798"/>
      <c r="F332" s="798"/>
      <c r="G332" s="798"/>
      <c r="H332" s="798"/>
      <c r="I332" s="798"/>
      <c r="J332" s="798"/>
      <c r="K332" s="798"/>
      <c r="L332" s="799"/>
      <c r="M332" s="174"/>
      <c r="N332" s="314"/>
      <c r="O332" s="168"/>
      <c r="P332" s="168"/>
    </row>
    <row r="333" spans="1:16" s="3" customFormat="1" x14ac:dyDescent="0.25">
      <c r="A333" s="14"/>
      <c r="B333" s="797"/>
      <c r="C333" s="798"/>
      <c r="D333" s="798"/>
      <c r="E333" s="798"/>
      <c r="F333" s="798"/>
      <c r="G333" s="798"/>
      <c r="H333" s="798"/>
      <c r="I333" s="798"/>
      <c r="J333" s="798"/>
      <c r="K333" s="798"/>
      <c r="L333" s="799"/>
      <c r="M333" s="174"/>
      <c r="N333" s="314"/>
      <c r="O333" s="168"/>
      <c r="P333" s="168"/>
    </row>
    <row r="334" spans="1:16" s="3" customFormat="1" x14ac:dyDescent="0.25">
      <c r="A334" s="14"/>
      <c r="B334" s="797"/>
      <c r="C334" s="798"/>
      <c r="D334" s="798"/>
      <c r="E334" s="798"/>
      <c r="F334" s="798"/>
      <c r="G334" s="798"/>
      <c r="H334" s="798"/>
      <c r="I334" s="798"/>
      <c r="J334" s="798"/>
      <c r="K334" s="798"/>
      <c r="L334" s="799"/>
      <c r="M334" s="174"/>
      <c r="N334" s="314"/>
      <c r="O334" s="168"/>
      <c r="P334" s="168"/>
    </row>
    <row r="335" spans="1:16" s="3" customFormat="1" x14ac:dyDescent="0.25">
      <c r="A335" s="14"/>
      <c r="B335" s="797"/>
      <c r="C335" s="798"/>
      <c r="D335" s="798"/>
      <c r="E335" s="798"/>
      <c r="F335" s="798"/>
      <c r="G335" s="798"/>
      <c r="H335" s="798"/>
      <c r="I335" s="798"/>
      <c r="J335" s="798"/>
      <c r="K335" s="798"/>
      <c r="L335" s="799"/>
      <c r="M335" s="174"/>
      <c r="N335" s="314"/>
      <c r="O335" s="168"/>
      <c r="P335" s="168"/>
    </row>
    <row r="336" spans="1:16" s="3" customFormat="1" x14ac:dyDescent="0.25">
      <c r="A336" s="14"/>
      <c r="B336" s="797"/>
      <c r="C336" s="798"/>
      <c r="D336" s="798"/>
      <c r="E336" s="798"/>
      <c r="F336" s="798"/>
      <c r="G336" s="798"/>
      <c r="H336" s="798"/>
      <c r="I336" s="798"/>
      <c r="J336" s="798"/>
      <c r="K336" s="798"/>
      <c r="L336" s="799"/>
      <c r="M336" s="174"/>
      <c r="N336" s="314"/>
      <c r="O336" s="168"/>
      <c r="P336" s="168"/>
    </row>
    <row r="337" spans="1:16" s="174" customFormat="1" x14ac:dyDescent="0.25">
      <c r="A337" s="190"/>
      <c r="B337" s="209"/>
      <c r="C337" s="210"/>
      <c r="D337" s="210"/>
      <c r="E337" s="210"/>
      <c r="F337" s="210"/>
      <c r="G337" s="210"/>
      <c r="H337" s="210"/>
      <c r="I337" s="210"/>
      <c r="J337" s="210"/>
      <c r="K337" s="210"/>
      <c r="L337" s="208"/>
      <c r="N337" s="319"/>
      <c r="O337" s="170"/>
      <c r="P337" s="170"/>
    </row>
    <row r="338" spans="1:16" s="3" customFormat="1" x14ac:dyDescent="0.25">
      <c r="A338" s="14"/>
      <c r="B338" s="803" t="s">
        <v>257</v>
      </c>
      <c r="C338" s="804"/>
      <c r="D338" s="804"/>
      <c r="E338" s="804"/>
      <c r="F338" s="804"/>
      <c r="G338" s="804"/>
      <c r="H338" s="804"/>
      <c r="I338" s="804"/>
      <c r="J338" s="804"/>
      <c r="K338" s="804"/>
      <c r="L338" s="805"/>
      <c r="M338" s="202"/>
      <c r="N338" s="322"/>
      <c r="O338" s="168"/>
      <c r="P338" s="168"/>
    </row>
    <row r="339" spans="1:16" s="174" customFormat="1" x14ac:dyDescent="0.25">
      <c r="A339" s="190"/>
      <c r="B339" s="206"/>
      <c r="C339" s="207"/>
      <c r="D339" s="207"/>
      <c r="E339" s="207"/>
      <c r="F339" s="207"/>
      <c r="G339" s="207"/>
      <c r="H339" s="207"/>
      <c r="I339" s="207"/>
      <c r="J339" s="207"/>
      <c r="K339" s="207"/>
      <c r="L339" s="192"/>
      <c r="N339" s="319"/>
      <c r="O339" s="170"/>
      <c r="P339" s="170"/>
    </row>
    <row r="340" spans="1:16" s="174" customFormat="1" x14ac:dyDescent="0.25">
      <c r="A340" s="190"/>
      <c r="B340" s="734" t="str">
        <f>IF(Intro!$G$28="English",O340,P340)</f>
        <v>Fournissez des détails sur tous les facteurs autres que les coûts des matériaux (par exemple, les fluctuations du taux de change) qui ont affecté les prix des marchandises sur le marché canadien depuis le 1er janvier 2023.</v>
      </c>
      <c r="C340" s="735"/>
      <c r="D340" s="735"/>
      <c r="E340" s="735"/>
      <c r="F340" s="735"/>
      <c r="G340" s="735"/>
      <c r="H340" s="735"/>
      <c r="I340" s="735"/>
      <c r="J340" s="735"/>
      <c r="K340" s="735"/>
      <c r="L340" s="736"/>
      <c r="N340" s="319"/>
      <c r="O340" s="170"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40" s="170"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41" spans="1:16" s="174" customFormat="1" x14ac:dyDescent="0.25">
      <c r="A341" s="190"/>
      <c r="B341" s="734"/>
      <c r="C341" s="735"/>
      <c r="D341" s="735"/>
      <c r="E341" s="735"/>
      <c r="F341" s="735"/>
      <c r="G341" s="735"/>
      <c r="H341" s="735"/>
      <c r="I341" s="735"/>
      <c r="J341" s="735"/>
      <c r="K341" s="735"/>
      <c r="L341" s="736"/>
      <c r="N341" s="319"/>
      <c r="O341" s="170"/>
      <c r="P341" s="170"/>
    </row>
    <row r="342" spans="1:16" s="174" customFormat="1" x14ac:dyDescent="0.25">
      <c r="A342" s="190"/>
      <c r="B342" s="206"/>
      <c r="C342" s="207"/>
      <c r="D342" s="207"/>
      <c r="E342" s="207"/>
      <c r="F342" s="207"/>
      <c r="G342" s="207"/>
      <c r="H342" s="207"/>
      <c r="I342" s="207"/>
      <c r="J342" s="207"/>
      <c r="K342" s="207"/>
      <c r="L342" s="192"/>
      <c r="N342" s="319"/>
      <c r="O342" s="170"/>
      <c r="P342" s="170"/>
    </row>
    <row r="343" spans="1:16" s="3" customFormat="1" x14ac:dyDescent="0.25">
      <c r="A343" s="14"/>
      <c r="B343" s="797"/>
      <c r="C343" s="798"/>
      <c r="D343" s="798"/>
      <c r="E343" s="798"/>
      <c r="F343" s="798"/>
      <c r="G343" s="798"/>
      <c r="H343" s="798"/>
      <c r="I343" s="798"/>
      <c r="J343" s="798"/>
      <c r="K343" s="798"/>
      <c r="L343" s="799"/>
      <c r="M343" s="174"/>
      <c r="N343" s="314"/>
      <c r="O343" s="168"/>
      <c r="P343" s="168"/>
    </row>
    <row r="344" spans="1:16" s="3" customFormat="1" x14ac:dyDescent="0.25">
      <c r="A344" s="14"/>
      <c r="B344" s="797"/>
      <c r="C344" s="798"/>
      <c r="D344" s="798"/>
      <c r="E344" s="798"/>
      <c r="F344" s="798"/>
      <c r="G344" s="798"/>
      <c r="H344" s="798"/>
      <c r="I344" s="798"/>
      <c r="J344" s="798"/>
      <c r="K344" s="798"/>
      <c r="L344" s="799"/>
      <c r="M344" s="174"/>
      <c r="N344" s="314"/>
      <c r="O344" s="168"/>
      <c r="P344" s="168"/>
    </row>
    <row r="345" spans="1:16" s="3" customFormat="1" x14ac:dyDescent="0.25">
      <c r="A345" s="14"/>
      <c r="B345" s="797"/>
      <c r="C345" s="798"/>
      <c r="D345" s="798"/>
      <c r="E345" s="798"/>
      <c r="F345" s="798"/>
      <c r="G345" s="798"/>
      <c r="H345" s="798"/>
      <c r="I345" s="798"/>
      <c r="J345" s="798"/>
      <c r="K345" s="798"/>
      <c r="L345" s="799"/>
      <c r="M345" s="174"/>
      <c r="N345" s="314"/>
      <c r="O345" s="168"/>
      <c r="P345" s="168"/>
    </row>
    <row r="346" spans="1:16" s="3" customFormat="1" x14ac:dyDescent="0.25">
      <c r="A346" s="14"/>
      <c r="B346" s="797"/>
      <c r="C346" s="798"/>
      <c r="D346" s="798"/>
      <c r="E346" s="798"/>
      <c r="F346" s="798"/>
      <c r="G346" s="798"/>
      <c r="H346" s="798"/>
      <c r="I346" s="798"/>
      <c r="J346" s="798"/>
      <c r="K346" s="798"/>
      <c r="L346" s="799"/>
      <c r="M346" s="174"/>
      <c r="N346" s="314"/>
      <c r="O346" s="168"/>
      <c r="P346" s="168"/>
    </row>
    <row r="347" spans="1:16" s="3" customFormat="1" x14ac:dyDescent="0.25">
      <c r="A347" s="14"/>
      <c r="B347" s="797"/>
      <c r="C347" s="798"/>
      <c r="D347" s="798"/>
      <c r="E347" s="798"/>
      <c r="F347" s="798"/>
      <c r="G347" s="798"/>
      <c r="H347" s="798"/>
      <c r="I347" s="798"/>
      <c r="J347" s="798"/>
      <c r="K347" s="798"/>
      <c r="L347" s="799"/>
      <c r="M347" s="174"/>
      <c r="N347" s="314"/>
      <c r="O347" s="168"/>
      <c r="P347" s="168"/>
    </row>
    <row r="348" spans="1:16" s="3" customFormat="1" x14ac:dyDescent="0.25">
      <c r="A348" s="14"/>
      <c r="B348" s="797"/>
      <c r="C348" s="798"/>
      <c r="D348" s="798"/>
      <c r="E348" s="798"/>
      <c r="F348" s="798"/>
      <c r="G348" s="798"/>
      <c r="H348" s="798"/>
      <c r="I348" s="798"/>
      <c r="J348" s="798"/>
      <c r="K348" s="798"/>
      <c r="L348" s="799"/>
      <c r="M348" s="174"/>
      <c r="N348" s="314"/>
      <c r="O348" s="168"/>
      <c r="P348" s="168"/>
    </row>
    <row r="349" spans="1:16" s="3" customFormat="1" x14ac:dyDescent="0.25">
      <c r="A349" s="14"/>
      <c r="B349" s="797"/>
      <c r="C349" s="798"/>
      <c r="D349" s="798"/>
      <c r="E349" s="798"/>
      <c r="F349" s="798"/>
      <c r="G349" s="798"/>
      <c r="H349" s="798"/>
      <c r="I349" s="798"/>
      <c r="J349" s="798"/>
      <c r="K349" s="798"/>
      <c r="L349" s="799"/>
      <c r="M349" s="174"/>
      <c r="N349" s="314"/>
      <c r="O349" s="168"/>
      <c r="P349" s="168"/>
    </row>
    <row r="350" spans="1:16" s="3" customFormat="1" x14ac:dyDescent="0.25">
      <c r="A350" s="14"/>
      <c r="B350" s="797"/>
      <c r="C350" s="798"/>
      <c r="D350" s="798"/>
      <c r="E350" s="798"/>
      <c r="F350" s="798"/>
      <c r="G350" s="798"/>
      <c r="H350" s="798"/>
      <c r="I350" s="798"/>
      <c r="J350" s="798"/>
      <c r="K350" s="798"/>
      <c r="L350" s="799"/>
      <c r="M350" s="174"/>
      <c r="N350" s="314"/>
      <c r="O350" s="168"/>
      <c r="P350" s="168"/>
    </row>
    <row r="351" spans="1:16" s="174" customFormat="1" x14ac:dyDescent="0.25">
      <c r="A351" s="190"/>
      <c r="B351" s="209"/>
      <c r="C351" s="210"/>
      <c r="D351" s="210"/>
      <c r="E351" s="210"/>
      <c r="F351" s="210"/>
      <c r="G351" s="210"/>
      <c r="H351" s="210"/>
      <c r="I351" s="210"/>
      <c r="J351" s="210"/>
      <c r="K351" s="210"/>
      <c r="L351" s="208"/>
      <c r="N351" s="319"/>
      <c r="O351" s="170"/>
      <c r="P351" s="170"/>
    </row>
    <row r="352" spans="1:16" s="3" customFormat="1" x14ac:dyDescent="0.25">
      <c r="A352" s="14"/>
      <c r="B352" s="803" t="s">
        <v>258</v>
      </c>
      <c r="C352" s="804"/>
      <c r="D352" s="804"/>
      <c r="E352" s="804"/>
      <c r="F352" s="804"/>
      <c r="G352" s="804"/>
      <c r="H352" s="804"/>
      <c r="I352" s="804"/>
      <c r="J352" s="804"/>
      <c r="K352" s="804"/>
      <c r="L352" s="805"/>
      <c r="M352" s="202"/>
      <c r="N352" s="314"/>
      <c r="O352" s="168"/>
      <c r="P352" s="168"/>
    </row>
    <row r="353" spans="1:16" s="174" customFormat="1" x14ac:dyDescent="0.25">
      <c r="A353" s="190"/>
      <c r="B353" s="206"/>
      <c r="C353" s="207"/>
      <c r="D353" s="207"/>
      <c r="E353" s="207"/>
      <c r="F353" s="207"/>
      <c r="G353" s="207"/>
      <c r="H353" s="207"/>
      <c r="I353" s="207"/>
      <c r="J353" s="207"/>
      <c r="K353" s="207"/>
      <c r="L353" s="192"/>
      <c r="N353" s="319"/>
      <c r="O353" s="170"/>
      <c r="P353" s="170"/>
    </row>
    <row r="354" spans="1:16" s="174" customFormat="1" x14ac:dyDescent="0.25">
      <c r="A354" s="190"/>
      <c r="B354" s="800" t="str">
        <f>IF(Intro!$G$28="English",O354,P354)</f>
        <v>Décrivez comment les coûts de livraison des marchandises vendues par votre entreprise sont payés.</v>
      </c>
      <c r="C354" s="801"/>
      <c r="D354" s="801"/>
      <c r="E354" s="801"/>
      <c r="F354" s="801"/>
      <c r="G354" s="801"/>
      <c r="H354" s="801"/>
      <c r="I354" s="801"/>
      <c r="J354" s="801"/>
      <c r="K354" s="801"/>
      <c r="L354" s="802"/>
      <c r="N354" s="319"/>
      <c r="O354" s="170" t="s">
        <v>236</v>
      </c>
      <c r="P354" s="170" t="s">
        <v>334</v>
      </c>
    </row>
    <row r="355" spans="1:16" s="174" customFormat="1" x14ac:dyDescent="0.25">
      <c r="A355" s="190"/>
      <c r="B355" s="206"/>
      <c r="C355" s="207"/>
      <c r="D355" s="207"/>
      <c r="E355" s="207"/>
      <c r="F355" s="207"/>
      <c r="G355" s="207"/>
      <c r="H355" s="297" t="str">
        <f>IF(Intro!$G$28="English",O355,P355)</f>
        <v>Sélectionnez toutes les réponses qui s'appliquent</v>
      </c>
      <c r="I355" s="298"/>
      <c r="J355" s="298"/>
      <c r="K355" s="298"/>
      <c r="L355" s="223"/>
      <c r="M355" s="159"/>
      <c r="N355" s="321"/>
      <c r="O355" s="148" t="s">
        <v>681</v>
      </c>
      <c r="P355" s="148" t="s">
        <v>682</v>
      </c>
    </row>
    <row r="356" spans="1:16" s="149" customFormat="1" x14ac:dyDescent="0.25">
      <c r="A356" s="186"/>
      <c r="B356" s="809" t="str">
        <f>IF(Intro!$G$28="English",O356,P356)</f>
        <v>Votre entreprise s'occupe de la livraison et les frais de livraison sont inclus dans le prix de vente.</v>
      </c>
      <c r="C356" s="810"/>
      <c r="D356" s="810"/>
      <c r="E356" s="810"/>
      <c r="F356" s="810"/>
      <c r="G356" s="811"/>
      <c r="H356" s="261"/>
      <c r="I356" s="207"/>
      <c r="J356" s="207"/>
      <c r="K356" s="207"/>
      <c r="L356" s="192"/>
      <c r="N356" s="320"/>
      <c r="O356" s="170" t="s">
        <v>611</v>
      </c>
      <c r="P356" s="262" t="s">
        <v>616</v>
      </c>
    </row>
    <row r="357" spans="1:16" s="149" customFormat="1" x14ac:dyDescent="0.25">
      <c r="A357" s="186"/>
      <c r="B357" s="809" t="str">
        <f>IF(Intro!$G$28="English",O357,P357)</f>
        <v>Votre entreprise s'occupe de la livraison mais les frais de livraison sont facturés séparément à l’acheteur.</v>
      </c>
      <c r="C357" s="810"/>
      <c r="D357" s="810"/>
      <c r="E357" s="810"/>
      <c r="F357" s="810"/>
      <c r="G357" s="811"/>
      <c r="H357" s="261"/>
      <c r="I357" s="207"/>
      <c r="J357" s="207"/>
      <c r="K357" s="207"/>
      <c r="L357" s="192"/>
      <c r="N357" s="320"/>
      <c r="O357" s="170" t="s">
        <v>613</v>
      </c>
      <c r="P357" s="262" t="s">
        <v>615</v>
      </c>
    </row>
    <row r="358" spans="1:16" s="149" customFormat="1" ht="14.25" customHeight="1" x14ac:dyDescent="0.25">
      <c r="A358" s="186"/>
      <c r="B358" s="809" t="str">
        <f>IF(Intro!$G$28="English",O358,P358)</f>
        <v>La livraison et ses frais sont pris en charge par l’acheteur.</v>
      </c>
      <c r="C358" s="810"/>
      <c r="D358" s="810"/>
      <c r="E358" s="810"/>
      <c r="F358" s="810"/>
      <c r="G358" s="811"/>
      <c r="H358" s="261"/>
      <c r="I358" s="207"/>
      <c r="J358" s="207"/>
      <c r="K358" s="207"/>
      <c r="L358" s="192"/>
      <c r="N358" s="320"/>
      <c r="O358" s="170" t="s">
        <v>612</v>
      </c>
      <c r="P358" s="262" t="s">
        <v>614</v>
      </c>
    </row>
    <row r="359" spans="1:16" s="174" customFormat="1" x14ac:dyDescent="0.25">
      <c r="A359" s="190"/>
      <c r="B359" s="206"/>
      <c r="C359" s="207"/>
      <c r="D359" s="207"/>
      <c r="E359" s="207"/>
      <c r="F359" s="207"/>
      <c r="G359" s="207"/>
      <c r="H359" s="207"/>
      <c r="I359" s="207"/>
      <c r="J359" s="207"/>
      <c r="K359" s="207"/>
      <c r="L359" s="192"/>
      <c r="N359" s="319"/>
      <c r="O359" s="170"/>
      <c r="P359" s="170"/>
    </row>
    <row r="360" spans="1:16" s="174" customFormat="1" x14ac:dyDescent="0.25">
      <c r="A360" s="190"/>
      <c r="B360" s="800" t="str">
        <f>IF(Intro!$G$28="English",O360,P360)</f>
        <v>Expliquez si le mode de paiement de la livraison des marchandises vendues par votre entreprise a changé depuis le 1er janvier 2023.</v>
      </c>
      <c r="C360" s="801"/>
      <c r="D360" s="801"/>
      <c r="E360" s="801"/>
      <c r="F360" s="801"/>
      <c r="G360" s="801"/>
      <c r="H360" s="801"/>
      <c r="I360" s="801"/>
      <c r="J360" s="801"/>
      <c r="K360" s="801"/>
      <c r="L360" s="802"/>
      <c r="N360" s="319"/>
      <c r="O360" s="170" t="str">
        <f>"Explain if the method of paying for delivery of the goods sold by your firm has changed since January 1, "&amp;Variables!B6&amp;"."</f>
        <v>Explain if the method of paying for delivery of the goods sold by your firm has changed since January 1, 2023.</v>
      </c>
      <c r="P360" s="170"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61" spans="1:16" s="174" customFormat="1" x14ac:dyDescent="0.25">
      <c r="A361" s="190"/>
      <c r="B361" s="206"/>
      <c r="C361" s="207"/>
      <c r="D361" s="207"/>
      <c r="E361" s="207"/>
      <c r="F361" s="207"/>
      <c r="G361" s="207"/>
      <c r="H361" s="207"/>
      <c r="I361" s="207"/>
      <c r="J361" s="207"/>
      <c r="K361" s="207"/>
      <c r="L361" s="192"/>
      <c r="N361" s="319"/>
      <c r="O361" s="170"/>
      <c r="P361" s="170"/>
    </row>
    <row r="362" spans="1:16" s="3" customFormat="1" x14ac:dyDescent="0.25">
      <c r="A362" s="14"/>
      <c r="B362" s="797"/>
      <c r="C362" s="798"/>
      <c r="D362" s="798"/>
      <c r="E362" s="798"/>
      <c r="F362" s="798"/>
      <c r="G362" s="798"/>
      <c r="H362" s="798"/>
      <c r="I362" s="798"/>
      <c r="J362" s="798"/>
      <c r="K362" s="798"/>
      <c r="L362" s="799"/>
      <c r="M362" s="174"/>
      <c r="N362" s="314"/>
      <c r="O362" s="168"/>
      <c r="P362" s="168"/>
    </row>
    <row r="363" spans="1:16" s="3" customFormat="1" x14ac:dyDescent="0.25">
      <c r="A363" s="14"/>
      <c r="B363" s="797"/>
      <c r="C363" s="798"/>
      <c r="D363" s="798"/>
      <c r="E363" s="798"/>
      <c r="F363" s="798"/>
      <c r="G363" s="798"/>
      <c r="H363" s="798"/>
      <c r="I363" s="798"/>
      <c r="J363" s="798"/>
      <c r="K363" s="798"/>
      <c r="L363" s="799"/>
      <c r="M363" s="174"/>
      <c r="N363" s="314"/>
      <c r="O363" s="168"/>
      <c r="P363" s="168"/>
    </row>
    <row r="364" spans="1:16" s="3" customFormat="1" x14ac:dyDescent="0.25">
      <c r="A364" s="14"/>
      <c r="B364" s="797"/>
      <c r="C364" s="798"/>
      <c r="D364" s="798"/>
      <c r="E364" s="798"/>
      <c r="F364" s="798"/>
      <c r="G364" s="798"/>
      <c r="H364" s="798"/>
      <c r="I364" s="798"/>
      <c r="J364" s="798"/>
      <c r="K364" s="798"/>
      <c r="L364" s="799"/>
      <c r="M364" s="174"/>
      <c r="N364" s="314"/>
      <c r="O364" s="168"/>
      <c r="P364" s="168"/>
    </row>
    <row r="365" spans="1:16" s="3" customFormat="1" x14ac:dyDescent="0.25">
      <c r="A365" s="14"/>
      <c r="B365" s="797"/>
      <c r="C365" s="798"/>
      <c r="D365" s="798"/>
      <c r="E365" s="798"/>
      <c r="F365" s="798"/>
      <c r="G365" s="798"/>
      <c r="H365" s="798"/>
      <c r="I365" s="798"/>
      <c r="J365" s="798"/>
      <c r="K365" s="798"/>
      <c r="L365" s="799"/>
      <c r="M365" s="174"/>
      <c r="N365" s="314"/>
      <c r="O365" s="168"/>
      <c r="P365" s="168"/>
    </row>
    <row r="366" spans="1:16" s="3" customFormat="1" x14ac:dyDescent="0.25">
      <c r="A366" s="14"/>
      <c r="B366" s="797"/>
      <c r="C366" s="798"/>
      <c r="D366" s="798"/>
      <c r="E366" s="798"/>
      <c r="F366" s="798"/>
      <c r="G366" s="798"/>
      <c r="H366" s="798"/>
      <c r="I366" s="798"/>
      <c r="J366" s="798"/>
      <c r="K366" s="798"/>
      <c r="L366" s="799"/>
      <c r="M366" s="174"/>
      <c r="N366" s="314"/>
      <c r="O366" s="168"/>
      <c r="P366" s="168"/>
    </row>
    <row r="367" spans="1:16" s="3" customFormat="1" x14ac:dyDescent="0.25">
      <c r="A367" s="14"/>
      <c r="B367" s="797"/>
      <c r="C367" s="798"/>
      <c r="D367" s="798"/>
      <c r="E367" s="798"/>
      <c r="F367" s="798"/>
      <c r="G367" s="798"/>
      <c r="H367" s="798"/>
      <c r="I367" s="798"/>
      <c r="J367" s="798"/>
      <c r="K367" s="798"/>
      <c r="L367" s="799"/>
      <c r="M367" s="174"/>
      <c r="N367" s="314"/>
      <c r="O367" s="168"/>
      <c r="P367" s="168"/>
    </row>
    <row r="368" spans="1:16" s="3" customFormat="1" x14ac:dyDescent="0.25">
      <c r="A368" s="14"/>
      <c r="B368" s="797"/>
      <c r="C368" s="798"/>
      <c r="D368" s="798"/>
      <c r="E368" s="798"/>
      <c r="F368" s="798"/>
      <c r="G368" s="798"/>
      <c r="H368" s="798"/>
      <c r="I368" s="798"/>
      <c r="J368" s="798"/>
      <c r="K368" s="798"/>
      <c r="L368" s="799"/>
      <c r="M368" s="174"/>
      <c r="N368" s="314"/>
      <c r="O368" s="168"/>
      <c r="P368" s="168"/>
    </row>
    <row r="369" spans="1:16" s="3" customFormat="1" x14ac:dyDescent="0.25">
      <c r="A369" s="14"/>
      <c r="B369" s="797"/>
      <c r="C369" s="798"/>
      <c r="D369" s="798"/>
      <c r="E369" s="798"/>
      <c r="F369" s="798"/>
      <c r="G369" s="798"/>
      <c r="H369" s="798"/>
      <c r="I369" s="798"/>
      <c r="J369" s="798"/>
      <c r="K369" s="798"/>
      <c r="L369" s="799"/>
      <c r="M369" s="174"/>
      <c r="N369" s="314"/>
      <c r="O369" s="168"/>
      <c r="P369" s="168"/>
    </row>
    <row r="370" spans="1:16" s="174" customFormat="1" x14ac:dyDescent="0.25">
      <c r="A370" s="190"/>
      <c r="B370" s="209"/>
      <c r="C370" s="210"/>
      <c r="D370" s="210"/>
      <c r="E370" s="210"/>
      <c r="F370" s="210"/>
      <c r="G370" s="210"/>
      <c r="H370" s="210"/>
      <c r="I370" s="210"/>
      <c r="J370" s="210"/>
      <c r="K370" s="210"/>
      <c r="L370" s="208"/>
      <c r="N370" s="319"/>
      <c r="O370" s="170"/>
      <c r="P370" s="170"/>
    </row>
    <row r="371" spans="1:16" s="3" customFormat="1" x14ac:dyDescent="0.25">
      <c r="A371" s="14"/>
      <c r="B371" s="803" t="s">
        <v>259</v>
      </c>
      <c r="C371" s="804"/>
      <c r="D371" s="804"/>
      <c r="E371" s="804"/>
      <c r="F371" s="804"/>
      <c r="G371" s="804"/>
      <c r="H371" s="804"/>
      <c r="I371" s="804"/>
      <c r="J371" s="804"/>
      <c r="K371" s="804"/>
      <c r="L371" s="805"/>
      <c r="M371" s="202"/>
      <c r="N371" s="314"/>
      <c r="O371" s="168"/>
      <c r="P371" s="168"/>
    </row>
    <row r="372" spans="1:16" s="174" customFormat="1" x14ac:dyDescent="0.25">
      <c r="A372" s="190"/>
      <c r="B372" s="206"/>
      <c r="C372" s="207"/>
      <c r="D372" s="207"/>
      <c r="E372" s="207"/>
      <c r="F372" s="207"/>
      <c r="G372" s="207"/>
      <c r="H372" s="207"/>
      <c r="I372" s="207"/>
      <c r="J372" s="207"/>
      <c r="K372" s="207"/>
      <c r="L372" s="192"/>
      <c r="N372" s="358"/>
      <c r="O372" s="170"/>
      <c r="P372" s="170"/>
    </row>
    <row r="373" spans="1:16" s="174" customFormat="1" x14ac:dyDescent="0.25">
      <c r="A373" s="190"/>
      <c r="B373" s="800" t="str">
        <f>IF(Intro!$G$28="English",O373,P373)</f>
        <v>Expliquez si la demande pour les marchandises ou les ventes de marchandises ont changé depuis le 1er janvier 2023.</v>
      </c>
      <c r="C373" s="801"/>
      <c r="D373" s="801"/>
      <c r="E373" s="801"/>
      <c r="F373" s="801"/>
      <c r="G373" s="801"/>
      <c r="H373" s="801"/>
      <c r="I373" s="801"/>
      <c r="J373" s="801"/>
      <c r="K373" s="801"/>
      <c r="L373" s="802"/>
      <c r="N373" s="319"/>
      <c r="O373" s="170" t="str">
        <f>"Explain if demand for the goods or sales of the goods have changed since January 1, "&amp;Variables!B6&amp;"."</f>
        <v>Explain if demand for the goods or sales of the goods have changed since January 1, 2023.</v>
      </c>
      <c r="P373" s="170" t="str">
        <f>"Expliquez si la demande pour les marchandises ou les ventes de marchandises ont changé depuis le 1er janvier "&amp;Variables!B6&amp;"."</f>
        <v>Expliquez si la demande pour les marchandises ou les ventes de marchandises ont changé depuis le 1er janvier 2023.</v>
      </c>
    </row>
    <row r="374" spans="1:16" s="174" customFormat="1" x14ac:dyDescent="0.25">
      <c r="A374" s="190"/>
      <c r="B374" s="206"/>
      <c r="C374" s="207"/>
      <c r="D374" s="207"/>
      <c r="E374" s="207"/>
      <c r="F374" s="207"/>
      <c r="G374" s="207"/>
      <c r="H374" s="207"/>
      <c r="I374" s="207"/>
      <c r="J374" s="207"/>
      <c r="K374" s="207"/>
      <c r="L374" s="192"/>
      <c r="N374" s="319"/>
      <c r="O374" s="170"/>
      <c r="P374" s="170"/>
    </row>
    <row r="375" spans="1:16" s="3" customFormat="1" x14ac:dyDescent="0.25">
      <c r="A375" s="14"/>
      <c r="B375" s="797"/>
      <c r="C375" s="798"/>
      <c r="D375" s="798"/>
      <c r="E375" s="798"/>
      <c r="F375" s="798"/>
      <c r="G375" s="798"/>
      <c r="H375" s="798"/>
      <c r="I375" s="798"/>
      <c r="J375" s="798"/>
      <c r="K375" s="798"/>
      <c r="L375" s="799"/>
      <c r="M375" s="174"/>
      <c r="N375" s="314"/>
      <c r="O375" s="168"/>
      <c r="P375" s="168"/>
    </row>
    <row r="376" spans="1:16" s="3" customFormat="1" x14ac:dyDescent="0.25">
      <c r="A376" s="14"/>
      <c r="B376" s="797"/>
      <c r="C376" s="798"/>
      <c r="D376" s="798"/>
      <c r="E376" s="798"/>
      <c r="F376" s="798"/>
      <c r="G376" s="798"/>
      <c r="H376" s="798"/>
      <c r="I376" s="798"/>
      <c r="J376" s="798"/>
      <c r="K376" s="798"/>
      <c r="L376" s="799"/>
      <c r="M376" s="174"/>
      <c r="N376" s="314"/>
      <c r="O376" s="168"/>
      <c r="P376" s="168"/>
    </row>
    <row r="377" spans="1:16" s="3" customFormat="1" x14ac:dyDescent="0.25">
      <c r="A377" s="14"/>
      <c r="B377" s="797"/>
      <c r="C377" s="798"/>
      <c r="D377" s="798"/>
      <c r="E377" s="798"/>
      <c r="F377" s="798"/>
      <c r="G377" s="798"/>
      <c r="H377" s="798"/>
      <c r="I377" s="798"/>
      <c r="J377" s="798"/>
      <c r="K377" s="798"/>
      <c r="L377" s="799"/>
      <c r="M377" s="174"/>
      <c r="N377" s="314"/>
      <c r="O377" s="168"/>
      <c r="P377" s="168"/>
    </row>
    <row r="378" spans="1:16" s="3" customFormat="1" x14ac:dyDescent="0.25">
      <c r="A378" s="14"/>
      <c r="B378" s="797"/>
      <c r="C378" s="798"/>
      <c r="D378" s="798"/>
      <c r="E378" s="798"/>
      <c r="F378" s="798"/>
      <c r="G378" s="798"/>
      <c r="H378" s="798"/>
      <c r="I378" s="798"/>
      <c r="J378" s="798"/>
      <c r="K378" s="798"/>
      <c r="L378" s="799"/>
      <c r="M378" s="174"/>
      <c r="N378" s="314"/>
      <c r="O378" s="168"/>
      <c r="P378" s="168"/>
    </row>
    <row r="379" spans="1:16" s="3" customFormat="1" x14ac:dyDescent="0.25">
      <c r="A379" s="14"/>
      <c r="B379" s="797"/>
      <c r="C379" s="798"/>
      <c r="D379" s="798"/>
      <c r="E379" s="798"/>
      <c r="F379" s="798"/>
      <c r="G379" s="798"/>
      <c r="H379" s="798"/>
      <c r="I379" s="798"/>
      <c r="J379" s="798"/>
      <c r="K379" s="798"/>
      <c r="L379" s="799"/>
      <c r="M379" s="174"/>
      <c r="N379" s="314"/>
      <c r="O379" s="168"/>
      <c r="P379" s="168"/>
    </row>
    <row r="380" spans="1:16" s="3" customFormat="1" x14ac:dyDescent="0.25">
      <c r="A380" s="14"/>
      <c r="B380" s="797"/>
      <c r="C380" s="798"/>
      <c r="D380" s="798"/>
      <c r="E380" s="798"/>
      <c r="F380" s="798"/>
      <c r="G380" s="798"/>
      <c r="H380" s="798"/>
      <c r="I380" s="798"/>
      <c r="J380" s="798"/>
      <c r="K380" s="798"/>
      <c r="L380" s="799"/>
      <c r="M380" s="174"/>
      <c r="N380" s="314"/>
      <c r="O380" s="168"/>
      <c r="P380" s="168"/>
    </row>
    <row r="381" spans="1:16" s="3" customFormat="1" x14ac:dyDescent="0.25">
      <c r="A381" s="14"/>
      <c r="B381" s="797"/>
      <c r="C381" s="798"/>
      <c r="D381" s="798"/>
      <c r="E381" s="798"/>
      <c r="F381" s="798"/>
      <c r="G381" s="798"/>
      <c r="H381" s="798"/>
      <c r="I381" s="798"/>
      <c r="J381" s="798"/>
      <c r="K381" s="798"/>
      <c r="L381" s="799"/>
      <c r="M381" s="174"/>
      <c r="N381" s="314"/>
      <c r="O381" s="168"/>
      <c r="P381" s="168"/>
    </row>
    <row r="382" spans="1:16" s="3" customFormat="1" x14ac:dyDescent="0.25">
      <c r="A382" s="14"/>
      <c r="B382" s="797"/>
      <c r="C382" s="798"/>
      <c r="D382" s="798"/>
      <c r="E382" s="798"/>
      <c r="F382" s="798"/>
      <c r="G382" s="798"/>
      <c r="H382" s="798"/>
      <c r="I382" s="798"/>
      <c r="J382" s="798"/>
      <c r="K382" s="798"/>
      <c r="L382" s="799"/>
      <c r="M382" s="174"/>
      <c r="N382" s="314"/>
      <c r="O382" s="168"/>
      <c r="P382" s="168"/>
    </row>
    <row r="383" spans="1:16" s="174" customFormat="1" x14ac:dyDescent="0.25">
      <c r="A383" s="190"/>
      <c r="B383" s="209"/>
      <c r="C383" s="210"/>
      <c r="D383" s="210"/>
      <c r="E383" s="210"/>
      <c r="F383" s="210"/>
      <c r="G383" s="210"/>
      <c r="H383" s="210"/>
      <c r="I383" s="210"/>
      <c r="J383" s="210"/>
      <c r="K383" s="210"/>
      <c r="L383" s="208"/>
      <c r="N383" s="319"/>
      <c r="O383" s="170"/>
      <c r="P383" s="170"/>
    </row>
    <row r="385" spans="1:16" x14ac:dyDescent="0.25">
      <c r="B385" s="716" t="str">
        <f>IF(Intro!$G$28="English",O385,P385)</f>
        <v>MARCHÉS</v>
      </c>
      <c r="C385" s="717"/>
      <c r="D385" s="717"/>
      <c r="E385" s="717"/>
      <c r="F385" s="717"/>
      <c r="G385" s="717"/>
      <c r="H385" s="717"/>
      <c r="I385" s="717"/>
      <c r="J385" s="717"/>
      <c r="K385" s="717"/>
      <c r="L385" s="718"/>
      <c r="M385" s="174"/>
      <c r="N385" s="322"/>
      <c r="O385" s="239" t="s">
        <v>573</v>
      </c>
      <c r="P385" s="239" t="s">
        <v>574</v>
      </c>
    </row>
    <row r="386" spans="1:16" x14ac:dyDescent="0.25">
      <c r="B386" s="806" t="s">
        <v>260</v>
      </c>
      <c r="C386" s="807"/>
      <c r="D386" s="807"/>
      <c r="E386" s="807"/>
      <c r="F386" s="807"/>
      <c r="G386" s="807"/>
      <c r="H386" s="807"/>
      <c r="I386" s="807"/>
      <c r="J386" s="807"/>
      <c r="K386" s="807"/>
      <c r="L386" s="808"/>
      <c r="M386" s="2"/>
    </row>
    <row r="387" spans="1:16" s="11" customFormat="1" x14ac:dyDescent="0.25">
      <c r="A387" s="13"/>
      <c r="B387" s="28"/>
      <c r="C387" s="29"/>
      <c r="D387" s="29"/>
      <c r="E387" s="30"/>
      <c r="F387" s="30"/>
      <c r="G387" s="30"/>
      <c r="H387" s="30"/>
      <c r="I387" s="30"/>
      <c r="J387" s="30"/>
      <c r="K387" s="30"/>
      <c r="L387" s="31"/>
      <c r="N387" s="318"/>
      <c r="O387" s="9"/>
      <c r="P387" s="9"/>
    </row>
    <row r="388" spans="1:16" s="11" customFormat="1" x14ac:dyDescent="0.25">
      <c r="A388" s="13"/>
      <c r="B388" s="709" t="str">
        <f>IF(Intro!$G$28="English",O388,P388)</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c r="C388" s="710"/>
      <c r="D388" s="710"/>
      <c r="E388" s="710"/>
      <c r="F388" s="710"/>
      <c r="G388" s="710"/>
      <c r="H388" s="710"/>
      <c r="I388" s="710"/>
      <c r="J388" s="710"/>
      <c r="K388" s="710"/>
      <c r="L388" s="711"/>
      <c r="N388" s="318"/>
      <c r="O388" s="169"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388" s="9"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389" spans="1:16" s="11" customFormat="1" x14ac:dyDescent="0.25">
      <c r="A389" s="13"/>
      <c r="B389" s="709"/>
      <c r="C389" s="710"/>
      <c r="D389" s="710"/>
      <c r="E389" s="710"/>
      <c r="F389" s="710"/>
      <c r="G389" s="710"/>
      <c r="H389" s="710"/>
      <c r="I389" s="710"/>
      <c r="J389" s="710"/>
      <c r="K389" s="710"/>
      <c r="L389" s="711"/>
      <c r="N389" s="318"/>
      <c r="O389" s="169"/>
      <c r="P389" s="9"/>
    </row>
    <row r="390" spans="1:16" s="174" customFormat="1" x14ac:dyDescent="0.25">
      <c r="A390" s="190"/>
      <c r="B390" s="206"/>
      <c r="C390" s="207"/>
      <c r="D390" s="207"/>
      <c r="E390" s="207"/>
      <c r="F390" s="207"/>
      <c r="G390" s="207"/>
      <c r="H390" s="207"/>
      <c r="I390" s="207"/>
      <c r="J390" s="207"/>
      <c r="K390" s="207"/>
      <c r="L390" s="192"/>
      <c r="N390" s="319"/>
      <c r="O390" s="170"/>
      <c r="P390" s="170"/>
    </row>
    <row r="391" spans="1:16" s="3" customFormat="1" x14ac:dyDescent="0.25">
      <c r="A391" s="14"/>
      <c r="B391" s="797"/>
      <c r="C391" s="798"/>
      <c r="D391" s="798"/>
      <c r="E391" s="798"/>
      <c r="F391" s="798"/>
      <c r="G391" s="798"/>
      <c r="H391" s="798"/>
      <c r="I391" s="798"/>
      <c r="J391" s="798"/>
      <c r="K391" s="798"/>
      <c r="L391" s="799"/>
      <c r="M391" s="174"/>
      <c r="N391" s="314"/>
      <c r="O391" s="168"/>
      <c r="P391" s="168"/>
    </row>
    <row r="392" spans="1:16" s="3" customFormat="1" x14ac:dyDescent="0.25">
      <c r="A392" s="14"/>
      <c r="B392" s="797"/>
      <c r="C392" s="798"/>
      <c r="D392" s="798"/>
      <c r="E392" s="798"/>
      <c r="F392" s="798"/>
      <c r="G392" s="798"/>
      <c r="H392" s="798"/>
      <c r="I392" s="798"/>
      <c r="J392" s="798"/>
      <c r="K392" s="798"/>
      <c r="L392" s="799"/>
      <c r="M392" s="174"/>
      <c r="N392" s="314"/>
      <c r="O392" s="168"/>
      <c r="P392" s="168"/>
    </row>
    <row r="393" spans="1:16" s="3" customFormat="1" x14ac:dyDescent="0.25">
      <c r="A393" s="14"/>
      <c r="B393" s="797"/>
      <c r="C393" s="798"/>
      <c r="D393" s="798"/>
      <c r="E393" s="798"/>
      <c r="F393" s="798"/>
      <c r="G393" s="798"/>
      <c r="H393" s="798"/>
      <c r="I393" s="798"/>
      <c r="J393" s="798"/>
      <c r="K393" s="798"/>
      <c r="L393" s="799"/>
      <c r="M393" s="174"/>
      <c r="N393" s="314"/>
      <c r="O393" s="168"/>
      <c r="P393" s="168"/>
    </row>
    <row r="394" spans="1:16" s="3" customFormat="1" x14ac:dyDescent="0.25">
      <c r="A394" s="14"/>
      <c r="B394" s="797"/>
      <c r="C394" s="798"/>
      <c r="D394" s="798"/>
      <c r="E394" s="798"/>
      <c r="F394" s="798"/>
      <c r="G394" s="798"/>
      <c r="H394" s="798"/>
      <c r="I394" s="798"/>
      <c r="J394" s="798"/>
      <c r="K394" s="798"/>
      <c r="L394" s="799"/>
      <c r="M394" s="174"/>
      <c r="N394" s="314"/>
      <c r="O394" s="168"/>
      <c r="P394" s="168"/>
    </row>
    <row r="395" spans="1:16" s="3" customFormat="1" x14ac:dyDescent="0.25">
      <c r="A395" s="14"/>
      <c r="B395" s="797"/>
      <c r="C395" s="798"/>
      <c r="D395" s="798"/>
      <c r="E395" s="798"/>
      <c r="F395" s="798"/>
      <c r="G395" s="798"/>
      <c r="H395" s="798"/>
      <c r="I395" s="798"/>
      <c r="J395" s="798"/>
      <c r="K395" s="798"/>
      <c r="L395" s="799"/>
      <c r="M395" s="174"/>
      <c r="N395" s="314"/>
      <c r="O395" s="168"/>
      <c r="P395" s="168"/>
    </row>
    <row r="396" spans="1:16" s="3" customFormat="1" x14ac:dyDescent="0.25">
      <c r="A396" s="14"/>
      <c r="B396" s="797"/>
      <c r="C396" s="798"/>
      <c r="D396" s="798"/>
      <c r="E396" s="798"/>
      <c r="F396" s="798"/>
      <c r="G396" s="798"/>
      <c r="H396" s="798"/>
      <c r="I396" s="798"/>
      <c r="J396" s="798"/>
      <c r="K396" s="798"/>
      <c r="L396" s="799"/>
      <c r="M396" s="174"/>
      <c r="N396" s="314"/>
      <c r="O396" s="168"/>
      <c r="P396" s="168"/>
    </row>
    <row r="397" spans="1:16" s="3" customFormat="1" x14ac:dyDescent="0.25">
      <c r="A397" s="14"/>
      <c r="B397" s="797"/>
      <c r="C397" s="798"/>
      <c r="D397" s="798"/>
      <c r="E397" s="798"/>
      <c r="F397" s="798"/>
      <c r="G397" s="798"/>
      <c r="H397" s="798"/>
      <c r="I397" s="798"/>
      <c r="J397" s="798"/>
      <c r="K397" s="798"/>
      <c r="L397" s="799"/>
      <c r="M397" s="174"/>
      <c r="N397" s="314"/>
      <c r="O397" s="168"/>
      <c r="P397" s="168"/>
    </row>
    <row r="398" spans="1:16" s="3" customFormat="1" x14ac:dyDescent="0.25">
      <c r="A398" s="14"/>
      <c r="B398" s="797"/>
      <c r="C398" s="798"/>
      <c r="D398" s="798"/>
      <c r="E398" s="798"/>
      <c r="F398" s="798"/>
      <c r="G398" s="798"/>
      <c r="H398" s="798"/>
      <c r="I398" s="798"/>
      <c r="J398" s="798"/>
      <c r="K398" s="798"/>
      <c r="L398" s="799"/>
      <c r="M398" s="174"/>
      <c r="N398" s="314"/>
      <c r="O398" s="168"/>
      <c r="P398" s="168"/>
    </row>
    <row r="399" spans="1:16" s="174" customFormat="1" x14ac:dyDescent="0.25">
      <c r="A399" s="190"/>
      <c r="B399" s="209"/>
      <c r="C399" s="210"/>
      <c r="D399" s="210"/>
      <c r="E399" s="210"/>
      <c r="F399" s="210"/>
      <c r="G399" s="210"/>
      <c r="H399" s="210"/>
      <c r="I399" s="210"/>
      <c r="J399" s="210"/>
      <c r="K399" s="210"/>
      <c r="L399" s="208"/>
      <c r="N399" s="319"/>
      <c r="O399" s="170"/>
      <c r="P399" s="170"/>
    </row>
    <row r="400" spans="1:16" x14ac:dyDescent="0.25">
      <c r="B400" s="803" t="s">
        <v>275</v>
      </c>
      <c r="C400" s="804"/>
      <c r="D400" s="804"/>
      <c r="E400" s="804"/>
      <c r="F400" s="804"/>
      <c r="G400" s="804"/>
      <c r="H400" s="804"/>
      <c r="I400" s="804"/>
      <c r="J400" s="804"/>
      <c r="K400" s="804"/>
      <c r="L400" s="805"/>
      <c r="M400" s="2"/>
      <c r="N400" s="322"/>
    </row>
    <row r="401" spans="1:16" s="11" customFormat="1" x14ac:dyDescent="0.25">
      <c r="A401" s="13"/>
      <c r="B401" s="28"/>
      <c r="C401" s="29"/>
      <c r="D401" s="29"/>
      <c r="E401" s="30"/>
      <c r="F401" s="30"/>
      <c r="G401" s="30"/>
      <c r="H401" s="30"/>
      <c r="I401" s="30"/>
      <c r="J401" s="30"/>
      <c r="K401" s="30"/>
      <c r="L401" s="31"/>
      <c r="N401" s="318"/>
      <c r="O401" s="9"/>
      <c r="P401" s="9"/>
    </row>
    <row r="402" spans="1:16" s="11" customFormat="1" x14ac:dyDescent="0.25">
      <c r="A402" s="13"/>
      <c r="B402" s="709" t="str">
        <f>IF(Intro!$G$28="English",O402,P402)</f>
        <v>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v>
      </c>
      <c r="C402" s="710"/>
      <c r="D402" s="710"/>
      <c r="E402" s="710"/>
      <c r="F402" s="710"/>
      <c r="G402" s="710"/>
      <c r="H402" s="710"/>
      <c r="I402" s="710"/>
      <c r="J402" s="710"/>
      <c r="K402" s="710"/>
      <c r="L402" s="711"/>
      <c r="N402" s="318"/>
      <c r="O402" s="169"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02" s="9" t="s">
        <v>619</v>
      </c>
    </row>
    <row r="403" spans="1:16" s="11" customFormat="1" x14ac:dyDescent="0.25">
      <c r="A403" s="13"/>
      <c r="B403" s="709"/>
      <c r="C403" s="710"/>
      <c r="D403" s="710"/>
      <c r="E403" s="710"/>
      <c r="F403" s="710"/>
      <c r="G403" s="710"/>
      <c r="H403" s="710"/>
      <c r="I403" s="710"/>
      <c r="J403" s="710"/>
      <c r="K403" s="710"/>
      <c r="L403" s="711"/>
      <c r="N403" s="318"/>
      <c r="O403" s="169"/>
      <c r="P403" s="9"/>
    </row>
    <row r="404" spans="1:16" s="174" customFormat="1" x14ac:dyDescent="0.25">
      <c r="A404" s="190"/>
      <c r="B404" s="206"/>
      <c r="C404" s="207"/>
      <c r="D404" s="207"/>
      <c r="E404" s="207"/>
      <c r="F404" s="207"/>
      <c r="G404" s="207"/>
      <c r="H404" s="207"/>
      <c r="I404" s="207"/>
      <c r="J404" s="207"/>
      <c r="K404" s="207"/>
      <c r="L404" s="192"/>
      <c r="N404" s="319"/>
      <c r="O404" s="170"/>
      <c r="P404" s="170"/>
    </row>
    <row r="405" spans="1:16" s="3" customFormat="1" x14ac:dyDescent="0.25">
      <c r="A405" s="14"/>
      <c r="B405" s="797"/>
      <c r="C405" s="798"/>
      <c r="D405" s="798"/>
      <c r="E405" s="798"/>
      <c r="F405" s="798"/>
      <c r="G405" s="798"/>
      <c r="H405" s="798"/>
      <c r="I405" s="798"/>
      <c r="J405" s="798"/>
      <c r="K405" s="798"/>
      <c r="L405" s="799"/>
      <c r="M405" s="174"/>
      <c r="N405" s="314"/>
      <c r="O405" s="168"/>
      <c r="P405" s="168"/>
    </row>
    <row r="406" spans="1:16" s="3" customFormat="1" x14ac:dyDescent="0.25">
      <c r="A406" s="14"/>
      <c r="B406" s="797"/>
      <c r="C406" s="798"/>
      <c r="D406" s="798"/>
      <c r="E406" s="798"/>
      <c r="F406" s="798"/>
      <c r="G406" s="798"/>
      <c r="H406" s="798"/>
      <c r="I406" s="798"/>
      <c r="J406" s="798"/>
      <c r="K406" s="798"/>
      <c r="L406" s="799"/>
      <c r="M406" s="174"/>
      <c r="N406" s="314"/>
      <c r="O406" s="168"/>
      <c r="P406" s="168"/>
    </row>
    <row r="407" spans="1:16" s="3" customFormat="1" x14ac:dyDescent="0.25">
      <c r="A407" s="14"/>
      <c r="B407" s="797"/>
      <c r="C407" s="798"/>
      <c r="D407" s="798"/>
      <c r="E407" s="798"/>
      <c r="F407" s="798"/>
      <c r="G407" s="798"/>
      <c r="H407" s="798"/>
      <c r="I407" s="798"/>
      <c r="J407" s="798"/>
      <c r="K407" s="798"/>
      <c r="L407" s="799"/>
      <c r="M407" s="174"/>
      <c r="N407" s="314"/>
      <c r="O407" s="168"/>
      <c r="P407" s="168"/>
    </row>
    <row r="408" spans="1:16" s="3" customFormat="1" x14ac:dyDescent="0.25">
      <c r="A408" s="14"/>
      <c r="B408" s="797"/>
      <c r="C408" s="798"/>
      <c r="D408" s="798"/>
      <c r="E408" s="798"/>
      <c r="F408" s="798"/>
      <c r="G408" s="798"/>
      <c r="H408" s="798"/>
      <c r="I408" s="798"/>
      <c r="J408" s="798"/>
      <c r="K408" s="798"/>
      <c r="L408" s="799"/>
      <c r="M408" s="174"/>
      <c r="N408" s="314"/>
      <c r="O408" s="168"/>
      <c r="P408" s="168"/>
    </row>
    <row r="409" spans="1:16" s="3" customFormat="1" x14ac:dyDescent="0.25">
      <c r="A409" s="14"/>
      <c r="B409" s="797"/>
      <c r="C409" s="798"/>
      <c r="D409" s="798"/>
      <c r="E409" s="798"/>
      <c r="F409" s="798"/>
      <c r="G409" s="798"/>
      <c r="H409" s="798"/>
      <c r="I409" s="798"/>
      <c r="J409" s="798"/>
      <c r="K409" s="798"/>
      <c r="L409" s="799"/>
      <c r="M409" s="174"/>
      <c r="N409" s="314"/>
      <c r="O409" s="168"/>
      <c r="P409" s="168"/>
    </row>
    <row r="410" spans="1:16" s="3" customFormat="1" x14ac:dyDescent="0.25">
      <c r="A410" s="14"/>
      <c r="B410" s="797"/>
      <c r="C410" s="798"/>
      <c r="D410" s="798"/>
      <c r="E410" s="798"/>
      <c r="F410" s="798"/>
      <c r="G410" s="798"/>
      <c r="H410" s="798"/>
      <c r="I410" s="798"/>
      <c r="J410" s="798"/>
      <c r="K410" s="798"/>
      <c r="L410" s="799"/>
      <c r="M410" s="174"/>
      <c r="N410" s="314"/>
      <c r="O410" s="168"/>
      <c r="P410" s="168"/>
    </row>
    <row r="411" spans="1:16" s="3" customFormat="1" x14ac:dyDescent="0.25">
      <c r="A411" s="14"/>
      <c r="B411" s="797"/>
      <c r="C411" s="798"/>
      <c r="D411" s="798"/>
      <c r="E411" s="798"/>
      <c r="F411" s="798"/>
      <c r="G411" s="798"/>
      <c r="H411" s="798"/>
      <c r="I411" s="798"/>
      <c r="J411" s="798"/>
      <c r="K411" s="798"/>
      <c r="L411" s="799"/>
      <c r="M411" s="174"/>
      <c r="N411" s="314"/>
      <c r="O411" s="168"/>
      <c r="P411" s="168"/>
    </row>
    <row r="412" spans="1:16" s="3" customFormat="1" x14ac:dyDescent="0.25">
      <c r="A412" s="14"/>
      <c r="B412" s="797"/>
      <c r="C412" s="798"/>
      <c r="D412" s="798"/>
      <c r="E412" s="798"/>
      <c r="F412" s="798"/>
      <c r="G412" s="798"/>
      <c r="H412" s="798"/>
      <c r="I412" s="798"/>
      <c r="J412" s="798"/>
      <c r="K412" s="798"/>
      <c r="L412" s="799"/>
      <c r="M412" s="174"/>
      <c r="N412" s="314"/>
      <c r="O412" s="168"/>
      <c r="P412" s="168"/>
    </row>
    <row r="413" spans="1:16" s="174" customFormat="1" x14ac:dyDescent="0.25">
      <c r="A413" s="190"/>
      <c r="B413" s="209"/>
      <c r="C413" s="210"/>
      <c r="D413" s="210"/>
      <c r="E413" s="210"/>
      <c r="F413" s="210"/>
      <c r="G413" s="210"/>
      <c r="H413" s="210"/>
      <c r="I413" s="210"/>
      <c r="J413" s="210"/>
      <c r="K413" s="210"/>
      <c r="L413" s="208"/>
      <c r="N413" s="319"/>
      <c r="O413" s="170"/>
      <c r="P413" s="170"/>
    </row>
  </sheetData>
  <sheetProtection algorithmName="SHA-512" hashValue="AoAmpdDJVivGZJD64+kwHGIngzKjkOLG5/eBS2k2uLPSxM8XgxATxu2KNY4TiboZFHr1E/eOOCUUH2Zfq933bA==" saltValue="Q5pCpt2/PM3wnBDkaW3T/g==" spinCount="100000" sheet="1" objects="1" scenarios="1" selectLockedCells="1"/>
  <mergeCells count="182">
    <mergeCell ref="B281:L281"/>
    <mergeCell ref="B297:L297"/>
    <mergeCell ref="D167:L167"/>
    <mergeCell ref="B163:L163"/>
    <mergeCell ref="B272:L279"/>
    <mergeCell ref="B402:L403"/>
    <mergeCell ref="B200:L201"/>
    <mergeCell ref="B214:L215"/>
    <mergeCell ref="B241:L242"/>
    <mergeCell ref="B283:L284"/>
    <mergeCell ref="B312:L313"/>
    <mergeCell ref="B326:L327"/>
    <mergeCell ref="B340:L341"/>
    <mergeCell ref="B286:L293"/>
    <mergeCell ref="B301:L308"/>
    <mergeCell ref="B315:L322"/>
    <mergeCell ref="B329:L336"/>
    <mergeCell ref="B354:L354"/>
    <mergeCell ref="B299:L299"/>
    <mergeCell ref="B203:L210"/>
    <mergeCell ref="B338:L338"/>
    <mergeCell ref="B217:L224"/>
    <mergeCell ref="B230:L237"/>
    <mergeCell ref="B343:L350"/>
    <mergeCell ref="B244:C244"/>
    <mergeCell ref="B257:L257"/>
    <mergeCell ref="B270:L270"/>
    <mergeCell ref="B171:L171"/>
    <mergeCell ref="B228:L228"/>
    <mergeCell ref="B198:L198"/>
    <mergeCell ref="B212:L212"/>
    <mergeCell ref="B226:L226"/>
    <mergeCell ref="B239:L239"/>
    <mergeCell ref="B268:L268"/>
    <mergeCell ref="B196:L196"/>
    <mergeCell ref="B55:L55"/>
    <mergeCell ref="C44:D45"/>
    <mergeCell ref="E44:F45"/>
    <mergeCell ref="G44:I45"/>
    <mergeCell ref="J44:L45"/>
    <mergeCell ref="C46:D47"/>
    <mergeCell ref="E46:F47"/>
    <mergeCell ref="G46:I47"/>
    <mergeCell ref="E42:F43"/>
    <mergeCell ref="G42:I43"/>
    <mergeCell ref="J42:L43"/>
    <mergeCell ref="B46:B47"/>
    <mergeCell ref="B48:B49"/>
    <mergeCell ref="B50:B51"/>
    <mergeCell ref="J46:L47"/>
    <mergeCell ref="C48:D49"/>
    <mergeCell ref="E48:F49"/>
    <mergeCell ref="J48:L49"/>
    <mergeCell ref="C50:D51"/>
    <mergeCell ref="E50:F51"/>
    <mergeCell ref="G50:I51"/>
    <mergeCell ref="J50:L51"/>
    <mergeCell ref="C52:D53"/>
    <mergeCell ref="E52:F53"/>
    <mergeCell ref="B4:L4"/>
    <mergeCell ref="B5:L5"/>
    <mergeCell ref="B6:L6"/>
    <mergeCell ref="J32:L33"/>
    <mergeCell ref="B12:L12"/>
    <mergeCell ref="B8:L8"/>
    <mergeCell ref="B9:L9"/>
    <mergeCell ref="B10:L10"/>
    <mergeCell ref="B15:L15"/>
    <mergeCell ref="C32:D33"/>
    <mergeCell ref="E32:F33"/>
    <mergeCell ref="G32:I33"/>
    <mergeCell ref="B17:L24"/>
    <mergeCell ref="B13:L13"/>
    <mergeCell ref="B26:L26"/>
    <mergeCell ref="B57:L57"/>
    <mergeCell ref="B70:L70"/>
    <mergeCell ref="B86:L86"/>
    <mergeCell ref="B28:L30"/>
    <mergeCell ref="G52:I53"/>
    <mergeCell ref="J52:L53"/>
    <mergeCell ref="C38:D39"/>
    <mergeCell ref="E38:F39"/>
    <mergeCell ref="G38:I39"/>
    <mergeCell ref="J38:L39"/>
    <mergeCell ref="C40:D41"/>
    <mergeCell ref="B34:B35"/>
    <mergeCell ref="C34:D35"/>
    <mergeCell ref="E34:F35"/>
    <mergeCell ref="G34:I35"/>
    <mergeCell ref="J34:L35"/>
    <mergeCell ref="C36:D37"/>
    <mergeCell ref="E36:F37"/>
    <mergeCell ref="G36:I37"/>
    <mergeCell ref="J36:L37"/>
    <mergeCell ref="B36:B37"/>
    <mergeCell ref="B38:B39"/>
    <mergeCell ref="B40:B41"/>
    <mergeCell ref="B42:B43"/>
    <mergeCell ref="E40:F41"/>
    <mergeCell ref="G40:I41"/>
    <mergeCell ref="J40:L41"/>
    <mergeCell ref="C42:D43"/>
    <mergeCell ref="B246:L253"/>
    <mergeCell ref="B259:L266"/>
    <mergeCell ref="I127:J136"/>
    <mergeCell ref="K127:L136"/>
    <mergeCell ref="B137:B146"/>
    <mergeCell ref="C137:D146"/>
    <mergeCell ref="E137:F146"/>
    <mergeCell ref="G137:H146"/>
    <mergeCell ref="I137:J146"/>
    <mergeCell ref="K137:L146"/>
    <mergeCell ref="B255:L255"/>
    <mergeCell ref="B161:L161"/>
    <mergeCell ref="B165:C165"/>
    <mergeCell ref="B166:C166"/>
    <mergeCell ref="B167:C167"/>
    <mergeCell ref="D165:L165"/>
    <mergeCell ref="D166:L166"/>
    <mergeCell ref="B52:B53"/>
    <mergeCell ref="B59:L66"/>
    <mergeCell ref="G48:I49"/>
    <mergeCell ref="B44:B45"/>
    <mergeCell ref="B405:L412"/>
    <mergeCell ref="B97:B106"/>
    <mergeCell ref="C97:D106"/>
    <mergeCell ref="E97:F106"/>
    <mergeCell ref="G97:H106"/>
    <mergeCell ref="I97:J106"/>
    <mergeCell ref="K97:L106"/>
    <mergeCell ref="B107:B116"/>
    <mergeCell ref="C107:D116"/>
    <mergeCell ref="E107:F116"/>
    <mergeCell ref="G107:H116"/>
    <mergeCell ref="I107:J116"/>
    <mergeCell ref="K107:L116"/>
    <mergeCell ref="B117:B126"/>
    <mergeCell ref="C117:D126"/>
    <mergeCell ref="E117:F126"/>
    <mergeCell ref="B400:L400"/>
    <mergeCell ref="G117:H126"/>
    <mergeCell ref="I117:J126"/>
    <mergeCell ref="K117:L126"/>
    <mergeCell ref="B127:B136"/>
    <mergeCell ref="C127:D136"/>
    <mergeCell ref="B186:L193"/>
    <mergeCell ref="B150:L150"/>
    <mergeCell ref="B184:L184"/>
    <mergeCell ref="B68:L68"/>
    <mergeCell ref="B81:L81"/>
    <mergeCell ref="B87:L87"/>
    <mergeCell ref="B148:L148"/>
    <mergeCell ref="B169:L169"/>
    <mergeCell ref="B182:L182"/>
    <mergeCell ref="B72:L79"/>
    <mergeCell ref="B152:L159"/>
    <mergeCell ref="B173:L180"/>
    <mergeCell ref="G127:H136"/>
    <mergeCell ref="B89:L89"/>
    <mergeCell ref="C91:D96"/>
    <mergeCell ref="E91:F96"/>
    <mergeCell ref="G91:H96"/>
    <mergeCell ref="I91:J96"/>
    <mergeCell ref="K91:L96"/>
    <mergeCell ref="B83:L83"/>
    <mergeCell ref="E127:F136"/>
    <mergeCell ref="B296:L296"/>
    <mergeCell ref="B385:L385"/>
    <mergeCell ref="B362:L369"/>
    <mergeCell ref="B375:L382"/>
    <mergeCell ref="B391:L398"/>
    <mergeCell ref="B388:L389"/>
    <mergeCell ref="B360:L360"/>
    <mergeCell ref="B310:L310"/>
    <mergeCell ref="B324:L324"/>
    <mergeCell ref="B352:L352"/>
    <mergeCell ref="B371:L371"/>
    <mergeCell ref="B386:L386"/>
    <mergeCell ref="B356:G356"/>
    <mergeCell ref="B357:G357"/>
    <mergeCell ref="B358:G358"/>
    <mergeCell ref="B373:L373"/>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2 B152:B154 B173:B175 B186 B17 B203 B205:B206 B230 B246 B259 B272 B286 B301 B315 B329 B343 B362 B375 B391 B405 B407 B59 B188:B189 B217:B219 B233:B234 B248:B249 B262:B263 B275:B276 B289:B290 B303:B304 B317:B318 B331 B345 B364 B377 B393"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44" xr:uid="{51751D26-3857-4105-8CD2-B60852B0348B}">
      <formula1>0</formula1>
    </dataValidation>
    <dataValidation allowBlank="1" showInputMessage="1" showErrorMessage="1" sqref="C97:L146 D165:L167" xr:uid="{8A842A76-AF5B-4A75-951F-E39EA499330C}"/>
    <dataValidation type="list" allowBlank="1" showInputMessage="1" showErrorMessage="1" sqref="H356:H358" xr:uid="{3D3F2DCC-2D7D-4040-B21C-C1A2394FA711}">
      <formula1>"X"</formula1>
    </dataValidation>
  </dataValidations>
  <printOptions horizontalCentered="1"/>
  <pageMargins left="0.25" right="0.25" top="0.75" bottom="0.75" header="0.3" footer="0.3"/>
  <pageSetup scale="63" fitToHeight="0" orientation="portrait" r:id="rId1"/>
  <headerFooter>
    <oddFooter>&amp;L&amp;A</oddFooter>
  </headerFooter>
  <rowBreaks count="6" manualBreakCount="6">
    <brk id="67" min="1" max="11" man="1"/>
    <brk id="126" min="1" max="11" man="1"/>
    <brk id="195" min="1" max="11" man="1"/>
    <brk id="254" min="1" max="11" man="1"/>
    <brk id="323" min="1" max="11" man="1"/>
    <brk id="384"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57"/>
  <sheetViews>
    <sheetView showGridLines="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5.42578125" style="23" customWidth="1"/>
    <col min="13" max="13" width="6.140625" style="1" customWidth="1"/>
    <col min="14" max="14" width="9.140625" style="2" customWidth="1"/>
    <col min="15" max="15" width="25.140625" style="2" hidden="1" customWidth="1"/>
    <col min="16" max="16" width="28.42578125" style="2" hidden="1" customWidth="1"/>
    <col min="17" max="17" width="9.140625" style="2" customWidth="1"/>
    <col min="18" max="16384" width="9.140625" style="2"/>
  </cols>
  <sheetData>
    <row r="1" spans="1:16" x14ac:dyDescent="0.25">
      <c r="O1" s="2" t="s">
        <v>647</v>
      </c>
      <c r="P1" s="2" t="s">
        <v>647</v>
      </c>
    </row>
    <row r="2" spans="1:16" x14ac:dyDescent="0.25">
      <c r="B2" s="24" t="s">
        <v>0</v>
      </c>
      <c r="C2" s="24"/>
      <c r="O2" s="3" t="s">
        <v>127</v>
      </c>
      <c r="P2" s="3" t="s">
        <v>128</v>
      </c>
    </row>
    <row r="3" spans="1:16" x14ac:dyDescent="0.25">
      <c r="B3" s="25"/>
      <c r="C3" s="25"/>
      <c r="O3" s="8"/>
      <c r="P3" s="8"/>
    </row>
    <row r="4" spans="1:16" s="8" customFormat="1" x14ac:dyDescent="0.25">
      <c r="A4" s="19"/>
      <c r="B4" s="746" t="str">
        <f>Info!B4</f>
        <v>QUESTIONNAIRE À L’INTENTION DES PRODUCTEURS</v>
      </c>
      <c r="C4" s="747"/>
      <c r="D4" s="747"/>
      <c r="E4" s="747"/>
      <c r="F4" s="747"/>
      <c r="G4" s="747"/>
      <c r="H4" s="747"/>
      <c r="I4" s="747"/>
      <c r="J4" s="747"/>
      <c r="K4" s="747"/>
      <c r="L4" s="748"/>
      <c r="M4" s="20"/>
      <c r="N4" s="20"/>
      <c r="O4" s="16"/>
      <c r="P4" s="16"/>
    </row>
    <row r="5" spans="1:16" s="8" customFormat="1" x14ac:dyDescent="0.25">
      <c r="A5" s="19"/>
      <c r="B5" s="749" t="str">
        <f>Info!B5</f>
        <v>GC-2026-001</v>
      </c>
      <c r="C5" s="750"/>
      <c r="D5" s="750"/>
      <c r="E5" s="750"/>
      <c r="F5" s="750"/>
      <c r="G5" s="750"/>
      <c r="H5" s="750"/>
      <c r="I5" s="750"/>
      <c r="J5" s="750"/>
      <c r="K5" s="750"/>
      <c r="L5" s="751"/>
      <c r="M5" s="20"/>
      <c r="N5" s="20"/>
      <c r="O5" s="16"/>
      <c r="P5" s="16"/>
    </row>
    <row r="6" spans="1:16" s="17" customFormat="1" x14ac:dyDescent="0.25">
      <c r="A6" s="19"/>
      <c r="B6" s="754" t="str">
        <f>Info!B6</f>
        <v>PRODUITS DU BOIS - ARMOIRES ET VANITÉS EN BOIS MASSIF ET EN BOIS D'INGÉNIERIE</v>
      </c>
      <c r="C6" s="755"/>
      <c r="D6" s="755"/>
      <c r="E6" s="755"/>
      <c r="F6" s="755"/>
      <c r="G6" s="755"/>
      <c r="H6" s="755"/>
      <c r="I6" s="755"/>
      <c r="J6" s="755"/>
      <c r="K6" s="755"/>
      <c r="L6" s="756"/>
      <c r="M6" s="16"/>
      <c r="N6" s="16"/>
      <c r="O6" s="18"/>
      <c r="P6" s="18"/>
    </row>
    <row r="7" spans="1:16" s="9" customFormat="1" x14ac:dyDescent="0.25">
      <c r="A7" s="19"/>
      <c r="B7" s="26"/>
      <c r="C7" s="26"/>
      <c r="D7" s="27"/>
      <c r="E7" s="27"/>
      <c r="F7" s="27"/>
      <c r="G7" s="27"/>
      <c r="H7" s="27"/>
      <c r="I7" s="27"/>
      <c r="J7" s="27"/>
      <c r="K7" s="27"/>
      <c r="L7" s="27"/>
      <c r="O7" s="10"/>
      <c r="P7" s="10"/>
    </row>
    <row r="8" spans="1:16" x14ac:dyDescent="0.25">
      <c r="B8" s="716" t="str">
        <f>UPPER(IF(Intro!$G$28="English",O8,P8))</f>
        <v>COMMENTAIRES PUBLICS</v>
      </c>
      <c r="C8" s="717"/>
      <c r="D8" s="717"/>
      <c r="E8" s="717"/>
      <c r="F8" s="717"/>
      <c r="G8" s="717"/>
      <c r="H8" s="717"/>
      <c r="I8" s="717"/>
      <c r="J8" s="717"/>
      <c r="K8" s="717"/>
      <c r="L8" s="718"/>
      <c r="M8" s="149"/>
      <c r="O8" s="2" t="s">
        <v>113</v>
      </c>
      <c r="P8" s="2" t="s">
        <v>114</v>
      </c>
    </row>
    <row r="9" spans="1:16" s="11" customFormat="1" x14ac:dyDescent="0.25">
      <c r="A9" s="13"/>
      <c r="B9" s="28"/>
      <c r="C9" s="29"/>
      <c r="D9" s="30"/>
      <c r="E9" s="30"/>
      <c r="F9" s="30"/>
      <c r="G9" s="30"/>
      <c r="H9" s="30"/>
      <c r="I9" s="30"/>
      <c r="J9" s="30"/>
      <c r="K9" s="30"/>
      <c r="L9" s="31"/>
    </row>
    <row r="10" spans="1:16" s="11" customFormat="1" x14ac:dyDescent="0.25">
      <c r="A10" s="13"/>
      <c r="B10" s="709" t="str">
        <f>IF(Intro!$G$28="English",O10,P10)</f>
        <v>Si votre entreprise désire ajouter des commentaires concernant vos réponses, vous les inscrivez ici. Indiquez à quelle question se rapportent vos commentaires.</v>
      </c>
      <c r="C10" s="710"/>
      <c r="D10" s="710"/>
      <c r="E10" s="710"/>
      <c r="F10" s="710"/>
      <c r="G10" s="710"/>
      <c r="H10" s="710"/>
      <c r="I10" s="710"/>
      <c r="J10" s="710"/>
      <c r="K10" s="710"/>
      <c r="L10" s="711"/>
      <c r="O10" s="12" t="s">
        <v>489</v>
      </c>
      <c r="P10" s="11" t="s">
        <v>336</v>
      </c>
    </row>
    <row r="11" spans="1:16" s="11" customFormat="1" x14ac:dyDescent="0.25">
      <c r="A11" s="13"/>
      <c r="B11" s="178"/>
      <c r="C11" s="29"/>
      <c r="D11" s="30"/>
      <c r="E11" s="30"/>
      <c r="F11" s="30"/>
      <c r="G11" s="30"/>
      <c r="H11" s="30"/>
      <c r="I11" s="30"/>
      <c r="J11" s="30"/>
      <c r="K11" s="30"/>
      <c r="L11" s="31"/>
      <c r="O11" s="263" t="s">
        <v>627</v>
      </c>
      <c r="P11" s="263" t="s">
        <v>628</v>
      </c>
    </row>
    <row r="12" spans="1:16" s="11" customFormat="1" x14ac:dyDescent="0.25">
      <c r="A12" s="13"/>
      <c r="B12" s="178"/>
      <c r="C12" s="29"/>
      <c r="D12" s="248" t="str">
        <f>IF(Intro!$G$28="English",O11,P11)</f>
        <v>Onglet et question</v>
      </c>
      <c r="E12" s="855" t="str">
        <f>IF(Intro!$G$28="English",O12,P12)</f>
        <v>Commentaires</v>
      </c>
      <c r="F12" s="855"/>
      <c r="G12" s="855"/>
      <c r="H12" s="855"/>
      <c r="I12" s="855"/>
      <c r="J12" s="855"/>
      <c r="K12" s="855"/>
      <c r="L12" s="856"/>
      <c r="O12" s="12" t="s">
        <v>220</v>
      </c>
      <c r="P12" s="11" t="s">
        <v>221</v>
      </c>
    </row>
    <row r="13" spans="1:16" s="149" customFormat="1" ht="14.25" customHeight="1" x14ac:dyDescent="0.25">
      <c r="A13" s="186"/>
      <c r="B13" s="838" t="str">
        <f>IF(Intro!$G$28="English",O13,P13)</f>
        <v>Commentaire 1</v>
      </c>
      <c r="C13" s="839"/>
      <c r="D13" s="843"/>
      <c r="E13" s="846"/>
      <c r="F13" s="847"/>
      <c r="G13" s="847"/>
      <c r="H13" s="847"/>
      <c r="I13" s="847"/>
      <c r="J13" s="847"/>
      <c r="K13" s="847"/>
      <c r="L13" s="848"/>
      <c r="O13" s="12" t="s">
        <v>222</v>
      </c>
      <c r="P13" s="11" t="s">
        <v>223</v>
      </c>
    </row>
    <row r="14" spans="1:16" s="149" customFormat="1" x14ac:dyDescent="0.25">
      <c r="A14" s="186"/>
      <c r="B14" s="800"/>
      <c r="C14" s="840"/>
      <c r="D14" s="844"/>
      <c r="E14" s="849"/>
      <c r="F14" s="850"/>
      <c r="G14" s="850"/>
      <c r="H14" s="850"/>
      <c r="I14" s="850"/>
      <c r="J14" s="850"/>
      <c r="K14" s="850"/>
      <c r="L14" s="851"/>
    </row>
    <row r="15" spans="1:16" s="149" customFormat="1" x14ac:dyDescent="0.25">
      <c r="A15" s="186"/>
      <c r="B15" s="800"/>
      <c r="C15" s="840"/>
      <c r="D15" s="844"/>
      <c r="E15" s="849"/>
      <c r="F15" s="850"/>
      <c r="G15" s="850"/>
      <c r="H15" s="850"/>
      <c r="I15" s="850"/>
      <c r="J15" s="850"/>
      <c r="K15" s="850"/>
      <c r="L15" s="851"/>
    </row>
    <row r="16" spans="1:16" s="149" customFormat="1" x14ac:dyDescent="0.25">
      <c r="A16" s="186"/>
      <c r="B16" s="800"/>
      <c r="C16" s="840"/>
      <c r="D16" s="844"/>
      <c r="E16" s="849"/>
      <c r="F16" s="850"/>
      <c r="G16" s="850"/>
      <c r="H16" s="850"/>
      <c r="I16" s="850"/>
      <c r="J16" s="850"/>
      <c r="K16" s="850"/>
      <c r="L16" s="851"/>
    </row>
    <row r="17" spans="1:16" s="149" customFormat="1" x14ac:dyDescent="0.25">
      <c r="A17" s="186"/>
      <c r="B17" s="800"/>
      <c r="C17" s="840"/>
      <c r="D17" s="844"/>
      <c r="E17" s="849"/>
      <c r="F17" s="850"/>
      <c r="G17" s="850"/>
      <c r="H17" s="850"/>
      <c r="I17" s="850"/>
      <c r="J17" s="850"/>
      <c r="K17" s="850"/>
      <c r="L17" s="851"/>
    </row>
    <row r="18" spans="1:16" s="149" customFormat="1" x14ac:dyDescent="0.25">
      <c r="A18" s="186"/>
      <c r="B18" s="800"/>
      <c r="C18" s="840"/>
      <c r="D18" s="844"/>
      <c r="E18" s="849"/>
      <c r="F18" s="850"/>
      <c r="G18" s="850"/>
      <c r="H18" s="850"/>
      <c r="I18" s="850"/>
      <c r="J18" s="850"/>
      <c r="K18" s="850"/>
      <c r="L18" s="851"/>
      <c r="O18" s="175"/>
      <c r="P18" s="175"/>
    </row>
    <row r="19" spans="1:16" s="149" customFormat="1" x14ac:dyDescent="0.25">
      <c r="A19" s="186"/>
      <c r="B19" s="800"/>
      <c r="C19" s="840"/>
      <c r="D19" s="844"/>
      <c r="E19" s="849"/>
      <c r="F19" s="850"/>
      <c r="G19" s="850"/>
      <c r="H19" s="850"/>
      <c r="I19" s="850"/>
      <c r="J19" s="850"/>
      <c r="K19" s="850"/>
      <c r="L19" s="851"/>
      <c r="O19" s="12"/>
      <c r="P19" s="11"/>
    </row>
    <row r="20" spans="1:16" s="149" customFormat="1" x14ac:dyDescent="0.25">
      <c r="A20" s="186"/>
      <c r="B20" s="800"/>
      <c r="C20" s="840"/>
      <c r="D20" s="844"/>
      <c r="E20" s="849"/>
      <c r="F20" s="850"/>
      <c r="G20" s="850"/>
      <c r="H20" s="850"/>
      <c r="I20" s="850"/>
      <c r="J20" s="850"/>
      <c r="K20" s="850"/>
      <c r="L20" s="851"/>
      <c r="O20" s="12"/>
      <c r="P20" s="11"/>
    </row>
    <row r="21" spans="1:16" s="149" customFormat="1" x14ac:dyDescent="0.25">
      <c r="A21" s="186"/>
      <c r="B21" s="841"/>
      <c r="C21" s="842"/>
      <c r="D21" s="845"/>
      <c r="E21" s="852"/>
      <c r="F21" s="853"/>
      <c r="G21" s="853"/>
      <c r="H21" s="853"/>
      <c r="I21" s="853"/>
      <c r="J21" s="853"/>
      <c r="K21" s="853"/>
      <c r="L21" s="854"/>
      <c r="O21" s="12"/>
      <c r="P21" s="11"/>
    </row>
    <row r="22" spans="1:16" s="149" customFormat="1" ht="14.25" customHeight="1" x14ac:dyDescent="0.25">
      <c r="A22" s="186"/>
      <c r="B22" s="838" t="str">
        <f>IF(Intro!$G$28="English",O22,P22)</f>
        <v>Commentaire 2</v>
      </c>
      <c r="C22" s="839"/>
      <c r="D22" s="843"/>
      <c r="E22" s="846"/>
      <c r="F22" s="847"/>
      <c r="G22" s="847"/>
      <c r="H22" s="847"/>
      <c r="I22" s="847"/>
      <c r="J22" s="847"/>
      <c r="K22" s="847"/>
      <c r="L22" s="848"/>
      <c r="O22" s="12" t="s">
        <v>224</v>
      </c>
      <c r="P22" s="11" t="s">
        <v>225</v>
      </c>
    </row>
    <row r="23" spans="1:16" s="149" customFormat="1" x14ac:dyDescent="0.25">
      <c r="A23" s="186"/>
      <c r="B23" s="800"/>
      <c r="C23" s="840"/>
      <c r="D23" s="844"/>
      <c r="E23" s="849"/>
      <c r="F23" s="850"/>
      <c r="G23" s="850"/>
      <c r="H23" s="850"/>
      <c r="I23" s="850"/>
      <c r="J23" s="850"/>
      <c r="K23" s="850"/>
      <c r="L23" s="851"/>
    </row>
    <row r="24" spans="1:16" s="149" customFormat="1" x14ac:dyDescent="0.25">
      <c r="A24" s="186"/>
      <c r="B24" s="800"/>
      <c r="C24" s="840"/>
      <c r="D24" s="844"/>
      <c r="E24" s="849"/>
      <c r="F24" s="850"/>
      <c r="G24" s="850"/>
      <c r="H24" s="850"/>
      <c r="I24" s="850"/>
      <c r="J24" s="850"/>
      <c r="K24" s="850"/>
      <c r="L24" s="851"/>
    </row>
    <row r="25" spans="1:16" s="149" customFormat="1" x14ac:dyDescent="0.25">
      <c r="A25" s="186"/>
      <c r="B25" s="800"/>
      <c r="C25" s="840"/>
      <c r="D25" s="844"/>
      <c r="E25" s="849"/>
      <c r="F25" s="850"/>
      <c r="G25" s="850"/>
      <c r="H25" s="850"/>
      <c r="I25" s="850"/>
      <c r="J25" s="850"/>
      <c r="K25" s="850"/>
      <c r="L25" s="851"/>
    </row>
    <row r="26" spans="1:16" s="149" customFormat="1" x14ac:dyDescent="0.25">
      <c r="A26" s="186"/>
      <c r="B26" s="800"/>
      <c r="C26" s="840"/>
      <c r="D26" s="844"/>
      <c r="E26" s="849"/>
      <c r="F26" s="850"/>
      <c r="G26" s="850"/>
      <c r="H26" s="850"/>
      <c r="I26" s="850"/>
      <c r="J26" s="850"/>
      <c r="K26" s="850"/>
      <c r="L26" s="851"/>
      <c r="O26" s="12"/>
      <c r="P26" s="11"/>
    </row>
    <row r="27" spans="1:16" s="149" customFormat="1" x14ac:dyDescent="0.25">
      <c r="A27" s="186"/>
      <c r="B27" s="800"/>
      <c r="C27" s="840"/>
      <c r="D27" s="844"/>
      <c r="E27" s="849"/>
      <c r="F27" s="850"/>
      <c r="G27" s="850"/>
      <c r="H27" s="850"/>
      <c r="I27" s="850"/>
      <c r="J27" s="850"/>
      <c r="K27" s="850"/>
      <c r="L27" s="851"/>
      <c r="O27" s="12"/>
      <c r="P27" s="11"/>
    </row>
    <row r="28" spans="1:16" s="149" customFormat="1" x14ac:dyDescent="0.25">
      <c r="A28" s="186"/>
      <c r="B28" s="800"/>
      <c r="C28" s="840"/>
      <c r="D28" s="844"/>
      <c r="E28" s="849"/>
      <c r="F28" s="850"/>
      <c r="G28" s="850"/>
      <c r="H28" s="850"/>
      <c r="I28" s="850"/>
      <c r="J28" s="850"/>
      <c r="K28" s="850"/>
      <c r="L28" s="851"/>
      <c r="O28" s="12"/>
      <c r="P28" s="11"/>
    </row>
    <row r="29" spans="1:16" s="149" customFormat="1" x14ac:dyDescent="0.25">
      <c r="A29" s="186"/>
      <c r="B29" s="800"/>
      <c r="C29" s="840"/>
      <c r="D29" s="844"/>
      <c r="E29" s="849"/>
      <c r="F29" s="850"/>
      <c r="G29" s="850"/>
      <c r="H29" s="850"/>
      <c r="I29" s="850"/>
      <c r="J29" s="850"/>
      <c r="K29" s="850"/>
      <c r="L29" s="851"/>
      <c r="O29" s="12"/>
      <c r="P29" s="11"/>
    </row>
    <row r="30" spans="1:16" s="149" customFormat="1" x14ac:dyDescent="0.25">
      <c r="A30" s="186"/>
      <c r="B30" s="841"/>
      <c r="C30" s="842"/>
      <c r="D30" s="845"/>
      <c r="E30" s="852"/>
      <c r="F30" s="853"/>
      <c r="G30" s="853"/>
      <c r="H30" s="853"/>
      <c r="I30" s="853"/>
      <c r="J30" s="853"/>
      <c r="K30" s="853"/>
      <c r="L30" s="854"/>
      <c r="O30" s="12"/>
      <c r="P30" s="11"/>
    </row>
    <row r="31" spans="1:16" s="149" customFormat="1" ht="14.25" customHeight="1" x14ac:dyDescent="0.25">
      <c r="A31" s="186"/>
      <c r="B31" s="838" t="str">
        <f>IF(Intro!$G$28="English",O31,P31)</f>
        <v>Commentaire 3</v>
      </c>
      <c r="C31" s="839"/>
      <c r="D31" s="843"/>
      <c r="E31" s="846"/>
      <c r="F31" s="847"/>
      <c r="G31" s="847"/>
      <c r="H31" s="847"/>
      <c r="I31" s="847"/>
      <c r="J31" s="847"/>
      <c r="K31" s="847"/>
      <c r="L31" s="848"/>
      <c r="O31" s="12" t="s">
        <v>226</v>
      </c>
      <c r="P31" s="11" t="s">
        <v>227</v>
      </c>
    </row>
    <row r="32" spans="1:16" s="149" customFormat="1" x14ac:dyDescent="0.25">
      <c r="A32" s="186"/>
      <c r="B32" s="800"/>
      <c r="C32" s="840"/>
      <c r="D32" s="844"/>
      <c r="E32" s="849"/>
      <c r="F32" s="850"/>
      <c r="G32" s="850"/>
      <c r="H32" s="850"/>
      <c r="I32" s="850"/>
      <c r="J32" s="850"/>
      <c r="K32" s="850"/>
      <c r="L32" s="851"/>
    </row>
    <row r="33" spans="1:16" s="149" customFormat="1" x14ac:dyDescent="0.25">
      <c r="A33" s="186"/>
      <c r="B33" s="800"/>
      <c r="C33" s="840"/>
      <c r="D33" s="844"/>
      <c r="E33" s="849"/>
      <c r="F33" s="850"/>
      <c r="G33" s="850"/>
      <c r="H33" s="850"/>
      <c r="I33" s="850"/>
      <c r="J33" s="850"/>
      <c r="K33" s="850"/>
      <c r="L33" s="851"/>
    </row>
    <row r="34" spans="1:16" s="149" customFormat="1" x14ac:dyDescent="0.25">
      <c r="A34" s="186"/>
      <c r="B34" s="800"/>
      <c r="C34" s="840"/>
      <c r="D34" s="844"/>
      <c r="E34" s="849"/>
      <c r="F34" s="850"/>
      <c r="G34" s="850"/>
      <c r="H34" s="850"/>
      <c r="I34" s="850"/>
      <c r="J34" s="850"/>
      <c r="K34" s="850"/>
      <c r="L34" s="851"/>
      <c r="O34" s="12"/>
      <c r="P34" s="11"/>
    </row>
    <row r="35" spans="1:16" s="149" customFormat="1" x14ac:dyDescent="0.25">
      <c r="A35" s="186"/>
      <c r="B35" s="800"/>
      <c r="C35" s="840"/>
      <c r="D35" s="844"/>
      <c r="E35" s="849"/>
      <c r="F35" s="850"/>
      <c r="G35" s="850"/>
      <c r="H35" s="850"/>
      <c r="I35" s="850"/>
      <c r="J35" s="850"/>
      <c r="K35" s="850"/>
      <c r="L35" s="851"/>
      <c r="O35" s="12"/>
      <c r="P35" s="11"/>
    </row>
    <row r="36" spans="1:16" s="149" customFormat="1" x14ac:dyDescent="0.25">
      <c r="A36" s="186"/>
      <c r="B36" s="800"/>
      <c r="C36" s="840"/>
      <c r="D36" s="844"/>
      <c r="E36" s="849"/>
      <c r="F36" s="850"/>
      <c r="G36" s="850"/>
      <c r="H36" s="850"/>
      <c r="I36" s="850"/>
      <c r="J36" s="850"/>
      <c r="K36" s="850"/>
      <c r="L36" s="851"/>
      <c r="O36" s="12"/>
      <c r="P36" s="11"/>
    </row>
    <row r="37" spans="1:16" s="149" customFormat="1" x14ac:dyDescent="0.25">
      <c r="A37" s="186"/>
      <c r="B37" s="800"/>
      <c r="C37" s="840"/>
      <c r="D37" s="844"/>
      <c r="E37" s="849"/>
      <c r="F37" s="850"/>
      <c r="G37" s="850"/>
      <c r="H37" s="850"/>
      <c r="I37" s="850"/>
      <c r="J37" s="850"/>
      <c r="K37" s="850"/>
      <c r="L37" s="851"/>
      <c r="O37" s="12"/>
      <c r="P37" s="11"/>
    </row>
    <row r="38" spans="1:16" s="149" customFormat="1" x14ac:dyDescent="0.25">
      <c r="A38" s="186"/>
      <c r="B38" s="800"/>
      <c r="C38" s="840"/>
      <c r="D38" s="844"/>
      <c r="E38" s="849"/>
      <c r="F38" s="850"/>
      <c r="G38" s="850"/>
      <c r="H38" s="850"/>
      <c r="I38" s="850"/>
      <c r="J38" s="850"/>
      <c r="K38" s="850"/>
      <c r="L38" s="851"/>
      <c r="O38" s="12"/>
      <c r="P38" s="11"/>
    </row>
    <row r="39" spans="1:16" s="149" customFormat="1" x14ac:dyDescent="0.25">
      <c r="A39" s="186"/>
      <c r="B39" s="841"/>
      <c r="C39" s="842"/>
      <c r="D39" s="845"/>
      <c r="E39" s="852"/>
      <c r="F39" s="853"/>
      <c r="G39" s="853"/>
      <c r="H39" s="853"/>
      <c r="I39" s="853"/>
      <c r="J39" s="853"/>
      <c r="K39" s="853"/>
      <c r="L39" s="854"/>
      <c r="O39" s="12"/>
      <c r="P39" s="11"/>
    </row>
    <row r="40" spans="1:16" s="149" customFormat="1" ht="14.25" customHeight="1" x14ac:dyDescent="0.25">
      <c r="A40" s="186"/>
      <c r="B40" s="838" t="str">
        <f>IF(Intro!$G$28="English",O40,P40)</f>
        <v>Commentaire 4</v>
      </c>
      <c r="C40" s="839"/>
      <c r="D40" s="843"/>
      <c r="E40" s="846"/>
      <c r="F40" s="847"/>
      <c r="G40" s="847"/>
      <c r="H40" s="847"/>
      <c r="I40" s="847"/>
      <c r="J40" s="847"/>
      <c r="K40" s="847"/>
      <c r="L40" s="848"/>
      <c r="O40" s="12" t="s">
        <v>228</v>
      </c>
      <c r="P40" s="11" t="s">
        <v>229</v>
      </c>
    </row>
    <row r="41" spans="1:16" s="149" customFormat="1" x14ac:dyDescent="0.25">
      <c r="A41" s="186"/>
      <c r="B41" s="800"/>
      <c r="C41" s="840"/>
      <c r="D41" s="844"/>
      <c r="E41" s="849"/>
      <c r="F41" s="850"/>
      <c r="G41" s="850"/>
      <c r="H41" s="850"/>
      <c r="I41" s="850"/>
      <c r="J41" s="850"/>
      <c r="K41" s="850"/>
      <c r="L41" s="851"/>
    </row>
    <row r="42" spans="1:16" s="149" customFormat="1" x14ac:dyDescent="0.25">
      <c r="A42" s="186"/>
      <c r="B42" s="800"/>
      <c r="C42" s="840"/>
      <c r="D42" s="844"/>
      <c r="E42" s="849"/>
      <c r="F42" s="850"/>
      <c r="G42" s="850"/>
      <c r="H42" s="850"/>
      <c r="I42" s="850"/>
      <c r="J42" s="850"/>
      <c r="K42" s="850"/>
      <c r="L42" s="851"/>
      <c r="O42" s="12"/>
      <c r="P42" s="11"/>
    </row>
    <row r="43" spans="1:16" s="149" customFormat="1" x14ac:dyDescent="0.25">
      <c r="A43" s="186"/>
      <c r="B43" s="800"/>
      <c r="C43" s="840"/>
      <c r="D43" s="844"/>
      <c r="E43" s="849"/>
      <c r="F43" s="850"/>
      <c r="G43" s="850"/>
      <c r="H43" s="850"/>
      <c r="I43" s="850"/>
      <c r="J43" s="850"/>
      <c r="K43" s="850"/>
      <c r="L43" s="851"/>
      <c r="O43" s="12"/>
      <c r="P43" s="11"/>
    </row>
    <row r="44" spans="1:16" s="149" customFormat="1" x14ac:dyDescent="0.25">
      <c r="A44" s="186"/>
      <c r="B44" s="800"/>
      <c r="C44" s="840"/>
      <c r="D44" s="844"/>
      <c r="E44" s="849"/>
      <c r="F44" s="850"/>
      <c r="G44" s="850"/>
      <c r="H44" s="850"/>
      <c r="I44" s="850"/>
      <c r="J44" s="850"/>
      <c r="K44" s="850"/>
      <c r="L44" s="851"/>
      <c r="O44" s="12"/>
      <c r="P44" s="11"/>
    </row>
    <row r="45" spans="1:16" s="149" customFormat="1" x14ac:dyDescent="0.25">
      <c r="A45" s="186"/>
      <c r="B45" s="800"/>
      <c r="C45" s="840"/>
      <c r="D45" s="844"/>
      <c r="E45" s="849"/>
      <c r="F45" s="850"/>
      <c r="G45" s="850"/>
      <c r="H45" s="850"/>
      <c r="I45" s="850"/>
      <c r="J45" s="850"/>
      <c r="K45" s="850"/>
      <c r="L45" s="851"/>
      <c r="O45" s="12"/>
      <c r="P45" s="11"/>
    </row>
    <row r="46" spans="1:16" s="149" customFormat="1" x14ac:dyDescent="0.25">
      <c r="A46" s="186"/>
      <c r="B46" s="800"/>
      <c r="C46" s="840"/>
      <c r="D46" s="844"/>
      <c r="E46" s="849"/>
      <c r="F46" s="850"/>
      <c r="G46" s="850"/>
      <c r="H46" s="850"/>
      <c r="I46" s="850"/>
      <c r="J46" s="850"/>
      <c r="K46" s="850"/>
      <c r="L46" s="851"/>
      <c r="O46" s="12"/>
      <c r="P46" s="11"/>
    </row>
    <row r="47" spans="1:16" s="149" customFormat="1" x14ac:dyDescent="0.25">
      <c r="A47" s="186"/>
      <c r="B47" s="800"/>
      <c r="C47" s="840"/>
      <c r="D47" s="844"/>
      <c r="E47" s="849"/>
      <c r="F47" s="850"/>
      <c r="G47" s="850"/>
      <c r="H47" s="850"/>
      <c r="I47" s="850"/>
      <c r="J47" s="850"/>
      <c r="K47" s="850"/>
      <c r="L47" s="851"/>
      <c r="O47" s="12"/>
      <c r="P47" s="11"/>
    </row>
    <row r="48" spans="1:16" s="149" customFormat="1" x14ac:dyDescent="0.25">
      <c r="A48" s="186"/>
      <c r="B48" s="841"/>
      <c r="C48" s="842"/>
      <c r="D48" s="845"/>
      <c r="E48" s="852"/>
      <c r="F48" s="853"/>
      <c r="G48" s="853"/>
      <c r="H48" s="853"/>
      <c r="I48" s="853"/>
      <c r="J48" s="853"/>
      <c r="K48" s="853"/>
      <c r="L48" s="854"/>
      <c r="O48" s="12"/>
      <c r="P48" s="11"/>
    </row>
    <row r="49" spans="1:16" s="149" customFormat="1" ht="14.25" customHeight="1" x14ac:dyDescent="0.25">
      <c r="A49" s="186"/>
      <c r="B49" s="838" t="str">
        <f>IF(Intro!$G$28="English",O49,P49)</f>
        <v>Commentaire 5</v>
      </c>
      <c r="C49" s="839"/>
      <c r="D49" s="843"/>
      <c r="E49" s="846"/>
      <c r="F49" s="847"/>
      <c r="G49" s="847"/>
      <c r="H49" s="847"/>
      <c r="I49" s="847"/>
      <c r="J49" s="847"/>
      <c r="K49" s="847"/>
      <c r="L49" s="848"/>
      <c r="O49" s="12" t="s">
        <v>230</v>
      </c>
      <c r="P49" s="11" t="s">
        <v>231</v>
      </c>
    </row>
    <row r="50" spans="1:16" s="149" customFormat="1" x14ac:dyDescent="0.25">
      <c r="A50" s="186"/>
      <c r="B50" s="800"/>
      <c r="C50" s="840"/>
      <c r="D50" s="844"/>
      <c r="E50" s="849"/>
      <c r="F50" s="850"/>
      <c r="G50" s="850"/>
      <c r="H50" s="850"/>
      <c r="I50" s="850"/>
      <c r="J50" s="850"/>
      <c r="K50" s="850"/>
      <c r="L50" s="851"/>
      <c r="O50" s="12"/>
      <c r="P50" s="11"/>
    </row>
    <row r="51" spans="1:16" s="149" customFormat="1" x14ac:dyDescent="0.25">
      <c r="A51" s="186"/>
      <c r="B51" s="800"/>
      <c r="C51" s="840"/>
      <c r="D51" s="844"/>
      <c r="E51" s="849"/>
      <c r="F51" s="850"/>
      <c r="G51" s="850"/>
      <c r="H51" s="850"/>
      <c r="I51" s="850"/>
      <c r="J51" s="850"/>
      <c r="K51" s="850"/>
      <c r="L51" s="851"/>
      <c r="O51" s="12"/>
      <c r="P51" s="11"/>
    </row>
    <row r="52" spans="1:16" s="149" customFormat="1" x14ac:dyDescent="0.25">
      <c r="A52" s="186"/>
      <c r="B52" s="800"/>
      <c r="C52" s="840"/>
      <c r="D52" s="844"/>
      <c r="E52" s="849"/>
      <c r="F52" s="850"/>
      <c r="G52" s="850"/>
      <c r="H52" s="850"/>
      <c r="I52" s="850"/>
      <c r="J52" s="850"/>
      <c r="K52" s="850"/>
      <c r="L52" s="851"/>
      <c r="O52" s="12"/>
      <c r="P52" s="11"/>
    </row>
    <row r="53" spans="1:16" s="149" customFormat="1" x14ac:dyDescent="0.25">
      <c r="A53" s="186"/>
      <c r="B53" s="800"/>
      <c r="C53" s="840"/>
      <c r="D53" s="844"/>
      <c r="E53" s="849"/>
      <c r="F53" s="850"/>
      <c r="G53" s="850"/>
      <c r="H53" s="850"/>
      <c r="I53" s="850"/>
      <c r="J53" s="850"/>
      <c r="K53" s="850"/>
      <c r="L53" s="851"/>
      <c r="O53" s="12"/>
      <c r="P53" s="11"/>
    </row>
    <row r="54" spans="1:16" s="149" customFormat="1" x14ac:dyDescent="0.25">
      <c r="A54" s="186"/>
      <c r="B54" s="800"/>
      <c r="C54" s="840"/>
      <c r="D54" s="844"/>
      <c r="E54" s="849"/>
      <c r="F54" s="850"/>
      <c r="G54" s="850"/>
      <c r="H54" s="850"/>
      <c r="I54" s="850"/>
      <c r="J54" s="850"/>
      <c r="K54" s="850"/>
      <c r="L54" s="851"/>
      <c r="O54" s="12"/>
      <c r="P54" s="11"/>
    </row>
    <row r="55" spans="1:16" s="149" customFormat="1" x14ac:dyDescent="0.25">
      <c r="A55" s="186"/>
      <c r="B55" s="800"/>
      <c r="C55" s="840"/>
      <c r="D55" s="844"/>
      <c r="E55" s="849"/>
      <c r="F55" s="850"/>
      <c r="G55" s="850"/>
      <c r="H55" s="850"/>
      <c r="I55" s="850"/>
      <c r="J55" s="850"/>
      <c r="K55" s="850"/>
      <c r="L55" s="851"/>
      <c r="O55" s="12"/>
      <c r="P55" s="11"/>
    </row>
    <row r="56" spans="1:16" s="149" customFormat="1" x14ac:dyDescent="0.25">
      <c r="A56" s="186"/>
      <c r="B56" s="800"/>
      <c r="C56" s="840"/>
      <c r="D56" s="844"/>
      <c r="E56" s="849"/>
      <c r="F56" s="850"/>
      <c r="G56" s="850"/>
      <c r="H56" s="850"/>
      <c r="I56" s="850"/>
      <c r="J56" s="850"/>
      <c r="K56" s="850"/>
      <c r="L56" s="851"/>
      <c r="O56" s="12"/>
      <c r="P56" s="11"/>
    </row>
    <row r="57" spans="1:16" s="175" customFormat="1" x14ac:dyDescent="0.25">
      <c r="A57" s="198"/>
      <c r="B57" s="841"/>
      <c r="C57" s="842"/>
      <c r="D57" s="845"/>
      <c r="E57" s="852"/>
      <c r="F57" s="853"/>
      <c r="G57" s="853"/>
      <c r="H57" s="853"/>
      <c r="I57" s="853"/>
      <c r="J57" s="853"/>
      <c r="K57" s="853"/>
      <c r="L57" s="854"/>
      <c r="N57" s="201"/>
    </row>
  </sheetData>
  <sheetProtection algorithmName="SHA-512" hashValue="sI9Xlcx3fYMC6puupZYTCWfixwxIBx0ttRdl9nA0bSwFk9GQUxYDkHnPxjCi3MuHpmqB6iziWTYfPEoNIlSPQg==" saltValue="wWMjecvUVURTnW4/PHZl5w==" spinCount="100000" sheet="1" objects="1" scenarios="1" selectLockedCells="1"/>
  <mergeCells count="21">
    <mergeCell ref="B22:C30"/>
    <mergeCell ref="D22:D30"/>
    <mergeCell ref="E22:L30"/>
    <mergeCell ref="B4:L4"/>
    <mergeCell ref="B5:L5"/>
    <mergeCell ref="B6:L6"/>
    <mergeCell ref="B10:L10"/>
    <mergeCell ref="E13:L21"/>
    <mergeCell ref="D13:D21"/>
    <mergeCell ref="B13:C21"/>
    <mergeCell ref="E12:L12"/>
    <mergeCell ref="B8:L8"/>
    <mergeCell ref="B49:C57"/>
    <mergeCell ref="D49:D57"/>
    <mergeCell ref="E49:L57"/>
    <mergeCell ref="B31:C39"/>
    <mergeCell ref="D31:D39"/>
    <mergeCell ref="E31:L39"/>
    <mergeCell ref="B40:C48"/>
    <mergeCell ref="D40:D48"/>
    <mergeCell ref="E40:L4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D14E0213-CDCC-4788-8B61-B3270BF2317F}">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DC62D-2DD2-4FA8-BCDB-75C3F61FD0B3}">
  <sheetPr>
    <tabColor rgb="FF92D050"/>
    <pageSetUpPr fitToPage="1"/>
  </sheetPr>
  <dimension ref="A1:Q141"/>
  <sheetViews>
    <sheetView showGridLines="0" zoomScaleNormal="100" workbookViewId="0"/>
  </sheetViews>
  <sheetFormatPr defaultColWidth="9.140625" defaultRowHeight="14.25" x14ac:dyDescent="0.25"/>
  <cols>
    <col min="1" max="1" width="1.85546875" style="14" customWidth="1"/>
    <col min="2" max="2" width="17.28515625" style="23" customWidth="1"/>
    <col min="3" max="5" width="14.5703125" style="23" customWidth="1"/>
    <col min="6" max="6" width="15.42578125" style="23" customWidth="1"/>
    <col min="7" max="9" width="15.28515625" style="23" customWidth="1"/>
    <col min="10" max="12" width="14.5703125" style="23" customWidth="1"/>
    <col min="13" max="13" width="6.140625" style="1" customWidth="1"/>
    <col min="14" max="14" width="9.140625" style="314" customWidth="1"/>
    <col min="15" max="15" width="10.85546875" style="2" hidden="1" customWidth="1"/>
    <col min="16" max="16" width="8.85546875" style="2" hidden="1" customWidth="1"/>
    <col min="17" max="18" width="9.140625" style="2" customWidth="1"/>
    <col min="19" max="16384" width="9.140625" style="2"/>
  </cols>
  <sheetData>
    <row r="1" spans="1:16" x14ac:dyDescent="0.25">
      <c r="O1" s="2" t="s">
        <v>647</v>
      </c>
      <c r="P1" s="2" t="s">
        <v>647</v>
      </c>
    </row>
    <row r="2" spans="1:16" x14ac:dyDescent="0.25">
      <c r="B2" s="24" t="str">
        <f>IF(Intro!$G$28="English",O3,P3)</f>
        <v>PROTÉGÉ</v>
      </c>
      <c r="C2" s="24"/>
      <c r="D2" s="24"/>
      <c r="O2" s="3" t="s">
        <v>127</v>
      </c>
      <c r="P2" s="3" t="s">
        <v>128</v>
      </c>
    </row>
    <row r="3" spans="1:16" x14ac:dyDescent="0.25">
      <c r="B3" s="25"/>
      <c r="C3" s="25"/>
      <c r="D3" s="25"/>
      <c r="O3" s="239" t="s">
        <v>575</v>
      </c>
      <c r="P3" s="239" t="s">
        <v>576</v>
      </c>
    </row>
    <row r="4" spans="1:16" s="8" customFormat="1" x14ac:dyDescent="0.25">
      <c r="A4" s="15"/>
      <c r="B4" s="746" t="str">
        <f>Info!B4</f>
        <v>QUESTIONNAIRE À L’INTENTION DES PRODUCTEURS</v>
      </c>
      <c r="C4" s="747"/>
      <c r="D4" s="747"/>
      <c r="E4" s="747"/>
      <c r="F4" s="747"/>
      <c r="G4" s="747"/>
      <c r="H4" s="747"/>
      <c r="I4" s="747"/>
      <c r="J4" s="747"/>
      <c r="K4" s="747"/>
      <c r="L4" s="748"/>
      <c r="M4" s="6"/>
      <c r="N4" s="313"/>
      <c r="O4" s="7"/>
      <c r="P4" s="7"/>
    </row>
    <row r="5" spans="1:16" s="8" customFormat="1" x14ac:dyDescent="0.25">
      <c r="A5" s="15"/>
      <c r="B5" s="749" t="str">
        <f>Info!B5</f>
        <v>GC-2026-001</v>
      </c>
      <c r="C5" s="750"/>
      <c r="D5" s="750"/>
      <c r="E5" s="750"/>
      <c r="F5" s="750"/>
      <c r="G5" s="750"/>
      <c r="H5" s="750"/>
      <c r="I5" s="750"/>
      <c r="J5" s="750"/>
      <c r="K5" s="750"/>
      <c r="L5" s="751"/>
      <c r="M5" s="6"/>
      <c r="N5" s="313"/>
      <c r="O5" s="7"/>
      <c r="P5" s="7"/>
    </row>
    <row r="6" spans="1:16" s="17" customFormat="1" x14ac:dyDescent="0.25">
      <c r="A6" s="15"/>
      <c r="B6" s="749" t="str">
        <f>Info!B6</f>
        <v>PRODUITS DU BOIS - ARMOIRES ET VANITÉS EN BOIS MASSIF ET EN BOIS D'INGÉNIERIE</v>
      </c>
      <c r="C6" s="750"/>
      <c r="D6" s="750"/>
      <c r="E6" s="750"/>
      <c r="F6" s="750"/>
      <c r="G6" s="750"/>
      <c r="H6" s="750"/>
      <c r="I6" s="750"/>
      <c r="J6" s="750"/>
      <c r="K6" s="750"/>
      <c r="L6" s="751"/>
      <c r="M6" s="16"/>
      <c r="N6" s="316"/>
      <c r="O6" s="18"/>
      <c r="P6" s="18"/>
    </row>
    <row r="7" spans="1:16" s="17" customFormat="1" x14ac:dyDescent="0.25">
      <c r="A7" s="15"/>
      <c r="B7" s="278"/>
      <c r="C7" s="32"/>
      <c r="D7" s="32"/>
      <c r="E7" s="32"/>
      <c r="F7" s="32"/>
      <c r="G7" s="32"/>
      <c r="H7" s="32"/>
      <c r="I7" s="32"/>
      <c r="J7" s="32"/>
      <c r="K7" s="32"/>
      <c r="L7" s="279"/>
      <c r="M7" s="16"/>
      <c r="N7" s="316"/>
      <c r="O7" s="5"/>
    </row>
    <row r="8" spans="1:16" s="17" customFormat="1" x14ac:dyDescent="0.25">
      <c r="A8" s="15"/>
      <c r="B8" s="832" t="str">
        <f>Public!B8</f>
        <v>Les questions suivantes font référence aux marchandises comme définies dans la description du produit de l'onglet Intro.</v>
      </c>
      <c r="C8" s="833"/>
      <c r="D8" s="833"/>
      <c r="E8" s="833"/>
      <c r="F8" s="833"/>
      <c r="G8" s="833"/>
      <c r="H8" s="833"/>
      <c r="I8" s="833"/>
      <c r="J8" s="833"/>
      <c r="K8" s="833"/>
      <c r="L8" s="834"/>
      <c r="M8" s="16"/>
      <c r="N8" s="316"/>
      <c r="O8" s="18"/>
      <c r="P8" s="18"/>
    </row>
    <row r="9" spans="1:16" s="17" customFormat="1" x14ac:dyDescent="0.25">
      <c r="A9" s="15"/>
      <c r="B9" s="832" t="str">
        <f>Public!B9</f>
        <v>Des informations sur le produit et un glossaire de termes sont disponibles dans l'onglet Info.</v>
      </c>
      <c r="C9" s="833"/>
      <c r="D9" s="833"/>
      <c r="E9" s="833"/>
      <c r="F9" s="833"/>
      <c r="G9" s="833"/>
      <c r="H9" s="833"/>
      <c r="I9" s="833"/>
      <c r="J9" s="833"/>
      <c r="K9" s="833"/>
      <c r="L9" s="834"/>
      <c r="M9" s="16"/>
      <c r="N9" s="316"/>
      <c r="O9" s="18"/>
    </row>
    <row r="10" spans="1:16" s="17" customFormat="1" x14ac:dyDescent="0.25">
      <c r="A10" s="15"/>
      <c r="B10" s="835" t="str">
        <f>IF(Intro!$G$28="English",O10,P10)</f>
        <v xml:space="preserve">Utilisez l'onglet AddPro si vous avez besoin de plus d'espace.
</v>
      </c>
      <c r="C10" s="836"/>
      <c r="D10" s="836"/>
      <c r="E10" s="836"/>
      <c r="F10" s="836"/>
      <c r="G10" s="836"/>
      <c r="H10" s="836"/>
      <c r="I10" s="836"/>
      <c r="J10" s="836"/>
      <c r="K10" s="836"/>
      <c r="L10" s="837"/>
      <c r="M10" s="16"/>
      <c r="N10" s="316"/>
      <c r="O10" s="18" t="s">
        <v>139</v>
      </c>
      <c r="P10" s="18" t="str">
        <f>"Utilisez l'onglet AddPro si vous avez besoin de plus d'espace."&amp;CHAR(10)</f>
        <v xml:space="preserve">Utilisez l'onglet AddPro si vous avez besoin de plus d'espace.
</v>
      </c>
    </row>
    <row r="11" spans="1:16" s="17" customFormat="1" ht="25.5" customHeight="1" x14ac:dyDescent="0.25">
      <c r="A11" s="15"/>
      <c r="B11" s="835" t="str">
        <f>IF(Intro!$G$28="English",O11,P11)</f>
        <v>• Certaines informations doivent être déclarées séparément pour les unités complètes et les sous-ensembles.</v>
      </c>
      <c r="C11" s="836"/>
      <c r="D11" s="836"/>
      <c r="E11" s="836"/>
      <c r="F11" s="836"/>
      <c r="G11" s="836"/>
      <c r="H11" s="836"/>
      <c r="I11" s="836"/>
      <c r="J11" s="836"/>
      <c r="K11" s="836"/>
      <c r="L11" s="837"/>
      <c r="M11" s="16"/>
      <c r="N11" s="316"/>
      <c r="O11" s="18" t="s">
        <v>885</v>
      </c>
      <c r="P11" s="18" t="s">
        <v>886</v>
      </c>
    </row>
    <row r="12" spans="1:16" s="17" customFormat="1" ht="29.25" customHeight="1" x14ac:dyDescent="0.25">
      <c r="A12" s="15"/>
      <c r="B12" s="878" t="str">
        <f>IF(Intro!$G$28="English",O12,P12)</f>
        <v>Les unités complètes comprennent des armoires et des meubles-lavabos en bois non assemblés, assemblés ou prêts à assembler, y compris les « colis à plat » et les « nécessaires non assemblés ».</v>
      </c>
      <c r="C12" s="879"/>
      <c r="D12" s="879"/>
      <c r="E12" s="879"/>
      <c r="F12" s="879"/>
      <c r="G12" s="879"/>
      <c r="H12" s="879"/>
      <c r="I12" s="879"/>
      <c r="J12" s="879"/>
      <c r="K12" s="879"/>
      <c r="L12" s="880"/>
      <c r="M12" s="16"/>
      <c r="N12" s="316"/>
      <c r="O12" s="668" t="s">
        <v>948</v>
      </c>
      <c r="P12" s="668" t="s">
        <v>949</v>
      </c>
    </row>
    <row r="13" spans="1:16" s="17" customFormat="1" ht="14.25" customHeight="1" x14ac:dyDescent="0.25">
      <c r="A13" s="15"/>
      <c r="B13" s="878" t="str">
        <f>IF(Intro!$G$28="English",O13,P13)</f>
        <v>Les sous-ensembles inclus sont indiqués dans la définition du produit, dan l'onglet « Intro » .</v>
      </c>
      <c r="C13" s="879"/>
      <c r="D13" s="879"/>
      <c r="E13" s="879"/>
      <c r="F13" s="879"/>
      <c r="G13" s="879"/>
      <c r="H13" s="879"/>
      <c r="I13" s="879"/>
      <c r="J13" s="879"/>
      <c r="K13" s="879"/>
      <c r="L13" s="880"/>
      <c r="M13" s="16"/>
      <c r="N13" s="316"/>
      <c r="O13" s="668" t="s">
        <v>950</v>
      </c>
      <c r="P13" s="668" t="s">
        <v>951</v>
      </c>
    </row>
    <row r="14" spans="1:16" s="9" customFormat="1" x14ac:dyDescent="0.25">
      <c r="A14" s="19"/>
      <c r="B14" s="877"/>
      <c r="C14" s="877"/>
      <c r="D14" s="877"/>
      <c r="E14" s="877"/>
      <c r="F14" s="877"/>
      <c r="G14" s="877"/>
      <c r="H14" s="877"/>
      <c r="I14" s="877"/>
      <c r="J14" s="877"/>
      <c r="K14" s="877"/>
      <c r="L14" s="877"/>
      <c r="N14" s="317"/>
      <c r="O14" s="10"/>
      <c r="P14" s="10"/>
    </row>
    <row r="15" spans="1:16" x14ac:dyDescent="0.25">
      <c r="B15" s="716" t="str">
        <f>IF(Intro!$G$28="English",O15,P15)</f>
        <v>PRODUCTION ET CAPACITÉ</v>
      </c>
      <c r="C15" s="717"/>
      <c r="D15" s="717"/>
      <c r="E15" s="717"/>
      <c r="F15" s="717"/>
      <c r="G15" s="717"/>
      <c r="H15" s="717"/>
      <c r="I15" s="717"/>
      <c r="J15" s="717"/>
      <c r="K15" s="717"/>
      <c r="L15" s="718"/>
      <c r="M15" s="174"/>
      <c r="O15" s="239" t="s">
        <v>567</v>
      </c>
      <c r="P15" s="239" t="s">
        <v>568</v>
      </c>
    </row>
    <row r="16" spans="1:16" x14ac:dyDescent="0.25">
      <c r="B16" s="806" t="s">
        <v>20</v>
      </c>
      <c r="C16" s="807"/>
      <c r="D16" s="807"/>
      <c r="E16" s="807"/>
      <c r="F16" s="807"/>
      <c r="G16" s="807"/>
      <c r="H16" s="807"/>
      <c r="I16" s="807"/>
      <c r="J16" s="807"/>
      <c r="K16" s="807"/>
      <c r="L16" s="808"/>
      <c r="M16" s="2"/>
    </row>
    <row r="17" spans="1:17" s="11" customFormat="1" x14ac:dyDescent="0.25">
      <c r="A17" s="13"/>
      <c r="B17" s="28"/>
      <c r="C17" s="29"/>
      <c r="D17" s="29"/>
      <c r="E17" s="30"/>
      <c r="F17" s="30"/>
      <c r="G17" s="30"/>
      <c r="H17" s="30"/>
      <c r="I17" s="30"/>
      <c r="J17" s="30"/>
      <c r="K17" s="30"/>
      <c r="L17" s="31"/>
      <c r="N17" s="318"/>
    </row>
    <row r="18" spans="1:17" s="11" customFormat="1" x14ac:dyDescent="0.25">
      <c r="A18" s="13"/>
      <c r="B18" s="709" t="str">
        <f>IF(Intro!$G$28="English",O18,P18)</f>
        <v>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v>
      </c>
      <c r="C18" s="710"/>
      <c r="D18" s="710"/>
      <c r="E18" s="710"/>
      <c r="F18" s="710"/>
      <c r="G18" s="710"/>
      <c r="H18" s="710"/>
      <c r="I18" s="710"/>
      <c r="J18" s="710"/>
      <c r="K18" s="710"/>
      <c r="L18" s="711"/>
      <c r="N18" s="318"/>
      <c r="O18" s="12" t="s">
        <v>595</v>
      </c>
      <c r="P18" s="11" t="s">
        <v>622</v>
      </c>
    </row>
    <row r="19" spans="1:17" s="11" customFormat="1" ht="28.5" customHeight="1" x14ac:dyDescent="0.25">
      <c r="A19" s="13"/>
      <c r="B19" s="709"/>
      <c r="C19" s="710"/>
      <c r="D19" s="710"/>
      <c r="E19" s="710"/>
      <c r="F19" s="710"/>
      <c r="G19" s="710"/>
      <c r="H19" s="710"/>
      <c r="I19" s="710"/>
      <c r="J19" s="710"/>
      <c r="K19" s="710"/>
      <c r="L19" s="711"/>
      <c r="N19" s="318"/>
      <c r="O19" s="12"/>
    </row>
    <row r="20" spans="1:17" s="11" customFormat="1" x14ac:dyDescent="0.25">
      <c r="A20" s="13"/>
      <c r="B20" s="326"/>
      <c r="C20" s="327"/>
      <c r="D20" s="29"/>
      <c r="E20" s="30"/>
      <c r="F20" s="30"/>
      <c r="G20" s="30"/>
      <c r="H20" s="30"/>
      <c r="I20" s="30"/>
      <c r="J20" s="30"/>
      <c r="K20" s="30"/>
      <c r="L20" s="31"/>
      <c r="N20" s="318"/>
      <c r="O20" s="12"/>
    </row>
    <row r="21" spans="1:17" s="11" customFormat="1" x14ac:dyDescent="0.25">
      <c r="A21" s="13"/>
      <c r="B21" s="629" t="str">
        <f>IF(Intro!$G$28="English",Variables!$B$23,Variables!$C$23)</f>
        <v>unités complètes</v>
      </c>
      <c r="C21" s="327"/>
      <c r="F21" s="29"/>
      <c r="G21" s="868">
        <f>Variables!B6</f>
        <v>2023</v>
      </c>
      <c r="H21" s="868">
        <f>G21+1</f>
        <v>2024</v>
      </c>
      <c r="I21" s="868">
        <f>H21+1</f>
        <v>2025</v>
      </c>
      <c r="J21" s="869"/>
      <c r="K21" s="870"/>
      <c r="L21" s="228"/>
      <c r="N21" s="318"/>
      <c r="O21" s="12"/>
    </row>
    <row r="22" spans="1:17" s="11" customFormat="1" x14ac:dyDescent="0.25">
      <c r="A22" s="13"/>
      <c r="B22" s="326"/>
      <c r="C22" s="327"/>
      <c r="F22" s="29"/>
      <c r="G22" s="868"/>
      <c r="H22" s="868"/>
      <c r="I22" s="868"/>
      <c r="J22" s="869"/>
      <c r="K22" s="870"/>
      <c r="L22" s="228"/>
      <c r="N22" s="318"/>
      <c r="O22" s="12"/>
    </row>
    <row r="23" spans="1:17" s="174" customFormat="1" x14ac:dyDescent="0.25">
      <c r="A23" s="190"/>
      <c r="B23" s="871" t="str">
        <f>IF(Intro!$G$28="English",O23,P23)</f>
        <v>Production pour les ventes au Canada</v>
      </c>
      <c r="C23" s="872"/>
      <c r="D23" s="872"/>
      <c r="E23" s="873"/>
      <c r="F23" s="277" t="str">
        <f>B21</f>
        <v>unités complètes</v>
      </c>
      <c r="G23" s="282"/>
      <c r="H23" s="282"/>
      <c r="I23" s="282"/>
      <c r="J23" s="343"/>
      <c r="K23" s="366"/>
      <c r="L23" s="228"/>
      <c r="N23" s="319"/>
      <c r="O23" s="176" t="s">
        <v>141</v>
      </c>
      <c r="P23" s="176" t="s">
        <v>140</v>
      </c>
      <c r="Q23" s="176"/>
    </row>
    <row r="24" spans="1:17" s="174" customFormat="1" x14ac:dyDescent="0.25">
      <c r="A24" s="190"/>
      <c r="B24" s="871" t="str">
        <f>IF(Intro!$G$28="English",O24,P24)</f>
        <v>Production pour les ventes à l'exportation</v>
      </c>
      <c r="C24" s="872"/>
      <c r="D24" s="872"/>
      <c r="E24" s="873"/>
      <c r="F24" s="277" t="str">
        <f>IF(Intro!$G$28="English",Variables!$B$23,Variables!$C$23)</f>
        <v>unités complètes</v>
      </c>
      <c r="G24" s="282"/>
      <c r="H24" s="282"/>
      <c r="I24" s="282"/>
      <c r="J24" s="343"/>
      <c r="K24" s="366"/>
      <c r="L24" s="228"/>
      <c r="N24" s="319"/>
      <c r="O24" s="176" t="s">
        <v>142</v>
      </c>
      <c r="P24" s="176" t="s">
        <v>143</v>
      </c>
      <c r="Q24" s="176"/>
    </row>
    <row r="25" spans="1:17" s="176" customFormat="1" ht="27.75" customHeight="1" x14ac:dyDescent="0.25">
      <c r="A25" s="249"/>
      <c r="B25" s="871" t="str">
        <f>IF(Intro!$G$28="English",O25,P25)</f>
        <v>Production utilisée à l'interne ou destinée à la transformation ultérieure à l’interne</v>
      </c>
      <c r="C25" s="872"/>
      <c r="D25" s="872"/>
      <c r="E25" s="873"/>
      <c r="F25" s="277" t="str">
        <f>IF(Intro!$G$28="English",Variables!$B$23,Variables!$C$23)</f>
        <v>unités complètes</v>
      </c>
      <c r="G25" s="282"/>
      <c r="H25" s="282"/>
      <c r="I25" s="282"/>
      <c r="J25" s="343"/>
      <c r="K25" s="366"/>
      <c r="L25" s="367"/>
      <c r="N25" s="323"/>
      <c r="O25" s="176" t="s">
        <v>144</v>
      </c>
      <c r="P25" s="176" t="s">
        <v>340</v>
      </c>
    </row>
    <row r="26" spans="1:17" s="220" customFormat="1" ht="28.5" x14ac:dyDescent="0.25">
      <c r="A26" s="219" t="s">
        <v>477</v>
      </c>
      <c r="B26" s="874" t="str">
        <f>IF(Intro!$G$28="English",O26,P26)</f>
        <v>Production totale des marchandises</v>
      </c>
      <c r="C26" s="875"/>
      <c r="D26" s="875"/>
      <c r="E26" s="876"/>
      <c r="F26" s="250" t="str">
        <f>IF(Intro!$G$28="English",Variables!$B$23,Variables!$C$23)</f>
        <v>unités complètes</v>
      </c>
      <c r="G26" s="283">
        <f>SUM(G23:G25)</f>
        <v>0</v>
      </c>
      <c r="H26" s="283">
        <f>SUM(H23:H25)</f>
        <v>0</v>
      </c>
      <c r="I26" s="283">
        <f>SUM(I23:I25)</f>
        <v>0</v>
      </c>
      <c r="J26" s="347"/>
      <c r="K26" s="348"/>
      <c r="L26" s="228"/>
      <c r="N26" s="319"/>
      <c r="O26" s="240" t="s">
        <v>102</v>
      </c>
      <c r="P26" s="240" t="s">
        <v>103</v>
      </c>
      <c r="Q26" s="240"/>
    </row>
    <row r="27" spans="1:17" s="174" customFormat="1" ht="14.25" customHeight="1" x14ac:dyDescent="0.25">
      <c r="A27" s="190"/>
      <c r="B27" s="871" t="str">
        <f>IF(Intro!$G$28="English",O27,P27)</f>
        <v>Production d'autres produits fabriqués avec le même équipement</v>
      </c>
      <c r="C27" s="872"/>
      <c r="D27" s="872"/>
      <c r="E27" s="873"/>
      <c r="F27" s="277" t="str">
        <f>IF(Intro!$G$28="English",Variables!$B$23,Variables!$C$23)</f>
        <v>unités complètes</v>
      </c>
      <c r="G27" s="282"/>
      <c r="H27" s="282"/>
      <c r="I27" s="282"/>
      <c r="J27" s="343"/>
      <c r="K27" s="366"/>
      <c r="L27" s="228"/>
      <c r="N27" s="319"/>
      <c r="O27" s="176" t="s">
        <v>145</v>
      </c>
      <c r="P27" s="176" t="s">
        <v>146</v>
      </c>
      <c r="Q27" s="176"/>
    </row>
    <row r="28" spans="1:17" s="220" customFormat="1" ht="28.5" x14ac:dyDescent="0.25">
      <c r="A28" s="219"/>
      <c r="B28" s="874" t="str">
        <f>IF(Intro!$G$28="English",O28,P28)</f>
        <v>Total</v>
      </c>
      <c r="C28" s="875"/>
      <c r="D28" s="875"/>
      <c r="E28" s="876"/>
      <c r="F28" s="250" t="str">
        <f>IF(Intro!$G$28="English",Variables!$B$23,Variables!$C$23)</f>
        <v>unités complètes</v>
      </c>
      <c r="G28" s="283">
        <f>SUM(G26,G27)</f>
        <v>0</v>
      </c>
      <c r="H28" s="283">
        <f>SUM(H26,H27)</f>
        <v>0</v>
      </c>
      <c r="I28" s="283">
        <f>SUM(I26,I27)</f>
        <v>0</v>
      </c>
      <c r="J28" s="347"/>
      <c r="K28" s="348"/>
      <c r="L28" s="228"/>
      <c r="N28" s="319"/>
      <c r="O28" s="240" t="s">
        <v>45</v>
      </c>
      <c r="P28" s="240" t="s">
        <v>45</v>
      </c>
      <c r="Q28" s="240"/>
    </row>
    <row r="29" spans="1:17" s="174" customFormat="1" x14ac:dyDescent="0.25">
      <c r="A29" s="190"/>
      <c r="B29" s="871" t="str">
        <f>IF(Intro!$G$28="English",O29,P29)</f>
        <v>Capacité pratique des usines</v>
      </c>
      <c r="C29" s="872"/>
      <c r="D29" s="872"/>
      <c r="E29" s="873"/>
      <c r="F29" s="277" t="str">
        <f>IF(Intro!$G$28="English",Variables!$B$23,Variables!$C$23)</f>
        <v>unités complètes</v>
      </c>
      <c r="G29" s="282"/>
      <c r="H29" s="282"/>
      <c r="I29" s="282"/>
      <c r="J29" s="343"/>
      <c r="K29" s="366"/>
      <c r="L29" s="228"/>
      <c r="N29" s="319"/>
      <c r="O29" s="176" t="s">
        <v>306</v>
      </c>
      <c r="P29" s="176" t="s">
        <v>152</v>
      </c>
      <c r="Q29" s="176"/>
    </row>
    <row r="30" spans="1:17" s="220" customFormat="1" ht="13.5" customHeight="1" x14ac:dyDescent="0.25">
      <c r="A30" s="219"/>
      <c r="B30" s="874" t="str">
        <f>IF(Intro!$G$28="English",O30,P30)</f>
        <v>Taux d'utilisation des capacités des marchandises</v>
      </c>
      <c r="C30" s="875"/>
      <c r="D30" s="875"/>
      <c r="E30" s="876"/>
      <c r="F30" s="250" t="s">
        <v>149</v>
      </c>
      <c r="G30" s="283" t="str">
        <f>IF(G29=0,"-",G26/G29*100)</f>
        <v>-</v>
      </c>
      <c r="H30" s="283" t="str">
        <f>IF(H29=0,"-",H26/H29*100)</f>
        <v>-</v>
      </c>
      <c r="I30" s="283" t="str">
        <f>IF(I29=0,"-",I26/I29*100)</f>
        <v>-</v>
      </c>
      <c r="J30" s="347"/>
      <c r="K30" s="348"/>
      <c r="L30" s="228"/>
      <c r="N30" s="319"/>
      <c r="O30" s="240" t="s">
        <v>147</v>
      </c>
      <c r="P30" s="240" t="s">
        <v>148</v>
      </c>
      <c r="Q30" s="240"/>
    </row>
    <row r="31" spans="1:17" s="220" customFormat="1" x14ac:dyDescent="0.25">
      <c r="A31" s="219"/>
      <c r="B31" s="874" t="str">
        <f>IF(Intro!$G$28="English",O31,P31)</f>
        <v>Taux d'utilisation total des capacités</v>
      </c>
      <c r="C31" s="875"/>
      <c r="D31" s="875"/>
      <c r="E31" s="876"/>
      <c r="F31" s="250" t="s">
        <v>149</v>
      </c>
      <c r="G31" s="283" t="str">
        <f>IF(G29=0,"-",G28/G29*100)</f>
        <v>-</v>
      </c>
      <c r="H31" s="283" t="str">
        <f t="shared" ref="H31" si="0">IF(H29=0,"-",H28/H29*100)</f>
        <v>-</v>
      </c>
      <c r="I31" s="283" t="str">
        <f>IF(I29=0,"-",I28/I29*100)</f>
        <v>-</v>
      </c>
      <c r="J31" s="347"/>
      <c r="K31" s="348"/>
      <c r="L31" s="228"/>
      <c r="N31" s="319"/>
      <c r="O31" s="240" t="s">
        <v>150</v>
      </c>
      <c r="P31" s="240" t="s">
        <v>151</v>
      </c>
      <c r="Q31" s="240"/>
    </row>
    <row r="32" spans="1:17" s="220" customFormat="1" x14ac:dyDescent="0.25">
      <c r="A32" s="219"/>
      <c r="B32" s="385"/>
      <c r="C32" s="386"/>
      <c r="D32" s="386"/>
      <c r="E32" s="386"/>
      <c r="F32" s="618"/>
      <c r="G32" s="348"/>
      <c r="H32" s="348"/>
      <c r="I32" s="348"/>
      <c r="J32" s="348"/>
      <c r="K32" s="348"/>
      <c r="L32" s="228"/>
      <c r="N32" s="319"/>
      <c r="O32" s="240"/>
      <c r="P32" s="240"/>
      <c r="Q32" s="240"/>
    </row>
    <row r="33" spans="1:17" s="220" customFormat="1" x14ac:dyDescent="0.25">
      <c r="A33" s="219"/>
      <c r="B33" s="385"/>
      <c r="C33" s="386"/>
      <c r="D33" s="386"/>
      <c r="E33" s="386"/>
      <c r="F33" s="618"/>
      <c r="G33" s="348"/>
      <c r="H33" s="348"/>
      <c r="I33" s="348"/>
      <c r="J33" s="348"/>
      <c r="K33" s="348"/>
      <c r="L33" s="228"/>
      <c r="N33" s="319"/>
      <c r="O33" s="240"/>
      <c r="P33" s="240"/>
      <c r="Q33" s="240"/>
    </row>
    <row r="34" spans="1:17" s="220" customFormat="1" x14ac:dyDescent="0.25">
      <c r="A34" s="219"/>
      <c r="B34" s="883" t="str">
        <f>IF(Intro!$G$28="English",Variables!$B$77,Variables!$C$77)</f>
        <v>sous-ensembles</v>
      </c>
      <c r="C34" s="884"/>
      <c r="D34" s="884"/>
      <c r="E34" s="884"/>
      <c r="F34" s="885"/>
      <c r="G34" s="881">
        <f>G21</f>
        <v>2023</v>
      </c>
      <c r="H34" s="881">
        <f>G34+1</f>
        <v>2024</v>
      </c>
      <c r="I34" s="881">
        <f>H34+1</f>
        <v>2025</v>
      </c>
      <c r="J34" s="348"/>
      <c r="K34" s="348"/>
      <c r="L34" s="228"/>
      <c r="N34" s="319"/>
      <c r="O34" s="263" t="s">
        <v>907</v>
      </c>
      <c r="P34" s="160" t="s">
        <v>906</v>
      </c>
      <c r="Q34" s="240"/>
    </row>
    <row r="35" spans="1:17" s="220" customFormat="1" x14ac:dyDescent="0.25">
      <c r="A35" s="219"/>
      <c r="B35" s="886"/>
      <c r="C35" s="887"/>
      <c r="D35" s="887"/>
      <c r="E35" s="887"/>
      <c r="F35" s="888"/>
      <c r="G35" s="882"/>
      <c r="H35" s="882"/>
      <c r="I35" s="882"/>
      <c r="J35" s="348"/>
      <c r="K35" s="348"/>
      <c r="L35" s="228"/>
      <c r="N35" s="319"/>
      <c r="O35" s="240"/>
      <c r="P35" s="240"/>
      <c r="Q35" s="240"/>
    </row>
    <row r="36" spans="1:17" s="174" customFormat="1" x14ac:dyDescent="0.25">
      <c r="A36" s="190"/>
      <c r="B36" s="871" t="str">
        <f>IF(Intro!$G$28="English",O36,P36)</f>
        <v>Production pour les ventes au Canada</v>
      </c>
      <c r="C36" s="872"/>
      <c r="D36" s="872"/>
      <c r="E36" s="873"/>
      <c r="F36" s="277" t="str">
        <f>IF(Intro!$G$28="English",Variables!$B$25,Variables!$C$25)</f>
        <v>unités</v>
      </c>
      <c r="G36" s="282"/>
      <c r="H36" s="282"/>
      <c r="I36" s="282"/>
      <c r="J36" s="343"/>
      <c r="K36" s="636"/>
      <c r="L36" s="228"/>
      <c r="N36" s="319"/>
      <c r="O36" s="176" t="s">
        <v>141</v>
      </c>
      <c r="P36" s="176" t="s">
        <v>140</v>
      </c>
      <c r="Q36" s="176"/>
    </row>
    <row r="37" spans="1:17" s="174" customFormat="1" x14ac:dyDescent="0.25">
      <c r="A37" s="190"/>
      <c r="B37" s="871" t="str">
        <f>IF(Intro!$G$28="English",O37,P37)</f>
        <v>Production pour les ventes à l'exportation</v>
      </c>
      <c r="C37" s="872"/>
      <c r="D37" s="872"/>
      <c r="E37" s="873"/>
      <c r="F37" s="277" t="str">
        <f>IF(Intro!$G$28="English",Variables!$B$25,Variables!$C$25)</f>
        <v>unités</v>
      </c>
      <c r="G37" s="282"/>
      <c r="H37" s="282"/>
      <c r="I37" s="282"/>
      <c r="J37" s="343"/>
      <c r="K37" s="636"/>
      <c r="L37" s="228"/>
      <c r="N37" s="319"/>
      <c r="O37" s="176" t="s">
        <v>142</v>
      </c>
      <c r="P37" s="176" t="s">
        <v>143</v>
      </c>
      <c r="Q37" s="176"/>
    </row>
    <row r="38" spans="1:17" s="176" customFormat="1" ht="29.25" customHeight="1" x14ac:dyDescent="0.25">
      <c r="A38" s="249"/>
      <c r="B38" s="871" t="str">
        <f>IF(Intro!$G$28="English",O38,P38)</f>
        <v>Production utilisée à l'interne ou destinée à la transformation ultérieure à l’interne</v>
      </c>
      <c r="C38" s="872"/>
      <c r="D38" s="872"/>
      <c r="E38" s="873"/>
      <c r="F38" s="277" t="str">
        <f>IF(Intro!$G$28="English",Variables!$B$25,Variables!$C$25)</f>
        <v>unités</v>
      </c>
      <c r="G38" s="282"/>
      <c r="H38" s="282"/>
      <c r="I38" s="282"/>
      <c r="J38" s="343"/>
      <c r="K38" s="636"/>
      <c r="L38" s="367"/>
      <c r="N38" s="323"/>
      <c r="O38" s="176" t="s">
        <v>144</v>
      </c>
      <c r="P38" s="176" t="s">
        <v>340</v>
      </c>
    </row>
    <row r="39" spans="1:17" s="220" customFormat="1" x14ac:dyDescent="0.25">
      <c r="A39" s="219" t="s">
        <v>477</v>
      </c>
      <c r="B39" s="874" t="str">
        <f>IF(Intro!$G$28="English",O39,P39)</f>
        <v>Production totale des marchandises</v>
      </c>
      <c r="C39" s="875"/>
      <c r="D39" s="875"/>
      <c r="E39" s="876"/>
      <c r="F39" s="250" t="str">
        <f>IF(Intro!$G$28="English",Variables!$B$25,Variables!$C$25)</f>
        <v>unités</v>
      </c>
      <c r="G39" s="283">
        <f>SUM(G36:G38)</f>
        <v>0</v>
      </c>
      <c r="H39" s="283">
        <f>SUM(H36:H38)</f>
        <v>0</v>
      </c>
      <c r="I39" s="283">
        <f>SUM(I36:I38)</f>
        <v>0</v>
      </c>
      <c r="J39" s="347"/>
      <c r="K39" s="348"/>
      <c r="L39" s="228"/>
      <c r="N39" s="319"/>
      <c r="O39" s="240" t="s">
        <v>102</v>
      </c>
      <c r="P39" s="240" t="s">
        <v>103</v>
      </c>
      <c r="Q39" s="240"/>
    </row>
    <row r="40" spans="1:17" s="174" customFormat="1" ht="14.25" customHeight="1" x14ac:dyDescent="0.25">
      <c r="A40" s="190"/>
      <c r="B40" s="871" t="str">
        <f>IF(Intro!$G$28="English",O40,P40)</f>
        <v>Production d'autres produits fabriqués avec le même équipement</v>
      </c>
      <c r="C40" s="872"/>
      <c r="D40" s="872"/>
      <c r="E40" s="873"/>
      <c r="F40" s="277" t="str">
        <f>IF(Intro!$G$28="English",Variables!$B$25,Variables!$C$25)</f>
        <v>unités</v>
      </c>
      <c r="G40" s="282"/>
      <c r="H40" s="282"/>
      <c r="I40" s="282"/>
      <c r="J40" s="343"/>
      <c r="K40" s="636"/>
      <c r="L40" s="228"/>
      <c r="N40" s="319"/>
      <c r="O40" s="176" t="s">
        <v>145</v>
      </c>
      <c r="P40" s="176" t="s">
        <v>146</v>
      </c>
      <c r="Q40" s="176"/>
    </row>
    <row r="41" spans="1:17" s="220" customFormat="1" x14ac:dyDescent="0.25">
      <c r="A41" s="219"/>
      <c r="B41" s="874" t="str">
        <f>IF(Intro!$G$28="English",O41,P41)</f>
        <v>Total</v>
      </c>
      <c r="C41" s="875"/>
      <c r="D41" s="875"/>
      <c r="E41" s="876"/>
      <c r="F41" s="250" t="str">
        <f>IF(Intro!$G$28="English",Variables!$B$25,Variables!$C$25)</f>
        <v>unités</v>
      </c>
      <c r="G41" s="283">
        <f>SUM(G39,G40)</f>
        <v>0</v>
      </c>
      <c r="H41" s="283">
        <f>SUM(H39,H40)</f>
        <v>0</v>
      </c>
      <c r="I41" s="283">
        <f>SUM(I39,I40)</f>
        <v>0</v>
      </c>
      <c r="J41" s="347"/>
      <c r="K41" s="348"/>
      <c r="L41" s="228"/>
      <c r="N41" s="319"/>
      <c r="O41" s="240" t="s">
        <v>45</v>
      </c>
      <c r="P41" s="240" t="s">
        <v>45</v>
      </c>
      <c r="Q41" s="240"/>
    </row>
    <row r="42" spans="1:17" s="174" customFormat="1" x14ac:dyDescent="0.25">
      <c r="A42" s="190"/>
      <c r="B42" s="871" t="str">
        <f>IF(Intro!$G$28="English",O42,P42)</f>
        <v>Capacité pratique des usines</v>
      </c>
      <c r="C42" s="872"/>
      <c r="D42" s="872"/>
      <c r="E42" s="873"/>
      <c r="F42" s="277" t="str">
        <f>IF(Intro!$G$28="English",Variables!$B$25,Variables!$C$25)</f>
        <v>unités</v>
      </c>
      <c r="G42" s="282"/>
      <c r="H42" s="282"/>
      <c r="I42" s="282"/>
      <c r="J42" s="343"/>
      <c r="K42" s="636"/>
      <c r="L42" s="228"/>
      <c r="N42" s="319"/>
      <c r="O42" s="176" t="s">
        <v>306</v>
      </c>
      <c r="P42" s="176" t="s">
        <v>152</v>
      </c>
      <c r="Q42" s="176"/>
    </row>
    <row r="43" spans="1:17" s="220" customFormat="1" ht="13.5" customHeight="1" x14ac:dyDescent="0.25">
      <c r="A43" s="219"/>
      <c r="B43" s="874" t="str">
        <f>IF(Intro!$G$28="English",O43,P43)</f>
        <v>Taux d'utilisation des capacités des marchandises</v>
      </c>
      <c r="C43" s="875"/>
      <c r="D43" s="875"/>
      <c r="E43" s="876"/>
      <c r="F43" s="250" t="s">
        <v>149</v>
      </c>
      <c r="G43" s="283" t="str">
        <f>IF(G42=0,"-",G39/G42*100)</f>
        <v>-</v>
      </c>
      <c r="H43" s="283" t="str">
        <f>IF(H42=0,"-",H39/H42*100)</f>
        <v>-</v>
      </c>
      <c r="I43" s="283" t="str">
        <f>IF(I42=0,"-",I39/I42*100)</f>
        <v>-</v>
      </c>
      <c r="J43" s="347"/>
      <c r="K43" s="348"/>
      <c r="L43" s="228"/>
      <c r="N43" s="319"/>
      <c r="O43" s="240" t="s">
        <v>147</v>
      </c>
      <c r="P43" s="240" t="s">
        <v>148</v>
      </c>
      <c r="Q43" s="240"/>
    </row>
    <row r="44" spans="1:17" s="220" customFormat="1" x14ac:dyDescent="0.25">
      <c r="A44" s="219"/>
      <c r="B44" s="874" t="str">
        <f>IF(Intro!$G$28="English",O44,P44)</f>
        <v>Taux d'utilisation total des capacités</v>
      </c>
      <c r="C44" s="875"/>
      <c r="D44" s="875"/>
      <c r="E44" s="876"/>
      <c r="F44" s="250" t="s">
        <v>149</v>
      </c>
      <c r="G44" s="283" t="str">
        <f>IF(G42=0,"-",G41/G42*100)</f>
        <v>-</v>
      </c>
      <c r="H44" s="283" t="str">
        <f>IF(H42=0,"-",H41/H42*100)</f>
        <v>-</v>
      </c>
      <c r="I44" s="283" t="str">
        <f>IF(I42=0,"-",I41/I42*100)</f>
        <v>-</v>
      </c>
      <c r="J44" s="347"/>
      <c r="K44" s="348"/>
      <c r="L44" s="228"/>
      <c r="N44" s="319"/>
      <c r="O44" s="240" t="s">
        <v>150</v>
      </c>
      <c r="P44" s="240" t="s">
        <v>151</v>
      </c>
      <c r="Q44" s="240"/>
    </row>
    <row r="45" spans="1:17" s="174" customFormat="1" x14ac:dyDescent="0.25">
      <c r="A45" s="190"/>
      <c r="B45" s="209"/>
      <c r="C45" s="210"/>
      <c r="D45" s="210"/>
      <c r="E45" s="210"/>
      <c r="F45" s="210"/>
      <c r="G45" s="210"/>
      <c r="H45" s="210"/>
      <c r="I45" s="210"/>
      <c r="J45" s="210"/>
      <c r="K45" s="210"/>
      <c r="L45" s="208"/>
      <c r="N45" s="319"/>
      <c r="O45" s="221"/>
      <c r="P45" s="221"/>
    </row>
    <row r="46" spans="1:17" s="3" customFormat="1" x14ac:dyDescent="0.25">
      <c r="A46" s="14"/>
      <c r="B46" s="803" t="s">
        <v>21</v>
      </c>
      <c r="C46" s="804"/>
      <c r="D46" s="804"/>
      <c r="E46" s="804"/>
      <c r="F46" s="804"/>
      <c r="G46" s="804"/>
      <c r="H46" s="804"/>
      <c r="I46" s="804"/>
      <c r="J46" s="804"/>
      <c r="K46" s="804"/>
      <c r="L46" s="805"/>
      <c r="M46" s="202"/>
      <c r="N46" s="314"/>
    </row>
    <row r="47" spans="1:17" s="174" customFormat="1" x14ac:dyDescent="0.25">
      <c r="A47" s="190"/>
      <c r="B47" s="206"/>
      <c r="C47" s="207"/>
      <c r="D47" s="207"/>
      <c r="E47" s="207"/>
      <c r="F47" s="207"/>
      <c r="G47" s="207"/>
      <c r="H47" s="207"/>
      <c r="I47" s="207"/>
      <c r="J47" s="207"/>
      <c r="K47" s="207"/>
      <c r="L47" s="192"/>
      <c r="N47" s="319"/>
      <c r="O47" s="221"/>
      <c r="P47" s="221"/>
    </row>
    <row r="48" spans="1:17" s="174" customFormat="1" x14ac:dyDescent="0.25">
      <c r="A48" s="190"/>
      <c r="B48" s="709" t="str">
        <f>IF(Intro!$G$28="English",O48,P48)</f>
        <v xml:space="preserve">Fournissez des détails sur la façon dont votre entreprise détermine la capacité pratique des usines. </v>
      </c>
      <c r="C48" s="710"/>
      <c r="D48" s="710"/>
      <c r="E48" s="710"/>
      <c r="F48" s="710"/>
      <c r="G48" s="710"/>
      <c r="H48" s="710"/>
      <c r="I48" s="710"/>
      <c r="J48" s="710"/>
      <c r="K48" s="710"/>
      <c r="L48" s="711"/>
      <c r="N48" s="319"/>
      <c r="O48" s="221" t="s">
        <v>115</v>
      </c>
      <c r="P48" s="221" t="s">
        <v>116</v>
      </c>
    </row>
    <row r="49" spans="1:16" s="174" customFormat="1" x14ac:dyDescent="0.25">
      <c r="A49" s="190"/>
      <c r="B49" s="206"/>
      <c r="C49" s="207"/>
      <c r="D49" s="207"/>
      <c r="E49" s="207"/>
      <c r="F49" s="207"/>
      <c r="G49" s="207"/>
      <c r="H49" s="207"/>
      <c r="I49" s="207"/>
      <c r="J49" s="207"/>
      <c r="K49" s="207"/>
      <c r="L49" s="192"/>
      <c r="N49" s="319"/>
      <c r="O49" s="221"/>
      <c r="P49" s="221"/>
    </row>
    <row r="50" spans="1:16" s="3" customFormat="1" x14ac:dyDescent="0.25">
      <c r="A50" s="14"/>
      <c r="B50" s="797"/>
      <c r="C50" s="798"/>
      <c r="D50" s="798"/>
      <c r="E50" s="798"/>
      <c r="F50" s="798"/>
      <c r="G50" s="798"/>
      <c r="H50" s="798"/>
      <c r="I50" s="798"/>
      <c r="J50" s="798"/>
      <c r="K50" s="798"/>
      <c r="L50" s="799"/>
      <c r="M50" s="174"/>
      <c r="N50" s="314"/>
      <c r="O50" s="168"/>
      <c r="P50" s="168"/>
    </row>
    <row r="51" spans="1:16" s="3" customFormat="1" x14ac:dyDescent="0.25">
      <c r="A51" s="14"/>
      <c r="B51" s="797"/>
      <c r="C51" s="798"/>
      <c r="D51" s="798"/>
      <c r="E51" s="798"/>
      <c r="F51" s="798"/>
      <c r="G51" s="798"/>
      <c r="H51" s="798"/>
      <c r="I51" s="798"/>
      <c r="J51" s="798"/>
      <c r="K51" s="798"/>
      <c r="L51" s="799"/>
      <c r="M51" s="174"/>
      <c r="N51" s="314"/>
      <c r="O51" s="168"/>
      <c r="P51" s="168"/>
    </row>
    <row r="52" spans="1:16" s="3" customFormat="1" x14ac:dyDescent="0.25">
      <c r="A52" s="14"/>
      <c r="B52" s="797"/>
      <c r="C52" s="798"/>
      <c r="D52" s="798"/>
      <c r="E52" s="798"/>
      <c r="F52" s="798"/>
      <c r="G52" s="798"/>
      <c r="H52" s="798"/>
      <c r="I52" s="798"/>
      <c r="J52" s="798"/>
      <c r="K52" s="798"/>
      <c r="L52" s="799"/>
      <c r="M52" s="174"/>
      <c r="N52" s="314"/>
      <c r="O52" s="168"/>
      <c r="P52" s="168"/>
    </row>
    <row r="53" spans="1:16" s="3" customFormat="1" x14ac:dyDescent="0.25">
      <c r="A53" s="14"/>
      <c r="B53" s="797"/>
      <c r="C53" s="798"/>
      <c r="D53" s="798"/>
      <c r="E53" s="798"/>
      <c r="F53" s="798"/>
      <c r="G53" s="798"/>
      <c r="H53" s="798"/>
      <c r="I53" s="798"/>
      <c r="J53" s="798"/>
      <c r="K53" s="798"/>
      <c r="L53" s="799"/>
      <c r="M53" s="174"/>
      <c r="N53" s="314"/>
      <c r="O53" s="168"/>
      <c r="P53" s="168"/>
    </row>
    <row r="54" spans="1:16" s="3" customFormat="1" x14ac:dyDescent="0.25">
      <c r="A54" s="14"/>
      <c r="B54" s="797"/>
      <c r="C54" s="798"/>
      <c r="D54" s="798"/>
      <c r="E54" s="798"/>
      <c r="F54" s="798"/>
      <c r="G54" s="798"/>
      <c r="H54" s="798"/>
      <c r="I54" s="798"/>
      <c r="J54" s="798"/>
      <c r="K54" s="798"/>
      <c r="L54" s="799"/>
      <c r="M54" s="174"/>
      <c r="N54" s="314"/>
      <c r="O54" s="168"/>
      <c r="P54" s="168"/>
    </row>
    <row r="55" spans="1:16" s="3" customFormat="1" x14ac:dyDescent="0.25">
      <c r="A55" s="14"/>
      <c r="B55" s="797"/>
      <c r="C55" s="798"/>
      <c r="D55" s="798"/>
      <c r="E55" s="798"/>
      <c r="F55" s="798"/>
      <c r="G55" s="798"/>
      <c r="H55" s="798"/>
      <c r="I55" s="798"/>
      <c r="J55" s="798"/>
      <c r="K55" s="798"/>
      <c r="L55" s="799"/>
      <c r="M55" s="174"/>
      <c r="N55" s="314"/>
      <c r="O55" s="168"/>
      <c r="P55" s="168"/>
    </row>
    <row r="56" spans="1:16" s="3" customFormat="1" x14ac:dyDescent="0.25">
      <c r="A56" s="14"/>
      <c r="B56" s="797"/>
      <c r="C56" s="798"/>
      <c r="D56" s="798"/>
      <c r="E56" s="798"/>
      <c r="F56" s="798"/>
      <c r="G56" s="798"/>
      <c r="H56" s="798"/>
      <c r="I56" s="798"/>
      <c r="J56" s="798"/>
      <c r="K56" s="798"/>
      <c r="L56" s="799"/>
      <c r="M56" s="174"/>
      <c r="N56" s="314"/>
      <c r="O56" s="168"/>
      <c r="P56" s="168"/>
    </row>
    <row r="57" spans="1:16" s="3" customFormat="1" x14ac:dyDescent="0.25">
      <c r="A57" s="14"/>
      <c r="B57" s="797"/>
      <c r="C57" s="798"/>
      <c r="D57" s="798"/>
      <c r="E57" s="798"/>
      <c r="F57" s="798"/>
      <c r="G57" s="798"/>
      <c r="H57" s="798"/>
      <c r="I57" s="798"/>
      <c r="J57" s="798"/>
      <c r="K57" s="798"/>
      <c r="L57" s="799"/>
      <c r="M57" s="174"/>
      <c r="N57" s="314"/>
      <c r="O57" s="168"/>
      <c r="P57" s="168"/>
    </row>
    <row r="58" spans="1:16" s="174" customFormat="1" x14ac:dyDescent="0.25">
      <c r="A58" s="190"/>
      <c r="B58" s="209"/>
      <c r="C58" s="210"/>
      <c r="D58" s="210"/>
      <c r="E58" s="210"/>
      <c r="F58" s="210"/>
      <c r="G58" s="210"/>
      <c r="H58" s="210"/>
      <c r="I58" s="210"/>
      <c r="J58" s="210"/>
      <c r="K58" s="210"/>
      <c r="L58" s="208"/>
      <c r="N58" s="319"/>
      <c r="O58" s="221"/>
      <c r="P58" s="221"/>
    </row>
    <row r="59" spans="1:16" s="3" customFormat="1" x14ac:dyDescent="0.25">
      <c r="A59" s="14"/>
      <c r="B59" s="803" t="s">
        <v>26</v>
      </c>
      <c r="C59" s="804"/>
      <c r="D59" s="804"/>
      <c r="E59" s="804"/>
      <c r="F59" s="804"/>
      <c r="G59" s="804"/>
      <c r="H59" s="804"/>
      <c r="I59" s="804"/>
      <c r="J59" s="804"/>
      <c r="K59" s="804"/>
      <c r="L59" s="805"/>
      <c r="M59" s="202"/>
      <c r="N59" s="314"/>
    </row>
    <row r="60" spans="1:16" s="174" customFormat="1" x14ac:dyDescent="0.25">
      <c r="A60" s="190"/>
      <c r="B60" s="206"/>
      <c r="C60" s="207"/>
      <c r="D60" s="207"/>
      <c r="E60" s="207"/>
      <c r="F60" s="207"/>
      <c r="G60" s="207"/>
      <c r="H60" s="207"/>
      <c r="I60" s="207"/>
      <c r="J60" s="207"/>
      <c r="K60" s="207"/>
      <c r="L60" s="192"/>
      <c r="N60" s="319"/>
      <c r="O60" s="221"/>
      <c r="P60" s="221"/>
    </row>
    <row r="61" spans="1:16" s="174" customFormat="1" x14ac:dyDescent="0.25">
      <c r="A61" s="190"/>
      <c r="B61" s="709" t="str">
        <f>IF(Intro!$G$28="English",O61,P61)</f>
        <v>Si l'un ou l'autre des taux d'utilisation de la capacité, tel que calculé, est supérieur à 100 %, expliquez.</v>
      </c>
      <c r="C61" s="710"/>
      <c r="D61" s="710"/>
      <c r="E61" s="710"/>
      <c r="F61" s="710"/>
      <c r="G61" s="710"/>
      <c r="H61" s="710"/>
      <c r="I61" s="710"/>
      <c r="J61" s="710"/>
      <c r="K61" s="710"/>
      <c r="L61" s="711"/>
      <c r="N61" s="319"/>
      <c r="O61" s="221" t="s">
        <v>279</v>
      </c>
      <c r="P61" s="221" t="s">
        <v>519</v>
      </c>
    </row>
    <row r="62" spans="1:16" s="174" customFormat="1" x14ac:dyDescent="0.25">
      <c r="A62" s="190"/>
      <c r="B62" s="206"/>
      <c r="C62" s="207"/>
      <c r="D62" s="207"/>
      <c r="E62" s="207"/>
      <c r="F62" s="207"/>
      <c r="G62" s="207"/>
      <c r="H62" s="207"/>
      <c r="I62" s="207"/>
      <c r="J62" s="207"/>
      <c r="K62" s="207"/>
      <c r="L62" s="192"/>
      <c r="N62" s="319"/>
      <c r="O62" s="221"/>
      <c r="P62" s="221"/>
    </row>
    <row r="63" spans="1:16" s="3" customFormat="1" x14ac:dyDescent="0.25">
      <c r="A63" s="14"/>
      <c r="B63" s="797"/>
      <c r="C63" s="798"/>
      <c r="D63" s="798"/>
      <c r="E63" s="798"/>
      <c r="F63" s="798"/>
      <c r="G63" s="798"/>
      <c r="H63" s="798"/>
      <c r="I63" s="798"/>
      <c r="J63" s="798"/>
      <c r="K63" s="798"/>
      <c r="L63" s="799"/>
      <c r="M63" s="174"/>
      <c r="N63" s="314"/>
      <c r="O63" s="168"/>
      <c r="P63" s="168"/>
    </row>
    <row r="64" spans="1:16" s="3" customFormat="1" x14ac:dyDescent="0.25">
      <c r="A64" s="14"/>
      <c r="B64" s="797"/>
      <c r="C64" s="798"/>
      <c r="D64" s="798"/>
      <c r="E64" s="798"/>
      <c r="F64" s="798"/>
      <c r="G64" s="798"/>
      <c r="H64" s="798"/>
      <c r="I64" s="798"/>
      <c r="J64" s="798"/>
      <c r="K64" s="798"/>
      <c r="L64" s="799"/>
      <c r="M64" s="174"/>
      <c r="N64" s="314"/>
      <c r="O64" s="168"/>
      <c r="P64" s="168"/>
    </row>
    <row r="65" spans="1:16" s="3" customFormat="1" x14ac:dyDescent="0.25">
      <c r="A65" s="14"/>
      <c r="B65" s="797"/>
      <c r="C65" s="798"/>
      <c r="D65" s="798"/>
      <c r="E65" s="798"/>
      <c r="F65" s="798"/>
      <c r="G65" s="798"/>
      <c r="H65" s="798"/>
      <c r="I65" s="798"/>
      <c r="J65" s="798"/>
      <c r="K65" s="798"/>
      <c r="L65" s="799"/>
      <c r="M65" s="174"/>
      <c r="N65" s="314"/>
      <c r="O65" s="168"/>
      <c r="P65" s="168"/>
    </row>
    <row r="66" spans="1:16" s="3" customFormat="1" x14ac:dyDescent="0.25">
      <c r="A66" s="14"/>
      <c r="B66" s="797"/>
      <c r="C66" s="798"/>
      <c r="D66" s="798"/>
      <c r="E66" s="798"/>
      <c r="F66" s="798"/>
      <c r="G66" s="798"/>
      <c r="H66" s="798"/>
      <c r="I66" s="798"/>
      <c r="J66" s="798"/>
      <c r="K66" s="798"/>
      <c r="L66" s="799"/>
      <c r="M66" s="174"/>
      <c r="N66" s="314"/>
      <c r="O66" s="168"/>
      <c r="P66" s="168"/>
    </row>
    <row r="67" spans="1:16" s="3" customFormat="1" x14ac:dyDescent="0.25">
      <c r="A67" s="14"/>
      <c r="B67" s="797"/>
      <c r="C67" s="798"/>
      <c r="D67" s="798"/>
      <c r="E67" s="798"/>
      <c r="F67" s="798"/>
      <c r="G67" s="798"/>
      <c r="H67" s="798"/>
      <c r="I67" s="798"/>
      <c r="J67" s="798"/>
      <c r="K67" s="798"/>
      <c r="L67" s="799"/>
      <c r="M67" s="174"/>
      <c r="N67" s="314"/>
      <c r="O67" s="168"/>
      <c r="P67" s="168"/>
    </row>
    <row r="68" spans="1:16" s="3" customFormat="1" x14ac:dyDescent="0.25">
      <c r="A68" s="14"/>
      <c r="B68" s="797"/>
      <c r="C68" s="798"/>
      <c r="D68" s="798"/>
      <c r="E68" s="798"/>
      <c r="F68" s="798"/>
      <c r="G68" s="798"/>
      <c r="H68" s="798"/>
      <c r="I68" s="798"/>
      <c r="J68" s="798"/>
      <c r="K68" s="798"/>
      <c r="L68" s="799"/>
      <c r="M68" s="174"/>
      <c r="N68" s="314"/>
      <c r="O68" s="168"/>
      <c r="P68" s="168"/>
    </row>
    <row r="69" spans="1:16" s="3" customFormat="1" x14ac:dyDescent="0.25">
      <c r="A69" s="14"/>
      <c r="B69" s="797"/>
      <c r="C69" s="798"/>
      <c r="D69" s="798"/>
      <c r="E69" s="798"/>
      <c r="F69" s="798"/>
      <c r="G69" s="798"/>
      <c r="H69" s="798"/>
      <c r="I69" s="798"/>
      <c r="J69" s="798"/>
      <c r="K69" s="798"/>
      <c r="L69" s="799"/>
      <c r="M69" s="174"/>
      <c r="N69" s="314"/>
      <c r="O69" s="168"/>
      <c r="P69" s="168"/>
    </row>
    <row r="70" spans="1:16" s="3" customFormat="1" x14ac:dyDescent="0.25">
      <c r="A70" s="14"/>
      <c r="B70" s="797"/>
      <c r="C70" s="798"/>
      <c r="D70" s="798"/>
      <c r="E70" s="798"/>
      <c r="F70" s="798"/>
      <c r="G70" s="798"/>
      <c r="H70" s="798"/>
      <c r="I70" s="798"/>
      <c r="J70" s="798"/>
      <c r="K70" s="798"/>
      <c r="L70" s="799"/>
      <c r="M70" s="174"/>
      <c r="N70" s="314"/>
      <c r="O70" s="168"/>
      <c r="P70" s="168"/>
    </row>
    <row r="71" spans="1:16" s="174" customFormat="1" x14ac:dyDescent="0.25">
      <c r="A71" s="190"/>
      <c r="B71" s="209"/>
      <c r="C71" s="210"/>
      <c r="D71" s="210"/>
      <c r="E71" s="210"/>
      <c r="F71" s="210"/>
      <c r="G71" s="210"/>
      <c r="H71" s="210"/>
      <c r="I71" s="210"/>
      <c r="J71" s="210"/>
      <c r="K71" s="210"/>
      <c r="L71" s="208"/>
      <c r="N71" s="319"/>
      <c r="O71" s="221"/>
      <c r="P71" s="221"/>
    </row>
    <row r="72" spans="1:16" s="3" customFormat="1" x14ac:dyDescent="0.25">
      <c r="A72" s="14"/>
      <c r="B72" s="803" t="s">
        <v>27</v>
      </c>
      <c r="C72" s="804"/>
      <c r="D72" s="804"/>
      <c r="E72" s="804"/>
      <c r="F72" s="804"/>
      <c r="G72" s="804"/>
      <c r="H72" s="804"/>
      <c r="I72" s="804"/>
      <c r="J72" s="804"/>
      <c r="K72" s="804"/>
      <c r="L72" s="805"/>
      <c r="M72" s="202"/>
      <c r="N72" s="314"/>
    </row>
    <row r="73" spans="1:16" s="174" customFormat="1" x14ac:dyDescent="0.25">
      <c r="A73" s="190"/>
      <c r="B73" s="206"/>
      <c r="C73" s="207"/>
      <c r="D73" s="207"/>
      <c r="E73" s="207"/>
      <c r="F73" s="207"/>
      <c r="G73" s="207"/>
      <c r="H73" s="207"/>
      <c r="I73" s="207"/>
      <c r="J73" s="207"/>
      <c r="K73" s="207"/>
      <c r="L73" s="192"/>
      <c r="N73" s="319"/>
      <c r="O73" s="221"/>
      <c r="P73" s="221"/>
    </row>
    <row r="74" spans="1:16" s="174" customFormat="1" x14ac:dyDescent="0.25">
      <c r="A74" s="190"/>
      <c r="B74" s="709" t="str">
        <f>IF(Intro!$G$28="English",O74,P74)</f>
        <v>Si la capacité pratique de l’usine a changé depuis le 1er janvier 2023, expliquez comment cela a été réalisé.</v>
      </c>
      <c r="C74" s="710"/>
      <c r="D74" s="710"/>
      <c r="E74" s="710"/>
      <c r="F74" s="710"/>
      <c r="G74" s="710"/>
      <c r="H74" s="710"/>
      <c r="I74" s="710"/>
      <c r="J74" s="710"/>
      <c r="K74" s="710"/>
      <c r="L74" s="711"/>
      <c r="N74" s="319"/>
      <c r="O74" s="221" t="str">
        <f>"If practical plant capacity has changed since "&amp;Variables!$B$6&amp;", explain how this was achieved."</f>
        <v>If practical plant capacity has changed since 2023, explain how this was achieved.</v>
      </c>
      <c r="P74" s="221" t="str">
        <f>"Si la capacité pratique de l’usine a changé depuis le 1er janvier "&amp;Variables!B6&amp;", expliquez comment cela a été réalisé."</f>
        <v>Si la capacité pratique de l’usine a changé depuis le 1er janvier 2023, expliquez comment cela a été réalisé.</v>
      </c>
    </row>
    <row r="75" spans="1:16" s="174" customFormat="1" x14ac:dyDescent="0.25">
      <c r="A75" s="190"/>
      <c r="B75" s="206"/>
      <c r="C75" s="207"/>
      <c r="D75" s="207"/>
      <c r="E75" s="207"/>
      <c r="F75" s="207"/>
      <c r="G75" s="207"/>
      <c r="H75" s="207"/>
      <c r="I75" s="207"/>
      <c r="J75" s="207"/>
      <c r="K75" s="207"/>
      <c r="L75" s="192"/>
      <c r="N75" s="319"/>
      <c r="O75" s="221"/>
      <c r="P75" s="221"/>
    </row>
    <row r="76" spans="1:16" s="3" customFormat="1" x14ac:dyDescent="0.25">
      <c r="A76" s="14"/>
      <c r="B76" s="797"/>
      <c r="C76" s="798"/>
      <c r="D76" s="798"/>
      <c r="E76" s="798"/>
      <c r="F76" s="798"/>
      <c r="G76" s="798"/>
      <c r="H76" s="798"/>
      <c r="I76" s="798"/>
      <c r="J76" s="798"/>
      <c r="K76" s="798"/>
      <c r="L76" s="799"/>
      <c r="M76" s="174"/>
      <c r="N76" s="314"/>
      <c r="O76" s="168"/>
      <c r="P76" s="168"/>
    </row>
    <row r="77" spans="1:16" s="3" customFormat="1" x14ac:dyDescent="0.25">
      <c r="A77" s="14"/>
      <c r="B77" s="797"/>
      <c r="C77" s="798"/>
      <c r="D77" s="798"/>
      <c r="E77" s="798"/>
      <c r="F77" s="798"/>
      <c r="G77" s="798"/>
      <c r="H77" s="798"/>
      <c r="I77" s="798"/>
      <c r="J77" s="798"/>
      <c r="K77" s="798"/>
      <c r="L77" s="799"/>
      <c r="M77" s="174"/>
      <c r="N77" s="314"/>
      <c r="O77" s="168"/>
      <c r="P77" s="168"/>
    </row>
    <row r="78" spans="1:16" s="3" customFormat="1" x14ac:dyDescent="0.25">
      <c r="A78" s="14"/>
      <c r="B78" s="797"/>
      <c r="C78" s="798"/>
      <c r="D78" s="798"/>
      <c r="E78" s="798"/>
      <c r="F78" s="798"/>
      <c r="G78" s="798"/>
      <c r="H78" s="798"/>
      <c r="I78" s="798"/>
      <c r="J78" s="798"/>
      <c r="K78" s="798"/>
      <c r="L78" s="799"/>
      <c r="M78" s="174"/>
      <c r="N78" s="314"/>
      <c r="O78" s="168"/>
      <c r="P78" s="168"/>
    </row>
    <row r="79" spans="1:16" s="3" customFormat="1" x14ac:dyDescent="0.25">
      <c r="A79" s="14"/>
      <c r="B79" s="797"/>
      <c r="C79" s="798"/>
      <c r="D79" s="798"/>
      <c r="E79" s="798"/>
      <c r="F79" s="798"/>
      <c r="G79" s="798"/>
      <c r="H79" s="798"/>
      <c r="I79" s="798"/>
      <c r="J79" s="798"/>
      <c r="K79" s="798"/>
      <c r="L79" s="799"/>
      <c r="M79" s="174"/>
      <c r="N79" s="314"/>
      <c r="O79" s="168"/>
      <c r="P79" s="168"/>
    </row>
    <row r="80" spans="1:16" s="3" customFormat="1" x14ac:dyDescent="0.25">
      <c r="A80" s="14"/>
      <c r="B80" s="797"/>
      <c r="C80" s="798"/>
      <c r="D80" s="798"/>
      <c r="E80" s="798"/>
      <c r="F80" s="798"/>
      <c r="G80" s="798"/>
      <c r="H80" s="798"/>
      <c r="I80" s="798"/>
      <c r="J80" s="798"/>
      <c r="K80" s="798"/>
      <c r="L80" s="799"/>
      <c r="M80" s="174"/>
      <c r="N80" s="314"/>
      <c r="O80" s="168"/>
      <c r="P80" s="168"/>
    </row>
    <row r="81" spans="1:16" s="3" customFormat="1" x14ac:dyDescent="0.25">
      <c r="A81" s="14"/>
      <c r="B81" s="797"/>
      <c r="C81" s="798"/>
      <c r="D81" s="798"/>
      <c r="E81" s="798"/>
      <c r="F81" s="798"/>
      <c r="G81" s="798"/>
      <c r="H81" s="798"/>
      <c r="I81" s="798"/>
      <c r="J81" s="798"/>
      <c r="K81" s="798"/>
      <c r="L81" s="799"/>
      <c r="M81" s="174"/>
      <c r="N81" s="314"/>
      <c r="O81" s="168"/>
      <c r="P81" s="168"/>
    </row>
    <row r="82" spans="1:16" s="3" customFormat="1" x14ac:dyDescent="0.25">
      <c r="A82" s="14"/>
      <c r="B82" s="797"/>
      <c r="C82" s="798"/>
      <c r="D82" s="798"/>
      <c r="E82" s="798"/>
      <c r="F82" s="798"/>
      <c r="G82" s="798"/>
      <c r="H82" s="798"/>
      <c r="I82" s="798"/>
      <c r="J82" s="798"/>
      <c r="K82" s="798"/>
      <c r="L82" s="799"/>
      <c r="M82" s="174"/>
      <c r="N82" s="314"/>
      <c r="O82" s="168"/>
      <c r="P82" s="168"/>
    </row>
    <row r="83" spans="1:16" s="3" customFormat="1" x14ac:dyDescent="0.25">
      <c r="A83" s="14"/>
      <c r="B83" s="797"/>
      <c r="C83" s="798"/>
      <c r="D83" s="798"/>
      <c r="E83" s="798"/>
      <c r="F83" s="798"/>
      <c r="G83" s="798"/>
      <c r="H83" s="798"/>
      <c r="I83" s="798"/>
      <c r="J83" s="798"/>
      <c r="K83" s="798"/>
      <c r="L83" s="799"/>
      <c r="M83" s="174"/>
      <c r="N83" s="314"/>
      <c r="O83" s="168"/>
      <c r="P83" s="168"/>
    </row>
    <row r="84" spans="1:16" s="174" customFormat="1" x14ac:dyDescent="0.25">
      <c r="A84" s="190"/>
      <c r="B84" s="209"/>
      <c r="C84" s="210"/>
      <c r="D84" s="210"/>
      <c r="E84" s="210"/>
      <c r="F84" s="210"/>
      <c r="G84" s="210"/>
      <c r="H84" s="210"/>
      <c r="I84" s="210"/>
      <c r="J84" s="210"/>
      <c r="K84" s="210"/>
      <c r="L84" s="208"/>
      <c r="N84" s="319"/>
      <c r="O84" s="221"/>
      <c r="P84" s="221"/>
    </row>
    <row r="85" spans="1:16" s="3" customFormat="1" x14ac:dyDescent="0.25">
      <c r="A85" s="14"/>
      <c r="B85" s="803" t="s">
        <v>28</v>
      </c>
      <c r="C85" s="804"/>
      <c r="D85" s="804"/>
      <c r="E85" s="804"/>
      <c r="F85" s="804"/>
      <c r="G85" s="804"/>
      <c r="H85" s="804"/>
      <c r="I85" s="804"/>
      <c r="J85" s="804"/>
      <c r="K85" s="804"/>
      <c r="L85" s="805"/>
      <c r="M85" s="202"/>
      <c r="N85" s="314"/>
    </row>
    <row r="86" spans="1:16" s="174" customFormat="1" x14ac:dyDescent="0.25">
      <c r="A86" s="190"/>
      <c r="B86" s="206"/>
      <c r="C86" s="207"/>
      <c r="D86" s="207"/>
      <c r="E86" s="207"/>
      <c r="F86" s="207"/>
      <c r="G86" s="207"/>
      <c r="H86" s="207"/>
      <c r="I86" s="207"/>
      <c r="J86" s="207"/>
      <c r="K86" s="207"/>
      <c r="L86" s="192"/>
      <c r="N86" s="319"/>
      <c r="O86" s="221"/>
      <c r="P86" s="221"/>
    </row>
    <row r="87" spans="1:16" s="174" customFormat="1" x14ac:dyDescent="0.25">
      <c r="A87" s="190"/>
      <c r="B87" s="709" t="str">
        <f>IF(Intro!$G$28="English",O87,P87)</f>
        <v>Votre entreprise envisage-t-elle d'augmenter ou de diminuer la capacité pratique de son usine de production de marchandises au cours des deux prochaines années ? Incluez les dates cibles, la capacité pratique cible de l’usine, les usines concernées et les raisons du changement.</v>
      </c>
      <c r="C87" s="710"/>
      <c r="D87" s="710"/>
      <c r="E87" s="710"/>
      <c r="F87" s="710"/>
      <c r="G87" s="710"/>
      <c r="H87" s="710"/>
      <c r="I87" s="710"/>
      <c r="J87" s="710"/>
      <c r="K87" s="710"/>
      <c r="L87" s="711"/>
      <c r="N87" s="319"/>
      <c r="O87" s="221" t="s">
        <v>337</v>
      </c>
      <c r="P87" s="221" t="s">
        <v>289</v>
      </c>
    </row>
    <row r="88" spans="1:16" s="174" customFormat="1" x14ac:dyDescent="0.25">
      <c r="A88" s="190"/>
      <c r="B88" s="709"/>
      <c r="C88" s="710"/>
      <c r="D88" s="710"/>
      <c r="E88" s="710"/>
      <c r="F88" s="710"/>
      <c r="G88" s="710"/>
      <c r="H88" s="710"/>
      <c r="I88" s="710"/>
      <c r="J88" s="710"/>
      <c r="K88" s="710"/>
      <c r="L88" s="711"/>
      <c r="N88" s="319"/>
      <c r="O88" s="221"/>
      <c r="P88" s="221"/>
    </row>
    <row r="89" spans="1:16" s="174" customFormat="1" x14ac:dyDescent="0.25">
      <c r="A89" s="190"/>
      <c r="B89" s="206"/>
      <c r="C89" s="207"/>
      <c r="D89" s="207"/>
      <c r="E89" s="207"/>
      <c r="F89" s="207"/>
      <c r="G89" s="207"/>
      <c r="H89" s="207"/>
      <c r="I89" s="207"/>
      <c r="J89" s="207"/>
      <c r="K89" s="207"/>
      <c r="L89" s="192"/>
      <c r="N89" s="319"/>
      <c r="O89" s="221"/>
      <c r="P89" s="221"/>
    </row>
    <row r="90" spans="1:16" s="3" customFormat="1" x14ac:dyDescent="0.25">
      <c r="A90" s="14"/>
      <c r="B90" s="797"/>
      <c r="C90" s="798"/>
      <c r="D90" s="798"/>
      <c r="E90" s="798"/>
      <c r="F90" s="798"/>
      <c r="G90" s="798"/>
      <c r="H90" s="798"/>
      <c r="I90" s="798"/>
      <c r="J90" s="798"/>
      <c r="K90" s="798"/>
      <c r="L90" s="799"/>
      <c r="M90" s="174"/>
      <c r="N90" s="314"/>
      <c r="O90" s="168"/>
      <c r="P90" s="168"/>
    </row>
    <row r="91" spans="1:16" s="3" customFormat="1" x14ac:dyDescent="0.25">
      <c r="A91" s="14"/>
      <c r="B91" s="797"/>
      <c r="C91" s="798"/>
      <c r="D91" s="798"/>
      <c r="E91" s="798"/>
      <c r="F91" s="798"/>
      <c r="G91" s="798"/>
      <c r="H91" s="798"/>
      <c r="I91" s="798"/>
      <c r="J91" s="798"/>
      <c r="K91" s="798"/>
      <c r="L91" s="799"/>
      <c r="M91" s="174"/>
      <c r="N91" s="314"/>
      <c r="O91" s="168"/>
      <c r="P91" s="168"/>
    </row>
    <row r="92" spans="1:16" s="3" customFormat="1" x14ac:dyDescent="0.25">
      <c r="A92" s="14"/>
      <c r="B92" s="797"/>
      <c r="C92" s="798"/>
      <c r="D92" s="798"/>
      <c r="E92" s="798"/>
      <c r="F92" s="798"/>
      <c r="G92" s="798"/>
      <c r="H92" s="798"/>
      <c r="I92" s="798"/>
      <c r="J92" s="798"/>
      <c r="K92" s="798"/>
      <c r="L92" s="799"/>
      <c r="M92" s="174"/>
      <c r="N92" s="314"/>
      <c r="O92" s="168"/>
      <c r="P92" s="168"/>
    </row>
    <row r="93" spans="1:16" s="3" customFormat="1" x14ac:dyDescent="0.25">
      <c r="A93" s="14"/>
      <c r="B93" s="797"/>
      <c r="C93" s="798"/>
      <c r="D93" s="798"/>
      <c r="E93" s="798"/>
      <c r="F93" s="798"/>
      <c r="G93" s="798"/>
      <c r="H93" s="798"/>
      <c r="I93" s="798"/>
      <c r="J93" s="798"/>
      <c r="K93" s="798"/>
      <c r="L93" s="799"/>
      <c r="M93" s="174"/>
      <c r="N93" s="314"/>
      <c r="O93" s="168"/>
      <c r="P93" s="168"/>
    </row>
    <row r="94" spans="1:16" s="3" customFormat="1" x14ac:dyDescent="0.25">
      <c r="A94" s="14"/>
      <c r="B94" s="797"/>
      <c r="C94" s="798"/>
      <c r="D94" s="798"/>
      <c r="E94" s="798"/>
      <c r="F94" s="798"/>
      <c r="G94" s="798"/>
      <c r="H94" s="798"/>
      <c r="I94" s="798"/>
      <c r="J94" s="798"/>
      <c r="K94" s="798"/>
      <c r="L94" s="799"/>
      <c r="M94" s="174"/>
      <c r="N94" s="314"/>
      <c r="O94" s="168"/>
      <c r="P94" s="168"/>
    </row>
    <row r="95" spans="1:16" s="3" customFormat="1" x14ac:dyDescent="0.25">
      <c r="A95" s="14"/>
      <c r="B95" s="797"/>
      <c r="C95" s="798"/>
      <c r="D95" s="798"/>
      <c r="E95" s="798"/>
      <c r="F95" s="798"/>
      <c r="G95" s="798"/>
      <c r="H95" s="798"/>
      <c r="I95" s="798"/>
      <c r="J95" s="798"/>
      <c r="K95" s="798"/>
      <c r="L95" s="799"/>
      <c r="M95" s="174"/>
      <c r="N95" s="314"/>
      <c r="O95" s="168"/>
      <c r="P95" s="168"/>
    </row>
    <row r="96" spans="1:16" s="3" customFormat="1" x14ac:dyDescent="0.25">
      <c r="A96" s="14"/>
      <c r="B96" s="797"/>
      <c r="C96" s="798"/>
      <c r="D96" s="798"/>
      <c r="E96" s="798"/>
      <c r="F96" s="798"/>
      <c r="G96" s="798"/>
      <c r="H96" s="798"/>
      <c r="I96" s="798"/>
      <c r="J96" s="798"/>
      <c r="K96" s="798"/>
      <c r="L96" s="799"/>
      <c r="M96" s="174"/>
      <c r="N96" s="314"/>
      <c r="O96" s="168"/>
      <c r="P96" s="168"/>
    </row>
    <row r="97" spans="1:16" s="3" customFormat="1" x14ac:dyDescent="0.25">
      <c r="A97" s="14"/>
      <c r="B97" s="797"/>
      <c r="C97" s="798"/>
      <c r="D97" s="798"/>
      <c r="E97" s="798"/>
      <c r="F97" s="798"/>
      <c r="G97" s="798"/>
      <c r="H97" s="798"/>
      <c r="I97" s="798"/>
      <c r="J97" s="798"/>
      <c r="K97" s="798"/>
      <c r="L97" s="799"/>
      <c r="M97" s="174"/>
      <c r="N97" s="314"/>
      <c r="O97" s="168"/>
      <c r="P97" s="168"/>
    </row>
    <row r="98" spans="1:16" s="174" customFormat="1" x14ac:dyDescent="0.25">
      <c r="A98" s="190"/>
      <c r="B98" s="209"/>
      <c r="C98" s="210"/>
      <c r="D98" s="210"/>
      <c r="E98" s="210"/>
      <c r="F98" s="210"/>
      <c r="G98" s="210"/>
      <c r="H98" s="210"/>
      <c r="I98" s="210"/>
      <c r="J98" s="210"/>
      <c r="K98" s="210"/>
      <c r="L98" s="208"/>
      <c r="N98" s="319"/>
      <c r="O98" s="221"/>
      <c r="P98" s="221"/>
    </row>
    <row r="99" spans="1:16" s="3" customFormat="1" x14ac:dyDescent="0.25">
      <c r="A99" s="14"/>
      <c r="B99" s="803" t="s">
        <v>30</v>
      </c>
      <c r="C99" s="804"/>
      <c r="D99" s="804"/>
      <c r="E99" s="804"/>
      <c r="F99" s="804"/>
      <c r="G99" s="804"/>
      <c r="H99" s="804"/>
      <c r="I99" s="804"/>
      <c r="J99" s="804"/>
      <c r="K99" s="804"/>
      <c r="L99" s="805"/>
      <c r="M99" s="202"/>
      <c r="N99" s="318"/>
    </row>
    <row r="100" spans="1:16" s="174" customFormat="1" x14ac:dyDescent="0.25">
      <c r="A100" s="190"/>
      <c r="B100" s="206"/>
      <c r="C100" s="207"/>
      <c r="D100" s="207"/>
      <c r="E100" s="207"/>
      <c r="F100" s="207"/>
      <c r="G100" s="207"/>
      <c r="H100" s="207"/>
      <c r="I100" s="207"/>
      <c r="J100" s="207"/>
      <c r="K100" s="207"/>
      <c r="L100" s="192"/>
      <c r="N100" s="359"/>
      <c r="O100" s="221"/>
      <c r="P100" s="221"/>
    </row>
    <row r="101" spans="1:16" s="174" customFormat="1" x14ac:dyDescent="0.25">
      <c r="A101" s="190"/>
      <c r="B101" s="734" t="str">
        <f>IF(Intro!$G$28="English",O101,P101)</f>
        <v xml:space="preserve">Depuis le 1er janvier 2023, votre entreprise a-t-elle augmenté, diminué ou arrêté sa production de marchandises, soit dans les installations qui produisent actuellement les marchandises, soit dans les installations actuellement utilisées pour fabriquer d'autres produits? Votre entreprise envisage-t-elle de le faire, au cours des deux prochaines années? 
Fournissez les motifs et les hypothèses sous-tendant ces objectifs et ces stratégies.
</v>
      </c>
      <c r="C101" s="735"/>
      <c r="D101" s="735"/>
      <c r="E101" s="735"/>
      <c r="F101" s="735"/>
      <c r="G101" s="735"/>
      <c r="H101" s="735"/>
      <c r="I101" s="735"/>
      <c r="J101" s="735"/>
      <c r="K101" s="735"/>
      <c r="L101" s="736"/>
      <c r="N101" s="359"/>
      <c r="O101" s="221" t="s">
        <v>753</v>
      </c>
      <c r="P101" s="221" t="s">
        <v>752</v>
      </c>
    </row>
    <row r="102" spans="1:16" s="174" customFormat="1" x14ac:dyDescent="0.25">
      <c r="A102" s="190"/>
      <c r="B102" s="734"/>
      <c r="C102" s="735"/>
      <c r="D102" s="735"/>
      <c r="E102" s="735"/>
      <c r="F102" s="735"/>
      <c r="G102" s="735"/>
      <c r="H102" s="735"/>
      <c r="I102" s="735"/>
      <c r="J102" s="735"/>
      <c r="K102" s="735"/>
      <c r="L102" s="736"/>
      <c r="N102" s="359"/>
      <c r="O102" s="221"/>
      <c r="P102" s="221"/>
    </row>
    <row r="103" spans="1:16" s="174" customFormat="1" x14ac:dyDescent="0.25">
      <c r="A103" s="190"/>
      <c r="B103" s="734"/>
      <c r="C103" s="735"/>
      <c r="D103" s="735"/>
      <c r="E103" s="735"/>
      <c r="F103" s="735"/>
      <c r="G103" s="735"/>
      <c r="H103" s="735"/>
      <c r="I103" s="735"/>
      <c r="J103" s="735"/>
      <c r="K103" s="735"/>
      <c r="L103" s="736"/>
      <c r="N103" s="359"/>
      <c r="O103" s="221"/>
      <c r="P103" s="221"/>
    </row>
    <row r="104" spans="1:16" s="174" customFormat="1" x14ac:dyDescent="0.25">
      <c r="A104" s="190"/>
      <c r="B104" s="734"/>
      <c r="C104" s="735"/>
      <c r="D104" s="735"/>
      <c r="E104" s="735"/>
      <c r="F104" s="735"/>
      <c r="G104" s="735"/>
      <c r="H104" s="735"/>
      <c r="I104" s="735"/>
      <c r="J104" s="735"/>
      <c r="K104" s="735"/>
      <c r="L104" s="736"/>
      <c r="N104" s="359"/>
      <c r="O104" s="221" t="s">
        <v>338</v>
      </c>
      <c r="P104" s="221" t="s">
        <v>290</v>
      </c>
    </row>
    <row r="105" spans="1:16" s="174" customFormat="1" x14ac:dyDescent="0.25">
      <c r="A105" s="190"/>
      <c r="B105" s="206"/>
      <c r="C105" s="207"/>
      <c r="D105" s="207"/>
      <c r="E105" s="207"/>
      <c r="F105" s="207"/>
      <c r="G105" s="207"/>
      <c r="H105" s="207"/>
      <c r="I105" s="207"/>
      <c r="J105" s="207"/>
      <c r="K105" s="207"/>
      <c r="L105" s="192"/>
      <c r="N105" s="319"/>
      <c r="O105" s="221"/>
      <c r="P105" s="221"/>
    </row>
    <row r="106" spans="1:16" s="3" customFormat="1" ht="14.25" customHeight="1" x14ac:dyDescent="0.25">
      <c r="A106" s="14"/>
      <c r="B106" s="797"/>
      <c r="C106" s="798"/>
      <c r="D106" s="798"/>
      <c r="E106" s="798"/>
      <c r="F106" s="798"/>
      <c r="G106" s="798"/>
      <c r="H106" s="798"/>
      <c r="I106" s="798"/>
      <c r="J106" s="798"/>
      <c r="K106" s="798"/>
      <c r="L106" s="799"/>
      <c r="M106" s="174"/>
      <c r="N106" s="314"/>
      <c r="O106" s="168"/>
      <c r="P106" s="168"/>
    </row>
    <row r="107" spans="1:16" s="3" customFormat="1" x14ac:dyDescent="0.25">
      <c r="A107" s="14"/>
      <c r="B107" s="797"/>
      <c r="C107" s="798"/>
      <c r="D107" s="798"/>
      <c r="E107" s="798"/>
      <c r="F107" s="798"/>
      <c r="G107" s="798"/>
      <c r="H107" s="798"/>
      <c r="I107" s="798"/>
      <c r="J107" s="798"/>
      <c r="K107" s="798"/>
      <c r="L107" s="799"/>
      <c r="M107" s="174"/>
      <c r="N107" s="314"/>
      <c r="O107" s="168"/>
      <c r="P107" s="168"/>
    </row>
    <row r="108" spans="1:16" s="3" customFormat="1" x14ac:dyDescent="0.25">
      <c r="A108" s="14"/>
      <c r="B108" s="797"/>
      <c r="C108" s="798"/>
      <c r="D108" s="798"/>
      <c r="E108" s="798"/>
      <c r="F108" s="798"/>
      <c r="G108" s="798"/>
      <c r="H108" s="798"/>
      <c r="I108" s="798"/>
      <c r="J108" s="798"/>
      <c r="K108" s="798"/>
      <c r="L108" s="799"/>
      <c r="M108" s="174"/>
      <c r="N108" s="314"/>
      <c r="O108" s="168"/>
      <c r="P108" s="168"/>
    </row>
    <row r="109" spans="1:16" s="3" customFormat="1" x14ac:dyDescent="0.25">
      <c r="A109" s="14"/>
      <c r="B109" s="797"/>
      <c r="C109" s="798"/>
      <c r="D109" s="798"/>
      <c r="E109" s="798"/>
      <c r="F109" s="798"/>
      <c r="G109" s="798"/>
      <c r="H109" s="798"/>
      <c r="I109" s="798"/>
      <c r="J109" s="798"/>
      <c r="K109" s="798"/>
      <c r="L109" s="799"/>
      <c r="M109" s="174"/>
      <c r="N109" s="314"/>
      <c r="O109" s="168"/>
      <c r="P109" s="168"/>
    </row>
    <row r="110" spans="1:16" s="3" customFormat="1" x14ac:dyDescent="0.25">
      <c r="A110" s="14"/>
      <c r="B110" s="797"/>
      <c r="C110" s="798"/>
      <c r="D110" s="798"/>
      <c r="E110" s="798"/>
      <c r="F110" s="798"/>
      <c r="G110" s="798"/>
      <c r="H110" s="798"/>
      <c r="I110" s="798"/>
      <c r="J110" s="798"/>
      <c r="K110" s="798"/>
      <c r="L110" s="799"/>
      <c r="M110" s="174"/>
      <c r="N110" s="314"/>
      <c r="O110" s="168"/>
      <c r="P110" s="168"/>
    </row>
    <row r="111" spans="1:16" s="3" customFormat="1" x14ac:dyDescent="0.25">
      <c r="A111" s="14"/>
      <c r="B111" s="797"/>
      <c r="C111" s="798"/>
      <c r="D111" s="798"/>
      <c r="E111" s="798"/>
      <c r="F111" s="798"/>
      <c r="G111" s="798"/>
      <c r="H111" s="798"/>
      <c r="I111" s="798"/>
      <c r="J111" s="798"/>
      <c r="K111" s="798"/>
      <c r="L111" s="799"/>
      <c r="M111" s="174"/>
      <c r="N111" s="314"/>
      <c r="O111" s="168"/>
      <c r="P111" s="168"/>
    </row>
    <row r="112" spans="1:16" s="3" customFormat="1" x14ac:dyDescent="0.25">
      <c r="A112" s="14"/>
      <c r="B112" s="797"/>
      <c r="C112" s="798"/>
      <c r="D112" s="798"/>
      <c r="E112" s="798"/>
      <c r="F112" s="798"/>
      <c r="G112" s="798"/>
      <c r="H112" s="798"/>
      <c r="I112" s="798"/>
      <c r="J112" s="798"/>
      <c r="K112" s="798"/>
      <c r="L112" s="799"/>
      <c r="M112" s="174"/>
      <c r="N112" s="314"/>
      <c r="O112" s="168"/>
      <c r="P112" s="168"/>
    </row>
    <row r="113" spans="1:16" s="174" customFormat="1" x14ac:dyDescent="0.25">
      <c r="A113" s="190"/>
      <c r="B113" s="209"/>
      <c r="C113" s="210"/>
      <c r="D113" s="210"/>
      <c r="E113" s="210"/>
      <c r="F113" s="210"/>
      <c r="G113" s="210"/>
      <c r="H113" s="210"/>
      <c r="I113" s="210"/>
      <c r="J113" s="210"/>
      <c r="K113" s="210"/>
      <c r="L113" s="208"/>
      <c r="N113" s="359"/>
      <c r="O113" s="221"/>
      <c r="P113" s="221"/>
    </row>
    <row r="114" spans="1:16" s="3" customFormat="1" x14ac:dyDescent="0.25">
      <c r="A114" s="14"/>
      <c r="B114" s="803" t="s">
        <v>31</v>
      </c>
      <c r="C114" s="804"/>
      <c r="D114" s="804"/>
      <c r="E114" s="804"/>
      <c r="F114" s="804"/>
      <c r="G114" s="804"/>
      <c r="H114" s="804"/>
      <c r="I114" s="804"/>
      <c r="J114" s="804"/>
      <c r="K114" s="804"/>
      <c r="L114" s="805"/>
      <c r="M114" s="202"/>
      <c r="N114" s="360"/>
    </row>
    <row r="115" spans="1:16" s="174" customFormat="1" x14ac:dyDescent="0.25">
      <c r="A115" s="190"/>
      <c r="B115" s="206"/>
      <c r="C115" s="207"/>
      <c r="D115" s="207"/>
      <c r="E115" s="207"/>
      <c r="F115" s="207"/>
      <c r="G115" s="207"/>
      <c r="H115" s="207"/>
      <c r="I115" s="207"/>
      <c r="J115" s="207"/>
      <c r="K115" s="207"/>
      <c r="L115" s="192"/>
      <c r="N115" s="359"/>
      <c r="O115" s="221"/>
      <c r="P115" s="221"/>
    </row>
    <row r="116" spans="1:16" s="174" customFormat="1" x14ac:dyDescent="0.25">
      <c r="A116" s="190"/>
      <c r="B116" s="709" t="str">
        <f>IF(Intro!$G$28="English",O116,P116)</f>
        <v>Votre entreprise envisage-t-elle de modifier la gamme de produits fabriqués sur le même équipement au cours des deux prochaines années? Fournissez les motifs et les hypothèses sous-tendant ces objectifs et ces stratégies.</v>
      </c>
      <c r="C116" s="710"/>
      <c r="D116" s="710"/>
      <c r="E116" s="710"/>
      <c r="F116" s="710"/>
      <c r="G116" s="710"/>
      <c r="H116" s="710"/>
      <c r="I116" s="710"/>
      <c r="J116" s="710"/>
      <c r="K116" s="710"/>
      <c r="L116" s="711"/>
      <c r="N116" s="359"/>
      <c r="O116" s="221" t="s">
        <v>339</v>
      </c>
      <c r="P116" s="221" t="s">
        <v>291</v>
      </c>
    </row>
    <row r="117" spans="1:16" s="174" customFormat="1" x14ac:dyDescent="0.25">
      <c r="A117" s="190"/>
      <c r="B117" s="709"/>
      <c r="C117" s="710"/>
      <c r="D117" s="710"/>
      <c r="E117" s="710"/>
      <c r="F117" s="710"/>
      <c r="G117" s="710"/>
      <c r="H117" s="710"/>
      <c r="I117" s="710"/>
      <c r="J117" s="710"/>
      <c r="K117" s="710"/>
      <c r="L117" s="711"/>
      <c r="N117" s="319"/>
      <c r="O117" s="221"/>
      <c r="P117" s="221"/>
    </row>
    <row r="118" spans="1:16" s="174" customFormat="1" x14ac:dyDescent="0.25">
      <c r="A118" s="190"/>
      <c r="B118" s="206"/>
      <c r="C118" s="207"/>
      <c r="D118" s="207"/>
      <c r="E118" s="207"/>
      <c r="F118" s="207"/>
      <c r="G118" s="207"/>
      <c r="H118" s="207"/>
      <c r="I118" s="207"/>
      <c r="J118" s="207"/>
      <c r="K118" s="207"/>
      <c r="L118" s="192"/>
      <c r="N118" s="319"/>
      <c r="O118" s="221"/>
      <c r="P118" s="221"/>
    </row>
    <row r="119" spans="1:16" s="3" customFormat="1" x14ac:dyDescent="0.25">
      <c r="A119" s="14"/>
      <c r="B119" s="797"/>
      <c r="C119" s="798"/>
      <c r="D119" s="798"/>
      <c r="E119" s="798"/>
      <c r="F119" s="798"/>
      <c r="G119" s="798"/>
      <c r="H119" s="798"/>
      <c r="I119" s="798"/>
      <c r="J119" s="798"/>
      <c r="K119" s="798"/>
      <c r="L119" s="799"/>
      <c r="M119" s="174"/>
      <c r="N119" s="314"/>
      <c r="O119" s="168"/>
      <c r="P119" s="168"/>
    </row>
    <row r="120" spans="1:16" s="3" customFormat="1" x14ac:dyDescent="0.25">
      <c r="A120" s="14"/>
      <c r="B120" s="797"/>
      <c r="C120" s="798"/>
      <c r="D120" s="798"/>
      <c r="E120" s="798"/>
      <c r="F120" s="798"/>
      <c r="G120" s="798"/>
      <c r="H120" s="798"/>
      <c r="I120" s="798"/>
      <c r="J120" s="798"/>
      <c r="K120" s="798"/>
      <c r="L120" s="799"/>
      <c r="M120" s="174"/>
      <c r="N120" s="314"/>
      <c r="O120" s="168"/>
      <c r="P120" s="168"/>
    </row>
    <row r="121" spans="1:16" s="3" customFormat="1" x14ac:dyDescent="0.25">
      <c r="A121" s="14"/>
      <c r="B121" s="797"/>
      <c r="C121" s="798"/>
      <c r="D121" s="798"/>
      <c r="E121" s="798"/>
      <c r="F121" s="798"/>
      <c r="G121" s="798"/>
      <c r="H121" s="798"/>
      <c r="I121" s="798"/>
      <c r="J121" s="798"/>
      <c r="K121" s="798"/>
      <c r="L121" s="799"/>
      <c r="M121" s="174"/>
      <c r="N121" s="314"/>
      <c r="O121" s="168"/>
      <c r="P121" s="168"/>
    </row>
    <row r="122" spans="1:16" s="3" customFormat="1" x14ac:dyDescent="0.25">
      <c r="A122" s="14"/>
      <c r="B122" s="797"/>
      <c r="C122" s="798"/>
      <c r="D122" s="798"/>
      <c r="E122" s="798"/>
      <c r="F122" s="798"/>
      <c r="G122" s="798"/>
      <c r="H122" s="798"/>
      <c r="I122" s="798"/>
      <c r="J122" s="798"/>
      <c r="K122" s="798"/>
      <c r="L122" s="799"/>
      <c r="M122" s="174"/>
      <c r="N122" s="314"/>
      <c r="O122" s="168"/>
      <c r="P122" s="168"/>
    </row>
    <row r="123" spans="1:16" s="3" customFormat="1" x14ac:dyDescent="0.25">
      <c r="A123" s="14"/>
      <c r="B123" s="797"/>
      <c r="C123" s="798"/>
      <c r="D123" s="798"/>
      <c r="E123" s="798"/>
      <c r="F123" s="798"/>
      <c r="G123" s="798"/>
      <c r="H123" s="798"/>
      <c r="I123" s="798"/>
      <c r="J123" s="798"/>
      <c r="K123" s="798"/>
      <c r="L123" s="799"/>
      <c r="M123" s="174"/>
      <c r="N123" s="314"/>
      <c r="O123" s="168"/>
      <c r="P123" s="168"/>
    </row>
    <row r="124" spans="1:16" s="3" customFormat="1" x14ac:dyDescent="0.25">
      <c r="A124" s="14"/>
      <c r="B124" s="797"/>
      <c r="C124" s="798"/>
      <c r="D124" s="798"/>
      <c r="E124" s="798"/>
      <c r="F124" s="798"/>
      <c r="G124" s="798"/>
      <c r="H124" s="798"/>
      <c r="I124" s="798"/>
      <c r="J124" s="798"/>
      <c r="K124" s="798"/>
      <c r="L124" s="799"/>
      <c r="M124" s="174"/>
      <c r="N124" s="314"/>
      <c r="O124" s="168"/>
      <c r="P124" s="168"/>
    </row>
    <row r="125" spans="1:16" s="3" customFormat="1" x14ac:dyDescent="0.25">
      <c r="A125" s="14"/>
      <c r="B125" s="797"/>
      <c r="C125" s="798"/>
      <c r="D125" s="798"/>
      <c r="E125" s="798"/>
      <c r="F125" s="798"/>
      <c r="G125" s="798"/>
      <c r="H125" s="798"/>
      <c r="I125" s="798"/>
      <c r="J125" s="798"/>
      <c r="K125" s="798"/>
      <c r="L125" s="799"/>
      <c r="M125" s="174"/>
      <c r="N125" s="314"/>
      <c r="O125" s="168"/>
      <c r="P125" s="168"/>
    </row>
    <row r="126" spans="1:16" s="3" customFormat="1" x14ac:dyDescent="0.25">
      <c r="A126" s="14"/>
      <c r="B126" s="797"/>
      <c r="C126" s="798"/>
      <c r="D126" s="798"/>
      <c r="E126" s="798"/>
      <c r="F126" s="798"/>
      <c r="G126" s="798"/>
      <c r="H126" s="798"/>
      <c r="I126" s="798"/>
      <c r="J126" s="798"/>
      <c r="K126" s="798"/>
      <c r="L126" s="799"/>
      <c r="M126" s="174"/>
      <c r="N126" s="314"/>
      <c r="O126" s="168"/>
      <c r="P126" s="168"/>
    </row>
    <row r="127" spans="1:16" s="174" customFormat="1" ht="28.5" customHeight="1" x14ac:dyDescent="0.25">
      <c r="A127" s="190"/>
      <c r="B127" s="209"/>
      <c r="C127" s="210"/>
      <c r="D127" s="210"/>
      <c r="E127" s="210"/>
      <c r="F127" s="210"/>
      <c r="G127" s="210"/>
      <c r="H127" s="210"/>
      <c r="I127" s="210"/>
      <c r="J127" s="210"/>
      <c r="K127" s="210"/>
      <c r="L127" s="208"/>
      <c r="N127" s="319"/>
      <c r="O127" s="221"/>
      <c r="P127" s="221"/>
    </row>
    <row r="128" spans="1:16" s="40" customFormat="1" x14ac:dyDescent="0.25">
      <c r="A128" s="39"/>
      <c r="B128" s="857" t="s">
        <v>33</v>
      </c>
      <c r="C128" s="858"/>
      <c r="D128" s="858"/>
      <c r="E128" s="858"/>
      <c r="F128" s="858"/>
      <c r="G128" s="858"/>
      <c r="H128" s="858"/>
      <c r="I128" s="858"/>
      <c r="J128" s="858"/>
      <c r="K128" s="858"/>
      <c r="L128" s="859"/>
      <c r="M128" s="185"/>
      <c r="N128" s="649"/>
    </row>
    <row r="129" spans="1:16" s="654" customFormat="1" x14ac:dyDescent="0.25">
      <c r="A129" s="299"/>
      <c r="B129" s="643"/>
      <c r="C129" s="650"/>
      <c r="D129" s="650"/>
      <c r="E129" s="650"/>
      <c r="F129" s="650"/>
      <c r="G129" s="650"/>
      <c r="H129" s="650"/>
      <c r="I129" s="650"/>
      <c r="J129" s="650"/>
      <c r="K129" s="650"/>
      <c r="L129" s="651"/>
      <c r="M129" s="652"/>
      <c r="N129" s="653"/>
    </row>
    <row r="130" spans="1:16" s="148" customFormat="1" x14ac:dyDescent="0.25">
      <c r="A130" s="39"/>
      <c r="B130" s="860" t="str">
        <f>IF(Intro!$G$28="English",O131,P131)</f>
        <v>Si vous avez produit et importé les marchandises, veuillez expliquer les raisons pour lesquelles votre entreprise les a importées.</v>
      </c>
      <c r="C130" s="779"/>
      <c r="D130" s="779"/>
      <c r="E130" s="779"/>
      <c r="F130" s="779"/>
      <c r="G130" s="779"/>
      <c r="H130" s="779"/>
      <c r="I130" s="779"/>
      <c r="J130" s="779"/>
      <c r="K130" s="779"/>
      <c r="L130" s="780"/>
    </row>
    <row r="131" spans="1:16" s="148" customFormat="1" x14ac:dyDescent="0.25">
      <c r="A131" s="39"/>
      <c r="B131" s="163"/>
      <c r="C131" s="164"/>
      <c r="D131" s="165"/>
      <c r="E131" s="165"/>
      <c r="F131" s="165"/>
      <c r="G131" s="165"/>
      <c r="H131" s="165"/>
      <c r="I131" s="165"/>
      <c r="J131" s="165"/>
      <c r="K131" s="165"/>
      <c r="L131" s="166"/>
      <c r="O131" s="162" t="s">
        <v>940</v>
      </c>
      <c r="P131" s="655" t="s">
        <v>912</v>
      </c>
    </row>
    <row r="132" spans="1:16" s="148" customFormat="1" x14ac:dyDescent="0.25">
      <c r="A132" s="39"/>
      <c r="B132" s="861"/>
      <c r="C132" s="862"/>
      <c r="D132" s="862"/>
      <c r="E132" s="862"/>
      <c r="F132" s="862"/>
      <c r="G132" s="862"/>
      <c r="H132" s="862"/>
      <c r="I132" s="862"/>
      <c r="J132" s="862"/>
      <c r="K132" s="862"/>
      <c r="L132" s="863"/>
    </row>
    <row r="133" spans="1:16" s="148" customFormat="1" x14ac:dyDescent="0.25">
      <c r="A133" s="39"/>
      <c r="B133" s="864"/>
      <c r="C133" s="850"/>
      <c r="D133" s="850"/>
      <c r="E133" s="850"/>
      <c r="F133" s="850"/>
      <c r="G133" s="850"/>
      <c r="H133" s="850"/>
      <c r="I133" s="850"/>
      <c r="J133" s="850"/>
      <c r="K133" s="850"/>
      <c r="L133" s="851"/>
    </row>
    <row r="134" spans="1:16" s="148" customFormat="1" x14ac:dyDescent="0.25">
      <c r="A134" s="39"/>
      <c r="B134" s="864"/>
      <c r="C134" s="850"/>
      <c r="D134" s="850"/>
      <c r="E134" s="850"/>
      <c r="F134" s="850"/>
      <c r="G134" s="850"/>
      <c r="H134" s="850"/>
      <c r="I134" s="850"/>
      <c r="J134" s="850"/>
      <c r="K134" s="850"/>
      <c r="L134" s="851"/>
    </row>
    <row r="135" spans="1:16" s="148" customFormat="1" x14ac:dyDescent="0.25">
      <c r="A135" s="39"/>
      <c r="B135" s="864"/>
      <c r="C135" s="850"/>
      <c r="D135" s="850"/>
      <c r="E135" s="850"/>
      <c r="F135" s="850"/>
      <c r="G135" s="850"/>
      <c r="H135" s="850"/>
      <c r="I135" s="850"/>
      <c r="J135" s="850"/>
      <c r="K135" s="850"/>
      <c r="L135" s="851"/>
    </row>
    <row r="136" spans="1:16" s="148" customFormat="1" x14ac:dyDescent="0.25">
      <c r="A136" s="39"/>
      <c r="B136" s="864"/>
      <c r="C136" s="850"/>
      <c r="D136" s="850"/>
      <c r="E136" s="850"/>
      <c r="F136" s="850"/>
      <c r="G136" s="850"/>
      <c r="H136" s="850"/>
      <c r="I136" s="850"/>
      <c r="J136" s="850"/>
      <c r="K136" s="850"/>
      <c r="L136" s="851"/>
    </row>
    <row r="137" spans="1:16" s="148" customFormat="1" x14ac:dyDescent="0.25">
      <c r="A137" s="39"/>
      <c r="B137" s="864"/>
      <c r="C137" s="850"/>
      <c r="D137" s="850"/>
      <c r="E137" s="850"/>
      <c r="F137" s="850"/>
      <c r="G137" s="850"/>
      <c r="H137" s="850"/>
      <c r="I137" s="850"/>
      <c r="J137" s="850"/>
      <c r="K137" s="850"/>
      <c r="L137" s="851"/>
    </row>
    <row r="138" spans="1:16" s="148" customFormat="1" x14ac:dyDescent="0.25">
      <c r="A138" s="39"/>
      <c r="B138" s="864"/>
      <c r="C138" s="850"/>
      <c r="D138" s="850"/>
      <c r="E138" s="850"/>
      <c r="F138" s="850"/>
      <c r="G138" s="850"/>
      <c r="H138" s="850"/>
      <c r="I138" s="850"/>
      <c r="J138" s="850"/>
      <c r="K138" s="850"/>
      <c r="L138" s="851"/>
    </row>
    <row r="139" spans="1:16" s="148" customFormat="1" x14ac:dyDescent="0.25">
      <c r="A139" s="39"/>
      <c r="B139" s="864"/>
      <c r="C139" s="850"/>
      <c r="D139" s="850"/>
      <c r="E139" s="850"/>
      <c r="F139" s="850"/>
      <c r="G139" s="850"/>
      <c r="H139" s="850"/>
      <c r="I139" s="850"/>
      <c r="J139" s="850"/>
      <c r="K139" s="850"/>
      <c r="L139" s="851"/>
    </row>
    <row r="140" spans="1:16" s="148" customFormat="1" x14ac:dyDescent="0.25">
      <c r="A140" s="39"/>
      <c r="B140" s="864"/>
      <c r="C140" s="850"/>
      <c r="D140" s="850"/>
      <c r="E140" s="850"/>
      <c r="F140" s="850"/>
      <c r="G140" s="850"/>
      <c r="H140" s="850"/>
      <c r="I140" s="850"/>
      <c r="J140" s="850"/>
      <c r="K140" s="850"/>
      <c r="L140" s="851"/>
    </row>
    <row r="141" spans="1:16" s="148" customFormat="1" x14ac:dyDescent="0.25">
      <c r="A141" s="39"/>
      <c r="B141" s="865"/>
      <c r="C141" s="866"/>
      <c r="D141" s="866"/>
      <c r="E141" s="866"/>
      <c r="F141" s="866"/>
      <c r="G141" s="866"/>
      <c r="H141" s="866"/>
      <c r="I141" s="866"/>
      <c r="J141" s="866"/>
      <c r="K141" s="866"/>
      <c r="L141" s="867"/>
    </row>
  </sheetData>
  <sheetProtection algorithmName="SHA-512" hashValue="uc+iL2OvQ6QPvy0gwQWn303TVuRH8CFLFpIQNETXCrU4UjinLlBvYJdK6Js5lUDD7yD2fYgA7Smy0yLDP8GniQ==" saltValue="4+JIdKFlEaztXfWHTLa2Vg==" spinCount="100000" sheet="1" objects="1" scenarios="1" selectLockedCells="1"/>
  <mergeCells count="61">
    <mergeCell ref="B76:L83"/>
    <mergeCell ref="B50:L57"/>
    <mergeCell ref="B59:L59"/>
    <mergeCell ref="B61:L61"/>
    <mergeCell ref="B63:L70"/>
    <mergeCell ref="B72:L72"/>
    <mergeCell ref="B74:L74"/>
    <mergeCell ref="B119:L126"/>
    <mergeCell ref="B85:L85"/>
    <mergeCell ref="B87:L88"/>
    <mergeCell ref="B90:L97"/>
    <mergeCell ref="B99:L99"/>
    <mergeCell ref="B101:L104"/>
    <mergeCell ref="B106:L112"/>
    <mergeCell ref="B114:L114"/>
    <mergeCell ref="B116:L117"/>
    <mergeCell ref="B48:L48"/>
    <mergeCell ref="G34:G35"/>
    <mergeCell ref="H34:H35"/>
    <mergeCell ref="B36:E36"/>
    <mergeCell ref="B37:E37"/>
    <mergeCell ref="B38:E38"/>
    <mergeCell ref="B39:E39"/>
    <mergeCell ref="I34:I35"/>
    <mergeCell ref="B40:E40"/>
    <mergeCell ref="B41:E41"/>
    <mergeCell ref="B42:E42"/>
    <mergeCell ref="B43:E43"/>
    <mergeCell ref="B34:F35"/>
    <mergeCell ref="B44:E44"/>
    <mergeCell ref="B29:E29"/>
    <mergeCell ref="B30:E30"/>
    <mergeCell ref="B31:E31"/>
    <mergeCell ref="B28:E28"/>
    <mergeCell ref="B46:L46"/>
    <mergeCell ref="B14:L14"/>
    <mergeCell ref="B10:L10"/>
    <mergeCell ref="B4:L4"/>
    <mergeCell ref="B5:L5"/>
    <mergeCell ref="B6:L6"/>
    <mergeCell ref="B8:L8"/>
    <mergeCell ref="B9:L9"/>
    <mergeCell ref="B11:L11"/>
    <mergeCell ref="B12:L12"/>
    <mergeCell ref="B13:L13"/>
    <mergeCell ref="B128:L128"/>
    <mergeCell ref="B130:L130"/>
    <mergeCell ref="B132:L141"/>
    <mergeCell ref="B15:L15"/>
    <mergeCell ref="B16:L16"/>
    <mergeCell ref="B18:L19"/>
    <mergeCell ref="G21:G22"/>
    <mergeCell ref="H21:H22"/>
    <mergeCell ref="I21:I22"/>
    <mergeCell ref="J21:J22"/>
    <mergeCell ref="K21:K22"/>
    <mergeCell ref="B23:E23"/>
    <mergeCell ref="B24:E24"/>
    <mergeCell ref="B25:E25"/>
    <mergeCell ref="B26:E26"/>
    <mergeCell ref="B27:E27"/>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9:K29 G27:K27 G23:K25 G42:K42 G40:K40 G36:K38" xr:uid="{F8AAED11-0B3F-43F5-AB2E-64D823FFD23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0 B63 B76 B90 B106 B119 B132" xr:uid="{A0B036F7-9CA6-4D64-A843-103DB01BD79B}">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6:K26 G28:K28 G30:I33 J30:K35 G39:K39 G41:K41 G43:K44" xr:uid="{E3A2C306-C581-4224-8179-9E7B74BDDA37}">
      <formula1>1000</formula1>
    </dataValidation>
  </dataValidations>
  <printOptions horizontalCentered="1"/>
  <pageMargins left="0.25" right="0.25" top="0.75" bottom="0.75" header="0.3" footer="0.3"/>
  <pageSetup scale="61" fitToHeight="0" orientation="portrait" r:id="rId1"/>
  <headerFooter>
    <oddFooter>&amp;L&amp;A</oddFooter>
  </headerFooter>
  <rowBreaks count="1" manualBreakCount="1">
    <brk id="71"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D165-BC44-4DE9-8E87-8176AF12666B}">
  <sheetPr>
    <tabColor rgb="FF92D050"/>
    <pageSetUpPr fitToPage="1"/>
  </sheetPr>
  <dimension ref="A1:U334"/>
  <sheetViews>
    <sheetView showGridLines="0" zoomScaleNormal="100" workbookViewId="0"/>
  </sheetViews>
  <sheetFormatPr defaultColWidth="9.140625" defaultRowHeight="14.25" x14ac:dyDescent="0.25"/>
  <cols>
    <col min="1" max="1" width="1.85546875" style="13" customWidth="1"/>
    <col min="2" max="6" width="14.5703125" style="23" customWidth="1"/>
    <col min="7" max="9" width="15" style="23" customWidth="1"/>
    <col min="10" max="12" width="14.5703125" style="23" customWidth="1"/>
    <col min="13" max="13" width="6.140625" style="1" customWidth="1"/>
    <col min="14" max="14" width="9.140625" style="314" customWidth="1"/>
    <col min="15" max="16" width="15.5703125" style="2" hidden="1" customWidth="1"/>
    <col min="17" max="17" width="15.5703125" style="2" customWidth="1"/>
    <col min="18" max="16384" width="9.140625" style="2"/>
  </cols>
  <sheetData>
    <row r="1" spans="1:16" x14ac:dyDescent="0.25">
      <c r="O1" s="2" t="s">
        <v>647</v>
      </c>
      <c r="P1" s="2" t="s">
        <v>647</v>
      </c>
    </row>
    <row r="2" spans="1:16" x14ac:dyDescent="0.25">
      <c r="B2" s="24" t="str">
        <f>'Pro 1'!B2</f>
        <v>PROTÉGÉ</v>
      </c>
      <c r="C2" s="24"/>
      <c r="D2" s="24"/>
      <c r="O2" s="3" t="s">
        <v>127</v>
      </c>
      <c r="P2" s="3" t="s">
        <v>128</v>
      </c>
    </row>
    <row r="3" spans="1:16" x14ac:dyDescent="0.25">
      <c r="B3" s="25"/>
      <c r="C3" s="25"/>
      <c r="D3" s="25"/>
      <c r="O3" s="8"/>
      <c r="P3" s="8"/>
    </row>
    <row r="4" spans="1:16" s="8" customFormat="1" x14ac:dyDescent="0.25">
      <c r="A4" s="19"/>
      <c r="B4" s="746" t="str">
        <f>Info!B4</f>
        <v>QUESTIONNAIRE À L’INTENTION DES PRODUCTEURS</v>
      </c>
      <c r="C4" s="747"/>
      <c r="D4" s="747"/>
      <c r="E4" s="747"/>
      <c r="F4" s="747"/>
      <c r="G4" s="747"/>
      <c r="H4" s="747"/>
      <c r="I4" s="747"/>
      <c r="J4" s="747"/>
      <c r="K4" s="747"/>
      <c r="L4" s="748"/>
      <c r="M4" s="20"/>
      <c r="N4" s="313"/>
      <c r="O4" s="16"/>
      <c r="P4" s="16"/>
    </row>
    <row r="5" spans="1:16" s="8" customFormat="1" x14ac:dyDescent="0.25">
      <c r="A5" s="19"/>
      <c r="B5" s="749" t="str">
        <f>Info!B5</f>
        <v>GC-2026-001</v>
      </c>
      <c r="C5" s="750"/>
      <c r="D5" s="750"/>
      <c r="E5" s="750"/>
      <c r="F5" s="750"/>
      <c r="G5" s="750"/>
      <c r="H5" s="750"/>
      <c r="I5" s="750"/>
      <c r="J5" s="750"/>
      <c r="K5" s="750"/>
      <c r="L5" s="751"/>
      <c r="M5" s="20"/>
      <c r="N5" s="316"/>
      <c r="O5" s="16"/>
      <c r="P5" s="16"/>
    </row>
    <row r="6" spans="1:16" s="17" customFormat="1" x14ac:dyDescent="0.25">
      <c r="A6" s="19"/>
      <c r="B6" s="749" t="str">
        <f>Info!B6</f>
        <v>PRODUITS DU BOIS - ARMOIRES ET VANITÉS EN BOIS MASSIF ET EN BOIS D'INGÉNIERIE</v>
      </c>
      <c r="C6" s="750"/>
      <c r="D6" s="750"/>
      <c r="E6" s="750"/>
      <c r="F6" s="750"/>
      <c r="G6" s="750"/>
      <c r="H6" s="750"/>
      <c r="I6" s="750"/>
      <c r="J6" s="750"/>
      <c r="K6" s="750"/>
      <c r="L6" s="751"/>
      <c r="M6" s="16"/>
      <c r="N6" s="316"/>
      <c r="O6" s="18"/>
      <c r="P6" s="18"/>
    </row>
    <row r="7" spans="1:16" s="17" customFormat="1" x14ac:dyDescent="0.25">
      <c r="A7" s="19"/>
      <c r="B7" s="278"/>
      <c r="C7" s="32"/>
      <c r="D7" s="32"/>
      <c r="E7" s="32"/>
      <c r="F7" s="32"/>
      <c r="G7" s="32"/>
      <c r="H7" s="32"/>
      <c r="I7" s="32"/>
      <c r="J7" s="32"/>
      <c r="K7" s="32"/>
      <c r="L7" s="279"/>
      <c r="M7" s="16"/>
      <c r="N7" s="316"/>
      <c r="O7" s="5"/>
    </row>
    <row r="8" spans="1:16" s="17" customFormat="1" x14ac:dyDescent="0.25">
      <c r="A8" s="19"/>
      <c r="B8" s="832" t="str">
        <f>Public!B8</f>
        <v>Les questions suivantes font référence aux marchandises comme définies dans la description du produit de l'onglet Intro.</v>
      </c>
      <c r="C8" s="833"/>
      <c r="D8" s="833"/>
      <c r="E8" s="833"/>
      <c r="F8" s="833"/>
      <c r="G8" s="833"/>
      <c r="H8" s="833"/>
      <c r="I8" s="833"/>
      <c r="J8" s="833"/>
      <c r="K8" s="833"/>
      <c r="L8" s="834"/>
      <c r="M8" s="16"/>
      <c r="N8" s="316"/>
      <c r="O8" s="18"/>
      <c r="P8" s="18"/>
    </row>
    <row r="9" spans="1:16" s="17" customFormat="1" x14ac:dyDescent="0.25">
      <c r="A9" s="19"/>
      <c r="B9" s="832" t="str">
        <f>Public!B9</f>
        <v>Des informations sur le produit et un glossaire de termes sont disponibles dans l'onglet Info.</v>
      </c>
      <c r="C9" s="833"/>
      <c r="D9" s="833"/>
      <c r="E9" s="833"/>
      <c r="F9" s="833"/>
      <c r="G9" s="833"/>
      <c r="H9" s="833"/>
      <c r="I9" s="833"/>
      <c r="J9" s="833"/>
      <c r="K9" s="833"/>
      <c r="L9" s="834"/>
      <c r="M9" s="16"/>
      <c r="N9" s="316"/>
      <c r="O9" s="18"/>
    </row>
    <row r="10" spans="1:16" s="17" customFormat="1" x14ac:dyDescent="0.25">
      <c r="A10" s="19"/>
      <c r="B10" s="832" t="str">
        <f>Public!B10</f>
        <v>Utilisez l'onglet AddPub si vous avez besoin de plus d'espace.</v>
      </c>
      <c r="C10" s="833"/>
      <c r="D10" s="833"/>
      <c r="E10" s="833"/>
      <c r="F10" s="833"/>
      <c r="G10" s="833"/>
      <c r="H10" s="833"/>
      <c r="I10" s="833"/>
      <c r="J10" s="833"/>
      <c r="K10" s="833"/>
      <c r="L10" s="834"/>
      <c r="M10" s="16"/>
      <c r="N10" s="316"/>
      <c r="O10" s="18"/>
      <c r="P10" s="18"/>
    </row>
    <row r="11" spans="1:16" s="17" customFormat="1" x14ac:dyDescent="0.25">
      <c r="A11" s="19"/>
      <c r="B11" s="330"/>
      <c r="C11" s="331"/>
      <c r="D11" s="331"/>
      <c r="E11" s="32"/>
      <c r="F11" s="32"/>
      <c r="G11" s="32"/>
      <c r="H11" s="32"/>
      <c r="I11" s="32"/>
      <c r="J11" s="32"/>
      <c r="K11" s="32"/>
      <c r="L11" s="279"/>
      <c r="M11" s="16"/>
      <c r="N11" s="316"/>
      <c r="O11" s="18"/>
      <c r="P11" s="18"/>
    </row>
    <row r="12" spans="1:16" s="17" customFormat="1" x14ac:dyDescent="0.25">
      <c r="A12" s="19"/>
      <c r="B12" s="832" t="str">
        <f>IF(Intro!$G$28="English",O12,P12)</f>
        <v>Pour les questions de cet onglet, notez ce qui suit :</v>
      </c>
      <c r="C12" s="833"/>
      <c r="D12" s="833"/>
      <c r="E12" s="833"/>
      <c r="F12" s="833"/>
      <c r="G12" s="833"/>
      <c r="H12" s="833"/>
      <c r="I12" s="833"/>
      <c r="J12" s="833"/>
      <c r="K12" s="833"/>
      <c r="L12" s="834"/>
      <c r="M12" s="16"/>
      <c r="N12" s="316"/>
      <c r="O12" s="18" t="s">
        <v>154</v>
      </c>
      <c r="P12" s="18" t="s">
        <v>155</v>
      </c>
    </row>
    <row r="13" spans="1:16" s="17" customFormat="1" ht="26.25" customHeight="1" x14ac:dyDescent="0.25">
      <c r="A13" s="19"/>
      <c r="B13" s="971" t="str">
        <f>IF(Intro!$G$28="English",O13,P13)</f>
        <v xml:space="preserve">• Indiquez seulement les ventes effectuées à partir de la production de votre entreprise au Canada. Les ventes de marchandises achetées auprès d’autres producteurs canadiens doivent être exclues. </v>
      </c>
      <c r="C13" s="972"/>
      <c r="D13" s="972"/>
      <c r="E13" s="972"/>
      <c r="F13" s="972"/>
      <c r="G13" s="972"/>
      <c r="H13" s="972"/>
      <c r="I13" s="972"/>
      <c r="J13" s="972"/>
      <c r="K13" s="972"/>
      <c r="L13" s="973"/>
      <c r="M13" s="16"/>
      <c r="N13" s="316"/>
      <c r="O13" s="18" t="s">
        <v>579</v>
      </c>
      <c r="P13" s="18" t="s">
        <v>580</v>
      </c>
    </row>
    <row r="14" spans="1:16" s="17" customFormat="1" x14ac:dyDescent="0.25">
      <c r="A14" s="19"/>
      <c r="B14" s="832" t="str">
        <f>IF(Intro!$G$28="English",O14,P14)</f>
        <v>• Déclarez toutes les ventes aux entreprises affiliées canadiennes et étrangères.</v>
      </c>
      <c r="C14" s="833"/>
      <c r="D14" s="833"/>
      <c r="E14" s="833"/>
      <c r="F14" s="833"/>
      <c r="G14" s="833"/>
      <c r="H14" s="833"/>
      <c r="I14" s="833"/>
      <c r="J14" s="833"/>
      <c r="K14" s="833"/>
      <c r="L14" s="834"/>
      <c r="M14" s="16"/>
      <c r="N14" s="316"/>
      <c r="O14" s="18" t="s">
        <v>953</v>
      </c>
      <c r="P14" s="18" t="s">
        <v>954</v>
      </c>
    </row>
    <row r="15" spans="1:16" s="17" customFormat="1" x14ac:dyDescent="0.25">
      <c r="A15" s="19"/>
      <c r="B15" s="832" t="str">
        <f>IF(Intro!$G$28="English",O15,P15)</f>
        <v>• Déclarez toutes les ventes à compter de la date de l’expédition au client ou à son entrepôt.</v>
      </c>
      <c r="C15" s="833"/>
      <c r="D15" s="833"/>
      <c r="E15" s="833"/>
      <c r="F15" s="833"/>
      <c r="G15" s="833"/>
      <c r="H15" s="833"/>
      <c r="I15" s="833"/>
      <c r="J15" s="833"/>
      <c r="K15" s="833"/>
      <c r="L15" s="834"/>
      <c r="M15" s="16"/>
      <c r="N15" s="316"/>
      <c r="O15" s="18" t="s">
        <v>511</v>
      </c>
      <c r="P15" s="18" t="s">
        <v>513</v>
      </c>
    </row>
    <row r="16" spans="1:16" s="17" customFormat="1" x14ac:dyDescent="0.25">
      <c r="A16" s="19"/>
      <c r="B16" s="835" t="str">
        <f>IF(Intro!$G$28="English",O16,P16)</f>
        <v>• Déclarez toutes les valeurs en dollars canadiens (CAD).</v>
      </c>
      <c r="C16" s="836"/>
      <c r="D16" s="836"/>
      <c r="E16" s="836"/>
      <c r="F16" s="836"/>
      <c r="G16" s="836"/>
      <c r="H16" s="836"/>
      <c r="I16" s="836"/>
      <c r="J16" s="836"/>
      <c r="K16" s="836"/>
      <c r="L16" s="837"/>
      <c r="M16" s="16"/>
      <c r="N16" s="316"/>
      <c r="O16" s="18" t="s">
        <v>512</v>
      </c>
      <c r="P16" s="18" t="s">
        <v>514</v>
      </c>
    </row>
    <row r="17" spans="1:16" s="17" customFormat="1" ht="23.25" customHeight="1" x14ac:dyDescent="0.25">
      <c r="A17" s="19"/>
      <c r="B17" s="835" t="str">
        <f>IF(Intro!$G$28="English",O17,P17)</f>
        <v>• Certaines informations doivent être déclarées séparément pour les unités complètes et les sous-ensembles.</v>
      </c>
      <c r="C17" s="836"/>
      <c r="D17" s="836"/>
      <c r="E17" s="836"/>
      <c r="F17" s="836"/>
      <c r="G17" s="836"/>
      <c r="H17" s="836"/>
      <c r="I17" s="836"/>
      <c r="J17" s="836"/>
      <c r="K17" s="836"/>
      <c r="L17" s="837"/>
      <c r="M17" s="16"/>
      <c r="N17" s="316"/>
      <c r="O17" s="18" t="s">
        <v>885</v>
      </c>
      <c r="P17" s="18" t="s">
        <v>886</v>
      </c>
    </row>
    <row r="18" spans="1:16" s="17" customFormat="1" ht="30" customHeight="1" x14ac:dyDescent="0.25">
      <c r="A18" s="19"/>
      <c r="B18" s="878" t="str">
        <f>IF(Intro!$G$28="English",O18,P18)</f>
        <v>Les unités complètes comprennent des armoires et des meubles-lavabos en bois non assemblés, assemblés ou prêts à assembler, y compris les « colis à plat » et les « nécessaires non assemblés ».</v>
      </c>
      <c r="C18" s="879"/>
      <c r="D18" s="879"/>
      <c r="E18" s="879"/>
      <c r="F18" s="879"/>
      <c r="G18" s="879"/>
      <c r="H18" s="879"/>
      <c r="I18" s="879"/>
      <c r="J18" s="879"/>
      <c r="K18" s="879"/>
      <c r="L18" s="880"/>
      <c r="M18" s="16"/>
      <c r="N18" s="316"/>
      <c r="O18" s="18" t="s">
        <v>948</v>
      </c>
      <c r="P18" s="18" t="s">
        <v>952</v>
      </c>
    </row>
    <row r="19" spans="1:16" s="17" customFormat="1" x14ac:dyDescent="0.25">
      <c r="A19" s="19"/>
      <c r="B19" s="878" t="str">
        <f>IF(Intro!$G$28="English",O19,P19)</f>
        <v>Les sous-ensembles inclus sont indiqués dans la définition du produit, dan l'onglet « Intro » .</v>
      </c>
      <c r="C19" s="879"/>
      <c r="D19" s="879"/>
      <c r="E19" s="879"/>
      <c r="F19" s="879"/>
      <c r="G19" s="879"/>
      <c r="H19" s="879"/>
      <c r="I19" s="879"/>
      <c r="J19" s="879"/>
      <c r="K19" s="879"/>
      <c r="L19" s="880"/>
      <c r="M19" s="16"/>
      <c r="N19" s="316"/>
      <c r="O19" s="18" t="s">
        <v>950</v>
      </c>
      <c r="P19" s="18" t="s">
        <v>951</v>
      </c>
    </row>
    <row r="20" spans="1:16" s="9" customFormat="1" ht="15.75" x14ac:dyDescent="0.25">
      <c r="A20" s="19"/>
      <c r="B20" s="974"/>
      <c r="C20" s="974"/>
      <c r="D20" s="974"/>
      <c r="E20" s="974"/>
      <c r="F20" s="974"/>
      <c r="G20" s="974"/>
      <c r="H20" s="974"/>
      <c r="I20" s="974"/>
      <c r="J20" s="974"/>
      <c r="K20" s="974"/>
      <c r="L20" s="974"/>
      <c r="N20" s="317"/>
      <c r="O20" s="10"/>
      <c r="P20" s="10"/>
    </row>
    <row r="21" spans="1:16" x14ac:dyDescent="0.25">
      <c r="B21" s="716" t="str">
        <f>IF(Intro!$G$28="English",O21,P21)</f>
        <v>VENTES ET STOCKS</v>
      </c>
      <c r="C21" s="717"/>
      <c r="D21" s="717"/>
      <c r="E21" s="717"/>
      <c r="F21" s="717"/>
      <c r="G21" s="717"/>
      <c r="H21" s="717"/>
      <c r="I21" s="717"/>
      <c r="J21" s="717"/>
      <c r="K21" s="717"/>
      <c r="L21" s="718"/>
      <c r="M21" s="149"/>
      <c r="O21" s="239" t="s">
        <v>577</v>
      </c>
      <c r="P21" s="239" t="s">
        <v>578</v>
      </c>
    </row>
    <row r="22" spans="1:16" x14ac:dyDescent="0.25">
      <c r="B22" s="806" t="s">
        <v>20</v>
      </c>
      <c r="C22" s="807"/>
      <c r="D22" s="807"/>
      <c r="E22" s="807"/>
      <c r="F22" s="807"/>
      <c r="G22" s="807"/>
      <c r="H22" s="807"/>
      <c r="I22" s="807"/>
      <c r="J22" s="807"/>
      <c r="K22" s="807"/>
      <c r="L22" s="808"/>
      <c r="M22" s="2"/>
    </row>
    <row r="23" spans="1:16" s="11" customFormat="1" x14ac:dyDescent="0.25">
      <c r="A23" s="13"/>
      <c r="B23" s="28"/>
      <c r="C23" s="29"/>
      <c r="D23" s="29"/>
      <c r="E23" s="30"/>
      <c r="F23" s="30"/>
      <c r="G23" s="30"/>
      <c r="H23" s="30"/>
      <c r="I23" s="30"/>
      <c r="J23" s="30"/>
      <c r="K23" s="30"/>
      <c r="L23" s="31"/>
      <c r="N23" s="318"/>
    </row>
    <row r="24" spans="1:16" s="11" customFormat="1" x14ac:dyDescent="0.25">
      <c r="A24" s="13"/>
      <c r="B24" s="709" t="str">
        <f>IF(Intro!$G$28="English",O24,P24)</f>
        <v>Remplir le tableau suivant pour les ventes et les stocks des marchandises par votre entreprise.</v>
      </c>
      <c r="C24" s="710"/>
      <c r="D24" s="710"/>
      <c r="E24" s="710"/>
      <c r="F24" s="710"/>
      <c r="G24" s="710"/>
      <c r="H24" s="710"/>
      <c r="I24" s="710"/>
      <c r="J24" s="710"/>
      <c r="K24" s="710"/>
      <c r="L24" s="711"/>
      <c r="N24" s="318"/>
      <c r="O24" s="12" t="s">
        <v>153</v>
      </c>
      <c r="P24" s="11" t="s">
        <v>609</v>
      </c>
    </row>
    <row r="25" spans="1:16" s="11" customFormat="1" x14ac:dyDescent="0.25">
      <c r="A25" s="13"/>
      <c r="B25" s="976" t="str">
        <f>IF(Intro!$G$28="English",Variables!$B$72,Variables!$C$72)</f>
        <v>N'INCLUEZ PAS DANS VOTRE RÉPONSE LA VALEUR DE TOUT SERVICE COMMERCIAL, TEL QUE L'INSTALLATION</v>
      </c>
      <c r="C25" s="977"/>
      <c r="D25" s="977"/>
      <c r="E25" s="977"/>
      <c r="F25" s="977"/>
      <c r="G25" s="977"/>
      <c r="H25" s="977"/>
      <c r="I25" s="977"/>
      <c r="J25" s="977"/>
      <c r="K25" s="977"/>
      <c r="L25" s="978"/>
      <c r="N25" s="318"/>
      <c r="O25" s="12"/>
    </row>
    <row r="26" spans="1:16" s="11" customFormat="1" x14ac:dyDescent="0.25">
      <c r="A26" s="13"/>
      <c r="B26" s="883" t="str">
        <f>IF(Intro!$G$28="English",Variables!$B$23,Variables!$C$23)</f>
        <v>unités complètes</v>
      </c>
      <c r="C26" s="884"/>
      <c r="D26" s="29"/>
      <c r="G26" s="881">
        <f>Variables!$B$6</f>
        <v>2023</v>
      </c>
      <c r="H26" s="881">
        <f>G26+1</f>
        <v>2024</v>
      </c>
      <c r="I26" s="881">
        <f>H26+1</f>
        <v>2025</v>
      </c>
      <c r="J26" s="869"/>
      <c r="K26" s="870"/>
      <c r="L26" s="291"/>
      <c r="N26" s="318"/>
      <c r="O26" s="12"/>
    </row>
    <row r="27" spans="1:16" s="11" customFormat="1" ht="15" thickBot="1" x14ac:dyDescent="0.3">
      <c r="A27" s="13"/>
      <c r="B27" s="328"/>
      <c r="C27" s="329"/>
      <c r="D27" s="29"/>
      <c r="G27" s="975"/>
      <c r="H27" s="975"/>
      <c r="I27" s="975"/>
      <c r="J27" s="869"/>
      <c r="K27" s="870"/>
      <c r="L27" s="291"/>
      <c r="N27" s="318"/>
      <c r="O27" s="12"/>
    </row>
    <row r="28" spans="1:16" s="149" customFormat="1" x14ac:dyDescent="0.25">
      <c r="A28" s="186"/>
      <c r="B28" s="950" t="str">
        <f>IF(Intro!$G$28="English",O28,P28)</f>
        <v>Stock d'ouverture - ne pas inclure la production utilisée à l'interne ou destinée à la transformation ultérieure à l’interne</v>
      </c>
      <c r="C28" s="951"/>
      <c r="D28" s="951"/>
      <c r="E28" s="962" t="str">
        <f>IF(Intro!$G$28="English",Variables!$B$23,Variables!$C$23)</f>
        <v>unités complètes</v>
      </c>
      <c r="F28" s="963"/>
      <c r="G28" s="284"/>
      <c r="H28" s="285">
        <f>G37</f>
        <v>0</v>
      </c>
      <c r="I28" s="285">
        <f>H37</f>
        <v>0</v>
      </c>
      <c r="J28" s="339"/>
      <c r="K28" s="340"/>
      <c r="L28" s="292"/>
      <c r="N28" s="320"/>
      <c r="O28" s="149" t="s">
        <v>676</v>
      </c>
      <c r="P28" s="149" t="s">
        <v>677</v>
      </c>
    </row>
    <row r="29" spans="1:16" s="149" customFormat="1" x14ac:dyDescent="0.25">
      <c r="A29" s="186"/>
      <c r="B29" s="952"/>
      <c r="C29" s="953"/>
      <c r="D29" s="953"/>
      <c r="E29" s="964" t="s">
        <v>482</v>
      </c>
      <c r="F29" s="965"/>
      <c r="G29" s="286"/>
      <c r="H29" s="287">
        <f>G38</f>
        <v>0</v>
      </c>
      <c r="I29" s="287">
        <f>H38</f>
        <v>0</v>
      </c>
      <c r="J29" s="339"/>
      <c r="K29" s="340"/>
      <c r="L29" s="292"/>
      <c r="N29" s="320"/>
    </row>
    <row r="30" spans="1:16" s="149" customFormat="1" ht="15" thickBot="1" x14ac:dyDescent="0.3">
      <c r="A30" s="186"/>
      <c r="B30" s="954"/>
      <c r="C30" s="955"/>
      <c r="D30" s="955"/>
      <c r="E30" s="956" t="str">
        <f>"$ / "&amp;IF(Intro!$G$28="English",Variables!$B$24,Variables!$C$24)</f>
        <v>$ / unité complète</v>
      </c>
      <c r="F30" s="957"/>
      <c r="G30" s="288" t="str">
        <f>IF(G28=0,"-",G29/G28)</f>
        <v>-</v>
      </c>
      <c r="H30" s="288" t="str">
        <f>IF(H28=0,"-",H29/H28)</f>
        <v>-</v>
      </c>
      <c r="I30" s="288" t="str">
        <f>IF(I28=0,"-",I29/I28)</f>
        <v>-</v>
      </c>
      <c r="J30" s="341"/>
      <c r="K30" s="342"/>
      <c r="L30" s="292"/>
      <c r="N30" s="320"/>
    </row>
    <row r="31" spans="1:16" s="149" customFormat="1" x14ac:dyDescent="0.25">
      <c r="A31" s="186"/>
      <c r="B31" s="950" t="str">
        <f>IF(Intro!$G$28="English",O31,P31)</f>
        <v>Ventes au Canada</v>
      </c>
      <c r="C31" s="968"/>
      <c r="D31" s="968"/>
      <c r="E31" s="962" t="str">
        <f>IF(Intro!$G$28="English",Variables!$B$23,Variables!$C$23)</f>
        <v>unités complètes</v>
      </c>
      <c r="F31" s="963"/>
      <c r="G31" s="284"/>
      <c r="H31" s="284"/>
      <c r="I31" s="284"/>
      <c r="J31" s="339"/>
      <c r="K31" s="340"/>
      <c r="L31" s="292"/>
      <c r="N31" s="320"/>
      <c r="O31" s="149" t="str">
        <f>"Sales in Canada"</f>
        <v>Sales in Canada</v>
      </c>
      <c r="P31" s="149" t="str">
        <f>"Ventes au Canada"</f>
        <v>Ventes au Canada</v>
      </c>
    </row>
    <row r="32" spans="1:16" s="149" customFormat="1" x14ac:dyDescent="0.25">
      <c r="A32" s="186"/>
      <c r="B32" s="952"/>
      <c r="C32" s="960"/>
      <c r="D32" s="960"/>
      <c r="E32" s="966" t="str">
        <f>IF(Intro!G$28="English","net delivered selling value (CAD)","valeur de vente nette rendue (CAD)")</f>
        <v>valeur de vente nette rendue (CAD)</v>
      </c>
      <c r="F32" s="967"/>
      <c r="G32" s="286"/>
      <c r="H32" s="286"/>
      <c r="I32" s="286"/>
      <c r="J32" s="339"/>
      <c r="K32" s="340"/>
      <c r="L32" s="292"/>
      <c r="N32" s="320"/>
    </row>
    <row r="33" spans="1:16" s="149" customFormat="1" ht="15" thickBot="1" x14ac:dyDescent="0.3">
      <c r="A33" s="186"/>
      <c r="B33" s="954"/>
      <c r="C33" s="961"/>
      <c r="D33" s="961"/>
      <c r="E33" s="956" t="str">
        <f>"$ / "&amp;IF(Intro!$G$28="English",Variables!$B$24,Variables!$C$24)</f>
        <v>$ / unité complète</v>
      </c>
      <c r="F33" s="957"/>
      <c r="G33" s="288" t="str">
        <f>IF(G31=0,"-",G32/G31)</f>
        <v>-</v>
      </c>
      <c r="H33" s="288" t="str">
        <f>IF(H31=0,"-",H32/H31)</f>
        <v>-</v>
      </c>
      <c r="I33" s="288" t="str">
        <f>IF(I31=0,"-",I32/I31)</f>
        <v>-</v>
      </c>
      <c r="J33" s="341"/>
      <c r="K33" s="342"/>
      <c r="L33" s="292"/>
      <c r="N33" s="320"/>
    </row>
    <row r="34" spans="1:16" s="149" customFormat="1" x14ac:dyDescent="0.25">
      <c r="A34" s="186"/>
      <c r="B34" s="958" t="str">
        <f>IF(Intro!$G$28="English",O34,P34)</f>
        <v>Ventes à l'exportation</v>
      </c>
      <c r="C34" s="959"/>
      <c r="D34" s="959"/>
      <c r="E34" s="962" t="str">
        <f>IF(Intro!$G$28="English",Variables!$B$23,Variables!$C$23)</f>
        <v>unités complètes</v>
      </c>
      <c r="F34" s="963"/>
      <c r="G34" s="284"/>
      <c r="H34" s="289"/>
      <c r="I34" s="289"/>
      <c r="J34" s="339"/>
      <c r="K34" s="340"/>
      <c r="L34" s="292"/>
      <c r="N34" s="320"/>
      <c r="O34" s="149" t="s">
        <v>488</v>
      </c>
      <c r="P34" s="149" t="s">
        <v>42</v>
      </c>
    </row>
    <row r="35" spans="1:16" s="149" customFormat="1" x14ac:dyDescent="0.25">
      <c r="A35" s="186"/>
      <c r="B35" s="952"/>
      <c r="C35" s="960"/>
      <c r="D35" s="960"/>
      <c r="E35" s="966" t="str">
        <f>IF(Intro!G$28="English","net delivered selling value (CAD)","valeur de vente nette rendue (CAD)")</f>
        <v>valeur de vente nette rendue (CAD)</v>
      </c>
      <c r="F35" s="967"/>
      <c r="G35" s="286"/>
      <c r="H35" s="286"/>
      <c r="I35" s="286"/>
      <c r="J35" s="339"/>
      <c r="K35" s="340"/>
      <c r="L35" s="292"/>
      <c r="N35" s="320"/>
    </row>
    <row r="36" spans="1:16" s="149" customFormat="1" ht="15" thickBot="1" x14ac:dyDescent="0.3">
      <c r="A36" s="186"/>
      <c r="B36" s="954"/>
      <c r="C36" s="961"/>
      <c r="D36" s="961"/>
      <c r="E36" s="956" t="str">
        <f>"$ / "&amp;IF(Intro!$G$28="English",Variables!$B$24,Variables!$C$24)</f>
        <v>$ / unité complète</v>
      </c>
      <c r="F36" s="957"/>
      <c r="G36" s="288" t="str">
        <f>IF(G34=0,"-",G35/G34)</f>
        <v>-</v>
      </c>
      <c r="H36" s="288" t="str">
        <f>IF(H34=0,"-",H35/H34)</f>
        <v>-</v>
      </c>
      <c r="I36" s="288" t="str">
        <f>IF(I34=0,"-",I35/I34)</f>
        <v>-</v>
      </c>
      <c r="J36" s="341"/>
      <c r="K36" s="342"/>
      <c r="L36" s="292"/>
      <c r="N36" s="320"/>
    </row>
    <row r="37" spans="1:16" s="149" customFormat="1" x14ac:dyDescent="0.25">
      <c r="A37" s="186"/>
      <c r="B37" s="958" t="str">
        <f>IF(Intro!$G$28="English",O37,P37)</f>
        <v>Stock de clôture - ne pas inclure la production utilisée à l'interne ou destinée à la transformation ultérieure à l’interne</v>
      </c>
      <c r="C37" s="959"/>
      <c r="D37" s="959"/>
      <c r="E37" s="962" t="str">
        <f>IF(Intro!$G$28="English",Variables!$B$23,Variables!$C$23)</f>
        <v>unités complètes</v>
      </c>
      <c r="F37" s="963"/>
      <c r="G37" s="284"/>
      <c r="H37" s="289"/>
      <c r="I37" s="289"/>
      <c r="J37" s="339"/>
      <c r="K37" s="340"/>
      <c r="L37" s="292"/>
      <c r="N37" s="320"/>
      <c r="O37" s="149" t="s">
        <v>678</v>
      </c>
      <c r="P37" s="149" t="s">
        <v>679</v>
      </c>
    </row>
    <row r="38" spans="1:16" s="149" customFormat="1" x14ac:dyDescent="0.25">
      <c r="A38" s="186"/>
      <c r="B38" s="952"/>
      <c r="C38" s="960"/>
      <c r="D38" s="960"/>
      <c r="E38" s="964" t="s">
        <v>482</v>
      </c>
      <c r="F38" s="965"/>
      <c r="G38" s="286"/>
      <c r="H38" s="286"/>
      <c r="I38" s="286"/>
      <c r="J38" s="339"/>
      <c r="K38" s="340"/>
      <c r="L38" s="292"/>
      <c r="N38" s="320"/>
    </row>
    <row r="39" spans="1:16" s="149" customFormat="1" ht="15" thickBot="1" x14ac:dyDescent="0.3">
      <c r="A39" s="186"/>
      <c r="B39" s="954"/>
      <c r="C39" s="961"/>
      <c r="D39" s="961"/>
      <c r="E39" s="956" t="str">
        <f>"$ / "&amp;IF(Intro!$G$28="English",Variables!$B$24,Variables!$C$24)</f>
        <v>$ / unité complète</v>
      </c>
      <c r="F39" s="957"/>
      <c r="G39" s="288" t="str">
        <f>IF(G37=0,"-",G38/G37)</f>
        <v>-</v>
      </c>
      <c r="H39" s="288" t="str">
        <f>IF(H37=0,"-",H38/H37)</f>
        <v>-</v>
      </c>
      <c r="I39" s="288" t="str">
        <f>IF(I37=0,"-",I38/I37)</f>
        <v>-</v>
      </c>
      <c r="J39" s="341"/>
      <c r="K39" s="342"/>
      <c r="L39" s="292"/>
      <c r="N39" s="320"/>
    </row>
    <row r="40" spans="1:16" s="149" customFormat="1" x14ac:dyDescent="0.25">
      <c r="A40" s="186"/>
      <c r="B40" s="193"/>
      <c r="C40" s="194"/>
      <c r="D40" s="194"/>
      <c r="E40" s="194"/>
      <c r="F40" s="194"/>
      <c r="G40" s="194"/>
      <c r="H40" s="194"/>
      <c r="I40" s="194"/>
      <c r="J40" s="194"/>
      <c r="K40" s="194"/>
      <c r="L40" s="195"/>
      <c r="N40" s="320"/>
    </row>
    <row r="41" spans="1:16" s="149" customFormat="1" x14ac:dyDescent="0.25">
      <c r="A41" s="186"/>
      <c r="B41" s="619"/>
      <c r="C41" s="188"/>
      <c r="D41" s="188"/>
      <c r="E41" s="188"/>
      <c r="F41" s="188"/>
      <c r="G41" s="188"/>
      <c r="H41" s="188"/>
      <c r="I41" s="188"/>
      <c r="J41" s="188"/>
      <c r="K41" s="188"/>
      <c r="L41" s="189"/>
      <c r="N41" s="320"/>
    </row>
    <row r="42" spans="1:16" s="149" customFormat="1" x14ac:dyDescent="0.25">
      <c r="A42" s="186"/>
      <c r="B42" s="187"/>
      <c r="C42" s="188"/>
      <c r="D42" s="188"/>
      <c r="E42" s="188"/>
      <c r="F42" s="188"/>
      <c r="G42" s="188"/>
      <c r="H42" s="188"/>
      <c r="I42" s="188"/>
      <c r="J42" s="188"/>
      <c r="K42" s="188"/>
      <c r="L42" s="189"/>
      <c r="N42" s="320"/>
    </row>
    <row r="43" spans="1:16" s="149" customFormat="1" ht="28.5" x14ac:dyDescent="0.25">
      <c r="A43" s="186"/>
      <c r="B43" s="629" t="str">
        <f>IF(Intro!$G$28="English",Variables!$B$77,Variables!$C$77)</f>
        <v>sous-ensembles</v>
      </c>
      <c r="C43" s="617"/>
      <c r="D43" s="155"/>
      <c r="E43" s="11"/>
      <c r="F43" s="11"/>
      <c r="G43" s="881">
        <f>Variables!$B$6</f>
        <v>2023</v>
      </c>
      <c r="H43" s="881">
        <f>G43+1</f>
        <v>2024</v>
      </c>
      <c r="I43" s="881">
        <f>H43+1</f>
        <v>2025</v>
      </c>
      <c r="J43" s="188"/>
      <c r="K43" s="188"/>
      <c r="L43" s="189"/>
      <c r="N43" s="320"/>
    </row>
    <row r="44" spans="1:16" s="149" customFormat="1" ht="15" thickBot="1" x14ac:dyDescent="0.3">
      <c r="A44" s="186"/>
      <c r="B44" s="616"/>
      <c r="C44" s="617"/>
      <c r="D44" s="29"/>
      <c r="E44" s="11"/>
      <c r="F44" s="11"/>
      <c r="G44" s="975"/>
      <c r="H44" s="975"/>
      <c r="I44" s="975"/>
      <c r="J44" s="188"/>
      <c r="K44" s="188"/>
      <c r="L44" s="189"/>
      <c r="N44" s="320"/>
    </row>
    <row r="45" spans="1:16" s="149" customFormat="1" x14ac:dyDescent="0.25">
      <c r="A45" s="186"/>
      <c r="B45" s="950" t="str">
        <f>IF(Intro!$G$28="English",O45,P45)</f>
        <v>Stock d'ouverture - ne pas inclure la production utilisée à l'interne ou destinée à la transformation ultérieure à l’interne</v>
      </c>
      <c r="C45" s="951"/>
      <c r="D45" s="951"/>
      <c r="E45" s="962" t="str">
        <f>IF(Intro!$G$28="English",Variables!$B$25,Variables!$C$25)</f>
        <v>unités</v>
      </c>
      <c r="F45" s="963"/>
      <c r="G45" s="284"/>
      <c r="H45" s="285">
        <f>G54</f>
        <v>0</v>
      </c>
      <c r="I45" s="285">
        <f>H54</f>
        <v>0</v>
      </c>
      <c r="J45" s="339"/>
      <c r="K45" s="340"/>
      <c r="L45" s="292"/>
      <c r="N45" s="320"/>
      <c r="O45" s="149" t="s">
        <v>676</v>
      </c>
      <c r="P45" s="149" t="s">
        <v>677</v>
      </c>
    </row>
    <row r="46" spans="1:16" s="149" customFormat="1" x14ac:dyDescent="0.25">
      <c r="A46" s="186"/>
      <c r="B46" s="952"/>
      <c r="C46" s="953"/>
      <c r="D46" s="953"/>
      <c r="E46" s="964" t="s">
        <v>482</v>
      </c>
      <c r="F46" s="965"/>
      <c r="G46" s="286"/>
      <c r="H46" s="287">
        <f>G55</f>
        <v>0</v>
      </c>
      <c r="I46" s="287">
        <f>H55</f>
        <v>0</v>
      </c>
      <c r="J46" s="339"/>
      <c r="K46" s="340"/>
      <c r="L46" s="292"/>
      <c r="N46" s="320"/>
    </row>
    <row r="47" spans="1:16" s="149" customFormat="1" ht="15" thickBot="1" x14ac:dyDescent="0.3">
      <c r="A47" s="186"/>
      <c r="B47" s="954"/>
      <c r="C47" s="955"/>
      <c r="D47" s="955"/>
      <c r="E47" s="956" t="str">
        <f>"$ / "&amp;IF(Intro!$G$28="English",Variables!$B$26,Variables!$C$26)</f>
        <v>$ / unité</v>
      </c>
      <c r="F47" s="957"/>
      <c r="G47" s="288" t="str">
        <f>IF(G45=0,"-",G46/G45)</f>
        <v>-</v>
      </c>
      <c r="H47" s="288" t="str">
        <f>IF(H45=0,"-",H46/H45)</f>
        <v>-</v>
      </c>
      <c r="I47" s="288" t="str">
        <f>IF(I45=0,"-",I46/I45)</f>
        <v>-</v>
      </c>
      <c r="J47" s="341"/>
      <c r="K47" s="342"/>
      <c r="L47" s="292"/>
      <c r="N47" s="320"/>
    </row>
    <row r="48" spans="1:16" s="149" customFormat="1" x14ac:dyDescent="0.25">
      <c r="A48" s="186"/>
      <c r="B48" s="950" t="str">
        <f>IF(Intro!$G$28="English",O48,P48)</f>
        <v>Ventes au Canada</v>
      </c>
      <c r="C48" s="968"/>
      <c r="D48" s="968"/>
      <c r="E48" s="962" t="str">
        <f>IF(Intro!$G$28="English",Variables!$B$25,Variables!$C$25)</f>
        <v>unités</v>
      </c>
      <c r="F48" s="963"/>
      <c r="G48" s="284"/>
      <c r="H48" s="284"/>
      <c r="I48" s="284"/>
      <c r="J48" s="339"/>
      <c r="K48" s="340"/>
      <c r="L48" s="292"/>
      <c r="N48" s="320"/>
      <c r="O48" s="149" t="str">
        <f>"Sales in Canada"</f>
        <v>Sales in Canada</v>
      </c>
      <c r="P48" s="149" t="str">
        <f>"Ventes au Canada"</f>
        <v>Ventes au Canada</v>
      </c>
    </row>
    <row r="49" spans="1:16" s="149" customFormat="1" x14ac:dyDescent="0.25">
      <c r="A49" s="186"/>
      <c r="B49" s="952"/>
      <c r="C49" s="960"/>
      <c r="D49" s="960"/>
      <c r="E49" s="966" t="str">
        <f>IF(Intro!G$28="English","net delivered selling value (CAD)","valeur de vente nette rendue (CAD)")</f>
        <v>valeur de vente nette rendue (CAD)</v>
      </c>
      <c r="F49" s="967"/>
      <c r="G49" s="286"/>
      <c r="H49" s="286"/>
      <c r="I49" s="286"/>
      <c r="J49" s="339"/>
      <c r="K49" s="340"/>
      <c r="L49" s="292"/>
      <c r="N49" s="320"/>
    </row>
    <row r="50" spans="1:16" s="149" customFormat="1" ht="15" thickBot="1" x14ac:dyDescent="0.3">
      <c r="A50" s="186"/>
      <c r="B50" s="954"/>
      <c r="C50" s="961"/>
      <c r="D50" s="961"/>
      <c r="E50" s="956" t="str">
        <f>"$ / "&amp;IF(Intro!$G$28="English",Variables!$B$26,Variables!$C$26)</f>
        <v>$ / unité</v>
      </c>
      <c r="F50" s="957"/>
      <c r="G50" s="288" t="str">
        <f>IF(G48=0,"-",G49/G48)</f>
        <v>-</v>
      </c>
      <c r="H50" s="288" t="str">
        <f>IF(H48=0,"-",H49/H48)</f>
        <v>-</v>
      </c>
      <c r="I50" s="288" t="str">
        <f>IF(I48=0,"-",I49/I48)</f>
        <v>-</v>
      </c>
      <c r="J50" s="341"/>
      <c r="K50" s="342"/>
      <c r="L50" s="292"/>
      <c r="N50" s="320"/>
    </row>
    <row r="51" spans="1:16" s="149" customFormat="1" x14ac:dyDescent="0.25">
      <c r="A51" s="186"/>
      <c r="B51" s="958" t="str">
        <f>IF(Intro!$G$28="English",O51,P51)</f>
        <v>Ventes à l'exportation</v>
      </c>
      <c r="C51" s="959"/>
      <c r="D51" s="959"/>
      <c r="E51" s="962" t="str">
        <f>IF(Intro!$G$28="English",Variables!$B$25,Variables!$C$25)</f>
        <v>unités</v>
      </c>
      <c r="F51" s="963"/>
      <c r="G51" s="284"/>
      <c r="H51" s="289"/>
      <c r="I51" s="289"/>
      <c r="J51" s="339"/>
      <c r="K51" s="340"/>
      <c r="L51" s="292"/>
      <c r="N51" s="320"/>
      <c r="O51" s="149" t="s">
        <v>488</v>
      </c>
      <c r="P51" s="149" t="s">
        <v>42</v>
      </c>
    </row>
    <row r="52" spans="1:16" s="149" customFormat="1" x14ac:dyDescent="0.25">
      <c r="A52" s="186"/>
      <c r="B52" s="952"/>
      <c r="C52" s="960"/>
      <c r="D52" s="960"/>
      <c r="E52" s="966" t="str">
        <f>IF(Intro!G$28="English","net delivered selling value (CAD)","valeur de vente nette rendue (CAD)")</f>
        <v>valeur de vente nette rendue (CAD)</v>
      </c>
      <c r="F52" s="967"/>
      <c r="G52" s="286"/>
      <c r="H52" s="286"/>
      <c r="I52" s="286"/>
      <c r="J52" s="339"/>
      <c r="K52" s="340"/>
      <c r="L52" s="292"/>
      <c r="N52" s="320"/>
    </row>
    <row r="53" spans="1:16" s="149" customFormat="1" ht="15" thickBot="1" x14ac:dyDescent="0.3">
      <c r="A53" s="186"/>
      <c r="B53" s="954"/>
      <c r="C53" s="961"/>
      <c r="D53" s="961"/>
      <c r="E53" s="956" t="str">
        <f>"$ / "&amp;IF(Intro!$G$28="English",Variables!$B$26,Variables!$C$26)</f>
        <v>$ / unité</v>
      </c>
      <c r="F53" s="957"/>
      <c r="G53" s="288" t="str">
        <f>IF(G51=0,"-",G52/G51)</f>
        <v>-</v>
      </c>
      <c r="H53" s="288" t="str">
        <f>IF(H51=0,"-",H52/H51)</f>
        <v>-</v>
      </c>
      <c r="I53" s="288" t="str">
        <f>IF(I51=0,"-",I52/I51)</f>
        <v>-</v>
      </c>
      <c r="J53" s="341"/>
      <c r="K53" s="342"/>
      <c r="L53" s="292"/>
      <c r="N53" s="320"/>
    </row>
    <row r="54" spans="1:16" s="149" customFormat="1" x14ac:dyDescent="0.25">
      <c r="A54" s="186"/>
      <c r="B54" s="958" t="str">
        <f>IF(Intro!$G$28="English",O54,P54)</f>
        <v>Stock de clôture - ne pas inclure la production utilisée à l'interne ou destinée à la transformation ultérieure à l’interne</v>
      </c>
      <c r="C54" s="959"/>
      <c r="D54" s="959"/>
      <c r="E54" s="962" t="str">
        <f>IF(Intro!$G$28="English",Variables!$B$25,Variables!$C$25)</f>
        <v>unités</v>
      </c>
      <c r="F54" s="963"/>
      <c r="G54" s="284"/>
      <c r="H54" s="289"/>
      <c r="I54" s="289"/>
      <c r="J54" s="339"/>
      <c r="K54" s="340"/>
      <c r="L54" s="292"/>
      <c r="N54" s="320"/>
      <c r="O54" s="149" t="s">
        <v>678</v>
      </c>
      <c r="P54" s="149" t="s">
        <v>679</v>
      </c>
    </row>
    <row r="55" spans="1:16" s="149" customFormat="1" x14ac:dyDescent="0.25">
      <c r="A55" s="186"/>
      <c r="B55" s="952"/>
      <c r="C55" s="960"/>
      <c r="D55" s="960"/>
      <c r="E55" s="964" t="s">
        <v>482</v>
      </c>
      <c r="F55" s="965"/>
      <c r="G55" s="286"/>
      <c r="H55" s="286"/>
      <c r="I55" s="286"/>
      <c r="J55" s="339"/>
      <c r="K55" s="340"/>
      <c r="L55" s="292"/>
      <c r="N55" s="320"/>
    </row>
    <row r="56" spans="1:16" s="149" customFormat="1" ht="15" thickBot="1" x14ac:dyDescent="0.3">
      <c r="A56" s="186"/>
      <c r="B56" s="954"/>
      <c r="C56" s="961"/>
      <c r="D56" s="961"/>
      <c r="E56" s="956" t="str">
        <f>"$ / "&amp;IF(Intro!$G$28="English",Variables!$B$26,Variables!$C$26)</f>
        <v>$ / unité</v>
      </c>
      <c r="F56" s="957"/>
      <c r="G56" s="288" t="str">
        <f>IF(G54=0,"-",G55/G54)</f>
        <v>-</v>
      </c>
      <c r="H56" s="288" t="str">
        <f>IF(H54=0,"-",H55/H54)</f>
        <v>-</v>
      </c>
      <c r="I56" s="288" t="str">
        <f>IF(I54=0,"-",I55/I54)</f>
        <v>-</v>
      </c>
      <c r="J56" s="341"/>
      <c r="K56" s="342"/>
      <c r="L56" s="292"/>
      <c r="N56" s="320"/>
    </row>
    <row r="57" spans="1:16" s="149" customFormat="1" x14ac:dyDescent="0.25">
      <c r="A57" s="186"/>
      <c r="B57" s="193"/>
      <c r="C57" s="194"/>
      <c r="D57" s="194"/>
      <c r="E57" s="194"/>
      <c r="F57" s="194"/>
      <c r="G57" s="194"/>
      <c r="H57" s="194"/>
      <c r="I57" s="194"/>
      <c r="J57" s="194"/>
      <c r="K57" s="194"/>
      <c r="L57" s="195"/>
      <c r="N57" s="320"/>
    </row>
    <row r="58" spans="1:16" s="149" customFormat="1" x14ac:dyDescent="0.25">
      <c r="A58" s="186"/>
      <c r="B58" s="187"/>
      <c r="C58" s="188"/>
      <c r="D58" s="188"/>
      <c r="E58" s="188"/>
      <c r="F58" s="188"/>
      <c r="G58" s="188"/>
      <c r="H58" s="188"/>
      <c r="I58" s="188"/>
      <c r="J58" s="188"/>
      <c r="K58" s="188"/>
      <c r="L58" s="189"/>
      <c r="N58" s="320"/>
    </row>
    <row r="59" spans="1:16" s="3" customFormat="1" x14ac:dyDescent="0.25">
      <c r="A59" s="13"/>
      <c r="B59" s="803" t="s">
        <v>21</v>
      </c>
      <c r="C59" s="804"/>
      <c r="D59" s="804"/>
      <c r="E59" s="804"/>
      <c r="F59" s="804"/>
      <c r="G59" s="804"/>
      <c r="H59" s="804"/>
      <c r="I59" s="804"/>
      <c r="J59" s="804"/>
      <c r="K59" s="804"/>
      <c r="L59" s="805"/>
      <c r="M59" s="202"/>
      <c r="N59" s="314"/>
      <c r="O59" s="149"/>
    </row>
    <row r="60" spans="1:16" s="149" customFormat="1" x14ac:dyDescent="0.25">
      <c r="A60" s="186"/>
      <c r="B60" s="187"/>
      <c r="C60" s="188"/>
      <c r="D60" s="188"/>
      <c r="E60" s="188"/>
      <c r="F60" s="188"/>
      <c r="G60" s="188"/>
      <c r="H60" s="188"/>
      <c r="I60" s="188"/>
      <c r="J60" s="188"/>
      <c r="K60" s="188"/>
      <c r="L60" s="189"/>
      <c r="N60" s="320"/>
    </row>
    <row r="61" spans="1:16" s="149" customFormat="1" ht="15" x14ac:dyDescent="0.25">
      <c r="A61" s="186"/>
      <c r="B61" s="734" t="str">
        <f>IF(Intro!$G$28="English",O61,P61)</f>
        <v>En utilisant les données fournies à la question 1 des onglets Pro 1 et Pro 2, le questionnaire calcule le stock de clôture comme suit :</v>
      </c>
      <c r="C61" s="735"/>
      <c r="D61" s="735"/>
      <c r="E61" s="735"/>
      <c r="F61" s="735"/>
      <c r="G61" s="735"/>
      <c r="H61" s="735"/>
      <c r="I61" s="735"/>
      <c r="J61" s="735"/>
      <c r="K61" s="735"/>
      <c r="L61" s="736"/>
      <c r="N61" s="320"/>
      <c r="O61" t="s">
        <v>645</v>
      </c>
      <c r="P61" s="280" t="s">
        <v>646</v>
      </c>
    </row>
    <row r="62" spans="1:16" s="149" customFormat="1" x14ac:dyDescent="0.25">
      <c r="A62" s="186"/>
      <c r="B62" s="734"/>
      <c r="C62" s="735"/>
      <c r="D62" s="735"/>
      <c r="E62" s="735"/>
      <c r="F62" s="735"/>
      <c r="G62" s="735"/>
      <c r="H62" s="735"/>
      <c r="I62" s="735"/>
      <c r="J62" s="735"/>
      <c r="K62" s="735"/>
      <c r="L62" s="736"/>
      <c r="N62" s="320"/>
    </row>
    <row r="63" spans="1:16" s="11" customFormat="1" x14ac:dyDescent="0.25">
      <c r="A63" s="13"/>
      <c r="B63" s="328"/>
      <c r="C63" s="329"/>
      <c r="D63" s="29"/>
      <c r="G63" s="969">
        <f>Variables!$B$6</f>
        <v>2023</v>
      </c>
      <c r="H63" s="969">
        <f>G63+1</f>
        <v>2024</v>
      </c>
      <c r="I63" s="969">
        <f>H63+1</f>
        <v>2025</v>
      </c>
      <c r="J63" s="870"/>
      <c r="K63" s="937"/>
      <c r="L63" s="291"/>
      <c r="N63" s="318"/>
      <c r="O63" s="12"/>
    </row>
    <row r="64" spans="1:16" s="11" customFormat="1" ht="13.5" customHeight="1" thickBot="1" x14ac:dyDescent="0.3">
      <c r="A64" s="13"/>
      <c r="B64" s="886" t="str">
        <f>IF(Intro!$G$28="English",Variables!$B$23,Variables!$C$23)</f>
        <v>unités complètes</v>
      </c>
      <c r="C64" s="887"/>
      <c r="D64" s="29"/>
      <c r="G64" s="969"/>
      <c r="H64" s="969"/>
      <c r="I64" s="969"/>
      <c r="J64" s="870"/>
      <c r="K64" s="937"/>
      <c r="L64" s="291"/>
      <c r="N64" s="318"/>
      <c r="O64" s="12"/>
    </row>
    <row r="65" spans="1:16" s="11" customFormat="1" ht="53.25" customHeight="1" x14ac:dyDescent="0.25">
      <c r="A65" s="13"/>
      <c r="B65" s="944" t="str">
        <f>IF(Intro!$G$28="English",O66,P66)</f>
        <v>Stock de clôture calculé</v>
      </c>
      <c r="C65" s="945"/>
      <c r="D65" s="945"/>
      <c r="E65" s="945"/>
      <c r="F65" s="948" t="str">
        <f>IF(Intro!$G$28="English",Variables!$B$23,Variables!$C$23)</f>
        <v>unités complètes</v>
      </c>
      <c r="G65" s="674" t="str">
        <f ca="1">_xlfn.FORMULATEXT(G66)</f>
        <v>=G28+'Pro 1'!G23+'Pro 1'!G24-'Pro 2'!G31-'Pro 2'!G34</v>
      </c>
      <c r="H65" s="674" t="str">
        <f t="shared" ref="H65:I65" ca="1" si="0">_xlfn.FORMULATEXT(H66)</f>
        <v>=H28+'Pro 1'!H23+'Pro 1'!H24-'Pro 2'!H31-'Pro 2'!H34</v>
      </c>
      <c r="I65" s="674" t="str">
        <f t="shared" ca="1" si="0"/>
        <v>=I28+'Pro 1'!I23+'Pro 1'!I24-'Pro 2'!I31-'Pro 2'!I34</v>
      </c>
      <c r="J65" s="665"/>
      <c r="K65" s="665"/>
      <c r="L65" s="291"/>
      <c r="N65" s="318"/>
      <c r="O65" s="12"/>
    </row>
    <row r="66" spans="1:16" s="149" customFormat="1" ht="13.5" customHeight="1" x14ac:dyDescent="0.25">
      <c r="A66" s="186"/>
      <c r="B66" s="946"/>
      <c r="C66" s="947"/>
      <c r="D66" s="947"/>
      <c r="E66" s="947"/>
      <c r="F66" s="949"/>
      <c r="G66" s="673">
        <f>G28+'Pro 1'!G23+'Pro 1'!G24-'Pro 2'!G31-'Pro 2'!G34</f>
        <v>0</v>
      </c>
      <c r="H66" s="673">
        <f>H28+'Pro 1'!H23+'Pro 1'!H24-'Pro 2'!H31-'Pro 2'!H34</f>
        <v>0</v>
      </c>
      <c r="I66" s="673">
        <f>I28+'Pro 1'!I23+'Pro 1'!I24-'Pro 2'!I31-'Pro 2'!I34</f>
        <v>0</v>
      </c>
      <c r="J66" s="623"/>
      <c r="K66" s="344"/>
      <c r="L66" s="292"/>
      <c r="N66" s="320"/>
      <c r="O66" s="148" t="s">
        <v>718</v>
      </c>
      <c r="P66" s="148" t="s">
        <v>719</v>
      </c>
    </row>
    <row r="67" spans="1:16" s="149" customFormat="1" x14ac:dyDescent="0.25">
      <c r="A67" s="186"/>
      <c r="B67" s="938" t="str">
        <f>IF(Intro!$G$28="English",O67,P67)</f>
        <v>Différence entre le stock de clôture déclaré à la question 1 ci-dessus et le stock de clôture calculé</v>
      </c>
      <c r="C67" s="939"/>
      <c r="D67" s="939"/>
      <c r="E67" s="940"/>
      <c r="F67" s="924" t="str">
        <f>IF(Intro!$G$28="English",Variables!$B$23,Variables!$C$23)</f>
        <v>unités complètes</v>
      </c>
      <c r="G67" s="916">
        <f>G37-G66</f>
        <v>0</v>
      </c>
      <c r="H67" s="916">
        <f t="shared" ref="H67:I67" si="1">H37-H66</f>
        <v>0</v>
      </c>
      <c r="I67" s="916">
        <f t="shared" si="1"/>
        <v>0</v>
      </c>
      <c r="J67" s="917"/>
      <c r="K67" s="918"/>
      <c r="L67" s="292"/>
      <c r="N67" s="320"/>
      <c r="O67" s="148" t="s">
        <v>720</v>
      </c>
      <c r="P67" s="148" t="s">
        <v>721</v>
      </c>
    </row>
    <row r="68" spans="1:16" s="149" customFormat="1" x14ac:dyDescent="0.25">
      <c r="A68" s="186"/>
      <c r="B68" s="941"/>
      <c r="C68" s="942"/>
      <c r="D68" s="942"/>
      <c r="E68" s="943"/>
      <c r="F68" s="925"/>
      <c r="G68" s="916"/>
      <c r="H68" s="916"/>
      <c r="I68" s="916"/>
      <c r="J68" s="917"/>
      <c r="K68" s="918"/>
      <c r="L68" s="292"/>
      <c r="N68" s="320"/>
    </row>
    <row r="69" spans="1:16" s="149" customFormat="1" x14ac:dyDescent="0.25">
      <c r="A69" s="186"/>
      <c r="B69" s="187"/>
      <c r="C69" s="188"/>
      <c r="D69" s="188"/>
      <c r="E69" s="188"/>
      <c r="F69" s="188"/>
      <c r="G69" s="188"/>
      <c r="H69" s="188"/>
      <c r="I69" s="188"/>
      <c r="J69" s="188"/>
      <c r="K69" s="188"/>
      <c r="L69" s="189"/>
      <c r="N69" s="320"/>
    </row>
    <row r="70" spans="1:16" s="149" customFormat="1" x14ac:dyDescent="0.25">
      <c r="A70" s="186"/>
      <c r="B70" s="800" t="str">
        <f>IF(Intro!$G$28="English",O70,P70)</f>
        <v>Si le volume du stock de clôture à la question 1 sur l'onglet Pro 2 diffère du stock de clôture calculé, expliquez pourquoi il y a une différence.</v>
      </c>
      <c r="C70" s="801"/>
      <c r="D70" s="801"/>
      <c r="E70" s="801"/>
      <c r="F70" s="801"/>
      <c r="G70" s="801"/>
      <c r="H70" s="801"/>
      <c r="I70" s="801"/>
      <c r="J70" s="801"/>
      <c r="K70" s="801"/>
      <c r="L70" s="802"/>
      <c r="N70" s="320"/>
      <c r="O70" s="21" t="s">
        <v>292</v>
      </c>
      <c r="P70" s="149" t="s">
        <v>617</v>
      </c>
    </row>
    <row r="71" spans="1:16" s="149" customFormat="1" x14ac:dyDescent="0.25">
      <c r="A71" s="186"/>
      <c r="B71" s="187"/>
      <c r="C71" s="188"/>
      <c r="D71" s="188"/>
      <c r="E71" s="188"/>
      <c r="F71" s="188"/>
      <c r="G71" s="188"/>
      <c r="H71" s="188"/>
      <c r="I71" s="188"/>
      <c r="J71" s="188"/>
      <c r="K71" s="188"/>
      <c r="L71" s="189"/>
      <c r="N71" s="320"/>
    </row>
    <row r="72" spans="1:16" s="3" customFormat="1" x14ac:dyDescent="0.25">
      <c r="A72" s="14"/>
      <c r="B72" s="797" t="s">
        <v>945</v>
      </c>
      <c r="C72" s="798"/>
      <c r="D72" s="798"/>
      <c r="E72" s="798"/>
      <c r="F72" s="798"/>
      <c r="G72" s="798"/>
      <c r="H72" s="798"/>
      <c r="I72" s="798"/>
      <c r="J72" s="798"/>
      <c r="K72" s="798"/>
      <c r="L72" s="799"/>
      <c r="M72" s="174"/>
      <c r="N72" s="314"/>
      <c r="O72" s="168"/>
      <c r="P72" s="168"/>
    </row>
    <row r="73" spans="1:16" s="3" customFormat="1" x14ac:dyDescent="0.25">
      <c r="A73" s="14"/>
      <c r="B73" s="797"/>
      <c r="C73" s="798"/>
      <c r="D73" s="798"/>
      <c r="E73" s="798"/>
      <c r="F73" s="798"/>
      <c r="G73" s="798"/>
      <c r="H73" s="798"/>
      <c r="I73" s="798"/>
      <c r="J73" s="798"/>
      <c r="K73" s="798"/>
      <c r="L73" s="799"/>
      <c r="M73" s="174"/>
      <c r="N73" s="314"/>
      <c r="O73" s="168"/>
      <c r="P73" s="168"/>
    </row>
    <row r="74" spans="1:16" s="3" customFormat="1" x14ac:dyDescent="0.25">
      <c r="A74" s="14"/>
      <c r="B74" s="797"/>
      <c r="C74" s="798"/>
      <c r="D74" s="798"/>
      <c r="E74" s="798"/>
      <c r="F74" s="798"/>
      <c r="G74" s="798"/>
      <c r="H74" s="798"/>
      <c r="I74" s="798"/>
      <c r="J74" s="798"/>
      <c r="K74" s="798"/>
      <c r="L74" s="799"/>
      <c r="M74" s="174"/>
      <c r="N74" s="314"/>
      <c r="O74" s="168"/>
      <c r="P74" s="168"/>
    </row>
    <row r="75" spans="1:16" s="3" customFormat="1" x14ac:dyDescent="0.25">
      <c r="A75" s="14"/>
      <c r="B75" s="797"/>
      <c r="C75" s="798"/>
      <c r="D75" s="798"/>
      <c r="E75" s="798"/>
      <c r="F75" s="798"/>
      <c r="G75" s="798"/>
      <c r="H75" s="798"/>
      <c r="I75" s="798"/>
      <c r="J75" s="798"/>
      <c r="K75" s="798"/>
      <c r="L75" s="799"/>
      <c r="M75" s="174"/>
      <c r="N75" s="314"/>
      <c r="O75" s="168"/>
      <c r="P75" s="168"/>
    </row>
    <row r="76" spans="1:16" s="3" customFormat="1" x14ac:dyDescent="0.25">
      <c r="A76" s="14"/>
      <c r="B76" s="797"/>
      <c r="C76" s="798"/>
      <c r="D76" s="798"/>
      <c r="E76" s="798"/>
      <c r="F76" s="798"/>
      <c r="G76" s="798"/>
      <c r="H76" s="798"/>
      <c r="I76" s="798"/>
      <c r="J76" s="798"/>
      <c r="K76" s="798"/>
      <c r="L76" s="799"/>
      <c r="M76" s="174"/>
      <c r="N76" s="314"/>
      <c r="O76" s="168"/>
      <c r="P76" s="168"/>
    </row>
    <row r="77" spans="1:16" s="3" customFormat="1" x14ac:dyDescent="0.25">
      <c r="A77" s="14"/>
      <c r="B77" s="797"/>
      <c r="C77" s="798"/>
      <c r="D77" s="798"/>
      <c r="E77" s="798"/>
      <c r="F77" s="798"/>
      <c r="G77" s="798"/>
      <c r="H77" s="798"/>
      <c r="I77" s="798"/>
      <c r="J77" s="798"/>
      <c r="K77" s="798"/>
      <c r="L77" s="799"/>
      <c r="M77" s="174"/>
      <c r="N77" s="314"/>
      <c r="O77" s="168"/>
      <c r="P77" s="168"/>
    </row>
    <row r="78" spans="1:16" s="3" customFormat="1" x14ac:dyDescent="0.25">
      <c r="A78" s="14"/>
      <c r="B78" s="797"/>
      <c r="C78" s="798"/>
      <c r="D78" s="798"/>
      <c r="E78" s="798"/>
      <c r="F78" s="798"/>
      <c r="G78" s="798"/>
      <c r="H78" s="798"/>
      <c r="I78" s="798"/>
      <c r="J78" s="798"/>
      <c r="K78" s="798"/>
      <c r="L78" s="799"/>
      <c r="M78" s="174"/>
      <c r="N78" s="314"/>
      <c r="O78" s="168"/>
      <c r="P78" s="168"/>
    </row>
    <row r="79" spans="1:16" s="3" customFormat="1" x14ac:dyDescent="0.25">
      <c r="A79" s="14"/>
      <c r="B79" s="797"/>
      <c r="C79" s="798"/>
      <c r="D79" s="798"/>
      <c r="E79" s="798"/>
      <c r="F79" s="798"/>
      <c r="G79" s="798"/>
      <c r="H79" s="798"/>
      <c r="I79" s="798"/>
      <c r="J79" s="798"/>
      <c r="K79" s="798"/>
      <c r="L79" s="799"/>
      <c r="M79" s="174"/>
      <c r="N79" s="314"/>
      <c r="O79" s="168"/>
      <c r="P79" s="168"/>
    </row>
    <row r="80" spans="1:16" s="149" customFormat="1" x14ac:dyDescent="0.25">
      <c r="A80" s="186"/>
      <c r="B80" s="193"/>
      <c r="C80" s="194"/>
      <c r="D80" s="194"/>
      <c r="E80" s="194"/>
      <c r="F80" s="194"/>
      <c r="G80" s="194"/>
      <c r="H80" s="194"/>
      <c r="I80" s="194"/>
      <c r="J80" s="194"/>
      <c r="K80" s="194"/>
      <c r="L80" s="195"/>
      <c r="N80" s="320"/>
    </row>
    <row r="81" spans="1:16" s="149" customFormat="1" x14ac:dyDescent="0.25">
      <c r="A81" s="186"/>
      <c r="B81" s="619"/>
      <c r="C81" s="188"/>
      <c r="D81" s="188"/>
      <c r="E81" s="188"/>
      <c r="F81" s="188"/>
      <c r="G81" s="188"/>
      <c r="H81" s="188"/>
      <c r="I81" s="188"/>
      <c r="J81" s="188"/>
      <c r="K81" s="188"/>
      <c r="L81" s="189"/>
      <c r="N81" s="320"/>
    </row>
    <row r="82" spans="1:16" s="149" customFormat="1" x14ac:dyDescent="0.25">
      <c r="A82" s="186"/>
      <c r="B82" s="926" t="str">
        <f>B61</f>
        <v>En utilisant les données fournies à la question 1 des onglets Pro 1 et Pro 2, le questionnaire calcule le stock de clôture comme suit :</v>
      </c>
      <c r="C82" s="927"/>
      <c r="D82" s="927"/>
      <c r="E82" s="927"/>
      <c r="F82" s="927"/>
      <c r="G82" s="927"/>
      <c r="H82" s="927"/>
      <c r="I82" s="927"/>
      <c r="J82" s="927"/>
      <c r="K82" s="927"/>
      <c r="L82" s="928"/>
      <c r="N82" s="320"/>
    </row>
    <row r="83" spans="1:16" s="149" customFormat="1" x14ac:dyDescent="0.25">
      <c r="A83" s="186"/>
      <c r="B83" s="616"/>
      <c r="C83" s="617"/>
      <c r="D83" s="29"/>
      <c r="E83" s="11"/>
      <c r="F83" s="11"/>
      <c r="G83" s="969">
        <f>Variables!$B$6</f>
        <v>2023</v>
      </c>
      <c r="H83" s="969">
        <f>G83+1</f>
        <v>2024</v>
      </c>
      <c r="I83" s="969">
        <f>H83+1</f>
        <v>2025</v>
      </c>
      <c r="J83" s="870"/>
      <c r="K83" s="937"/>
      <c r="L83" s="291"/>
      <c r="N83" s="320"/>
      <c r="O83" s="148" t="s">
        <v>718</v>
      </c>
      <c r="P83" s="148" t="s">
        <v>719</v>
      </c>
    </row>
    <row r="84" spans="1:16" s="149" customFormat="1" ht="29.25" thickBot="1" x14ac:dyDescent="0.3">
      <c r="A84" s="186"/>
      <c r="B84" s="629" t="str">
        <f>IF(Intro!$G$28="English",Variables!$B$77,Variables!$C$77)</f>
        <v>sous-ensembles</v>
      </c>
      <c r="C84" s="617"/>
      <c r="D84" s="155"/>
      <c r="E84" s="11"/>
      <c r="F84" s="11"/>
      <c r="G84" s="969"/>
      <c r="H84" s="969"/>
      <c r="I84" s="969"/>
      <c r="J84" s="870"/>
      <c r="K84" s="937"/>
      <c r="L84" s="291"/>
      <c r="N84" s="320"/>
      <c r="O84" s="148" t="s">
        <v>720</v>
      </c>
      <c r="P84" s="148" t="s">
        <v>721</v>
      </c>
    </row>
    <row r="85" spans="1:16" s="11" customFormat="1" ht="50.25" customHeight="1" x14ac:dyDescent="0.25">
      <c r="A85" s="13"/>
      <c r="B85" s="944" t="str">
        <f>IF(Intro!$G$28="English",O83,P83)</f>
        <v>Stock de clôture calculé</v>
      </c>
      <c r="C85" s="945"/>
      <c r="D85" s="945"/>
      <c r="E85" s="945"/>
      <c r="F85" s="948" t="str">
        <f>IF(Intro!$G$28="English",Variables!$B$25,Variables!$C$25)</f>
        <v>unités</v>
      </c>
      <c r="G85" s="674" t="str">
        <f ca="1">_xlfn.FORMULATEXT(G86)</f>
        <v>=G45+'Pro 1'!G36+'Pro 1'!G37-'Pro 2'!G48-'Pro 2'!G51</v>
      </c>
      <c r="H85" s="674" t="str">
        <f t="shared" ref="H85:I85" ca="1" si="2">_xlfn.FORMULATEXT(H86)</f>
        <v>=H45+'Pro 1'!H36+'Pro 1'!H37-'Pro 2'!H48-'Pro 2'!H51</v>
      </c>
      <c r="I85" s="674" t="str">
        <f t="shared" ca="1" si="2"/>
        <v>=I45+'Pro 1'!I36+'Pro 1'!I37-'Pro 2'!I48-'Pro 2'!I51</v>
      </c>
      <c r="J85" s="970"/>
      <c r="K85" s="970"/>
      <c r="L85" s="291"/>
      <c r="N85" s="318"/>
      <c r="O85" s="12"/>
    </row>
    <row r="86" spans="1:16" s="11" customFormat="1" x14ac:dyDescent="0.25">
      <c r="A86" s="13"/>
      <c r="B86" s="946"/>
      <c r="C86" s="947"/>
      <c r="D86" s="947"/>
      <c r="E86" s="947"/>
      <c r="F86" s="949"/>
      <c r="G86" s="673">
        <f>G45+'Pro 1'!G36+'Pro 1'!G37-'Pro 2'!G48-'Pro 2'!G51</f>
        <v>0</v>
      </c>
      <c r="H86" s="673">
        <f>H45+'Pro 1'!H36+'Pro 1'!H37-'Pro 2'!H48-'Pro 2'!H51</f>
        <v>0</v>
      </c>
      <c r="I86" s="673">
        <f>I45+'Pro 1'!I36+'Pro 1'!I37-'Pro 2'!I48-'Pro 2'!I51</f>
        <v>0</v>
      </c>
      <c r="J86" s="970"/>
      <c r="K86" s="970"/>
      <c r="L86" s="291"/>
      <c r="N86" s="318"/>
      <c r="O86" s="12"/>
    </row>
    <row r="87" spans="1:16" s="149" customFormat="1" x14ac:dyDescent="0.25">
      <c r="A87" s="186"/>
      <c r="B87" s="938" t="str">
        <f>IF(Intro!$G$28="English",O84,P84)</f>
        <v>Différence entre le stock de clôture déclaré à la question 1 ci-dessus et le stock de clôture calculé</v>
      </c>
      <c r="C87" s="939"/>
      <c r="D87" s="939"/>
      <c r="E87" s="940"/>
      <c r="F87" s="924" t="str">
        <f>IF(Intro!$G$28="English",Variables!$B$25,Variables!$C$25)</f>
        <v>unités</v>
      </c>
      <c r="G87" s="916">
        <f>G54-G86</f>
        <v>0</v>
      </c>
      <c r="H87" s="916">
        <f t="shared" ref="H87:I87" si="3">H54-H86</f>
        <v>0</v>
      </c>
      <c r="I87" s="916">
        <f t="shared" si="3"/>
        <v>0</v>
      </c>
      <c r="J87" s="917"/>
      <c r="K87" s="918"/>
      <c r="L87" s="292"/>
      <c r="N87" s="320"/>
      <c r="O87" s="148"/>
      <c r="P87" s="148"/>
    </row>
    <row r="88" spans="1:16" s="149" customFormat="1" x14ac:dyDescent="0.25">
      <c r="A88" s="186"/>
      <c r="B88" s="941"/>
      <c r="C88" s="942"/>
      <c r="D88" s="942"/>
      <c r="E88" s="943"/>
      <c r="F88" s="925"/>
      <c r="G88" s="916"/>
      <c r="H88" s="916"/>
      <c r="I88" s="916"/>
      <c r="J88" s="917"/>
      <c r="K88" s="918"/>
      <c r="L88" s="292"/>
      <c r="N88" s="320"/>
    </row>
    <row r="89" spans="1:16" s="149" customFormat="1" x14ac:dyDescent="0.25">
      <c r="A89" s="186"/>
      <c r="B89" s="187"/>
      <c r="C89" s="188"/>
      <c r="D89" s="188"/>
      <c r="E89" s="188"/>
      <c r="F89" s="188"/>
      <c r="G89" s="188"/>
      <c r="H89" s="188"/>
      <c r="I89" s="188"/>
      <c r="J89" s="188"/>
      <c r="K89" s="188"/>
      <c r="L89" s="189"/>
      <c r="N89" s="320"/>
    </row>
    <row r="90" spans="1:16" s="149" customFormat="1" x14ac:dyDescent="0.25">
      <c r="A90" s="186"/>
      <c r="B90" s="800" t="str">
        <f>IF(Intro!$G$28="English",O90,P90)</f>
        <v>Si le volume du stock de clôture à la question 1 sur l'onglet Pro 2 diffère du stock de clôture calculé, expliquez pourquoi il y a une différence.</v>
      </c>
      <c r="C90" s="801"/>
      <c r="D90" s="801"/>
      <c r="E90" s="801"/>
      <c r="F90" s="801"/>
      <c r="G90" s="801"/>
      <c r="H90" s="801"/>
      <c r="I90" s="801"/>
      <c r="J90" s="801"/>
      <c r="K90" s="801"/>
      <c r="L90" s="802"/>
      <c r="N90" s="320"/>
      <c r="O90" s="21" t="s">
        <v>292</v>
      </c>
      <c r="P90" s="149" t="s">
        <v>617</v>
      </c>
    </row>
    <row r="91" spans="1:16" s="149" customFormat="1" x14ac:dyDescent="0.25">
      <c r="A91" s="186"/>
      <c r="B91" s="187"/>
      <c r="C91" s="188"/>
      <c r="D91" s="188"/>
      <c r="E91" s="188"/>
      <c r="F91" s="188"/>
      <c r="G91" s="188"/>
      <c r="H91" s="188"/>
      <c r="I91" s="188"/>
      <c r="J91" s="188"/>
      <c r="K91" s="188"/>
      <c r="L91" s="189"/>
      <c r="N91" s="320"/>
    </row>
    <row r="92" spans="1:16" s="3" customFormat="1" x14ac:dyDescent="0.25">
      <c r="A92" s="14"/>
      <c r="B92" s="797" t="s">
        <v>945</v>
      </c>
      <c r="C92" s="798"/>
      <c r="D92" s="798"/>
      <c r="E92" s="798"/>
      <c r="F92" s="798"/>
      <c r="G92" s="798"/>
      <c r="H92" s="798"/>
      <c r="I92" s="798"/>
      <c r="J92" s="798"/>
      <c r="K92" s="798"/>
      <c r="L92" s="799"/>
      <c r="M92" s="174"/>
      <c r="N92" s="314"/>
      <c r="O92" s="168"/>
      <c r="P92" s="168"/>
    </row>
    <row r="93" spans="1:16" s="3" customFormat="1" x14ac:dyDescent="0.25">
      <c r="A93" s="14"/>
      <c r="B93" s="797"/>
      <c r="C93" s="798"/>
      <c r="D93" s="798"/>
      <c r="E93" s="798"/>
      <c r="F93" s="798"/>
      <c r="G93" s="798"/>
      <c r="H93" s="798"/>
      <c r="I93" s="798"/>
      <c r="J93" s="798"/>
      <c r="K93" s="798"/>
      <c r="L93" s="799"/>
      <c r="M93" s="174"/>
      <c r="N93" s="314"/>
      <c r="O93" s="168"/>
      <c r="P93" s="168"/>
    </row>
    <row r="94" spans="1:16" s="3" customFormat="1" x14ac:dyDescent="0.25">
      <c r="A94" s="14"/>
      <c r="B94" s="797"/>
      <c r="C94" s="798"/>
      <c r="D94" s="798"/>
      <c r="E94" s="798"/>
      <c r="F94" s="798"/>
      <c r="G94" s="798"/>
      <c r="H94" s="798"/>
      <c r="I94" s="798"/>
      <c r="J94" s="798"/>
      <c r="K94" s="798"/>
      <c r="L94" s="799"/>
      <c r="M94" s="174"/>
      <c r="N94" s="314"/>
      <c r="O94" s="168"/>
      <c r="P94" s="168"/>
    </row>
    <row r="95" spans="1:16" s="3" customFormat="1" x14ac:dyDescent="0.25">
      <c r="A95" s="14"/>
      <c r="B95" s="797"/>
      <c r="C95" s="798"/>
      <c r="D95" s="798"/>
      <c r="E95" s="798"/>
      <c r="F95" s="798"/>
      <c r="G95" s="798"/>
      <c r="H95" s="798"/>
      <c r="I95" s="798"/>
      <c r="J95" s="798"/>
      <c r="K95" s="798"/>
      <c r="L95" s="799"/>
      <c r="M95" s="174"/>
      <c r="N95" s="314"/>
      <c r="O95" s="168"/>
      <c r="P95" s="168"/>
    </row>
    <row r="96" spans="1:16" s="3" customFormat="1" x14ac:dyDescent="0.25">
      <c r="A96" s="14"/>
      <c r="B96" s="797"/>
      <c r="C96" s="798"/>
      <c r="D96" s="798"/>
      <c r="E96" s="798"/>
      <c r="F96" s="798"/>
      <c r="G96" s="798"/>
      <c r="H96" s="798"/>
      <c r="I96" s="798"/>
      <c r="J96" s="798"/>
      <c r="K96" s="798"/>
      <c r="L96" s="799"/>
      <c r="M96" s="174"/>
      <c r="N96" s="314"/>
      <c r="O96" s="168"/>
      <c r="P96" s="168"/>
    </row>
    <row r="97" spans="1:18" s="3" customFormat="1" x14ac:dyDescent="0.25">
      <c r="A97" s="14"/>
      <c r="B97" s="797"/>
      <c r="C97" s="798"/>
      <c r="D97" s="798"/>
      <c r="E97" s="798"/>
      <c r="F97" s="798"/>
      <c r="G97" s="798"/>
      <c r="H97" s="798"/>
      <c r="I97" s="798"/>
      <c r="J97" s="798"/>
      <c r="K97" s="798"/>
      <c r="L97" s="799"/>
      <c r="M97" s="174"/>
      <c r="N97" s="314"/>
      <c r="O97" s="168"/>
      <c r="P97" s="168"/>
    </row>
    <row r="98" spans="1:18" s="3" customFormat="1" x14ac:dyDescent="0.25">
      <c r="A98" s="14"/>
      <c r="B98" s="797"/>
      <c r="C98" s="798"/>
      <c r="D98" s="798"/>
      <c r="E98" s="798"/>
      <c r="F98" s="798"/>
      <c r="G98" s="798"/>
      <c r="H98" s="798"/>
      <c r="I98" s="798"/>
      <c r="J98" s="798"/>
      <c r="K98" s="798"/>
      <c r="L98" s="799"/>
      <c r="M98" s="174"/>
      <c r="N98" s="314"/>
      <c r="O98" s="168"/>
      <c r="P98" s="168"/>
    </row>
    <row r="99" spans="1:18" s="3" customFormat="1" x14ac:dyDescent="0.25">
      <c r="A99" s="14"/>
      <c r="B99" s="797"/>
      <c r="C99" s="798"/>
      <c r="D99" s="798"/>
      <c r="E99" s="798"/>
      <c r="F99" s="798"/>
      <c r="G99" s="798"/>
      <c r="H99" s="798"/>
      <c r="I99" s="798"/>
      <c r="J99" s="798"/>
      <c r="K99" s="798"/>
      <c r="L99" s="799"/>
      <c r="M99" s="174"/>
      <c r="N99" s="314"/>
      <c r="O99" s="168"/>
      <c r="P99" s="168"/>
    </row>
    <row r="100" spans="1:18" s="149" customFormat="1" x14ac:dyDescent="0.25">
      <c r="A100" s="186"/>
      <c r="B100" s="193"/>
      <c r="C100" s="194"/>
      <c r="D100" s="194"/>
      <c r="E100" s="194"/>
      <c r="F100" s="194"/>
      <c r="G100" s="194"/>
      <c r="H100" s="194"/>
      <c r="I100" s="194"/>
      <c r="J100" s="194"/>
      <c r="K100" s="194"/>
      <c r="L100" s="195"/>
      <c r="N100" s="320"/>
    </row>
    <row r="101" spans="1:18" s="149" customFormat="1" x14ac:dyDescent="0.25">
      <c r="A101" s="186"/>
      <c r="B101" s="187"/>
      <c r="C101" s="188"/>
      <c r="D101" s="188"/>
      <c r="E101" s="188"/>
      <c r="F101" s="188"/>
      <c r="G101" s="188"/>
      <c r="H101" s="188"/>
      <c r="I101" s="188"/>
      <c r="J101" s="188"/>
      <c r="K101" s="188"/>
      <c r="L101" s="189"/>
      <c r="N101" s="320"/>
    </row>
    <row r="102" spans="1:18" s="40" customFormat="1" x14ac:dyDescent="0.25">
      <c r="A102" s="39"/>
      <c r="B102" s="857" t="s">
        <v>26</v>
      </c>
      <c r="C102" s="858"/>
      <c r="D102" s="858"/>
      <c r="E102" s="858"/>
      <c r="F102" s="858"/>
      <c r="G102" s="858"/>
      <c r="H102" s="858"/>
      <c r="I102" s="858"/>
      <c r="J102" s="858"/>
      <c r="K102" s="858"/>
      <c r="L102" s="859"/>
      <c r="M102" s="185"/>
      <c r="N102" s="315"/>
    </row>
    <row r="103" spans="1:18" s="148" customFormat="1" x14ac:dyDescent="0.25">
      <c r="A103" s="39"/>
      <c r="B103" s="212"/>
      <c r="C103" s="260"/>
      <c r="D103" s="260"/>
      <c r="E103" s="260"/>
      <c r="F103" s="260"/>
      <c r="G103" s="260"/>
      <c r="H103" s="260"/>
      <c r="I103" s="260"/>
      <c r="J103" s="260"/>
      <c r="K103" s="260"/>
      <c r="L103" s="214"/>
      <c r="N103" s="315"/>
    </row>
    <row r="104" spans="1:18" s="148" customFormat="1" x14ac:dyDescent="0.25">
      <c r="A104" s="39"/>
      <c r="B104" s="898" t="str">
        <f>IF(Intro!$G$28="English",O104,P104)</f>
        <v>Veuillez indiquer les ratios suivants pour vos ventes au Canada et vos ventes à l'exportation.</v>
      </c>
      <c r="C104" s="919"/>
      <c r="D104" s="919"/>
      <c r="E104" s="919"/>
      <c r="F104" s="919"/>
      <c r="G104" s="919"/>
      <c r="H104" s="919"/>
      <c r="I104" s="919"/>
      <c r="J104" s="919"/>
      <c r="K104" s="919"/>
      <c r="L104" s="900"/>
      <c r="N104" s="315"/>
      <c r="O104" s="148" t="s">
        <v>913</v>
      </c>
      <c r="P104" s="656" t="s">
        <v>914</v>
      </c>
    </row>
    <row r="105" spans="1:18" s="148" customFormat="1" ht="15" thickBot="1" x14ac:dyDescent="0.3">
      <c r="A105" s="39"/>
      <c r="B105" s="645"/>
      <c r="C105" s="647"/>
      <c r="D105" s="164"/>
      <c r="G105" s="646">
        <f>Variables!$B$6</f>
        <v>2023</v>
      </c>
      <c r="H105" s="646">
        <f>G105+1</f>
        <v>2024</v>
      </c>
      <c r="I105" s="646">
        <f>H105+1</f>
        <v>2025</v>
      </c>
      <c r="J105" s="657"/>
      <c r="K105" s="658"/>
      <c r="L105" s="659"/>
      <c r="N105" s="315"/>
      <c r="O105" s="162"/>
    </row>
    <row r="106" spans="1:18" s="148" customFormat="1" ht="27" customHeight="1" thickBot="1" x14ac:dyDescent="0.3">
      <c r="A106" s="39"/>
      <c r="B106" s="912" t="str">
        <f>IF(Intro!$G$28="English",O106,P106)</f>
        <v>Ventes aux entreprises affiliées au Canada / Ventes totales au Canada - Volume</v>
      </c>
      <c r="C106" s="912"/>
      <c r="D106" s="912"/>
      <c r="E106" s="912"/>
      <c r="F106" s="660" t="s">
        <v>149</v>
      </c>
      <c r="G106" s="661"/>
      <c r="H106" s="284"/>
      <c r="I106" s="284"/>
      <c r="J106" s="662"/>
      <c r="K106" s="663"/>
      <c r="L106" s="659"/>
      <c r="N106" s="315"/>
      <c r="O106" s="647" t="s">
        <v>915</v>
      </c>
      <c r="P106" s="647" t="s">
        <v>916</v>
      </c>
      <c r="Q106" s="647"/>
      <c r="R106" s="647"/>
    </row>
    <row r="107" spans="1:18" s="148" customFormat="1" ht="27" customHeight="1" thickBot="1" x14ac:dyDescent="0.3">
      <c r="A107" s="39"/>
      <c r="B107" s="912" t="str">
        <f>IF(Intro!$G$28="English",O107,P107)</f>
        <v>Ventes aux entreprises affiliées au Canada / Ventes totales au Canada - Valeur</v>
      </c>
      <c r="C107" s="912"/>
      <c r="D107" s="912"/>
      <c r="E107" s="912"/>
      <c r="F107" s="660" t="s">
        <v>149</v>
      </c>
      <c r="G107" s="661"/>
      <c r="H107" s="284"/>
      <c r="I107" s="284"/>
      <c r="J107" s="662"/>
      <c r="K107" s="663"/>
      <c r="L107" s="659"/>
      <c r="N107" s="315"/>
      <c r="O107" s="647" t="s">
        <v>917</v>
      </c>
      <c r="P107" s="647" t="s">
        <v>918</v>
      </c>
      <c r="Q107" s="647"/>
      <c r="R107" s="647"/>
    </row>
    <row r="108" spans="1:18" s="148" customFormat="1" ht="27" customHeight="1" thickBot="1" x14ac:dyDescent="0.3">
      <c r="A108" s="39"/>
      <c r="B108" s="912" t="str">
        <f>IF(Intro!$G$28="English",O108,P108)</f>
        <v>Ventes aux filiales étrangères / Total des ventes à l'exportation - Volume</v>
      </c>
      <c r="C108" s="912"/>
      <c r="D108" s="912"/>
      <c r="E108" s="912"/>
      <c r="F108" s="660" t="s">
        <v>149</v>
      </c>
      <c r="G108" s="661"/>
      <c r="H108" s="284"/>
      <c r="I108" s="284"/>
      <c r="J108" s="343"/>
      <c r="K108" s="644"/>
      <c r="L108" s="659"/>
      <c r="N108" s="315"/>
      <c r="O108" s="647" t="s">
        <v>919</v>
      </c>
      <c r="P108" s="647" t="s">
        <v>920</v>
      </c>
      <c r="Q108" s="647"/>
      <c r="R108" s="647"/>
    </row>
    <row r="109" spans="1:18" s="148" customFormat="1" ht="27.75" customHeight="1" x14ac:dyDescent="0.25">
      <c r="A109" s="39"/>
      <c r="B109" s="912" t="str">
        <f>IF(Intro!$G$28="English",O109,P109)</f>
        <v>Ventes aux filiales étrangères / Total des ventes à l'exportation - Valeur</v>
      </c>
      <c r="C109" s="912"/>
      <c r="D109" s="912"/>
      <c r="E109" s="912"/>
      <c r="F109" s="660" t="s">
        <v>149</v>
      </c>
      <c r="G109" s="661"/>
      <c r="H109" s="284"/>
      <c r="I109" s="284"/>
      <c r="J109" s="343"/>
      <c r="K109" s="644"/>
      <c r="L109" s="659"/>
      <c r="N109" s="315"/>
      <c r="O109" s="647" t="s">
        <v>921</v>
      </c>
      <c r="P109" s="647" t="s">
        <v>968</v>
      </c>
      <c r="Q109" s="647"/>
      <c r="R109" s="647"/>
    </row>
    <row r="110" spans="1:18" s="148" customFormat="1" x14ac:dyDescent="0.25">
      <c r="A110" s="39"/>
      <c r="B110" s="212"/>
      <c r="C110" s="260"/>
      <c r="D110" s="260"/>
      <c r="E110" s="260"/>
      <c r="F110" s="260"/>
      <c r="G110" s="260"/>
      <c r="H110" s="260"/>
      <c r="I110" s="260"/>
      <c r="J110" s="260"/>
      <c r="K110" s="260"/>
      <c r="L110" s="214"/>
      <c r="N110" s="315"/>
    </row>
    <row r="111" spans="1:18" s="148" customFormat="1" x14ac:dyDescent="0.25">
      <c r="A111" s="39"/>
      <c r="B111" s="645"/>
      <c r="C111" s="647"/>
      <c r="D111" s="164"/>
      <c r="G111" s="920">
        <f>G105</f>
        <v>2023</v>
      </c>
      <c r="H111" s="920">
        <f>G111+1</f>
        <v>2024</v>
      </c>
      <c r="I111" s="920">
        <f>H111+1</f>
        <v>2025</v>
      </c>
      <c r="J111" s="922"/>
      <c r="K111" s="923"/>
      <c r="L111" s="659"/>
      <c r="N111" s="315"/>
      <c r="O111" s="162"/>
    </row>
    <row r="112" spans="1:18" s="148" customFormat="1" ht="15" thickBot="1" x14ac:dyDescent="0.3">
      <c r="A112" s="39"/>
      <c r="B112" s="645"/>
      <c r="C112" s="647"/>
      <c r="D112" s="164"/>
      <c r="G112" s="921"/>
      <c r="H112" s="921"/>
      <c r="I112" s="921"/>
      <c r="J112" s="922"/>
      <c r="K112" s="923"/>
      <c r="L112" s="659"/>
      <c r="N112" s="315"/>
      <c r="O112" s="162"/>
    </row>
    <row r="113" spans="1:18" s="148" customFormat="1" ht="26.25" customHeight="1" thickBot="1" x14ac:dyDescent="0.3">
      <c r="A113" s="39"/>
      <c r="B113" s="912" t="str">
        <f>IF(Intro!$G$28="English",O113,P113)</f>
        <v>Ventes aux distributeurs au Canada / Ventes totales au Canada - Volume</v>
      </c>
      <c r="C113" s="912"/>
      <c r="D113" s="912"/>
      <c r="E113" s="912"/>
      <c r="F113" s="660" t="s">
        <v>149</v>
      </c>
      <c r="G113" s="661"/>
      <c r="H113" s="284"/>
      <c r="I113" s="284"/>
      <c r="J113" s="662"/>
      <c r="K113" s="663"/>
      <c r="L113" s="659"/>
      <c r="N113" s="315"/>
      <c r="O113" s="647" t="s">
        <v>922</v>
      </c>
      <c r="P113" s="647" t="s">
        <v>923</v>
      </c>
      <c r="Q113" s="647"/>
      <c r="R113" s="647"/>
    </row>
    <row r="114" spans="1:18" s="148" customFormat="1" ht="14.1" customHeight="1" thickBot="1" x14ac:dyDescent="0.3">
      <c r="A114" s="39"/>
      <c r="B114" s="912" t="str">
        <f>IF(Intro!$G$28="English",O114,P114)</f>
        <v>Ventes aux distributeurs au Canada / Ventes totales au Canada - Valeur</v>
      </c>
      <c r="C114" s="912"/>
      <c r="D114" s="912"/>
      <c r="E114" s="912"/>
      <c r="F114" s="660" t="s">
        <v>149</v>
      </c>
      <c r="G114" s="661"/>
      <c r="H114" s="284"/>
      <c r="I114" s="284"/>
      <c r="J114" s="343"/>
      <c r="K114" s="644"/>
      <c r="L114" s="659"/>
      <c r="N114" s="315"/>
      <c r="O114" s="647" t="s">
        <v>924</v>
      </c>
      <c r="P114" s="647" t="s">
        <v>925</v>
      </c>
      <c r="Q114" s="647"/>
      <c r="R114" s="647"/>
    </row>
    <row r="115" spans="1:18" s="148" customFormat="1" ht="14.1" customHeight="1" thickBot="1" x14ac:dyDescent="0.3">
      <c r="A115" s="39"/>
      <c r="B115" s="912" t="str">
        <f>IF(Intro!$G$28="English",O115,P115)</f>
        <v>Ventes aux détaillants au Canada / Ventes totales au Canada - Volume</v>
      </c>
      <c r="C115" s="912"/>
      <c r="D115" s="912"/>
      <c r="E115" s="912"/>
      <c r="F115" s="660" t="s">
        <v>149</v>
      </c>
      <c r="G115" s="661"/>
      <c r="H115" s="284"/>
      <c r="I115" s="284"/>
      <c r="J115" s="662"/>
      <c r="K115" s="663"/>
      <c r="L115" s="659"/>
      <c r="N115" s="315"/>
      <c r="O115" s="647" t="s">
        <v>926</v>
      </c>
      <c r="P115" s="647" t="s">
        <v>927</v>
      </c>
      <c r="Q115" s="647"/>
      <c r="R115" s="647"/>
    </row>
    <row r="116" spans="1:18" s="148" customFormat="1" ht="14.1" customHeight="1" thickBot="1" x14ac:dyDescent="0.3">
      <c r="A116" s="39"/>
      <c r="B116" s="912" t="str">
        <f>IF(Intro!$G$28="English",O116,P116)</f>
        <v>Ventes aux détaillants au Canada / Ventes totales au Canada - Valeur</v>
      </c>
      <c r="C116" s="912"/>
      <c r="D116" s="912"/>
      <c r="E116" s="912"/>
      <c r="F116" s="660" t="s">
        <v>149</v>
      </c>
      <c r="G116" s="661"/>
      <c r="H116" s="284"/>
      <c r="I116" s="284"/>
      <c r="J116" s="343"/>
      <c r="K116" s="644"/>
      <c r="L116" s="659"/>
      <c r="N116" s="315"/>
      <c r="O116" s="647" t="s">
        <v>928</v>
      </c>
      <c r="P116" s="647" t="s">
        <v>929</v>
      </c>
      <c r="Q116" s="647"/>
      <c r="R116" s="647"/>
    </row>
    <row r="117" spans="1:18" s="148" customFormat="1" ht="27.75" customHeight="1" thickBot="1" x14ac:dyDescent="0.3">
      <c r="A117" s="39"/>
      <c r="B117" s="912" t="str">
        <f>IF(Intro!$G$28="English",O117,P117)</f>
        <v>Ventes aux utilisateurs finals au Canada / Ventes totales au Canada - Volume</v>
      </c>
      <c r="C117" s="912"/>
      <c r="D117" s="912"/>
      <c r="E117" s="912"/>
      <c r="F117" s="664" t="s">
        <v>149</v>
      </c>
      <c r="G117" s="661"/>
      <c r="H117" s="284"/>
      <c r="I117" s="284"/>
      <c r="J117" s="644"/>
      <c r="K117" s="644"/>
      <c r="L117" s="659"/>
      <c r="N117" s="315"/>
      <c r="O117" s="647" t="s">
        <v>930</v>
      </c>
      <c r="P117" s="647" t="s">
        <v>931</v>
      </c>
      <c r="Q117" s="647"/>
      <c r="R117" s="647"/>
    </row>
    <row r="118" spans="1:18" s="148" customFormat="1" ht="27" customHeight="1" x14ac:dyDescent="0.25">
      <c r="A118" s="39"/>
      <c r="B118" s="912" t="str">
        <f>IF(Intro!$G$28="English",O118,P118)</f>
        <v>Ventes aux utilisateurs finals au Canada / Ventes totales au Canada - Valeur</v>
      </c>
      <c r="C118" s="912"/>
      <c r="D118" s="912"/>
      <c r="E118" s="912"/>
      <c r="F118" s="660" t="s">
        <v>149</v>
      </c>
      <c r="G118" s="661"/>
      <c r="H118" s="284"/>
      <c r="I118" s="284"/>
      <c r="J118" s="662"/>
      <c r="K118" s="663"/>
      <c r="L118" s="659"/>
      <c r="N118" s="315"/>
      <c r="O118" s="647" t="s">
        <v>932</v>
      </c>
      <c r="P118" s="647" t="s">
        <v>933</v>
      </c>
      <c r="Q118" s="647"/>
      <c r="R118" s="647"/>
    </row>
    <row r="119" spans="1:18" s="148" customFormat="1" x14ac:dyDescent="0.25">
      <c r="A119" s="39"/>
      <c r="B119" s="212"/>
      <c r="C119" s="260"/>
      <c r="D119" s="260"/>
      <c r="E119" s="260"/>
      <c r="F119" s="260"/>
      <c r="G119" s="260"/>
      <c r="H119" s="260"/>
      <c r="I119" s="260"/>
      <c r="J119" s="260"/>
      <c r="K119" s="260"/>
      <c r="L119" s="214"/>
      <c r="N119" s="315"/>
    </row>
    <row r="120" spans="1:18" s="3" customFormat="1" x14ac:dyDescent="0.25">
      <c r="A120" s="13"/>
      <c r="B120" s="803" t="s">
        <v>27</v>
      </c>
      <c r="C120" s="804"/>
      <c r="D120" s="804"/>
      <c r="E120" s="804"/>
      <c r="F120" s="804"/>
      <c r="G120" s="804"/>
      <c r="H120" s="804"/>
      <c r="I120" s="804"/>
      <c r="J120" s="804"/>
      <c r="K120" s="804"/>
      <c r="L120" s="805"/>
      <c r="M120" s="202"/>
      <c r="N120" s="314"/>
    </row>
    <row r="121" spans="1:18" s="149" customFormat="1" x14ac:dyDescent="0.25">
      <c r="A121" s="186"/>
      <c r="B121" s="187"/>
      <c r="C121" s="188"/>
      <c r="D121" s="188"/>
      <c r="E121" s="188"/>
      <c r="F121" s="188"/>
      <c r="G121" s="188"/>
      <c r="H121" s="188"/>
      <c r="I121" s="188"/>
      <c r="J121" s="188"/>
      <c r="K121" s="188"/>
      <c r="L121" s="189"/>
      <c r="N121" s="320"/>
    </row>
    <row r="122" spans="1:18" s="149" customFormat="1" x14ac:dyDescent="0.25">
      <c r="A122" s="186"/>
      <c r="B122" s="734" t="str">
        <f>IF(Intro!$G$28="English",O122,P122)</f>
        <v>Décrivez comment votre entreprise détermine la valeur des stocks. Fournissez tout changement dans la méthode d'évaluation des stocks ou toute réduction importante de la valeur comptabilisée des stocks depuis le 1er janvier 2023.</v>
      </c>
      <c r="C122" s="735"/>
      <c r="D122" s="735"/>
      <c r="E122" s="735"/>
      <c r="F122" s="735"/>
      <c r="G122" s="735"/>
      <c r="H122" s="735"/>
      <c r="I122" s="735"/>
      <c r="J122" s="735"/>
      <c r="K122" s="735"/>
      <c r="L122" s="736"/>
      <c r="N122" s="320"/>
      <c r="O122" s="149"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122" s="149"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123" spans="1:18" s="149" customFormat="1" x14ac:dyDescent="0.25">
      <c r="A123" s="186"/>
      <c r="B123" s="734"/>
      <c r="C123" s="735"/>
      <c r="D123" s="735"/>
      <c r="E123" s="735"/>
      <c r="F123" s="735"/>
      <c r="G123" s="735"/>
      <c r="H123" s="735"/>
      <c r="I123" s="735"/>
      <c r="J123" s="735"/>
      <c r="K123" s="735"/>
      <c r="L123" s="736"/>
      <c r="N123" s="320"/>
    </row>
    <row r="124" spans="1:18" s="149" customFormat="1" x14ac:dyDescent="0.25">
      <c r="A124" s="186"/>
      <c r="B124" s="187"/>
      <c r="C124" s="188"/>
      <c r="D124" s="188"/>
      <c r="E124" s="188"/>
      <c r="F124" s="188"/>
      <c r="G124" s="188"/>
      <c r="H124" s="188"/>
      <c r="I124" s="188"/>
      <c r="J124" s="188"/>
      <c r="K124" s="188"/>
      <c r="L124" s="189"/>
      <c r="N124" s="320"/>
    </row>
    <row r="125" spans="1:18" s="3" customFormat="1" x14ac:dyDescent="0.25">
      <c r="A125" s="14"/>
      <c r="B125" s="797"/>
      <c r="C125" s="798"/>
      <c r="D125" s="798"/>
      <c r="E125" s="798"/>
      <c r="F125" s="798"/>
      <c r="G125" s="798"/>
      <c r="H125" s="798"/>
      <c r="I125" s="798"/>
      <c r="J125" s="798"/>
      <c r="K125" s="798"/>
      <c r="L125" s="799"/>
      <c r="M125" s="174"/>
      <c r="N125" s="314"/>
      <c r="O125" s="168"/>
      <c r="P125" s="168"/>
    </row>
    <row r="126" spans="1:18" s="3" customFormat="1" x14ac:dyDescent="0.25">
      <c r="A126" s="14"/>
      <c r="B126" s="797"/>
      <c r="C126" s="798"/>
      <c r="D126" s="798"/>
      <c r="E126" s="798"/>
      <c r="F126" s="798"/>
      <c r="G126" s="798"/>
      <c r="H126" s="798"/>
      <c r="I126" s="798"/>
      <c r="J126" s="798"/>
      <c r="K126" s="798"/>
      <c r="L126" s="799"/>
      <c r="M126" s="174"/>
      <c r="N126" s="314"/>
      <c r="O126" s="168"/>
      <c r="P126" s="168"/>
    </row>
    <row r="127" spans="1:18" s="3" customFormat="1" x14ac:dyDescent="0.25">
      <c r="A127" s="14"/>
      <c r="B127" s="797"/>
      <c r="C127" s="798"/>
      <c r="D127" s="798"/>
      <c r="E127" s="798"/>
      <c r="F127" s="798"/>
      <c r="G127" s="798"/>
      <c r="H127" s="798"/>
      <c r="I127" s="798"/>
      <c r="J127" s="798"/>
      <c r="K127" s="798"/>
      <c r="L127" s="799"/>
      <c r="M127" s="174"/>
      <c r="N127" s="314"/>
      <c r="O127" s="168"/>
      <c r="P127" s="168"/>
    </row>
    <row r="128" spans="1:18" s="3" customFormat="1" x14ac:dyDescent="0.25">
      <c r="A128" s="14"/>
      <c r="B128" s="797"/>
      <c r="C128" s="798"/>
      <c r="D128" s="798"/>
      <c r="E128" s="798"/>
      <c r="F128" s="798"/>
      <c r="G128" s="798"/>
      <c r="H128" s="798"/>
      <c r="I128" s="798"/>
      <c r="J128" s="798"/>
      <c r="K128" s="798"/>
      <c r="L128" s="799"/>
      <c r="M128" s="174"/>
      <c r="N128" s="314"/>
      <c r="O128" s="168"/>
      <c r="P128" s="168"/>
    </row>
    <row r="129" spans="1:16" s="3" customFormat="1" x14ac:dyDescent="0.25">
      <c r="A129" s="14"/>
      <c r="B129" s="797"/>
      <c r="C129" s="798"/>
      <c r="D129" s="798"/>
      <c r="E129" s="798"/>
      <c r="F129" s="798"/>
      <c r="G129" s="798"/>
      <c r="H129" s="798"/>
      <c r="I129" s="798"/>
      <c r="J129" s="798"/>
      <c r="K129" s="798"/>
      <c r="L129" s="799"/>
      <c r="M129" s="174"/>
      <c r="N129" s="314"/>
      <c r="O129" s="168"/>
      <c r="P129" s="168"/>
    </row>
    <row r="130" spans="1:16" s="3" customFormat="1" x14ac:dyDescent="0.25">
      <c r="A130" s="14"/>
      <c r="B130" s="797"/>
      <c r="C130" s="798"/>
      <c r="D130" s="798"/>
      <c r="E130" s="798"/>
      <c r="F130" s="798"/>
      <c r="G130" s="798"/>
      <c r="H130" s="798"/>
      <c r="I130" s="798"/>
      <c r="J130" s="798"/>
      <c r="K130" s="798"/>
      <c r="L130" s="799"/>
      <c r="M130" s="174"/>
      <c r="N130" s="314"/>
      <c r="O130" s="168"/>
      <c r="P130" s="168"/>
    </row>
    <row r="131" spans="1:16" s="3" customFormat="1" x14ac:dyDescent="0.25">
      <c r="A131" s="14"/>
      <c r="B131" s="797"/>
      <c r="C131" s="798"/>
      <c r="D131" s="798"/>
      <c r="E131" s="798"/>
      <c r="F131" s="798"/>
      <c r="G131" s="798"/>
      <c r="H131" s="798"/>
      <c r="I131" s="798"/>
      <c r="J131" s="798"/>
      <c r="K131" s="798"/>
      <c r="L131" s="799"/>
      <c r="M131" s="174"/>
      <c r="N131" s="314"/>
      <c r="O131" s="168"/>
      <c r="P131" s="168"/>
    </row>
    <row r="132" spans="1:16" s="3" customFormat="1" x14ac:dyDescent="0.25">
      <c r="A132" s="14"/>
      <c r="B132" s="797"/>
      <c r="C132" s="798"/>
      <c r="D132" s="798"/>
      <c r="E132" s="798"/>
      <c r="F132" s="798"/>
      <c r="G132" s="798"/>
      <c r="H132" s="798"/>
      <c r="I132" s="798"/>
      <c r="J132" s="798"/>
      <c r="K132" s="798"/>
      <c r="L132" s="799"/>
      <c r="M132" s="174"/>
      <c r="N132" s="314"/>
      <c r="O132" s="168"/>
      <c r="P132" s="168"/>
    </row>
    <row r="133" spans="1:16" s="149" customFormat="1" x14ac:dyDescent="0.25">
      <c r="A133" s="186"/>
      <c r="B133" s="193"/>
      <c r="C133" s="194"/>
      <c r="D133" s="194"/>
      <c r="E133" s="194"/>
      <c r="F133" s="194"/>
      <c r="G133" s="194"/>
      <c r="H133" s="194"/>
      <c r="I133" s="194"/>
      <c r="J133" s="194"/>
      <c r="K133" s="194"/>
      <c r="L133" s="195"/>
      <c r="N133" s="320"/>
    </row>
    <row r="134" spans="1:16" s="3" customFormat="1" x14ac:dyDescent="0.25">
      <c r="A134" s="13"/>
      <c r="B134" s="803" t="s">
        <v>28</v>
      </c>
      <c r="C134" s="804"/>
      <c r="D134" s="804"/>
      <c r="E134" s="804"/>
      <c r="F134" s="804"/>
      <c r="G134" s="804"/>
      <c r="H134" s="804"/>
      <c r="I134" s="804"/>
      <c r="J134" s="804"/>
      <c r="K134" s="804"/>
      <c r="L134" s="805"/>
      <c r="M134" s="202"/>
      <c r="N134" s="314"/>
    </row>
    <row r="135" spans="1:16" s="149" customFormat="1" x14ac:dyDescent="0.25">
      <c r="A135" s="186"/>
      <c r="B135" s="187"/>
      <c r="C135" s="188"/>
      <c r="D135" s="188"/>
      <c r="E135" s="188"/>
      <c r="F135" s="188"/>
      <c r="G135" s="188"/>
      <c r="H135" s="188"/>
      <c r="I135" s="188"/>
      <c r="J135" s="188"/>
      <c r="K135" s="188"/>
      <c r="L135" s="189"/>
      <c r="M135" s="361"/>
      <c r="N135" s="362"/>
    </row>
    <row r="136" spans="1:16" s="149" customFormat="1" x14ac:dyDescent="0.25">
      <c r="A136" s="186"/>
      <c r="B136" s="734" t="str">
        <f>IF(Intro!$G$28="English",O136,P136)</f>
        <v>Décrivez tout changement dans le volume des stocks des marchandises maintenus par votre entreprise depuis le 1er janvier 2023 et indiquez si ces changements ont eu une incidence quelconque sur la capacité de votre entreprise à fournir ses clients.</v>
      </c>
      <c r="C136" s="735"/>
      <c r="D136" s="735"/>
      <c r="E136" s="735"/>
      <c r="F136" s="735"/>
      <c r="G136" s="735"/>
      <c r="H136" s="735"/>
      <c r="I136" s="735"/>
      <c r="J136" s="735"/>
      <c r="K136" s="735"/>
      <c r="L136" s="736"/>
      <c r="N136" s="320"/>
      <c r="O136" s="149"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136" s="149"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137" spans="1:16" s="149" customFormat="1" x14ac:dyDescent="0.25">
      <c r="A137" s="186"/>
      <c r="B137" s="734"/>
      <c r="C137" s="735"/>
      <c r="D137" s="735"/>
      <c r="E137" s="735"/>
      <c r="F137" s="735"/>
      <c r="G137" s="735"/>
      <c r="H137" s="735"/>
      <c r="I137" s="735"/>
      <c r="J137" s="735"/>
      <c r="K137" s="735"/>
      <c r="L137" s="736"/>
      <c r="N137" s="320"/>
    </row>
    <row r="138" spans="1:16" s="149" customFormat="1" x14ac:dyDescent="0.25">
      <c r="A138" s="186"/>
      <c r="B138" s="187"/>
      <c r="C138" s="188"/>
      <c r="D138" s="188"/>
      <c r="E138" s="188"/>
      <c r="F138" s="188"/>
      <c r="G138" s="188"/>
      <c r="H138" s="188"/>
      <c r="I138" s="188"/>
      <c r="J138" s="188"/>
      <c r="K138" s="188"/>
      <c r="L138" s="189"/>
      <c r="N138" s="320"/>
    </row>
    <row r="139" spans="1:16" s="3" customFormat="1" x14ac:dyDescent="0.25">
      <c r="A139" s="14"/>
      <c r="B139" s="797"/>
      <c r="C139" s="798"/>
      <c r="D139" s="798"/>
      <c r="E139" s="798"/>
      <c r="F139" s="798"/>
      <c r="G139" s="798"/>
      <c r="H139" s="798"/>
      <c r="I139" s="798"/>
      <c r="J139" s="798"/>
      <c r="K139" s="798"/>
      <c r="L139" s="799"/>
      <c r="M139" s="174"/>
      <c r="N139" s="314"/>
      <c r="O139" s="168"/>
      <c r="P139" s="168"/>
    </row>
    <row r="140" spans="1:16" s="3" customFormat="1" x14ac:dyDescent="0.25">
      <c r="A140" s="14"/>
      <c r="B140" s="797"/>
      <c r="C140" s="798"/>
      <c r="D140" s="798"/>
      <c r="E140" s="798"/>
      <c r="F140" s="798"/>
      <c r="G140" s="798"/>
      <c r="H140" s="798"/>
      <c r="I140" s="798"/>
      <c r="J140" s="798"/>
      <c r="K140" s="798"/>
      <c r="L140" s="799"/>
      <c r="M140" s="174"/>
      <c r="N140" s="314"/>
      <c r="O140" s="168"/>
      <c r="P140" s="168"/>
    </row>
    <row r="141" spans="1:16" s="3" customFormat="1" x14ac:dyDescent="0.25">
      <c r="A141" s="14"/>
      <c r="B141" s="797"/>
      <c r="C141" s="798"/>
      <c r="D141" s="798"/>
      <c r="E141" s="798"/>
      <c r="F141" s="798"/>
      <c r="G141" s="798"/>
      <c r="H141" s="798"/>
      <c r="I141" s="798"/>
      <c r="J141" s="798"/>
      <c r="K141" s="798"/>
      <c r="L141" s="799"/>
      <c r="M141" s="174"/>
      <c r="N141" s="314"/>
      <c r="O141" s="168"/>
      <c r="P141" s="168"/>
    </row>
    <row r="142" spans="1:16" s="3" customFormat="1" x14ac:dyDescent="0.25">
      <c r="A142" s="14"/>
      <c r="B142" s="797"/>
      <c r="C142" s="798"/>
      <c r="D142" s="798"/>
      <c r="E142" s="798"/>
      <c r="F142" s="798"/>
      <c r="G142" s="798"/>
      <c r="H142" s="798"/>
      <c r="I142" s="798"/>
      <c r="J142" s="798"/>
      <c r="K142" s="798"/>
      <c r="L142" s="799"/>
      <c r="M142" s="174"/>
      <c r="N142" s="314"/>
      <c r="O142" s="168"/>
      <c r="P142" s="168"/>
    </row>
    <row r="143" spans="1:16" s="3" customFormat="1" x14ac:dyDescent="0.25">
      <c r="A143" s="14"/>
      <c r="B143" s="797"/>
      <c r="C143" s="798"/>
      <c r="D143" s="798"/>
      <c r="E143" s="798"/>
      <c r="F143" s="798"/>
      <c r="G143" s="798"/>
      <c r="H143" s="798"/>
      <c r="I143" s="798"/>
      <c r="J143" s="798"/>
      <c r="K143" s="798"/>
      <c r="L143" s="799"/>
      <c r="M143" s="174"/>
      <c r="N143" s="314"/>
      <c r="O143" s="168"/>
      <c r="P143" s="168"/>
    </row>
    <row r="144" spans="1:16" s="3" customFormat="1" x14ac:dyDescent="0.25">
      <c r="A144" s="14"/>
      <c r="B144" s="797"/>
      <c r="C144" s="798"/>
      <c r="D144" s="798"/>
      <c r="E144" s="798"/>
      <c r="F144" s="798"/>
      <c r="G144" s="798"/>
      <c r="H144" s="798"/>
      <c r="I144" s="798"/>
      <c r="J144" s="798"/>
      <c r="K144" s="798"/>
      <c r="L144" s="799"/>
      <c r="M144" s="174"/>
      <c r="N144" s="314"/>
      <c r="O144" s="168"/>
      <c r="P144" s="168"/>
    </row>
    <row r="145" spans="1:17" s="3" customFormat="1" x14ac:dyDescent="0.25">
      <c r="A145" s="14"/>
      <c r="B145" s="797"/>
      <c r="C145" s="798"/>
      <c r="D145" s="798"/>
      <c r="E145" s="798"/>
      <c r="F145" s="798"/>
      <c r="G145" s="798"/>
      <c r="H145" s="798"/>
      <c r="I145" s="798"/>
      <c r="J145" s="798"/>
      <c r="K145" s="798"/>
      <c r="L145" s="799"/>
      <c r="M145" s="174"/>
      <c r="N145" s="314"/>
      <c r="O145" s="168"/>
      <c r="P145" s="168"/>
    </row>
    <row r="146" spans="1:17" s="3" customFormat="1" x14ac:dyDescent="0.25">
      <c r="A146" s="14"/>
      <c r="B146" s="797"/>
      <c r="C146" s="798"/>
      <c r="D146" s="798"/>
      <c r="E146" s="798"/>
      <c r="F146" s="798"/>
      <c r="G146" s="798"/>
      <c r="H146" s="798"/>
      <c r="I146" s="798"/>
      <c r="J146" s="798"/>
      <c r="K146" s="798"/>
      <c r="L146" s="799"/>
      <c r="M146" s="174"/>
      <c r="N146" s="314"/>
      <c r="O146" s="168"/>
      <c r="P146" s="168"/>
    </row>
    <row r="147" spans="1:17" s="149" customFormat="1" x14ac:dyDescent="0.25">
      <c r="A147" s="186"/>
      <c r="B147" s="193"/>
      <c r="C147" s="194"/>
      <c r="D147" s="194"/>
      <c r="E147" s="194"/>
      <c r="F147" s="194"/>
      <c r="G147" s="194"/>
      <c r="H147" s="194"/>
      <c r="I147" s="194"/>
      <c r="J147" s="194"/>
      <c r="K147" s="194"/>
      <c r="L147" s="195"/>
      <c r="N147" s="320"/>
    </row>
    <row r="148" spans="1:17" s="149" customFormat="1" x14ac:dyDescent="0.25">
      <c r="A148" s="186"/>
      <c r="B148" s="857" t="s">
        <v>30</v>
      </c>
      <c r="C148" s="858"/>
      <c r="D148" s="858"/>
      <c r="E148" s="858"/>
      <c r="F148" s="858"/>
      <c r="G148" s="858"/>
      <c r="H148" s="858"/>
      <c r="I148" s="858"/>
      <c r="J148" s="858"/>
      <c r="K148" s="858"/>
      <c r="L148" s="859"/>
      <c r="N148" s="320"/>
    </row>
    <row r="149" spans="1:17" s="149" customFormat="1" x14ac:dyDescent="0.25">
      <c r="A149" s="186"/>
      <c r="B149" s="212"/>
      <c r="C149" s="260"/>
      <c r="D149" s="260"/>
      <c r="E149" s="260"/>
      <c r="F149" s="260"/>
      <c r="G149" s="260"/>
      <c r="H149" s="260"/>
      <c r="I149" s="260"/>
      <c r="J149" s="260"/>
      <c r="K149" s="260"/>
      <c r="L149" s="214"/>
      <c r="N149" s="320"/>
    </row>
    <row r="150" spans="1:17" s="149" customFormat="1" x14ac:dyDescent="0.25">
      <c r="A150" s="186"/>
      <c r="B150" s="734" t="str">
        <f>IF(Intro!$G$28="English",O150,P150)</f>
        <v>Décrivez tout changement dans le volume des stocks des marchandises maintenus par votre entreprise selon la période de l’année.</v>
      </c>
      <c r="C150" s="735"/>
      <c r="D150" s="735"/>
      <c r="E150" s="735"/>
      <c r="F150" s="735"/>
      <c r="G150" s="735"/>
      <c r="H150" s="735"/>
      <c r="I150" s="735"/>
      <c r="J150" s="735"/>
      <c r="K150" s="735"/>
      <c r="L150" s="736"/>
      <c r="N150" s="320"/>
      <c r="O150" s="355" t="str">
        <f>"Describe any changes to your firm’s inventory level of the goods according to the time of the year."</f>
        <v>Describe any changes to your firm’s inventory level of the goods according to the time of the year.</v>
      </c>
      <c r="P150" s="355" t="str">
        <f>"Décrivez tout changement dans le volume des stocks des marchandises maintenus par votre entreprise selon la période de l’année."</f>
        <v>Décrivez tout changement dans le volume des stocks des marchandises maintenus par votre entreprise selon la période de l’année.</v>
      </c>
      <c r="Q150" s="148"/>
    </row>
    <row r="151" spans="1:17" s="149" customFormat="1" x14ac:dyDescent="0.25">
      <c r="A151" s="186"/>
      <c r="B151" s="734"/>
      <c r="C151" s="735"/>
      <c r="D151" s="735"/>
      <c r="E151" s="735"/>
      <c r="F151" s="735"/>
      <c r="G151" s="735"/>
      <c r="H151" s="735"/>
      <c r="I151" s="735"/>
      <c r="J151" s="735"/>
      <c r="K151" s="735"/>
      <c r="L151" s="736"/>
      <c r="N151" s="320"/>
    </row>
    <row r="152" spans="1:17" s="149" customFormat="1" x14ac:dyDescent="0.25">
      <c r="A152" s="186"/>
      <c r="B152" s="372"/>
      <c r="C152" s="373"/>
      <c r="D152" s="373"/>
      <c r="E152" s="373"/>
      <c r="F152" s="373"/>
      <c r="G152" s="373"/>
      <c r="H152" s="373"/>
      <c r="I152" s="373"/>
      <c r="J152" s="373"/>
      <c r="K152" s="373"/>
      <c r="L152" s="374"/>
      <c r="N152" s="320"/>
    </row>
    <row r="153" spans="1:17" s="149" customFormat="1" x14ac:dyDescent="0.25">
      <c r="A153" s="186"/>
      <c r="B153" s="797"/>
      <c r="C153" s="798"/>
      <c r="D153" s="798"/>
      <c r="E153" s="798"/>
      <c r="F153" s="798"/>
      <c r="G153" s="798"/>
      <c r="H153" s="798"/>
      <c r="I153" s="798"/>
      <c r="J153" s="798"/>
      <c r="K153" s="798"/>
      <c r="L153" s="799"/>
      <c r="N153" s="320"/>
    </row>
    <row r="154" spans="1:17" s="149" customFormat="1" x14ac:dyDescent="0.25">
      <c r="A154" s="186"/>
      <c r="B154" s="797"/>
      <c r="C154" s="798"/>
      <c r="D154" s="798"/>
      <c r="E154" s="798"/>
      <c r="F154" s="798"/>
      <c r="G154" s="798"/>
      <c r="H154" s="798"/>
      <c r="I154" s="798"/>
      <c r="J154" s="798"/>
      <c r="K154" s="798"/>
      <c r="L154" s="799"/>
      <c r="N154" s="320"/>
    </row>
    <row r="155" spans="1:17" s="149" customFormat="1" x14ac:dyDescent="0.25">
      <c r="A155" s="186"/>
      <c r="B155" s="797"/>
      <c r="C155" s="798"/>
      <c r="D155" s="798"/>
      <c r="E155" s="798"/>
      <c r="F155" s="798"/>
      <c r="G155" s="798"/>
      <c r="H155" s="798"/>
      <c r="I155" s="798"/>
      <c r="J155" s="798"/>
      <c r="K155" s="798"/>
      <c r="L155" s="799"/>
      <c r="N155" s="320"/>
    </row>
    <row r="156" spans="1:17" s="149" customFormat="1" x14ac:dyDescent="0.25">
      <c r="A156" s="186"/>
      <c r="B156" s="797"/>
      <c r="C156" s="798"/>
      <c r="D156" s="798"/>
      <c r="E156" s="798"/>
      <c r="F156" s="798"/>
      <c r="G156" s="798"/>
      <c r="H156" s="798"/>
      <c r="I156" s="798"/>
      <c r="J156" s="798"/>
      <c r="K156" s="798"/>
      <c r="L156" s="799"/>
      <c r="N156" s="320"/>
    </row>
    <row r="157" spans="1:17" s="149" customFormat="1" x14ac:dyDescent="0.25">
      <c r="A157" s="186"/>
      <c r="B157" s="797"/>
      <c r="C157" s="798"/>
      <c r="D157" s="798"/>
      <c r="E157" s="798"/>
      <c r="F157" s="798"/>
      <c r="G157" s="798"/>
      <c r="H157" s="798"/>
      <c r="I157" s="798"/>
      <c r="J157" s="798"/>
      <c r="K157" s="798"/>
      <c r="L157" s="799"/>
      <c r="N157" s="320"/>
    </row>
    <row r="158" spans="1:17" s="149" customFormat="1" x14ac:dyDescent="0.25">
      <c r="A158" s="186"/>
      <c r="B158" s="797"/>
      <c r="C158" s="798"/>
      <c r="D158" s="798"/>
      <c r="E158" s="798"/>
      <c r="F158" s="798"/>
      <c r="G158" s="798"/>
      <c r="H158" s="798"/>
      <c r="I158" s="798"/>
      <c r="J158" s="798"/>
      <c r="K158" s="798"/>
      <c r="L158" s="799"/>
      <c r="N158" s="320"/>
    </row>
    <row r="159" spans="1:17" s="149" customFormat="1" x14ac:dyDescent="0.25">
      <c r="A159" s="186"/>
      <c r="B159" s="797"/>
      <c r="C159" s="798"/>
      <c r="D159" s="798"/>
      <c r="E159" s="798"/>
      <c r="F159" s="798"/>
      <c r="G159" s="798"/>
      <c r="H159" s="798"/>
      <c r="I159" s="798"/>
      <c r="J159" s="798"/>
      <c r="K159" s="798"/>
      <c r="L159" s="799"/>
      <c r="N159" s="320"/>
    </row>
    <row r="160" spans="1:17" s="149" customFormat="1" x14ac:dyDescent="0.25">
      <c r="A160" s="186"/>
      <c r="B160" s="797"/>
      <c r="C160" s="798"/>
      <c r="D160" s="798"/>
      <c r="E160" s="798"/>
      <c r="F160" s="798"/>
      <c r="G160" s="798"/>
      <c r="H160" s="798"/>
      <c r="I160" s="798"/>
      <c r="J160" s="798"/>
      <c r="K160" s="798"/>
      <c r="L160" s="799"/>
      <c r="N160" s="320"/>
    </row>
    <row r="161" spans="1:16" s="149" customFormat="1" x14ac:dyDescent="0.25">
      <c r="A161" s="186"/>
      <c r="B161" s="187"/>
      <c r="C161" s="188"/>
      <c r="D161" s="188"/>
      <c r="E161" s="188"/>
      <c r="F161" s="188"/>
      <c r="G161" s="188"/>
      <c r="H161" s="188"/>
      <c r="I161" s="188"/>
      <c r="J161" s="188"/>
      <c r="K161" s="188"/>
      <c r="L161" s="189"/>
      <c r="N161" s="320"/>
    </row>
    <row r="162" spans="1:16" s="3" customFormat="1" x14ac:dyDescent="0.25">
      <c r="A162" s="13"/>
      <c r="B162" s="803" t="s">
        <v>31</v>
      </c>
      <c r="C162" s="804"/>
      <c r="D162" s="804"/>
      <c r="E162" s="804"/>
      <c r="F162" s="804"/>
      <c r="G162" s="804"/>
      <c r="H162" s="804"/>
      <c r="I162" s="804"/>
      <c r="J162" s="804"/>
      <c r="K162" s="804"/>
      <c r="L162" s="805"/>
      <c r="M162" s="202"/>
      <c r="N162" s="314"/>
    </row>
    <row r="163" spans="1:16" s="149" customFormat="1" x14ac:dyDescent="0.25">
      <c r="A163" s="186"/>
      <c r="B163" s="187"/>
      <c r="C163" s="188"/>
      <c r="D163" s="188"/>
      <c r="E163" s="188"/>
      <c r="F163" s="188"/>
      <c r="G163" s="188"/>
      <c r="H163" s="188"/>
      <c r="I163" s="188"/>
      <c r="J163" s="188"/>
      <c r="K163" s="188"/>
      <c r="L163" s="189"/>
      <c r="N163" s="320"/>
    </row>
    <row r="164" spans="1:16" s="149" customFormat="1" x14ac:dyDescent="0.25">
      <c r="A164" s="186"/>
      <c r="B164" s="734" t="str">
        <f>IF(Intro!$G$28="English",O164,P164)</f>
        <v>Décrivez les plans de votre entreprise pour gérer les niveaux de stocks au cours des deux prochaines années. Fournissez les motifs et les hypothèses sous-tendant ces objectifs et ces stratégies.</v>
      </c>
      <c r="C164" s="735"/>
      <c r="D164" s="735"/>
      <c r="E164" s="735"/>
      <c r="F164" s="735"/>
      <c r="G164" s="735"/>
      <c r="H164" s="735"/>
      <c r="I164" s="735"/>
      <c r="J164" s="735"/>
      <c r="K164" s="735"/>
      <c r="L164" s="736"/>
      <c r="N164" s="320"/>
      <c r="O164" s="149" t="s">
        <v>341</v>
      </c>
      <c r="P164" s="149" t="s">
        <v>159</v>
      </c>
    </row>
    <row r="165" spans="1:16" s="149" customFormat="1" x14ac:dyDescent="0.25">
      <c r="A165" s="186"/>
      <c r="B165" s="187"/>
      <c r="C165" s="188"/>
      <c r="D165" s="188"/>
      <c r="E165" s="188"/>
      <c r="F165" s="188"/>
      <c r="G165" s="188"/>
      <c r="H165" s="188"/>
      <c r="I165" s="188"/>
      <c r="J165" s="188"/>
      <c r="K165" s="188"/>
      <c r="L165" s="189"/>
      <c r="N165" s="320"/>
    </row>
    <row r="166" spans="1:16" s="3" customFormat="1" x14ac:dyDescent="0.25">
      <c r="A166" s="14"/>
      <c r="B166" s="797"/>
      <c r="C166" s="798"/>
      <c r="D166" s="798"/>
      <c r="E166" s="798"/>
      <c r="F166" s="798"/>
      <c r="G166" s="798"/>
      <c r="H166" s="798"/>
      <c r="I166" s="798"/>
      <c r="J166" s="798"/>
      <c r="K166" s="798"/>
      <c r="L166" s="799"/>
      <c r="M166" s="174"/>
      <c r="N166" s="314"/>
      <c r="O166" s="168"/>
      <c r="P166" s="168"/>
    </row>
    <row r="167" spans="1:16" s="3" customFormat="1" x14ac:dyDescent="0.25">
      <c r="A167" s="14"/>
      <c r="B167" s="797"/>
      <c r="C167" s="798"/>
      <c r="D167" s="798"/>
      <c r="E167" s="798"/>
      <c r="F167" s="798"/>
      <c r="G167" s="798"/>
      <c r="H167" s="798"/>
      <c r="I167" s="798"/>
      <c r="J167" s="798"/>
      <c r="K167" s="798"/>
      <c r="L167" s="799"/>
      <c r="M167" s="174"/>
      <c r="N167" s="314"/>
      <c r="O167" s="168"/>
      <c r="P167" s="168"/>
    </row>
    <row r="168" spans="1:16" s="3" customFormat="1" x14ac:dyDescent="0.25">
      <c r="A168" s="14"/>
      <c r="B168" s="797"/>
      <c r="C168" s="798"/>
      <c r="D168" s="798"/>
      <c r="E168" s="798"/>
      <c r="F168" s="798"/>
      <c r="G168" s="798"/>
      <c r="H168" s="798"/>
      <c r="I168" s="798"/>
      <c r="J168" s="798"/>
      <c r="K168" s="798"/>
      <c r="L168" s="799"/>
      <c r="M168" s="174"/>
      <c r="N168" s="314"/>
      <c r="O168" s="168"/>
      <c r="P168" s="168"/>
    </row>
    <row r="169" spans="1:16" s="3" customFormat="1" x14ac:dyDescent="0.25">
      <c r="A169" s="14"/>
      <c r="B169" s="797"/>
      <c r="C169" s="798"/>
      <c r="D169" s="798"/>
      <c r="E169" s="798"/>
      <c r="F169" s="798"/>
      <c r="G169" s="798"/>
      <c r="H169" s="798"/>
      <c r="I169" s="798"/>
      <c r="J169" s="798"/>
      <c r="K169" s="798"/>
      <c r="L169" s="799"/>
      <c r="M169" s="174"/>
      <c r="N169" s="314"/>
      <c r="O169" s="168"/>
      <c r="P169" s="168"/>
    </row>
    <row r="170" spans="1:16" s="3" customFormat="1" x14ac:dyDescent="0.25">
      <c r="A170" s="14"/>
      <c r="B170" s="797"/>
      <c r="C170" s="798"/>
      <c r="D170" s="798"/>
      <c r="E170" s="798"/>
      <c r="F170" s="798"/>
      <c r="G170" s="798"/>
      <c r="H170" s="798"/>
      <c r="I170" s="798"/>
      <c r="J170" s="798"/>
      <c r="K170" s="798"/>
      <c r="L170" s="799"/>
      <c r="M170" s="174"/>
      <c r="N170" s="314"/>
      <c r="O170" s="168"/>
      <c r="P170" s="168"/>
    </row>
    <row r="171" spans="1:16" s="3" customFormat="1" x14ac:dyDescent="0.25">
      <c r="A171" s="14"/>
      <c r="B171" s="797"/>
      <c r="C171" s="798"/>
      <c r="D171" s="798"/>
      <c r="E171" s="798"/>
      <c r="F171" s="798"/>
      <c r="G171" s="798"/>
      <c r="H171" s="798"/>
      <c r="I171" s="798"/>
      <c r="J171" s="798"/>
      <c r="K171" s="798"/>
      <c r="L171" s="799"/>
      <c r="M171" s="174"/>
      <c r="N171" s="314"/>
      <c r="O171" s="168"/>
      <c r="P171" s="168"/>
    </row>
    <row r="172" spans="1:16" s="3" customFormat="1" x14ac:dyDescent="0.25">
      <c r="A172" s="14"/>
      <c r="B172" s="797"/>
      <c r="C172" s="798"/>
      <c r="D172" s="798"/>
      <c r="E172" s="798"/>
      <c r="F172" s="798"/>
      <c r="G172" s="798"/>
      <c r="H172" s="798"/>
      <c r="I172" s="798"/>
      <c r="J172" s="798"/>
      <c r="K172" s="798"/>
      <c r="L172" s="799"/>
      <c r="M172" s="174"/>
      <c r="N172" s="314"/>
      <c r="O172" s="168"/>
      <c r="P172" s="168"/>
    </row>
    <row r="173" spans="1:16" s="3" customFormat="1" x14ac:dyDescent="0.25">
      <c r="A173" s="14"/>
      <c r="B173" s="797"/>
      <c r="C173" s="798"/>
      <c r="D173" s="798"/>
      <c r="E173" s="798"/>
      <c r="F173" s="798"/>
      <c r="G173" s="798"/>
      <c r="H173" s="798"/>
      <c r="I173" s="798"/>
      <c r="J173" s="798"/>
      <c r="K173" s="798"/>
      <c r="L173" s="799"/>
      <c r="M173" s="174"/>
      <c r="N173" s="314"/>
      <c r="O173" s="168"/>
      <c r="P173" s="168"/>
    </row>
    <row r="174" spans="1:16" s="149" customFormat="1" x14ac:dyDescent="0.25">
      <c r="A174" s="186"/>
      <c r="B174" s="193"/>
      <c r="C174" s="194"/>
      <c r="D174" s="194"/>
      <c r="E174" s="194"/>
      <c r="F174" s="194"/>
      <c r="G174" s="194"/>
      <c r="H174" s="194"/>
      <c r="I174" s="194"/>
      <c r="J174" s="194"/>
      <c r="K174" s="194"/>
      <c r="L174" s="195"/>
      <c r="N174" s="320"/>
    </row>
    <row r="175" spans="1:16" s="3" customFormat="1" x14ac:dyDescent="0.25">
      <c r="A175" s="13"/>
      <c r="B175" s="803" t="s">
        <v>33</v>
      </c>
      <c r="C175" s="804"/>
      <c r="D175" s="804"/>
      <c r="E175" s="804"/>
      <c r="F175" s="804"/>
      <c r="G175" s="804"/>
      <c r="H175" s="804"/>
      <c r="I175" s="804"/>
      <c r="J175" s="804"/>
      <c r="K175" s="804"/>
      <c r="L175" s="805"/>
      <c r="M175" s="202"/>
      <c r="N175" s="314"/>
    </row>
    <row r="176" spans="1:16" s="149" customFormat="1" x14ac:dyDescent="0.25">
      <c r="A176" s="186"/>
      <c r="B176" s="187"/>
      <c r="C176" s="188"/>
      <c r="D176" s="188"/>
      <c r="E176" s="188"/>
      <c r="F176" s="188"/>
      <c r="G176" s="188"/>
      <c r="H176" s="188"/>
      <c r="I176" s="188"/>
      <c r="J176" s="188"/>
      <c r="K176" s="188"/>
      <c r="L176" s="189"/>
      <c r="N176" s="320"/>
    </row>
    <row r="177" spans="1:19" s="149" customFormat="1" x14ac:dyDescent="0.25">
      <c r="A177" s="186"/>
      <c r="B177" s="709" t="str">
        <f>IF(Intro!$G$28="English",O177,P177)</f>
        <v>Décrivez la méthode utilisée pour évaluer les ventes de votre entreprise à des entreprises affiliées canadiennes ou étrangères, telles que définies dans l'onglet Info.</v>
      </c>
      <c r="C177" s="710"/>
      <c r="D177" s="710"/>
      <c r="E177" s="710"/>
      <c r="F177" s="710"/>
      <c r="G177" s="710"/>
      <c r="H177" s="710"/>
      <c r="I177" s="710"/>
      <c r="J177" s="710"/>
      <c r="K177" s="710"/>
      <c r="L177" s="711"/>
      <c r="N177" s="320"/>
      <c r="O177" s="149" t="s">
        <v>934</v>
      </c>
      <c r="P177" s="22" t="s">
        <v>935</v>
      </c>
    </row>
    <row r="178" spans="1:19" s="149" customFormat="1" x14ac:dyDescent="0.25">
      <c r="A178" s="186"/>
      <c r="B178" s="187"/>
      <c r="C178" s="188"/>
      <c r="D178" s="188"/>
      <c r="E178" s="188"/>
      <c r="F178" s="188"/>
      <c r="G178" s="188"/>
      <c r="H178" s="188"/>
      <c r="I178" s="188"/>
      <c r="J178" s="188"/>
      <c r="K178" s="188"/>
      <c r="L178" s="189"/>
      <c r="N178" s="320"/>
    </row>
    <row r="179" spans="1:19" s="3" customFormat="1" x14ac:dyDescent="0.25">
      <c r="A179" s="14"/>
      <c r="B179" s="797"/>
      <c r="C179" s="798"/>
      <c r="D179" s="798"/>
      <c r="E179" s="798"/>
      <c r="F179" s="798"/>
      <c r="G179" s="798"/>
      <c r="H179" s="798"/>
      <c r="I179" s="798"/>
      <c r="J179" s="798"/>
      <c r="K179" s="798"/>
      <c r="L179" s="799"/>
      <c r="M179" s="174"/>
      <c r="N179" s="314"/>
      <c r="O179" s="168"/>
      <c r="P179" s="168"/>
    </row>
    <row r="180" spans="1:19" s="3" customFormat="1" x14ac:dyDescent="0.25">
      <c r="A180" s="14"/>
      <c r="B180" s="797"/>
      <c r="C180" s="798"/>
      <c r="D180" s="798"/>
      <c r="E180" s="798"/>
      <c r="F180" s="798"/>
      <c r="G180" s="798"/>
      <c r="H180" s="798"/>
      <c r="I180" s="798"/>
      <c r="J180" s="798"/>
      <c r="K180" s="798"/>
      <c r="L180" s="799"/>
      <c r="M180" s="174"/>
      <c r="N180" s="314"/>
      <c r="O180" s="168"/>
      <c r="P180" s="168"/>
    </row>
    <row r="181" spans="1:19" s="3" customFormat="1" x14ac:dyDescent="0.25">
      <c r="A181" s="14"/>
      <c r="B181" s="797"/>
      <c r="C181" s="798"/>
      <c r="D181" s="798"/>
      <c r="E181" s="798"/>
      <c r="F181" s="798"/>
      <c r="G181" s="798"/>
      <c r="H181" s="798"/>
      <c r="I181" s="798"/>
      <c r="J181" s="798"/>
      <c r="K181" s="798"/>
      <c r="L181" s="799"/>
      <c r="M181" s="174"/>
      <c r="N181" s="314"/>
      <c r="O181" s="168"/>
      <c r="P181" s="168"/>
    </row>
    <row r="182" spans="1:19" s="3" customFormat="1" x14ac:dyDescent="0.25">
      <c r="A182" s="14"/>
      <c r="B182" s="797"/>
      <c r="C182" s="798"/>
      <c r="D182" s="798"/>
      <c r="E182" s="798"/>
      <c r="F182" s="798"/>
      <c r="G182" s="798"/>
      <c r="H182" s="798"/>
      <c r="I182" s="798"/>
      <c r="J182" s="798"/>
      <c r="K182" s="798"/>
      <c r="L182" s="799"/>
      <c r="M182" s="174"/>
      <c r="N182" s="314"/>
      <c r="O182" s="168"/>
      <c r="P182" s="168"/>
    </row>
    <row r="183" spans="1:19" s="3" customFormat="1" x14ac:dyDescent="0.25">
      <c r="A183" s="14"/>
      <c r="B183" s="797"/>
      <c r="C183" s="798"/>
      <c r="D183" s="798"/>
      <c r="E183" s="798"/>
      <c r="F183" s="798"/>
      <c r="G183" s="798"/>
      <c r="H183" s="798"/>
      <c r="I183" s="798"/>
      <c r="J183" s="798"/>
      <c r="K183" s="798"/>
      <c r="L183" s="799"/>
      <c r="M183" s="174"/>
      <c r="N183" s="314"/>
      <c r="O183" s="168"/>
      <c r="P183" s="168"/>
    </row>
    <row r="184" spans="1:19" s="3" customFormat="1" x14ac:dyDescent="0.25">
      <c r="A184" s="14"/>
      <c r="B184" s="797"/>
      <c r="C184" s="798"/>
      <c r="D184" s="798"/>
      <c r="E184" s="798"/>
      <c r="F184" s="798"/>
      <c r="G184" s="798"/>
      <c r="H184" s="798"/>
      <c r="I184" s="798"/>
      <c r="J184" s="798"/>
      <c r="K184" s="798"/>
      <c r="L184" s="799"/>
      <c r="M184" s="174"/>
      <c r="N184" s="314"/>
      <c r="O184" s="168"/>
      <c r="P184" s="168"/>
    </row>
    <row r="185" spans="1:19" s="3" customFormat="1" x14ac:dyDescent="0.25">
      <c r="A185" s="14"/>
      <c r="B185" s="797"/>
      <c r="C185" s="798"/>
      <c r="D185" s="798"/>
      <c r="E185" s="798"/>
      <c r="F185" s="798"/>
      <c r="G185" s="798"/>
      <c r="H185" s="798"/>
      <c r="I185" s="798"/>
      <c r="J185" s="798"/>
      <c r="K185" s="798"/>
      <c r="L185" s="799"/>
      <c r="M185" s="174"/>
      <c r="N185" s="314"/>
      <c r="O185" s="168"/>
      <c r="P185" s="168"/>
    </row>
    <row r="186" spans="1:19" s="3" customFormat="1" x14ac:dyDescent="0.25">
      <c r="A186" s="14"/>
      <c r="B186" s="797"/>
      <c r="C186" s="798"/>
      <c r="D186" s="798"/>
      <c r="E186" s="798"/>
      <c r="F186" s="798"/>
      <c r="G186" s="798"/>
      <c r="H186" s="798"/>
      <c r="I186" s="798"/>
      <c r="J186" s="798"/>
      <c r="K186" s="798"/>
      <c r="L186" s="799"/>
      <c r="M186" s="174"/>
      <c r="N186" s="314"/>
      <c r="O186" s="168"/>
      <c r="P186" s="168"/>
    </row>
    <row r="187" spans="1:19" s="149" customFormat="1" x14ac:dyDescent="0.25">
      <c r="A187" s="186"/>
      <c r="B187" s="193"/>
      <c r="C187" s="194"/>
      <c r="D187" s="194"/>
      <c r="E187" s="194"/>
      <c r="F187" s="194"/>
      <c r="G187" s="194"/>
      <c r="H187" s="194"/>
      <c r="I187" s="194"/>
      <c r="J187" s="194"/>
      <c r="K187" s="194"/>
      <c r="L187" s="195"/>
      <c r="N187" s="320"/>
    </row>
    <row r="188" spans="1:19" s="40" customFormat="1" x14ac:dyDescent="0.25">
      <c r="A188" s="39"/>
      <c r="B188" s="857" t="s">
        <v>34</v>
      </c>
      <c r="C188" s="858"/>
      <c r="D188" s="858"/>
      <c r="E188" s="858"/>
      <c r="F188" s="858"/>
      <c r="G188" s="858"/>
      <c r="H188" s="858"/>
      <c r="I188" s="858"/>
      <c r="J188" s="858"/>
      <c r="K188" s="858"/>
      <c r="L188" s="859"/>
      <c r="M188" s="185"/>
      <c r="N188" s="315"/>
    </row>
    <row r="189" spans="1:19" s="148" customFormat="1" x14ac:dyDescent="0.25">
      <c r="A189" s="39"/>
      <c r="B189" s="212"/>
      <c r="C189" s="213"/>
      <c r="D189" s="213"/>
      <c r="E189" s="213"/>
      <c r="F189" s="213"/>
      <c r="G189" s="213"/>
      <c r="H189" s="213"/>
      <c r="I189" s="213"/>
      <c r="J189" s="213"/>
      <c r="K189" s="213"/>
      <c r="L189" s="214"/>
      <c r="N189" s="315"/>
    </row>
    <row r="190" spans="1:19" s="148" customFormat="1" x14ac:dyDescent="0.25">
      <c r="A190" s="39"/>
      <c r="B190" s="898" t="str">
        <f>IF(Intro!$G$28="English",O190,P190)</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C190" s="899"/>
      <c r="D190" s="899"/>
      <c r="E190" s="899"/>
      <c r="F190" s="899"/>
      <c r="G190" s="899"/>
      <c r="H190" s="899"/>
      <c r="I190" s="899"/>
      <c r="J190" s="899"/>
      <c r="K190" s="899"/>
      <c r="L190" s="900"/>
      <c r="N190" s="315"/>
      <c r="O190" s="148"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P190" s="148"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90" s="159"/>
      <c r="R190" s="159"/>
      <c r="S190" s="159"/>
    </row>
    <row r="191" spans="1:19" s="148" customFormat="1" x14ac:dyDescent="0.25">
      <c r="A191" s="39"/>
      <c r="B191" s="898"/>
      <c r="C191" s="899"/>
      <c r="D191" s="899"/>
      <c r="E191" s="899"/>
      <c r="F191" s="899"/>
      <c r="G191" s="899"/>
      <c r="H191" s="899"/>
      <c r="I191" s="899"/>
      <c r="J191" s="899"/>
      <c r="K191" s="899"/>
      <c r="L191" s="900"/>
      <c r="N191" s="315"/>
      <c r="Q191" s="159"/>
      <c r="R191" s="159"/>
      <c r="S191" s="159"/>
    </row>
    <row r="192" spans="1:19" s="148" customFormat="1" x14ac:dyDescent="0.25">
      <c r="A192" s="39"/>
      <c r="B192" s="898"/>
      <c r="C192" s="899"/>
      <c r="D192" s="899"/>
      <c r="E192" s="899"/>
      <c r="F192" s="899"/>
      <c r="G192" s="899"/>
      <c r="H192" s="899"/>
      <c r="I192" s="899"/>
      <c r="J192" s="899"/>
      <c r="K192" s="899"/>
      <c r="L192" s="900"/>
      <c r="N192" s="315"/>
      <c r="Q192" s="159"/>
      <c r="R192" s="159"/>
      <c r="S192" s="159"/>
    </row>
    <row r="193" spans="1:16" s="148" customFormat="1" x14ac:dyDescent="0.25">
      <c r="A193" s="39"/>
      <c r="B193" s="212"/>
      <c r="C193" s="213"/>
      <c r="D193" s="213"/>
      <c r="E193" s="213"/>
      <c r="F193" s="213"/>
      <c r="G193" s="213"/>
      <c r="H193" s="213"/>
      <c r="I193" s="213"/>
      <c r="J193" s="213"/>
      <c r="K193" s="213"/>
      <c r="L193" s="214"/>
      <c r="N193" s="315"/>
    </row>
    <row r="194" spans="1:16" s="3" customFormat="1" x14ac:dyDescent="0.25">
      <c r="A194" s="14"/>
      <c r="B194" s="797"/>
      <c r="C194" s="798"/>
      <c r="D194" s="798"/>
      <c r="E194" s="798"/>
      <c r="F194" s="798"/>
      <c r="G194" s="798"/>
      <c r="H194" s="798"/>
      <c r="I194" s="798"/>
      <c r="J194" s="798"/>
      <c r="K194" s="798"/>
      <c r="L194" s="799"/>
      <c r="M194" s="174"/>
      <c r="N194" s="314"/>
      <c r="O194" s="168"/>
      <c r="P194" s="168"/>
    </row>
    <row r="195" spans="1:16" s="3" customFormat="1" x14ac:dyDescent="0.25">
      <c r="A195" s="14"/>
      <c r="B195" s="797"/>
      <c r="C195" s="798"/>
      <c r="D195" s="798"/>
      <c r="E195" s="798"/>
      <c r="F195" s="798"/>
      <c r="G195" s="798"/>
      <c r="H195" s="798"/>
      <c r="I195" s="798"/>
      <c r="J195" s="798"/>
      <c r="K195" s="798"/>
      <c r="L195" s="799"/>
      <c r="M195" s="174"/>
      <c r="N195" s="314"/>
      <c r="O195" s="168"/>
      <c r="P195" s="168"/>
    </row>
    <row r="196" spans="1:16" s="3" customFormat="1" x14ac:dyDescent="0.25">
      <c r="A196" s="14"/>
      <c r="B196" s="797"/>
      <c r="C196" s="798"/>
      <c r="D196" s="798"/>
      <c r="E196" s="798"/>
      <c r="F196" s="798"/>
      <c r="G196" s="798"/>
      <c r="H196" s="798"/>
      <c r="I196" s="798"/>
      <c r="J196" s="798"/>
      <c r="K196" s="798"/>
      <c r="L196" s="799"/>
      <c r="M196" s="174"/>
      <c r="N196" s="314"/>
      <c r="O196" s="168"/>
      <c r="P196" s="168"/>
    </row>
    <row r="197" spans="1:16" s="3" customFormat="1" x14ac:dyDescent="0.25">
      <c r="A197" s="14"/>
      <c r="B197" s="797"/>
      <c r="C197" s="798"/>
      <c r="D197" s="798"/>
      <c r="E197" s="798"/>
      <c r="F197" s="798"/>
      <c r="G197" s="798"/>
      <c r="H197" s="798"/>
      <c r="I197" s="798"/>
      <c r="J197" s="798"/>
      <c r="K197" s="798"/>
      <c r="L197" s="799"/>
      <c r="M197" s="174"/>
      <c r="N197" s="314"/>
      <c r="O197" s="168"/>
      <c r="P197" s="168"/>
    </row>
    <row r="198" spans="1:16" s="3" customFormat="1" x14ac:dyDescent="0.25">
      <c r="A198" s="14"/>
      <c r="B198" s="797"/>
      <c r="C198" s="798"/>
      <c r="D198" s="798"/>
      <c r="E198" s="798"/>
      <c r="F198" s="798"/>
      <c r="G198" s="798"/>
      <c r="H198" s="798"/>
      <c r="I198" s="798"/>
      <c r="J198" s="798"/>
      <c r="K198" s="798"/>
      <c r="L198" s="799"/>
      <c r="M198" s="174"/>
      <c r="N198" s="314"/>
      <c r="O198" s="168"/>
      <c r="P198" s="168"/>
    </row>
    <row r="199" spans="1:16" s="3" customFormat="1" x14ac:dyDescent="0.25">
      <c r="A199" s="14"/>
      <c r="B199" s="797"/>
      <c r="C199" s="798"/>
      <c r="D199" s="798"/>
      <c r="E199" s="798"/>
      <c r="F199" s="798"/>
      <c r="G199" s="798"/>
      <c r="H199" s="798"/>
      <c r="I199" s="798"/>
      <c r="J199" s="798"/>
      <c r="K199" s="798"/>
      <c r="L199" s="799"/>
      <c r="M199" s="174"/>
      <c r="N199" s="314"/>
      <c r="O199" s="168"/>
      <c r="P199" s="168"/>
    </row>
    <row r="200" spans="1:16" s="3" customFormat="1" x14ac:dyDescent="0.25">
      <c r="A200" s="14"/>
      <c r="B200" s="797"/>
      <c r="C200" s="798"/>
      <c r="D200" s="798"/>
      <c r="E200" s="798"/>
      <c r="F200" s="798"/>
      <c r="G200" s="798"/>
      <c r="H200" s="798"/>
      <c r="I200" s="798"/>
      <c r="J200" s="798"/>
      <c r="K200" s="798"/>
      <c r="L200" s="799"/>
      <c r="M200" s="174"/>
      <c r="N200" s="314"/>
      <c r="O200" s="168"/>
      <c r="P200" s="168"/>
    </row>
    <row r="201" spans="1:16" s="3" customFormat="1" x14ac:dyDescent="0.25">
      <c r="A201" s="14"/>
      <c r="B201" s="797"/>
      <c r="C201" s="798"/>
      <c r="D201" s="798"/>
      <c r="E201" s="798"/>
      <c r="F201" s="798"/>
      <c r="G201" s="798"/>
      <c r="H201" s="798"/>
      <c r="I201" s="798"/>
      <c r="J201" s="798"/>
      <c r="K201" s="798"/>
      <c r="L201" s="799"/>
      <c r="M201" s="174"/>
      <c r="N201" s="314"/>
      <c r="O201" s="168"/>
      <c r="P201" s="168"/>
    </row>
    <row r="202" spans="1:16" s="148" customFormat="1" x14ac:dyDescent="0.25">
      <c r="A202" s="39"/>
      <c r="B202" s="215"/>
      <c r="C202" s="216"/>
      <c r="D202" s="216"/>
      <c r="E202" s="216"/>
      <c r="F202" s="216"/>
      <c r="G202" s="216"/>
      <c r="H202" s="216"/>
      <c r="I202" s="216"/>
      <c r="J202" s="216"/>
      <c r="K202" s="216"/>
      <c r="L202" s="217"/>
      <c r="N202" s="315"/>
    </row>
    <row r="203" spans="1:16" s="3" customFormat="1" x14ac:dyDescent="0.25">
      <c r="A203" s="13"/>
      <c r="B203" s="803" t="s">
        <v>34</v>
      </c>
      <c r="C203" s="804"/>
      <c r="D203" s="804"/>
      <c r="E203" s="804"/>
      <c r="F203" s="804"/>
      <c r="G203" s="804"/>
      <c r="H203" s="804"/>
      <c r="I203" s="804"/>
      <c r="J203" s="804"/>
      <c r="K203" s="804"/>
      <c r="L203" s="805"/>
      <c r="M203" s="202"/>
      <c r="N203" s="314"/>
    </row>
    <row r="204" spans="1:16" s="149" customFormat="1" x14ac:dyDescent="0.25">
      <c r="A204" s="186"/>
      <c r="B204" s="187"/>
      <c r="C204" s="188"/>
      <c r="D204" s="188"/>
      <c r="E204" s="188"/>
      <c r="F204" s="188"/>
      <c r="G204" s="188"/>
      <c r="H204" s="188"/>
      <c r="I204" s="188"/>
      <c r="J204" s="188"/>
      <c r="K204" s="188"/>
      <c r="L204" s="189"/>
      <c r="N204" s="320"/>
    </row>
    <row r="205" spans="1:16" s="149" customFormat="1" x14ac:dyDescent="0.25">
      <c r="A205" s="186"/>
      <c r="B205" s="800" t="str">
        <f>IF(Intro!$G$28="English",O205,P205)</f>
        <v>Indiquez la proportion de la valeur totale de vos ventes au Canada déclarée à la question 1 qui est représentée par les frais de livraison.</v>
      </c>
      <c r="C205" s="801"/>
      <c r="D205" s="801"/>
      <c r="E205" s="801"/>
      <c r="F205" s="801"/>
      <c r="G205" s="801"/>
      <c r="H205" s="801"/>
      <c r="I205" s="801"/>
      <c r="J205" s="801"/>
      <c r="K205" s="801"/>
      <c r="L205" s="802"/>
      <c r="N205" s="320"/>
      <c r="O205" s="149" t="s">
        <v>490</v>
      </c>
      <c r="P205" s="172" t="s">
        <v>491</v>
      </c>
    </row>
    <row r="206" spans="1:16" s="149" customFormat="1" x14ac:dyDescent="0.25">
      <c r="A206" s="186"/>
      <c r="B206" s="187"/>
      <c r="C206" s="188"/>
      <c r="D206" s="188"/>
      <c r="E206" s="188"/>
      <c r="F206" s="188"/>
      <c r="G206" s="188"/>
      <c r="H206" s="188"/>
      <c r="I206" s="188"/>
      <c r="J206" s="188"/>
      <c r="K206" s="188"/>
      <c r="L206" s="189"/>
      <c r="N206" s="320"/>
    </row>
    <row r="207" spans="1:16" s="11" customFormat="1" x14ac:dyDescent="0.25">
      <c r="A207" s="13"/>
      <c r="B207" s="293"/>
      <c r="D207" s="329"/>
      <c r="E207" s="329"/>
      <c r="F207" s="155"/>
      <c r="G207" s="881">
        <f>Variables!$B$6</f>
        <v>2023</v>
      </c>
      <c r="H207" s="881">
        <f>G207+1</f>
        <v>2024</v>
      </c>
      <c r="I207" s="881">
        <f>H207+1</f>
        <v>2025</v>
      </c>
      <c r="J207" s="869"/>
      <c r="K207" s="870"/>
      <c r="L207" s="197"/>
      <c r="N207" s="318"/>
      <c r="O207" s="12"/>
    </row>
    <row r="208" spans="1:16" s="11" customFormat="1" x14ac:dyDescent="0.25">
      <c r="A208" s="13"/>
      <c r="B208" s="293"/>
      <c r="D208" s="329"/>
      <c r="E208" s="329"/>
      <c r="F208" s="155"/>
      <c r="G208" s="882"/>
      <c r="H208" s="882"/>
      <c r="I208" s="882"/>
      <c r="J208" s="869"/>
      <c r="K208" s="870"/>
      <c r="L208" s="197"/>
      <c r="N208" s="318"/>
      <c r="O208" s="12"/>
    </row>
    <row r="209" spans="1:16" s="149" customFormat="1" x14ac:dyDescent="0.25">
      <c r="A209" s="186"/>
      <c r="B209" s="294"/>
      <c r="C209" s="295"/>
      <c r="D209" s="826" t="str">
        <f>IF(Intro!$G$28="English",O209,P209)</f>
        <v>Coût de livraison</v>
      </c>
      <c r="E209" s="826"/>
      <c r="F209" s="251" t="s">
        <v>149</v>
      </c>
      <c r="G209" s="286"/>
      <c r="H209" s="286"/>
      <c r="I209" s="286"/>
      <c r="J209" s="339"/>
      <c r="K209" s="340"/>
      <c r="L209" s="197"/>
      <c r="N209" s="320"/>
      <c r="O209" s="149" t="s">
        <v>157</v>
      </c>
      <c r="P209" s="149" t="s">
        <v>158</v>
      </c>
    </row>
    <row r="210" spans="1:16" s="149" customFormat="1" x14ac:dyDescent="0.25">
      <c r="A210" s="186"/>
      <c r="B210" s="187"/>
      <c r="C210" s="188"/>
      <c r="D210" s="188"/>
      <c r="E210" s="188"/>
      <c r="F210" s="188"/>
      <c r="G210" s="188"/>
      <c r="H210" s="188"/>
      <c r="I210" s="188"/>
      <c r="J210" s="188"/>
      <c r="K210" s="188"/>
      <c r="L210" s="189"/>
      <c r="N210" s="320"/>
    </row>
    <row r="211" spans="1:16" s="149" customFormat="1" x14ac:dyDescent="0.25">
      <c r="A211" s="186"/>
      <c r="B211" s="800" t="str">
        <f>IF(Intro!$G$28="English",O211,P211)</f>
        <v>Expliquez pourquoi la proportion de la valeur de vos ventes intérieures représentée par les frais de livraison a changé depuis le 1er janvier 2023.</v>
      </c>
      <c r="C211" s="801"/>
      <c r="D211" s="801"/>
      <c r="E211" s="801"/>
      <c r="F211" s="801"/>
      <c r="G211" s="801"/>
      <c r="H211" s="801"/>
      <c r="I211" s="801"/>
      <c r="J211" s="801"/>
      <c r="K211" s="801"/>
      <c r="L211" s="802"/>
      <c r="N211" s="320"/>
      <c r="O211" s="149" t="str">
        <f>"Explain why the proportion of your domestic sales value represented by delivery costs has changed since January 1, "&amp;Variables!B6&amp;"."</f>
        <v>Explain why the proportion of your domestic sales value represented by delivery costs has changed since January 1, 2023.</v>
      </c>
      <c r="P211" s="149" t="str">
        <f>"Expliquez pourquoi la proportion de la valeur de vos ventes intérieures représentée par les frais de livraison a changé depuis le 1er janvier "&amp;Variables!B6&amp;"."</f>
        <v>Expliquez pourquoi la proportion de la valeur de vos ventes intérieures représentée par les frais de livraison a changé depuis le 1er janvier 2023.</v>
      </c>
    </row>
    <row r="212" spans="1:16" s="149" customFormat="1" x14ac:dyDescent="0.25">
      <c r="A212" s="186"/>
      <c r="B212" s="187"/>
      <c r="C212" s="188"/>
      <c r="D212" s="188"/>
      <c r="E212" s="188"/>
      <c r="F212" s="188"/>
      <c r="G212" s="188"/>
      <c r="H212" s="188"/>
      <c r="I212" s="188"/>
      <c r="J212" s="188"/>
      <c r="K212" s="188"/>
      <c r="L212" s="189"/>
      <c r="N212" s="320"/>
    </row>
    <row r="213" spans="1:16" s="3" customFormat="1" x14ac:dyDescent="0.25">
      <c r="A213" s="14"/>
      <c r="B213" s="797"/>
      <c r="C213" s="798"/>
      <c r="D213" s="798"/>
      <c r="E213" s="798"/>
      <c r="F213" s="798"/>
      <c r="G213" s="798"/>
      <c r="H213" s="798"/>
      <c r="I213" s="798"/>
      <c r="J213" s="798"/>
      <c r="K213" s="798"/>
      <c r="L213" s="799"/>
      <c r="M213" s="174"/>
      <c r="N213" s="314"/>
      <c r="O213" s="168"/>
      <c r="P213" s="168"/>
    </row>
    <row r="214" spans="1:16" s="3" customFormat="1" x14ac:dyDescent="0.25">
      <c r="A214" s="14"/>
      <c r="B214" s="797"/>
      <c r="C214" s="798"/>
      <c r="D214" s="798"/>
      <c r="E214" s="798"/>
      <c r="F214" s="798"/>
      <c r="G214" s="798"/>
      <c r="H214" s="798"/>
      <c r="I214" s="798"/>
      <c r="J214" s="798"/>
      <c r="K214" s="798"/>
      <c r="L214" s="799"/>
      <c r="M214" s="174"/>
      <c r="N214" s="314"/>
      <c r="O214" s="168"/>
      <c r="P214" s="168"/>
    </row>
    <row r="215" spans="1:16" s="3" customFormat="1" x14ac:dyDescent="0.25">
      <c r="A215" s="14"/>
      <c r="B215" s="797"/>
      <c r="C215" s="798"/>
      <c r="D215" s="798"/>
      <c r="E215" s="798"/>
      <c r="F215" s="798"/>
      <c r="G215" s="798"/>
      <c r="H215" s="798"/>
      <c r="I215" s="798"/>
      <c r="J215" s="798"/>
      <c r="K215" s="798"/>
      <c r="L215" s="799"/>
      <c r="M215" s="174"/>
      <c r="N215" s="314"/>
      <c r="O215" s="168"/>
      <c r="P215" s="168"/>
    </row>
    <row r="216" spans="1:16" s="3" customFormat="1" x14ac:dyDescent="0.25">
      <c r="A216" s="14"/>
      <c r="B216" s="797"/>
      <c r="C216" s="798"/>
      <c r="D216" s="798"/>
      <c r="E216" s="798"/>
      <c r="F216" s="798"/>
      <c r="G216" s="798"/>
      <c r="H216" s="798"/>
      <c r="I216" s="798"/>
      <c r="J216" s="798"/>
      <c r="K216" s="798"/>
      <c r="L216" s="799"/>
      <c r="M216" s="174"/>
      <c r="N216" s="314"/>
      <c r="O216" s="168"/>
      <c r="P216" s="168"/>
    </row>
    <row r="217" spans="1:16" s="3" customFormat="1" x14ac:dyDescent="0.25">
      <c r="A217" s="14"/>
      <c r="B217" s="797"/>
      <c r="C217" s="798"/>
      <c r="D217" s="798"/>
      <c r="E217" s="798"/>
      <c r="F217" s="798"/>
      <c r="G217" s="798"/>
      <c r="H217" s="798"/>
      <c r="I217" s="798"/>
      <c r="J217" s="798"/>
      <c r="K217" s="798"/>
      <c r="L217" s="799"/>
      <c r="M217" s="174"/>
      <c r="N217" s="314"/>
      <c r="O217" s="168"/>
      <c r="P217" s="168"/>
    </row>
    <row r="218" spans="1:16" s="3" customFormat="1" x14ac:dyDescent="0.25">
      <c r="A218" s="14"/>
      <c r="B218" s="797"/>
      <c r="C218" s="798"/>
      <c r="D218" s="798"/>
      <c r="E218" s="798"/>
      <c r="F218" s="798"/>
      <c r="G218" s="798"/>
      <c r="H218" s="798"/>
      <c r="I218" s="798"/>
      <c r="J218" s="798"/>
      <c r="K218" s="798"/>
      <c r="L218" s="799"/>
      <c r="M218" s="174"/>
      <c r="N218" s="314"/>
      <c r="O218" s="168"/>
      <c r="P218" s="168"/>
    </row>
    <row r="219" spans="1:16" s="3" customFormat="1" x14ac:dyDescent="0.25">
      <c r="A219" s="14"/>
      <c r="B219" s="797"/>
      <c r="C219" s="798"/>
      <c r="D219" s="798"/>
      <c r="E219" s="798"/>
      <c r="F219" s="798"/>
      <c r="G219" s="798"/>
      <c r="H219" s="798"/>
      <c r="I219" s="798"/>
      <c r="J219" s="798"/>
      <c r="K219" s="798"/>
      <c r="L219" s="799"/>
      <c r="M219" s="174"/>
      <c r="N219" s="314"/>
      <c r="O219" s="168"/>
      <c r="P219" s="168"/>
    </row>
    <row r="220" spans="1:16" s="3" customFormat="1" x14ac:dyDescent="0.25">
      <c r="A220" s="14"/>
      <c r="B220" s="797"/>
      <c r="C220" s="798"/>
      <c r="D220" s="798"/>
      <c r="E220" s="798"/>
      <c r="F220" s="798"/>
      <c r="G220" s="798"/>
      <c r="H220" s="798"/>
      <c r="I220" s="798"/>
      <c r="J220" s="798"/>
      <c r="K220" s="798"/>
      <c r="L220" s="799"/>
      <c r="M220" s="174"/>
      <c r="N220" s="314"/>
      <c r="O220" s="168"/>
      <c r="P220" s="168"/>
    </row>
    <row r="221" spans="1:16" s="149" customFormat="1" x14ac:dyDescent="0.25">
      <c r="A221" s="186"/>
      <c r="B221" s="193"/>
      <c r="C221" s="194"/>
      <c r="D221" s="194"/>
      <c r="E221" s="194"/>
      <c r="F221" s="194"/>
      <c r="G221" s="194"/>
      <c r="H221" s="194"/>
      <c r="I221" s="194"/>
      <c r="J221" s="194"/>
      <c r="K221" s="194"/>
      <c r="L221" s="195"/>
      <c r="N221" s="320"/>
    </row>
    <row r="222" spans="1:16" s="3" customFormat="1" x14ac:dyDescent="0.25">
      <c r="A222" s="13"/>
      <c r="B222" s="803" t="s">
        <v>35</v>
      </c>
      <c r="C222" s="804"/>
      <c r="D222" s="804"/>
      <c r="E222" s="804"/>
      <c r="F222" s="804"/>
      <c r="G222" s="804"/>
      <c r="H222" s="804"/>
      <c r="I222" s="804"/>
      <c r="J222" s="804"/>
      <c r="K222" s="804"/>
      <c r="L222" s="805"/>
      <c r="M222" s="202"/>
      <c r="N222" s="314"/>
    </row>
    <row r="223" spans="1:16" s="149" customFormat="1" x14ac:dyDescent="0.25">
      <c r="A223" s="186"/>
      <c r="B223" s="187"/>
      <c r="C223" s="188"/>
      <c r="D223" s="188"/>
      <c r="E223" s="188"/>
      <c r="F223" s="188"/>
      <c r="G223" s="188"/>
      <c r="H223" s="188"/>
      <c r="I223" s="188"/>
      <c r="J223" s="188"/>
      <c r="K223" s="188"/>
      <c r="L223" s="189"/>
      <c r="N223" s="320"/>
    </row>
    <row r="224" spans="1:16" s="149" customFormat="1" x14ac:dyDescent="0.25">
      <c r="A224" s="186"/>
      <c r="B224" s="709" t="str">
        <f>IF(Intro!$G$28="English",O224,P224)</f>
        <v>Fournissez les stratégies et les objectifs de votre entreprise pour les deux prochaines années en ce qui concerne les ventes intérieures de la production nationale des marchandises. Fournir la justification et les hypothèses qui sous-tendent ces stratégies et objectifs.</v>
      </c>
      <c r="C224" s="710"/>
      <c r="D224" s="710"/>
      <c r="E224" s="710"/>
      <c r="F224" s="710"/>
      <c r="G224" s="710"/>
      <c r="H224" s="710"/>
      <c r="I224" s="710"/>
      <c r="J224" s="710"/>
      <c r="K224" s="710"/>
      <c r="L224" s="711"/>
      <c r="N224" s="320"/>
      <c r="O224" s="149" t="s">
        <v>160</v>
      </c>
      <c r="P224" s="149" t="s">
        <v>161</v>
      </c>
    </row>
    <row r="225" spans="1:16" s="149" customFormat="1" x14ac:dyDescent="0.25">
      <c r="A225" s="186"/>
      <c r="B225" s="709"/>
      <c r="C225" s="710"/>
      <c r="D225" s="710"/>
      <c r="E225" s="710"/>
      <c r="F225" s="710"/>
      <c r="G225" s="710"/>
      <c r="H225" s="710"/>
      <c r="I225" s="710"/>
      <c r="J225" s="710"/>
      <c r="K225" s="710"/>
      <c r="L225" s="711"/>
      <c r="N225" s="320"/>
    </row>
    <row r="226" spans="1:16" s="149" customFormat="1" x14ac:dyDescent="0.25">
      <c r="A226" s="186"/>
      <c r="B226" s="187"/>
      <c r="C226" s="188"/>
      <c r="D226" s="188"/>
      <c r="E226" s="188"/>
      <c r="F226" s="188"/>
      <c r="G226" s="188"/>
      <c r="H226" s="188"/>
      <c r="I226" s="188"/>
      <c r="J226" s="188"/>
      <c r="K226" s="188"/>
      <c r="L226" s="189"/>
      <c r="N226" s="320"/>
    </row>
    <row r="227" spans="1:16" s="3" customFormat="1" x14ac:dyDescent="0.25">
      <c r="A227" s="14"/>
      <c r="B227" s="797"/>
      <c r="C227" s="798"/>
      <c r="D227" s="798"/>
      <c r="E227" s="798"/>
      <c r="F227" s="798"/>
      <c r="G227" s="798"/>
      <c r="H227" s="798"/>
      <c r="I227" s="798"/>
      <c r="J227" s="798"/>
      <c r="K227" s="798"/>
      <c r="L227" s="799"/>
      <c r="M227" s="174"/>
      <c r="N227" s="314"/>
      <c r="O227" s="168"/>
      <c r="P227" s="168"/>
    </row>
    <row r="228" spans="1:16" s="3" customFormat="1" x14ac:dyDescent="0.25">
      <c r="A228" s="14"/>
      <c r="B228" s="797"/>
      <c r="C228" s="798"/>
      <c r="D228" s="798"/>
      <c r="E228" s="798"/>
      <c r="F228" s="798"/>
      <c r="G228" s="798"/>
      <c r="H228" s="798"/>
      <c r="I228" s="798"/>
      <c r="J228" s="798"/>
      <c r="K228" s="798"/>
      <c r="L228" s="799"/>
      <c r="M228" s="174"/>
      <c r="N228" s="314"/>
      <c r="O228" s="168"/>
      <c r="P228" s="168"/>
    </row>
    <row r="229" spans="1:16" s="3" customFormat="1" x14ac:dyDescent="0.25">
      <c r="A229" s="14"/>
      <c r="B229" s="797"/>
      <c r="C229" s="798"/>
      <c r="D229" s="798"/>
      <c r="E229" s="798"/>
      <c r="F229" s="798"/>
      <c r="G229" s="798"/>
      <c r="H229" s="798"/>
      <c r="I229" s="798"/>
      <c r="J229" s="798"/>
      <c r="K229" s="798"/>
      <c r="L229" s="799"/>
      <c r="M229" s="174"/>
      <c r="N229" s="314"/>
      <c r="O229" s="168"/>
      <c r="P229" s="168"/>
    </row>
    <row r="230" spans="1:16" s="3" customFormat="1" x14ac:dyDescent="0.25">
      <c r="A230" s="14"/>
      <c r="B230" s="797"/>
      <c r="C230" s="798"/>
      <c r="D230" s="798"/>
      <c r="E230" s="798"/>
      <c r="F230" s="798"/>
      <c r="G230" s="798"/>
      <c r="H230" s="798"/>
      <c r="I230" s="798"/>
      <c r="J230" s="798"/>
      <c r="K230" s="798"/>
      <c r="L230" s="799"/>
      <c r="M230" s="174"/>
      <c r="N230" s="314"/>
      <c r="O230" s="168"/>
      <c r="P230" s="168"/>
    </row>
    <row r="231" spans="1:16" s="3" customFormat="1" x14ac:dyDescent="0.25">
      <c r="A231" s="14"/>
      <c r="B231" s="797"/>
      <c r="C231" s="798"/>
      <c r="D231" s="798"/>
      <c r="E231" s="798"/>
      <c r="F231" s="798"/>
      <c r="G231" s="798"/>
      <c r="H231" s="798"/>
      <c r="I231" s="798"/>
      <c r="J231" s="798"/>
      <c r="K231" s="798"/>
      <c r="L231" s="799"/>
      <c r="M231" s="174"/>
      <c r="N231" s="314"/>
      <c r="O231" s="168"/>
      <c r="P231" s="168"/>
    </row>
    <row r="232" spans="1:16" s="3" customFormat="1" x14ac:dyDescent="0.25">
      <c r="A232" s="14"/>
      <c r="B232" s="797"/>
      <c r="C232" s="798"/>
      <c r="D232" s="798"/>
      <c r="E232" s="798"/>
      <c r="F232" s="798"/>
      <c r="G232" s="798"/>
      <c r="H232" s="798"/>
      <c r="I232" s="798"/>
      <c r="J232" s="798"/>
      <c r="K232" s="798"/>
      <c r="L232" s="799"/>
      <c r="M232" s="174"/>
      <c r="N232" s="314"/>
      <c r="O232" s="168"/>
      <c r="P232" s="168"/>
    </row>
    <row r="233" spans="1:16" s="3" customFormat="1" x14ac:dyDescent="0.25">
      <c r="A233" s="14"/>
      <c r="B233" s="797"/>
      <c r="C233" s="798"/>
      <c r="D233" s="798"/>
      <c r="E233" s="798"/>
      <c r="F233" s="798"/>
      <c r="G233" s="798"/>
      <c r="H233" s="798"/>
      <c r="I233" s="798"/>
      <c r="J233" s="798"/>
      <c r="K233" s="798"/>
      <c r="L233" s="799"/>
      <c r="M233" s="174"/>
      <c r="N233" s="314"/>
      <c r="O233" s="168"/>
      <c r="P233" s="168"/>
    </row>
    <row r="234" spans="1:16" s="3" customFormat="1" x14ac:dyDescent="0.25">
      <c r="A234" s="14"/>
      <c r="B234" s="797"/>
      <c r="C234" s="798"/>
      <c r="D234" s="798"/>
      <c r="E234" s="798"/>
      <c r="F234" s="798"/>
      <c r="G234" s="798"/>
      <c r="H234" s="798"/>
      <c r="I234" s="798"/>
      <c r="J234" s="798"/>
      <c r="K234" s="798"/>
      <c r="L234" s="799"/>
      <c r="M234" s="174"/>
      <c r="N234" s="314"/>
      <c r="O234" s="168"/>
      <c r="P234" s="168"/>
    </row>
    <row r="235" spans="1:16" s="149" customFormat="1" x14ac:dyDescent="0.25">
      <c r="A235" s="186"/>
      <c r="B235" s="193"/>
      <c r="C235" s="194"/>
      <c r="D235" s="194"/>
      <c r="E235" s="194"/>
      <c r="F235" s="194"/>
      <c r="G235" s="194"/>
      <c r="H235" s="194"/>
      <c r="I235" s="194"/>
      <c r="J235" s="194"/>
      <c r="K235" s="194"/>
      <c r="L235" s="195"/>
      <c r="N235" s="320"/>
    </row>
    <row r="236" spans="1:16" s="3" customFormat="1" x14ac:dyDescent="0.25">
      <c r="A236" s="13"/>
      <c r="B236" s="803" t="s">
        <v>36</v>
      </c>
      <c r="C236" s="804"/>
      <c r="D236" s="804"/>
      <c r="E236" s="804"/>
      <c r="F236" s="804"/>
      <c r="G236" s="804"/>
      <c r="H236" s="804"/>
      <c r="I236" s="804"/>
      <c r="J236" s="804"/>
      <c r="K236" s="804"/>
      <c r="L236" s="805"/>
      <c r="M236" s="202"/>
      <c r="N236" s="314"/>
    </row>
    <row r="237" spans="1:16" s="149" customFormat="1" x14ac:dyDescent="0.25">
      <c r="A237" s="186"/>
      <c r="B237" s="187"/>
      <c r="C237" s="188"/>
      <c r="D237" s="188"/>
      <c r="E237" s="188"/>
      <c r="F237" s="188"/>
      <c r="G237" s="188"/>
      <c r="H237" s="188"/>
      <c r="I237" s="188"/>
      <c r="J237" s="188"/>
      <c r="K237" s="188"/>
      <c r="L237" s="189"/>
      <c r="N237" s="320"/>
    </row>
    <row r="238" spans="1:16" s="149" customFormat="1" x14ac:dyDescent="0.25">
      <c r="A238" s="186"/>
      <c r="B238" s="734" t="str">
        <f>IF(Intro!$G$28="English",O238,P238)</f>
        <v>Fournissez les stratégies et les objectifs de votre entreprise pour les deux prochaines années en ce qui concerne les prix des marchandises. Fournir la justification et les hypothèses qui sous-tendent ces stratégies et objectifs.</v>
      </c>
      <c r="C238" s="735"/>
      <c r="D238" s="735"/>
      <c r="E238" s="735"/>
      <c r="F238" s="735"/>
      <c r="G238" s="735"/>
      <c r="H238" s="735"/>
      <c r="I238" s="735"/>
      <c r="J238" s="735"/>
      <c r="K238" s="735"/>
      <c r="L238" s="736"/>
      <c r="N238" s="320"/>
      <c r="O238" s="149" t="s">
        <v>293</v>
      </c>
      <c r="P238" s="149" t="s">
        <v>164</v>
      </c>
    </row>
    <row r="239" spans="1:16" s="149" customFormat="1" x14ac:dyDescent="0.25">
      <c r="A239" s="186"/>
      <c r="B239" s="734"/>
      <c r="C239" s="735"/>
      <c r="D239" s="735"/>
      <c r="E239" s="735"/>
      <c r="F239" s="735"/>
      <c r="G239" s="735"/>
      <c r="H239" s="735"/>
      <c r="I239" s="735"/>
      <c r="J239" s="735"/>
      <c r="K239" s="735"/>
      <c r="L239" s="736"/>
      <c r="N239" s="320"/>
    </row>
    <row r="240" spans="1:16" s="149" customFormat="1" x14ac:dyDescent="0.25">
      <c r="A240" s="186"/>
      <c r="B240" s="187"/>
      <c r="C240" s="188"/>
      <c r="D240" s="188"/>
      <c r="E240" s="188"/>
      <c r="F240" s="188"/>
      <c r="G240" s="188"/>
      <c r="H240" s="188"/>
      <c r="I240" s="188"/>
      <c r="J240" s="188"/>
      <c r="K240" s="188"/>
      <c r="L240" s="189"/>
      <c r="N240" s="320"/>
    </row>
    <row r="241" spans="1:16" s="3" customFormat="1" x14ac:dyDescent="0.25">
      <c r="A241" s="14"/>
      <c r="B241" s="797"/>
      <c r="C241" s="798"/>
      <c r="D241" s="798"/>
      <c r="E241" s="798"/>
      <c r="F241" s="798"/>
      <c r="G241" s="798"/>
      <c r="H241" s="798"/>
      <c r="I241" s="798"/>
      <c r="J241" s="798"/>
      <c r="K241" s="798"/>
      <c r="L241" s="799"/>
      <c r="M241" s="174"/>
      <c r="N241" s="314"/>
      <c r="O241" s="168"/>
      <c r="P241" s="168"/>
    </row>
    <row r="242" spans="1:16" s="3" customFormat="1" x14ac:dyDescent="0.25">
      <c r="A242" s="14"/>
      <c r="B242" s="797"/>
      <c r="C242" s="798"/>
      <c r="D242" s="798"/>
      <c r="E242" s="798"/>
      <c r="F242" s="798"/>
      <c r="G242" s="798"/>
      <c r="H242" s="798"/>
      <c r="I242" s="798"/>
      <c r="J242" s="798"/>
      <c r="K242" s="798"/>
      <c r="L242" s="799"/>
      <c r="M242" s="174"/>
      <c r="N242" s="314"/>
      <c r="O242" s="168"/>
      <c r="P242" s="168"/>
    </row>
    <row r="243" spans="1:16" s="3" customFormat="1" x14ac:dyDescent="0.25">
      <c r="A243" s="14"/>
      <c r="B243" s="797"/>
      <c r="C243" s="798"/>
      <c r="D243" s="798"/>
      <c r="E243" s="798"/>
      <c r="F243" s="798"/>
      <c r="G243" s="798"/>
      <c r="H243" s="798"/>
      <c r="I243" s="798"/>
      <c r="J243" s="798"/>
      <c r="K243" s="798"/>
      <c r="L243" s="799"/>
      <c r="M243" s="174"/>
      <c r="N243" s="314"/>
      <c r="O243" s="168"/>
      <c r="P243" s="168"/>
    </row>
    <row r="244" spans="1:16" s="3" customFormat="1" x14ac:dyDescent="0.25">
      <c r="A244" s="14"/>
      <c r="B244" s="797"/>
      <c r="C244" s="798"/>
      <c r="D244" s="798"/>
      <c r="E244" s="798"/>
      <c r="F244" s="798"/>
      <c r="G244" s="798"/>
      <c r="H244" s="798"/>
      <c r="I244" s="798"/>
      <c r="J244" s="798"/>
      <c r="K244" s="798"/>
      <c r="L244" s="799"/>
      <c r="M244" s="174"/>
      <c r="N244" s="314"/>
      <c r="O244" s="168"/>
      <c r="P244" s="168"/>
    </row>
    <row r="245" spans="1:16" s="3" customFormat="1" x14ac:dyDescent="0.25">
      <c r="A245" s="14"/>
      <c r="B245" s="797"/>
      <c r="C245" s="798"/>
      <c r="D245" s="798"/>
      <c r="E245" s="798"/>
      <c r="F245" s="798"/>
      <c r="G245" s="798"/>
      <c r="H245" s="798"/>
      <c r="I245" s="798"/>
      <c r="J245" s="798"/>
      <c r="K245" s="798"/>
      <c r="L245" s="799"/>
      <c r="M245" s="174"/>
      <c r="N245" s="314"/>
      <c r="O245" s="168"/>
      <c r="P245" s="168"/>
    </row>
    <row r="246" spans="1:16" s="3" customFormat="1" x14ac:dyDescent="0.25">
      <c r="A246" s="14"/>
      <c r="B246" s="797"/>
      <c r="C246" s="798"/>
      <c r="D246" s="798"/>
      <c r="E246" s="798"/>
      <c r="F246" s="798"/>
      <c r="G246" s="798"/>
      <c r="H246" s="798"/>
      <c r="I246" s="798"/>
      <c r="J246" s="798"/>
      <c r="K246" s="798"/>
      <c r="L246" s="799"/>
      <c r="M246" s="174"/>
      <c r="N246" s="314"/>
      <c r="O246" s="168"/>
      <c r="P246" s="168"/>
    </row>
    <row r="247" spans="1:16" s="3" customFormat="1" x14ac:dyDescent="0.25">
      <c r="A247" s="14"/>
      <c r="B247" s="797"/>
      <c r="C247" s="798"/>
      <c r="D247" s="798"/>
      <c r="E247" s="798"/>
      <c r="F247" s="798"/>
      <c r="G247" s="798"/>
      <c r="H247" s="798"/>
      <c r="I247" s="798"/>
      <c r="J247" s="798"/>
      <c r="K247" s="798"/>
      <c r="L247" s="799"/>
      <c r="M247" s="174"/>
      <c r="N247" s="314"/>
      <c r="O247" s="168"/>
      <c r="P247" s="168"/>
    </row>
    <row r="248" spans="1:16" s="3" customFormat="1" x14ac:dyDescent="0.25">
      <c r="A248" s="14"/>
      <c r="B248" s="797"/>
      <c r="C248" s="798"/>
      <c r="D248" s="798"/>
      <c r="E248" s="798"/>
      <c r="F248" s="798"/>
      <c r="G248" s="798"/>
      <c r="H248" s="798"/>
      <c r="I248" s="798"/>
      <c r="J248" s="798"/>
      <c r="K248" s="798"/>
      <c r="L248" s="799"/>
      <c r="M248" s="174"/>
      <c r="N248" s="314"/>
      <c r="O248" s="168"/>
      <c r="P248" s="168"/>
    </row>
    <row r="249" spans="1:16" s="149" customFormat="1" x14ac:dyDescent="0.25">
      <c r="A249" s="186"/>
      <c r="B249" s="193"/>
      <c r="C249" s="194"/>
      <c r="D249" s="194"/>
      <c r="E249" s="194"/>
      <c r="F249" s="194"/>
      <c r="G249" s="194"/>
      <c r="H249" s="194"/>
      <c r="I249" s="194"/>
      <c r="J249" s="194"/>
      <c r="K249" s="194"/>
      <c r="L249" s="195"/>
      <c r="N249" s="320"/>
    </row>
    <row r="250" spans="1:16" s="3" customFormat="1" x14ac:dyDescent="0.25">
      <c r="A250" s="13"/>
      <c r="B250" s="803" t="s">
        <v>37</v>
      </c>
      <c r="C250" s="804"/>
      <c r="D250" s="804"/>
      <c r="E250" s="804"/>
      <c r="F250" s="804"/>
      <c r="G250" s="804"/>
      <c r="H250" s="804"/>
      <c r="I250" s="804"/>
      <c r="J250" s="804"/>
      <c r="K250" s="804"/>
      <c r="L250" s="805"/>
      <c r="M250" s="202"/>
      <c r="N250" s="314"/>
    </row>
    <row r="251" spans="1:16" s="149" customFormat="1" x14ac:dyDescent="0.25">
      <c r="A251" s="186"/>
      <c r="B251" s="187"/>
      <c r="C251" s="188"/>
      <c r="D251" s="188"/>
      <c r="E251" s="188"/>
      <c r="F251" s="188"/>
      <c r="G251" s="188"/>
      <c r="H251" s="188"/>
      <c r="I251" s="188"/>
      <c r="J251" s="188"/>
      <c r="K251" s="188"/>
      <c r="L251" s="189"/>
      <c r="N251" s="320"/>
    </row>
    <row r="252" spans="1:16" s="149" customFormat="1" x14ac:dyDescent="0.25">
      <c r="A252" s="186"/>
      <c r="B252" s="734" t="str">
        <f>IF(Intro!$G$28="English",O252,P252)</f>
        <v>Fournissez les stratégies et les objectifs de votre entreprise pour les deux prochaines années en ce qui concerne les ventes à l'exportation des marchandises. Fournir la justification et les hypothèses qui sous-tendent ces stratégies et objectifs.</v>
      </c>
      <c r="C252" s="735"/>
      <c r="D252" s="735"/>
      <c r="E252" s="735"/>
      <c r="F252" s="735"/>
      <c r="G252" s="735"/>
      <c r="H252" s="735"/>
      <c r="I252" s="735"/>
      <c r="J252" s="735"/>
      <c r="K252" s="735"/>
      <c r="L252" s="736"/>
      <c r="N252" s="320"/>
      <c r="O252" s="149" t="s">
        <v>162</v>
      </c>
      <c r="P252" s="149" t="s">
        <v>163</v>
      </c>
    </row>
    <row r="253" spans="1:16" s="149" customFormat="1" x14ac:dyDescent="0.25">
      <c r="A253" s="186"/>
      <c r="B253" s="734"/>
      <c r="C253" s="735"/>
      <c r="D253" s="735"/>
      <c r="E253" s="735"/>
      <c r="F253" s="735"/>
      <c r="G253" s="735"/>
      <c r="H253" s="735"/>
      <c r="I253" s="735"/>
      <c r="J253" s="735"/>
      <c r="K253" s="735"/>
      <c r="L253" s="736"/>
      <c r="N253" s="320"/>
    </row>
    <row r="254" spans="1:16" s="149" customFormat="1" x14ac:dyDescent="0.25">
      <c r="A254" s="186"/>
      <c r="B254" s="187"/>
      <c r="C254" s="188"/>
      <c r="D254" s="188"/>
      <c r="E254" s="188"/>
      <c r="F254" s="188"/>
      <c r="G254" s="188"/>
      <c r="H254" s="188"/>
      <c r="I254" s="188"/>
      <c r="J254" s="188"/>
      <c r="K254" s="188"/>
      <c r="L254" s="189"/>
      <c r="N254" s="320"/>
    </row>
    <row r="255" spans="1:16" s="3" customFormat="1" x14ac:dyDescent="0.25">
      <c r="A255" s="14"/>
      <c r="B255" s="797"/>
      <c r="C255" s="798"/>
      <c r="D255" s="798"/>
      <c r="E255" s="798"/>
      <c r="F255" s="798"/>
      <c r="G255" s="798"/>
      <c r="H255" s="798"/>
      <c r="I255" s="798"/>
      <c r="J255" s="798"/>
      <c r="K255" s="798"/>
      <c r="L255" s="799"/>
      <c r="M255" s="174"/>
      <c r="N255" s="314"/>
      <c r="O255" s="168"/>
      <c r="P255" s="168"/>
    </row>
    <row r="256" spans="1:16" s="3" customFormat="1" x14ac:dyDescent="0.25">
      <c r="A256" s="14"/>
      <c r="B256" s="797"/>
      <c r="C256" s="798"/>
      <c r="D256" s="798"/>
      <c r="E256" s="798"/>
      <c r="F256" s="798"/>
      <c r="G256" s="798"/>
      <c r="H256" s="798"/>
      <c r="I256" s="798"/>
      <c r="J256" s="798"/>
      <c r="K256" s="798"/>
      <c r="L256" s="799"/>
      <c r="M256" s="174"/>
      <c r="N256" s="314"/>
      <c r="O256" s="168"/>
      <c r="P256" s="168"/>
    </row>
    <row r="257" spans="1:17" s="3" customFormat="1" x14ac:dyDescent="0.25">
      <c r="A257" s="14"/>
      <c r="B257" s="797"/>
      <c r="C257" s="798"/>
      <c r="D257" s="798"/>
      <c r="E257" s="798"/>
      <c r="F257" s="798"/>
      <c r="G257" s="798"/>
      <c r="H257" s="798"/>
      <c r="I257" s="798"/>
      <c r="J257" s="798"/>
      <c r="K257" s="798"/>
      <c r="L257" s="799"/>
      <c r="M257" s="174"/>
      <c r="N257" s="314"/>
      <c r="O257" s="168"/>
      <c r="P257" s="168"/>
    </row>
    <row r="258" spans="1:17" s="3" customFormat="1" x14ac:dyDescent="0.25">
      <c r="A258" s="14"/>
      <c r="B258" s="797"/>
      <c r="C258" s="798"/>
      <c r="D258" s="798"/>
      <c r="E258" s="798"/>
      <c r="F258" s="798"/>
      <c r="G258" s="798"/>
      <c r="H258" s="798"/>
      <c r="I258" s="798"/>
      <c r="J258" s="798"/>
      <c r="K258" s="798"/>
      <c r="L258" s="799"/>
      <c r="M258" s="174"/>
      <c r="N258" s="314"/>
      <c r="O258" s="168"/>
      <c r="P258" s="168"/>
    </row>
    <row r="259" spans="1:17" s="3" customFormat="1" x14ac:dyDescent="0.25">
      <c r="A259" s="14"/>
      <c r="B259" s="797"/>
      <c r="C259" s="798"/>
      <c r="D259" s="798"/>
      <c r="E259" s="798"/>
      <c r="F259" s="798"/>
      <c r="G259" s="798"/>
      <c r="H259" s="798"/>
      <c r="I259" s="798"/>
      <c r="J259" s="798"/>
      <c r="K259" s="798"/>
      <c r="L259" s="799"/>
      <c r="M259" s="174"/>
      <c r="N259" s="314"/>
      <c r="O259" s="168"/>
      <c r="P259" s="168"/>
    </row>
    <row r="260" spans="1:17" s="3" customFormat="1" x14ac:dyDescent="0.25">
      <c r="A260" s="14"/>
      <c r="B260" s="797"/>
      <c r="C260" s="798"/>
      <c r="D260" s="798"/>
      <c r="E260" s="798"/>
      <c r="F260" s="798"/>
      <c r="G260" s="798"/>
      <c r="H260" s="798"/>
      <c r="I260" s="798"/>
      <c r="J260" s="798"/>
      <c r="K260" s="798"/>
      <c r="L260" s="799"/>
      <c r="M260" s="174"/>
      <c r="N260" s="314"/>
      <c r="O260" s="168"/>
      <c r="P260" s="168"/>
    </row>
    <row r="261" spans="1:17" s="3" customFormat="1" x14ac:dyDescent="0.25">
      <c r="A261" s="14"/>
      <c r="B261" s="797"/>
      <c r="C261" s="798"/>
      <c r="D261" s="798"/>
      <c r="E261" s="798"/>
      <c r="F261" s="798"/>
      <c r="G261" s="798"/>
      <c r="H261" s="798"/>
      <c r="I261" s="798"/>
      <c r="J261" s="798"/>
      <c r="K261" s="798"/>
      <c r="L261" s="799"/>
      <c r="M261" s="174"/>
      <c r="N261" s="314"/>
      <c r="O261" s="168"/>
      <c r="P261" s="168"/>
    </row>
    <row r="262" spans="1:17" s="3" customFormat="1" x14ac:dyDescent="0.25">
      <c r="A262" s="14"/>
      <c r="B262" s="797"/>
      <c r="C262" s="798"/>
      <c r="D262" s="798"/>
      <c r="E262" s="798"/>
      <c r="F262" s="798"/>
      <c r="G262" s="798"/>
      <c r="H262" s="798"/>
      <c r="I262" s="798"/>
      <c r="J262" s="798"/>
      <c r="K262" s="798"/>
      <c r="L262" s="799"/>
      <c r="M262" s="174"/>
      <c r="N262" s="314"/>
      <c r="O262" s="168"/>
      <c r="P262" s="168"/>
    </row>
    <row r="263" spans="1:17" s="149" customFormat="1" x14ac:dyDescent="0.25">
      <c r="A263" s="186"/>
      <c r="B263" s="193"/>
      <c r="C263" s="194"/>
      <c r="D263" s="194"/>
      <c r="E263" s="194"/>
      <c r="F263" s="194"/>
      <c r="G263" s="194"/>
      <c r="H263" s="194"/>
      <c r="I263" s="194"/>
      <c r="J263" s="194"/>
      <c r="K263" s="194"/>
      <c r="L263" s="195"/>
      <c r="N263" s="320"/>
    </row>
    <row r="264" spans="1:17" s="149" customFormat="1" x14ac:dyDescent="0.25">
      <c r="A264" s="186"/>
      <c r="B264" s="803" t="s">
        <v>38</v>
      </c>
      <c r="C264" s="804"/>
      <c r="D264" s="804"/>
      <c r="E264" s="804"/>
      <c r="F264" s="804"/>
      <c r="G264" s="804"/>
      <c r="H264" s="804"/>
      <c r="I264" s="804"/>
      <c r="J264" s="804"/>
      <c r="K264" s="804"/>
      <c r="L264" s="805"/>
      <c r="N264" s="362"/>
    </row>
    <row r="265" spans="1:17" s="149" customFormat="1" x14ac:dyDescent="0.25">
      <c r="A265" s="186"/>
      <c r="B265" s="187"/>
      <c r="C265" s="188"/>
      <c r="D265" s="188"/>
      <c r="E265" s="188"/>
      <c r="F265" s="188"/>
      <c r="G265" s="188"/>
      <c r="H265" s="188"/>
      <c r="I265" s="188"/>
      <c r="J265" s="188"/>
      <c r="K265" s="188"/>
      <c r="L265" s="189"/>
      <c r="N265" s="362"/>
    </row>
    <row r="266" spans="1:17" s="149" customFormat="1" ht="14.45" customHeight="1" x14ac:dyDescent="0.25">
      <c r="A266" s="186"/>
      <c r="B266" s="926" t="str">
        <f>IF(Intro!$G$28="English",O266,P266)</f>
        <v>Pour les marchandises comme définies dans la description du produit de l'onglet Intro, indiquez les produits les plus importants (en volume) vendus par votre entreprise en 2025 et indiquez la part (%) de chaque produit par rapport aux ventes totales des marchandises de votre entreprise au Canada en 2025.</v>
      </c>
      <c r="C266" s="927"/>
      <c r="D266" s="927"/>
      <c r="E266" s="927"/>
      <c r="F266" s="927"/>
      <c r="G266" s="927"/>
      <c r="H266" s="927"/>
      <c r="I266" s="927"/>
      <c r="J266" s="927"/>
      <c r="K266" s="927"/>
      <c r="L266" s="928"/>
      <c r="N266" s="362"/>
      <c r="O266" s="355" t="s">
        <v>936</v>
      </c>
      <c r="P266" s="355" t="s">
        <v>937</v>
      </c>
    </row>
    <row r="267" spans="1:17" s="149" customFormat="1" x14ac:dyDescent="0.25">
      <c r="A267" s="186"/>
      <c r="B267" s="926"/>
      <c r="C267" s="927"/>
      <c r="D267" s="927"/>
      <c r="E267" s="927"/>
      <c r="F267" s="927"/>
      <c r="G267" s="927"/>
      <c r="H267" s="927"/>
      <c r="I267" s="927"/>
      <c r="J267" s="927"/>
      <c r="K267" s="927"/>
      <c r="L267" s="928"/>
      <c r="N267" s="362"/>
    </row>
    <row r="268" spans="1:17" s="149" customFormat="1" x14ac:dyDescent="0.25">
      <c r="A268" s="186"/>
      <c r="B268" s="187"/>
      <c r="C268" s="188"/>
      <c r="D268" s="188"/>
      <c r="E268" s="188"/>
      <c r="F268" s="188"/>
      <c r="G268" s="188"/>
      <c r="H268" s="188"/>
      <c r="I268" s="188"/>
      <c r="J268" s="188"/>
      <c r="K268" s="188"/>
      <c r="L268" s="189"/>
      <c r="N268" s="362"/>
    </row>
    <row r="269" spans="1:17" s="149" customFormat="1" ht="28.5" x14ac:dyDescent="0.25">
      <c r="A269" s="186"/>
      <c r="B269" s="619" t="str">
        <f>IF(Intro!$G$28="English",Variables!$B$23,Variables!$C$23)</f>
        <v>unités complètes</v>
      </c>
      <c r="C269" s="188"/>
      <c r="D269" s="188"/>
      <c r="E269" s="188"/>
      <c r="F269" s="188"/>
      <c r="G269" s="188"/>
      <c r="H269" s="188"/>
      <c r="I269" s="188"/>
      <c r="J269" s="188"/>
      <c r="K269" s="188"/>
      <c r="L269" s="189"/>
      <c r="N269" s="362"/>
      <c r="O269" s="355" t="s">
        <v>750</v>
      </c>
      <c r="P269" s="355" t="s">
        <v>751</v>
      </c>
    </row>
    <row r="270" spans="1:17" s="149" customFormat="1" x14ac:dyDescent="0.25">
      <c r="A270" s="186"/>
      <c r="B270" s="187"/>
      <c r="C270" s="892" t="str">
        <f>IF(Intro!$G$28="English",O269,P269)</f>
        <v>Produit</v>
      </c>
      <c r="D270" s="893"/>
      <c r="E270" s="893"/>
      <c r="F270" s="893"/>
      <c r="G270" s="893"/>
      <c r="H270" s="893"/>
      <c r="I270" s="894"/>
      <c r="J270" s="830" t="str">
        <f>IF(Intro!$G$28="English",O271,P271)</f>
        <v>% des ventes totales des unités complètes en 2025</v>
      </c>
      <c r="K270" s="830"/>
      <c r="L270" s="831"/>
      <c r="N270" s="362"/>
    </row>
    <row r="271" spans="1:17" s="149" customFormat="1" x14ac:dyDescent="0.25">
      <c r="A271" s="186"/>
      <c r="B271" s="187"/>
      <c r="C271" s="895"/>
      <c r="D271" s="896"/>
      <c r="E271" s="896"/>
      <c r="F271" s="896"/>
      <c r="G271" s="896"/>
      <c r="H271" s="896"/>
      <c r="I271" s="897"/>
      <c r="J271" s="830"/>
      <c r="K271" s="830"/>
      <c r="L271" s="831"/>
      <c r="N271" s="362"/>
      <c r="O271" s="148" t="s">
        <v>891</v>
      </c>
      <c r="P271" s="148" t="s">
        <v>969</v>
      </c>
    </row>
    <row r="272" spans="1:17" s="149" customFormat="1" x14ac:dyDescent="0.25">
      <c r="A272" s="186"/>
      <c r="B272" s="819">
        <v>1</v>
      </c>
      <c r="C272" s="906"/>
      <c r="D272" s="907"/>
      <c r="E272" s="907"/>
      <c r="F272" s="907"/>
      <c r="G272" s="907"/>
      <c r="H272" s="907"/>
      <c r="I272" s="908"/>
      <c r="J272" s="901"/>
      <c r="K272" s="901"/>
      <c r="L272" s="902"/>
      <c r="N272" s="362"/>
      <c r="Q272" s="148"/>
    </row>
    <row r="273" spans="1:21" s="149" customFormat="1" x14ac:dyDescent="0.25">
      <c r="A273" s="186"/>
      <c r="B273" s="819"/>
      <c r="C273" s="913"/>
      <c r="D273" s="914"/>
      <c r="E273" s="914"/>
      <c r="F273" s="914"/>
      <c r="G273" s="914"/>
      <c r="H273" s="914"/>
      <c r="I273" s="915"/>
      <c r="J273" s="903"/>
      <c r="K273" s="903"/>
      <c r="L273" s="904"/>
      <c r="N273" s="362"/>
    </row>
    <row r="274" spans="1:21" s="149" customFormat="1" x14ac:dyDescent="0.25">
      <c r="A274" s="186"/>
      <c r="B274" s="819">
        <v>2</v>
      </c>
      <c r="C274" s="906"/>
      <c r="D274" s="907"/>
      <c r="E274" s="907"/>
      <c r="F274" s="907"/>
      <c r="G274" s="907"/>
      <c r="H274" s="907"/>
      <c r="I274" s="908"/>
      <c r="J274" s="901"/>
      <c r="K274" s="901"/>
      <c r="L274" s="902"/>
      <c r="N274" s="362"/>
    </row>
    <row r="275" spans="1:21" s="149" customFormat="1" x14ac:dyDescent="0.25">
      <c r="A275" s="186"/>
      <c r="B275" s="819"/>
      <c r="C275" s="913"/>
      <c r="D275" s="914"/>
      <c r="E275" s="914"/>
      <c r="F275" s="914"/>
      <c r="G275" s="914"/>
      <c r="H275" s="914"/>
      <c r="I275" s="915"/>
      <c r="J275" s="903"/>
      <c r="K275" s="903"/>
      <c r="L275" s="904"/>
      <c r="N275" s="362"/>
    </row>
    <row r="276" spans="1:21" s="149" customFormat="1" x14ac:dyDescent="0.25">
      <c r="A276" s="186"/>
      <c r="B276" s="819">
        <v>3</v>
      </c>
      <c r="C276" s="906"/>
      <c r="D276" s="907"/>
      <c r="E276" s="907"/>
      <c r="F276" s="907"/>
      <c r="G276" s="907"/>
      <c r="H276" s="907"/>
      <c r="I276" s="908"/>
      <c r="J276" s="901"/>
      <c r="K276" s="901"/>
      <c r="L276" s="902"/>
      <c r="N276" s="362"/>
    </row>
    <row r="277" spans="1:21" s="149" customFormat="1" x14ac:dyDescent="0.25">
      <c r="A277" s="186"/>
      <c r="B277" s="819"/>
      <c r="C277" s="913"/>
      <c r="D277" s="914"/>
      <c r="E277" s="914"/>
      <c r="F277" s="914"/>
      <c r="G277" s="914"/>
      <c r="H277" s="914"/>
      <c r="I277" s="915"/>
      <c r="J277" s="903"/>
      <c r="K277" s="903"/>
      <c r="L277" s="904"/>
      <c r="N277" s="362"/>
    </row>
    <row r="278" spans="1:21" s="149" customFormat="1" x14ac:dyDescent="0.25">
      <c r="A278" s="186"/>
      <c r="B278" s="819">
        <v>4</v>
      </c>
      <c r="C278" s="906"/>
      <c r="D278" s="907"/>
      <c r="E278" s="907"/>
      <c r="F278" s="907"/>
      <c r="G278" s="907"/>
      <c r="H278" s="907"/>
      <c r="I278" s="908"/>
      <c r="J278" s="901"/>
      <c r="K278" s="901"/>
      <c r="L278" s="902"/>
      <c r="N278" s="362"/>
    </row>
    <row r="279" spans="1:21" s="149" customFormat="1" x14ac:dyDescent="0.25">
      <c r="A279" s="186"/>
      <c r="B279" s="819"/>
      <c r="C279" s="913"/>
      <c r="D279" s="914"/>
      <c r="E279" s="914"/>
      <c r="F279" s="914"/>
      <c r="G279" s="914"/>
      <c r="H279" s="914"/>
      <c r="I279" s="915"/>
      <c r="J279" s="903"/>
      <c r="K279" s="903"/>
      <c r="L279" s="904"/>
      <c r="N279" s="362"/>
    </row>
    <row r="280" spans="1:21" s="149" customFormat="1" x14ac:dyDescent="0.25">
      <c r="A280" s="186"/>
      <c r="B280" s="819">
        <v>5</v>
      </c>
      <c r="C280" s="906"/>
      <c r="D280" s="907"/>
      <c r="E280" s="907"/>
      <c r="F280" s="907"/>
      <c r="G280" s="907"/>
      <c r="H280" s="907"/>
      <c r="I280" s="908"/>
      <c r="J280" s="901"/>
      <c r="K280" s="901"/>
      <c r="L280" s="902"/>
      <c r="N280" s="362"/>
    </row>
    <row r="281" spans="1:21" s="149" customFormat="1" x14ac:dyDescent="0.25">
      <c r="A281" s="186"/>
      <c r="B281" s="905"/>
      <c r="C281" s="909"/>
      <c r="D281" s="910"/>
      <c r="E281" s="910"/>
      <c r="F281" s="910"/>
      <c r="G281" s="910"/>
      <c r="H281" s="910"/>
      <c r="I281" s="911"/>
      <c r="J281" s="935"/>
      <c r="K281" s="935"/>
      <c r="L281" s="936"/>
      <c r="N281" s="362"/>
    </row>
    <row r="282" spans="1:21" s="149" customFormat="1" x14ac:dyDescent="0.25">
      <c r="A282" s="186"/>
      <c r="B282" s="640"/>
      <c r="C282" s="188"/>
      <c r="D282" s="188"/>
      <c r="E282" s="188"/>
      <c r="F282" s="188"/>
      <c r="G282" s="188"/>
      <c r="H282" s="188"/>
      <c r="I282" s="188"/>
      <c r="J282" s="188"/>
      <c r="K282" s="188"/>
      <c r="L282" s="641"/>
      <c r="N282" s="362"/>
    </row>
    <row r="283" spans="1:21" s="159" customFormat="1" ht="28.5" x14ac:dyDescent="0.25">
      <c r="A283" s="222"/>
      <c r="B283" s="638" t="str">
        <f>IF(Intro!$G$28="English",Variables!$B$77,Variables!$C$77)</f>
        <v>sous-ensembles</v>
      </c>
      <c r="C283" s="298"/>
      <c r="D283" s="298"/>
      <c r="E283" s="298"/>
      <c r="F283" s="298"/>
      <c r="G283" s="298"/>
      <c r="H283" s="298"/>
      <c r="I283" s="298"/>
      <c r="J283" s="298"/>
      <c r="K283" s="298"/>
      <c r="L283" s="223"/>
      <c r="O283" s="148"/>
      <c r="P283" s="148"/>
      <c r="Q283" s="148"/>
      <c r="R283" s="148"/>
      <c r="S283" s="148"/>
      <c r="T283" s="148"/>
      <c r="U283" s="148"/>
    </row>
    <row r="284" spans="1:21" s="148" customFormat="1" ht="14.25" customHeight="1" x14ac:dyDescent="0.25">
      <c r="A284" s="39"/>
      <c r="B284" s="891"/>
      <c r="C284" s="892" t="str">
        <f>IF(Intro!$G$28="English",O269,P269)</f>
        <v>Produit</v>
      </c>
      <c r="D284" s="893"/>
      <c r="E284" s="893"/>
      <c r="F284" s="893"/>
      <c r="G284" s="893"/>
      <c r="H284" s="893"/>
      <c r="I284" s="894"/>
      <c r="J284" s="830" t="str">
        <f>IF(Intro!$G$28="English",O285,P285)</f>
        <v>% des ventes totales des sous-ensembles en 2025</v>
      </c>
      <c r="K284" s="830"/>
      <c r="L284" s="831"/>
      <c r="O284" s="148" t="s">
        <v>750</v>
      </c>
      <c r="P284" s="148" t="s">
        <v>751</v>
      </c>
    </row>
    <row r="285" spans="1:21" s="148" customFormat="1" x14ac:dyDescent="0.25">
      <c r="A285" s="39"/>
      <c r="B285" s="891"/>
      <c r="C285" s="895"/>
      <c r="D285" s="896"/>
      <c r="E285" s="896"/>
      <c r="F285" s="896"/>
      <c r="G285" s="896"/>
      <c r="H285" s="896"/>
      <c r="I285" s="897"/>
      <c r="J285" s="830"/>
      <c r="K285" s="830"/>
      <c r="L285" s="831"/>
      <c r="O285" s="148" t="s">
        <v>894</v>
      </c>
      <c r="P285" s="148" t="s">
        <v>895</v>
      </c>
    </row>
    <row r="286" spans="1:21" s="148" customFormat="1" x14ac:dyDescent="0.25">
      <c r="A286" s="39"/>
      <c r="B286" s="819">
        <v>1</v>
      </c>
      <c r="C286" s="681" t="str">
        <f>IF(Intro!$G$28="English",O286,P286)</f>
        <v>les cadres d’armoires et de meubles-lavabos en bois</v>
      </c>
      <c r="D286" s="682"/>
      <c r="E286" s="682"/>
      <c r="F286" s="682"/>
      <c r="G286" s="682"/>
      <c r="H286" s="682"/>
      <c r="I286" s="889"/>
      <c r="J286" s="901"/>
      <c r="K286" s="901"/>
      <c r="L286" s="902"/>
      <c r="O286" s="148" t="s">
        <v>892</v>
      </c>
      <c r="P286" s="148" t="s">
        <v>893</v>
      </c>
    </row>
    <row r="287" spans="1:21" s="148" customFormat="1" x14ac:dyDescent="0.25">
      <c r="A287" s="39"/>
      <c r="B287" s="819"/>
      <c r="C287" s="631"/>
      <c r="D287" s="632"/>
      <c r="E287" s="632"/>
      <c r="F287" s="632"/>
      <c r="G287" s="632"/>
      <c r="H287" s="632"/>
      <c r="I287" s="639"/>
      <c r="J287" s="903"/>
      <c r="K287" s="903"/>
      <c r="L287" s="904"/>
      <c r="O287" s="148" t="s">
        <v>894</v>
      </c>
      <c r="P287" s="148" t="s">
        <v>895</v>
      </c>
    </row>
    <row r="288" spans="1:21" s="148" customFormat="1" x14ac:dyDescent="0.25">
      <c r="A288" s="39"/>
      <c r="B288" s="819">
        <v>2</v>
      </c>
      <c r="C288" s="681" t="str">
        <f>IF(Intro!$G$28="English",O288,P288)</f>
        <v> les caissons d’armoires et de meubles-lavabos en bois, comprenant généralement un dessus, un dessous, des côtés, un panneau arrière, des blocs de chambranle, des extrémités ou des panneaux d’extrémité, des traverses, des coups-de-pied ou des tablettes)</v>
      </c>
      <c r="D288" s="682"/>
      <c r="E288" s="682"/>
      <c r="F288" s="682"/>
      <c r="G288" s="682"/>
      <c r="H288" s="682"/>
      <c r="I288" s="889"/>
      <c r="J288" s="901"/>
      <c r="K288" s="901"/>
      <c r="L288" s="902"/>
      <c r="O288" s="148" t="s">
        <v>896</v>
      </c>
      <c r="P288" s="148" t="s">
        <v>897</v>
      </c>
    </row>
    <row r="289" spans="1:16" s="148" customFormat="1" ht="14.25" customHeight="1" x14ac:dyDescent="0.25">
      <c r="A289" s="39"/>
      <c r="B289" s="819"/>
      <c r="C289" s="684"/>
      <c r="D289" s="685"/>
      <c r="E289" s="685"/>
      <c r="F289" s="685"/>
      <c r="G289" s="685"/>
      <c r="H289" s="685"/>
      <c r="I289" s="890"/>
      <c r="J289" s="903"/>
      <c r="K289" s="903"/>
      <c r="L289" s="904"/>
    </row>
    <row r="290" spans="1:16" s="148" customFormat="1" x14ac:dyDescent="0.25">
      <c r="A290" s="39"/>
      <c r="B290" s="819">
        <v>3</v>
      </c>
      <c r="C290" s="681" t="str">
        <f>IF(Intro!$G$28="English",O290,P290)</f>
        <v>les portes d’armoires ou de meubles-lavabos en bois</v>
      </c>
      <c r="D290" s="682"/>
      <c r="E290" s="682"/>
      <c r="F290" s="682"/>
      <c r="G290" s="682"/>
      <c r="H290" s="682"/>
      <c r="I290" s="889"/>
      <c r="J290" s="901"/>
      <c r="K290" s="901"/>
      <c r="L290" s="902"/>
      <c r="O290" s="148" t="s">
        <v>898</v>
      </c>
      <c r="P290" s="148" t="s">
        <v>899</v>
      </c>
    </row>
    <row r="291" spans="1:16" s="148" customFormat="1" ht="14.25" customHeight="1" x14ac:dyDescent="0.25">
      <c r="A291" s="39"/>
      <c r="B291" s="819"/>
      <c r="C291" s="684"/>
      <c r="D291" s="685"/>
      <c r="E291" s="685"/>
      <c r="F291" s="685"/>
      <c r="G291" s="685"/>
      <c r="H291" s="685"/>
      <c r="I291" s="890"/>
      <c r="J291" s="903"/>
      <c r="K291" s="903"/>
      <c r="L291" s="904"/>
    </row>
    <row r="292" spans="1:16" s="148" customFormat="1" x14ac:dyDescent="0.25">
      <c r="A292" s="39"/>
      <c r="B292" s="819">
        <v>4</v>
      </c>
      <c r="C292" s="681" t="str">
        <f>IF(Intro!$G$28="English",O292,P292)</f>
        <v>les tiroirs d’armoires ou de meubles-lavabos en bois et composants de tiroirs en bois, comprenant généralement les côtés, le dos, le fond et la façade</v>
      </c>
      <c r="D292" s="682"/>
      <c r="E292" s="682"/>
      <c r="F292" s="682"/>
      <c r="G292" s="682"/>
      <c r="H292" s="682"/>
      <c r="I292" s="889"/>
      <c r="J292" s="901"/>
      <c r="K292" s="901"/>
      <c r="L292" s="902"/>
      <c r="O292" s="148" t="s">
        <v>900</v>
      </c>
      <c r="P292" s="148" t="s">
        <v>901</v>
      </c>
    </row>
    <row r="293" spans="1:16" s="148" customFormat="1" ht="14.25" customHeight="1" x14ac:dyDescent="0.25">
      <c r="A293" s="39"/>
      <c r="B293" s="819"/>
      <c r="C293" s="684"/>
      <c r="D293" s="685"/>
      <c r="E293" s="685"/>
      <c r="F293" s="685"/>
      <c r="G293" s="685"/>
      <c r="H293" s="685"/>
      <c r="I293" s="890"/>
      <c r="J293" s="903"/>
      <c r="K293" s="903"/>
      <c r="L293" s="904"/>
    </row>
    <row r="294" spans="1:16" s="148" customFormat="1" x14ac:dyDescent="0.25">
      <c r="A294" s="39"/>
      <c r="B294" s="819">
        <v>5</v>
      </c>
      <c r="C294" s="681" t="str">
        <f>IF(Intro!$G$28="English",O294,P294)</f>
        <v>les panneaux arrière et panneaux d’extrémité</v>
      </c>
      <c r="D294" s="682"/>
      <c r="E294" s="682"/>
      <c r="F294" s="682"/>
      <c r="G294" s="682"/>
      <c r="H294" s="682"/>
      <c r="I294" s="889"/>
      <c r="J294" s="901"/>
      <c r="K294" s="901"/>
      <c r="L294" s="902"/>
      <c r="O294" s="148" t="s">
        <v>902</v>
      </c>
      <c r="P294" s="148" t="s">
        <v>903</v>
      </c>
    </row>
    <row r="295" spans="1:16" s="148" customFormat="1" ht="14.25" customHeight="1" x14ac:dyDescent="0.25">
      <c r="A295" s="39"/>
      <c r="B295" s="819"/>
      <c r="C295" s="684"/>
      <c r="D295" s="685"/>
      <c r="E295" s="685"/>
      <c r="F295" s="685"/>
      <c r="G295" s="685"/>
      <c r="H295" s="685"/>
      <c r="I295" s="890"/>
      <c r="J295" s="903"/>
      <c r="K295" s="903"/>
      <c r="L295" s="904"/>
    </row>
    <row r="296" spans="1:16" s="148" customFormat="1" x14ac:dyDescent="0.25">
      <c r="A296" s="39"/>
      <c r="B296" s="819">
        <v>6</v>
      </c>
      <c r="C296" s="681" t="str">
        <f>IF(Intro!$G$28="English",O296,P296)</f>
        <v xml:space="preserve"> les bureaux, tablettes et tables fixés ou intégrés à des armoires en bois</v>
      </c>
      <c r="D296" s="682"/>
      <c r="E296" s="682"/>
      <c r="F296" s="682"/>
      <c r="G296" s="682"/>
      <c r="H296" s="682"/>
      <c r="I296" s="889"/>
      <c r="J296" s="901"/>
      <c r="K296" s="901"/>
      <c r="L296" s="902"/>
      <c r="O296" s="148" t="s">
        <v>904</v>
      </c>
      <c r="P296" s="148" t="s">
        <v>905</v>
      </c>
    </row>
    <row r="297" spans="1:16" s="148" customFormat="1" ht="14.25" customHeight="1" x14ac:dyDescent="0.25">
      <c r="A297" s="39"/>
      <c r="B297" s="819"/>
      <c r="C297" s="684"/>
      <c r="D297" s="685"/>
      <c r="E297" s="685"/>
      <c r="F297" s="685"/>
      <c r="G297" s="685"/>
      <c r="H297" s="685"/>
      <c r="I297" s="890"/>
      <c r="J297" s="903"/>
      <c r="K297" s="903"/>
      <c r="L297" s="904"/>
    </row>
    <row r="298" spans="1:16" s="148" customFormat="1" x14ac:dyDescent="0.25">
      <c r="A298" s="39"/>
      <c r="B298" s="260"/>
      <c r="C298" s="260"/>
      <c r="D298" s="260"/>
      <c r="E298" s="260"/>
      <c r="F298" s="260"/>
      <c r="G298" s="260"/>
      <c r="H298" s="260"/>
      <c r="I298" s="260"/>
      <c r="J298" s="260"/>
      <c r="K298" s="260"/>
      <c r="L298" s="260"/>
      <c r="N298" s="315"/>
    </row>
    <row r="299" spans="1:16" s="149" customFormat="1" x14ac:dyDescent="0.25">
      <c r="A299" s="186"/>
      <c r="B299" s="803" t="s">
        <v>39</v>
      </c>
      <c r="C299" s="804"/>
      <c r="D299" s="804"/>
      <c r="E299" s="804"/>
      <c r="F299" s="804"/>
      <c r="G299" s="804"/>
      <c r="H299" s="804"/>
      <c r="I299" s="804"/>
      <c r="J299" s="804"/>
      <c r="K299" s="804"/>
      <c r="L299" s="805"/>
      <c r="N299" s="362"/>
    </row>
    <row r="300" spans="1:16" s="149" customFormat="1" x14ac:dyDescent="0.25">
      <c r="A300" s="186"/>
      <c r="B300" s="187"/>
      <c r="C300" s="188"/>
      <c r="D300" s="188"/>
      <c r="E300" s="188"/>
      <c r="F300" s="188"/>
      <c r="G300" s="188"/>
      <c r="H300" s="188"/>
      <c r="I300" s="188"/>
      <c r="J300" s="188"/>
      <c r="K300" s="188"/>
      <c r="L300" s="189"/>
      <c r="N300" s="362"/>
    </row>
    <row r="301" spans="1:16" s="149" customFormat="1" x14ac:dyDescent="0.25">
      <c r="A301" s="186"/>
      <c r="B301" s="926" t="str">
        <f>IF(Intro!$G$28="English",O301,P301)</f>
        <v>Identifiez toute différence de prix significative entre les différents marchandises vendues par votre entreprise. Décrivez les principaux facteurs qui contribuent à ces différences de prix.</v>
      </c>
      <c r="C301" s="927"/>
      <c r="D301" s="927"/>
      <c r="E301" s="927"/>
      <c r="F301" s="927"/>
      <c r="G301" s="927"/>
      <c r="H301" s="927"/>
      <c r="I301" s="927"/>
      <c r="J301" s="927"/>
      <c r="K301" s="927"/>
      <c r="L301" s="928"/>
      <c r="N301" s="362"/>
      <c r="O301" s="355" t="s">
        <v>938</v>
      </c>
      <c r="P301" s="355" t="s">
        <v>939</v>
      </c>
    </row>
    <row r="302" spans="1:16" s="149" customFormat="1" x14ac:dyDescent="0.25">
      <c r="A302" s="186"/>
      <c r="B302" s="926"/>
      <c r="C302" s="927"/>
      <c r="D302" s="927"/>
      <c r="E302" s="927"/>
      <c r="F302" s="927"/>
      <c r="G302" s="927"/>
      <c r="H302" s="927"/>
      <c r="I302" s="927"/>
      <c r="J302" s="927"/>
      <c r="K302" s="927"/>
      <c r="L302" s="928"/>
      <c r="N302" s="320"/>
    </row>
    <row r="303" spans="1:16" s="149" customFormat="1" x14ac:dyDescent="0.25">
      <c r="A303" s="186"/>
      <c r="B303" s="187"/>
      <c r="C303" s="188"/>
      <c r="D303" s="188"/>
      <c r="E303" s="188"/>
      <c r="F303" s="188"/>
      <c r="G303" s="188"/>
      <c r="H303" s="188"/>
      <c r="I303" s="188"/>
      <c r="J303" s="188"/>
      <c r="K303" s="188"/>
      <c r="L303" s="189"/>
      <c r="N303" s="320"/>
    </row>
    <row r="304" spans="1:16" s="149" customFormat="1" x14ac:dyDescent="0.25">
      <c r="A304" s="186"/>
      <c r="B304" s="929"/>
      <c r="C304" s="930"/>
      <c r="D304" s="930"/>
      <c r="E304" s="930"/>
      <c r="F304" s="930"/>
      <c r="G304" s="930"/>
      <c r="H304" s="930"/>
      <c r="I304" s="930"/>
      <c r="J304" s="930"/>
      <c r="K304" s="930"/>
      <c r="L304" s="931"/>
      <c r="N304" s="320"/>
    </row>
    <row r="305" spans="1:14" s="149" customFormat="1" x14ac:dyDescent="0.25">
      <c r="A305" s="186"/>
      <c r="B305" s="929"/>
      <c r="C305" s="930"/>
      <c r="D305" s="930"/>
      <c r="E305" s="930"/>
      <c r="F305" s="930"/>
      <c r="G305" s="930"/>
      <c r="H305" s="930"/>
      <c r="I305" s="930"/>
      <c r="J305" s="930"/>
      <c r="K305" s="930"/>
      <c r="L305" s="931"/>
      <c r="N305" s="320"/>
    </row>
    <row r="306" spans="1:14" s="149" customFormat="1" x14ac:dyDescent="0.25">
      <c r="A306" s="186"/>
      <c r="B306" s="929"/>
      <c r="C306" s="930"/>
      <c r="D306" s="930"/>
      <c r="E306" s="930"/>
      <c r="F306" s="930"/>
      <c r="G306" s="930"/>
      <c r="H306" s="930"/>
      <c r="I306" s="930"/>
      <c r="J306" s="930"/>
      <c r="K306" s="930"/>
      <c r="L306" s="931"/>
      <c r="N306" s="320"/>
    </row>
    <row r="307" spans="1:14" s="149" customFormat="1" x14ac:dyDescent="0.25">
      <c r="A307" s="186"/>
      <c r="B307" s="929"/>
      <c r="C307" s="930"/>
      <c r="D307" s="930"/>
      <c r="E307" s="930"/>
      <c r="F307" s="930"/>
      <c r="G307" s="930"/>
      <c r="H307" s="930"/>
      <c r="I307" s="930"/>
      <c r="J307" s="930"/>
      <c r="K307" s="930"/>
      <c r="L307" s="931"/>
      <c r="N307" s="320"/>
    </row>
    <row r="308" spans="1:14" s="149" customFormat="1" x14ac:dyDescent="0.25">
      <c r="A308" s="186"/>
      <c r="B308" s="929"/>
      <c r="C308" s="930"/>
      <c r="D308" s="930"/>
      <c r="E308" s="930"/>
      <c r="F308" s="930"/>
      <c r="G308" s="930"/>
      <c r="H308" s="930"/>
      <c r="I308" s="930"/>
      <c r="J308" s="930"/>
      <c r="K308" s="930"/>
      <c r="L308" s="931"/>
      <c r="N308" s="320"/>
    </row>
    <row r="309" spans="1:14" s="149" customFormat="1" x14ac:dyDescent="0.25">
      <c r="A309" s="186"/>
      <c r="B309" s="929"/>
      <c r="C309" s="930"/>
      <c r="D309" s="930"/>
      <c r="E309" s="930"/>
      <c r="F309" s="930"/>
      <c r="G309" s="930"/>
      <c r="H309" s="930"/>
      <c r="I309" s="930"/>
      <c r="J309" s="930"/>
      <c r="K309" s="930"/>
      <c r="L309" s="931"/>
      <c r="N309" s="320"/>
    </row>
    <row r="310" spans="1:14" s="149" customFormat="1" x14ac:dyDescent="0.25">
      <c r="A310" s="186"/>
      <c r="B310" s="929"/>
      <c r="C310" s="930"/>
      <c r="D310" s="930"/>
      <c r="E310" s="930"/>
      <c r="F310" s="930"/>
      <c r="G310" s="930"/>
      <c r="H310" s="930"/>
      <c r="I310" s="930"/>
      <c r="J310" s="930"/>
      <c r="K310" s="930"/>
      <c r="L310" s="931"/>
      <c r="N310" s="320"/>
    </row>
    <row r="311" spans="1:14" s="149" customFormat="1" x14ac:dyDescent="0.25">
      <c r="A311" s="186"/>
      <c r="B311" s="932"/>
      <c r="C311" s="933"/>
      <c r="D311" s="933"/>
      <c r="E311" s="933"/>
      <c r="F311" s="933"/>
      <c r="G311" s="933"/>
      <c r="H311" s="933"/>
      <c r="I311" s="933"/>
      <c r="J311" s="933"/>
      <c r="K311" s="933"/>
      <c r="L311" s="934"/>
      <c r="N311" s="320"/>
    </row>
    <row r="312" spans="1:14" s="149" customFormat="1" x14ac:dyDescent="0.25">
      <c r="A312" s="186"/>
      <c r="B312" s="188"/>
      <c r="C312" s="188"/>
      <c r="D312" s="188"/>
      <c r="E312" s="188"/>
      <c r="F312" s="188"/>
      <c r="G312" s="188"/>
      <c r="H312" s="188"/>
      <c r="I312" s="188"/>
      <c r="J312" s="188"/>
      <c r="K312" s="188"/>
      <c r="L312" s="188"/>
      <c r="N312" s="320"/>
    </row>
    <row r="313" spans="1:14" s="3" customFormat="1" x14ac:dyDescent="0.25">
      <c r="A313" s="13"/>
      <c r="B313" s="218"/>
      <c r="C313" s="218"/>
      <c r="D313" s="204"/>
      <c r="E313" s="205"/>
      <c r="F313" s="205"/>
      <c r="G313" s="205"/>
      <c r="H313" s="205"/>
      <c r="I313" s="205"/>
      <c r="J313" s="205"/>
      <c r="K313" s="205"/>
      <c r="L313" s="205"/>
      <c r="M313" s="202"/>
      <c r="N313" s="314"/>
    </row>
    <row r="314" spans="1:14" s="175" customFormat="1" x14ac:dyDescent="0.25">
      <c r="A314" s="198"/>
      <c r="B314" s="199"/>
      <c r="C314" s="199"/>
      <c r="D314" s="200"/>
      <c r="E314" s="200"/>
      <c r="F314" s="200"/>
      <c r="G314" s="200"/>
      <c r="H314" s="200"/>
      <c r="I314" s="200"/>
      <c r="J314" s="200"/>
      <c r="K314" s="200"/>
      <c r="L314" s="200"/>
      <c r="N314" s="324"/>
    </row>
    <row r="315" spans="1:14" s="175" customFormat="1" x14ac:dyDescent="0.25">
      <c r="A315" s="198"/>
      <c r="B315" s="199"/>
      <c r="C315" s="199"/>
      <c r="D315" s="200"/>
      <c r="E315" s="200"/>
      <c r="F315" s="200"/>
      <c r="G315" s="200"/>
      <c r="H315" s="200"/>
      <c r="I315" s="200"/>
      <c r="J315" s="200"/>
      <c r="K315" s="200"/>
      <c r="L315" s="200"/>
      <c r="N315" s="324"/>
    </row>
    <row r="316" spans="1:14" s="175" customFormat="1" x14ac:dyDescent="0.25">
      <c r="A316" s="198"/>
      <c r="B316" s="199"/>
      <c r="C316" s="199"/>
      <c r="D316" s="200"/>
      <c r="E316" s="200"/>
      <c r="F316" s="200"/>
      <c r="G316" s="200"/>
      <c r="H316" s="200"/>
      <c r="I316" s="200"/>
      <c r="J316" s="200"/>
      <c r="K316" s="200"/>
      <c r="L316" s="200"/>
      <c r="N316" s="324"/>
    </row>
    <row r="317" spans="1:14" s="175" customFormat="1" x14ac:dyDescent="0.25">
      <c r="A317" s="198"/>
      <c r="B317" s="199"/>
      <c r="C317" s="199"/>
      <c r="D317" s="200"/>
      <c r="E317" s="200"/>
      <c r="F317" s="200"/>
      <c r="G317" s="200"/>
      <c r="H317" s="200"/>
      <c r="I317" s="200"/>
      <c r="J317" s="200"/>
      <c r="K317" s="200"/>
      <c r="L317" s="200"/>
      <c r="N317" s="324"/>
    </row>
    <row r="318" spans="1:14" s="175" customFormat="1" x14ac:dyDescent="0.25">
      <c r="A318" s="198"/>
      <c r="B318" s="199"/>
      <c r="C318" s="199"/>
      <c r="D318" s="200"/>
      <c r="E318" s="200"/>
      <c r="F318" s="200"/>
      <c r="G318" s="200"/>
      <c r="H318" s="200"/>
      <c r="I318" s="200"/>
      <c r="J318" s="200"/>
      <c r="K318" s="200"/>
      <c r="L318" s="200"/>
      <c r="N318" s="324"/>
    </row>
    <row r="319" spans="1:14" s="175" customFormat="1" x14ac:dyDescent="0.25">
      <c r="A319" s="198"/>
      <c r="B319" s="199"/>
      <c r="C319" s="199"/>
      <c r="D319" s="200"/>
      <c r="E319" s="200"/>
      <c r="F319" s="200"/>
      <c r="G319" s="200"/>
      <c r="H319" s="200"/>
      <c r="I319" s="200"/>
      <c r="J319" s="200"/>
      <c r="K319" s="200"/>
      <c r="L319" s="200"/>
      <c r="N319" s="324"/>
    </row>
    <row r="320" spans="1:14" s="175" customFormat="1" x14ac:dyDescent="0.25">
      <c r="A320" s="198"/>
      <c r="B320" s="199"/>
      <c r="C320" s="199"/>
      <c r="D320" s="200"/>
      <c r="E320" s="200"/>
      <c r="F320" s="200"/>
      <c r="G320" s="200"/>
      <c r="H320" s="200"/>
      <c r="I320" s="200"/>
      <c r="J320" s="200"/>
      <c r="K320" s="200"/>
      <c r="L320" s="200"/>
      <c r="N320" s="324"/>
    </row>
    <row r="321" spans="1:14" s="175" customFormat="1" x14ac:dyDescent="0.25">
      <c r="A321" s="198"/>
      <c r="B321" s="199"/>
      <c r="C321" s="199"/>
      <c r="D321" s="200"/>
      <c r="E321" s="200"/>
      <c r="F321" s="200"/>
      <c r="G321" s="200"/>
      <c r="H321" s="200"/>
      <c r="I321" s="200"/>
      <c r="J321" s="200"/>
      <c r="K321" s="200"/>
      <c r="L321" s="200"/>
      <c r="N321" s="324"/>
    </row>
    <row r="322" spans="1:14" s="175" customFormat="1" x14ac:dyDescent="0.25">
      <c r="A322" s="198"/>
      <c r="B322" s="199"/>
      <c r="C322" s="199"/>
      <c r="D322" s="200"/>
      <c r="E322" s="200"/>
      <c r="F322" s="200"/>
      <c r="G322" s="200"/>
      <c r="H322" s="200"/>
      <c r="I322" s="200"/>
      <c r="J322" s="200"/>
      <c r="K322" s="200"/>
      <c r="L322" s="200"/>
      <c r="N322" s="324"/>
    </row>
    <row r="323" spans="1:14" s="175" customFormat="1" x14ac:dyDescent="0.25">
      <c r="A323" s="198"/>
      <c r="B323" s="199"/>
      <c r="C323" s="199"/>
      <c r="D323" s="200"/>
      <c r="E323" s="200"/>
      <c r="F323" s="200"/>
      <c r="G323" s="200"/>
      <c r="H323" s="200"/>
      <c r="I323" s="200"/>
      <c r="J323" s="200"/>
      <c r="K323" s="200"/>
      <c r="L323" s="200"/>
      <c r="N323" s="324"/>
    </row>
    <row r="324" spans="1:14" s="175" customFormat="1" x14ac:dyDescent="0.25">
      <c r="A324" s="198"/>
      <c r="B324" s="199"/>
      <c r="C324" s="199"/>
      <c r="D324" s="200"/>
      <c r="E324" s="200"/>
      <c r="F324" s="200"/>
      <c r="G324" s="200"/>
      <c r="H324" s="200"/>
      <c r="I324" s="200"/>
      <c r="J324" s="200"/>
      <c r="K324" s="200"/>
      <c r="L324" s="200"/>
      <c r="N324" s="324"/>
    </row>
    <row r="325" spans="1:14" s="175" customFormat="1" x14ac:dyDescent="0.25">
      <c r="A325" s="198"/>
      <c r="B325" s="199"/>
      <c r="C325" s="199"/>
      <c r="D325" s="200"/>
      <c r="E325" s="200"/>
      <c r="F325" s="200"/>
      <c r="G325" s="200"/>
      <c r="H325" s="200"/>
      <c r="I325" s="200"/>
      <c r="J325" s="200"/>
      <c r="K325" s="200"/>
      <c r="L325" s="200"/>
      <c r="N325" s="324"/>
    </row>
    <row r="326" spans="1:14" s="175" customFormat="1" x14ac:dyDescent="0.25">
      <c r="A326" s="198"/>
      <c r="B326" s="199"/>
      <c r="C326" s="199"/>
      <c r="D326" s="200"/>
      <c r="E326" s="200"/>
      <c r="F326" s="200"/>
      <c r="G326" s="200"/>
      <c r="H326" s="200"/>
      <c r="I326" s="200"/>
      <c r="J326" s="200"/>
      <c r="K326" s="200"/>
      <c r="L326" s="200"/>
      <c r="N326" s="324"/>
    </row>
    <row r="327" spans="1:14" s="175" customFormat="1" x14ac:dyDescent="0.25">
      <c r="A327" s="198"/>
      <c r="B327" s="199"/>
      <c r="C327" s="199"/>
      <c r="D327" s="200"/>
      <c r="E327" s="200"/>
      <c r="F327" s="200"/>
      <c r="G327" s="200"/>
      <c r="H327" s="200"/>
      <c r="I327" s="200"/>
      <c r="J327" s="200"/>
      <c r="K327" s="200"/>
      <c r="L327" s="200"/>
      <c r="N327" s="324"/>
    </row>
    <row r="328" spans="1:14" s="175" customFormat="1" x14ac:dyDescent="0.25">
      <c r="A328" s="198"/>
      <c r="B328" s="199"/>
      <c r="C328" s="199"/>
      <c r="D328" s="200"/>
      <c r="E328" s="200"/>
      <c r="F328" s="200"/>
      <c r="G328" s="200"/>
      <c r="H328" s="200"/>
      <c r="I328" s="200"/>
      <c r="J328" s="200"/>
      <c r="K328" s="200"/>
      <c r="L328" s="200"/>
      <c r="N328" s="324"/>
    </row>
    <row r="329" spans="1:14" s="175" customFormat="1" x14ac:dyDescent="0.25">
      <c r="A329" s="198"/>
      <c r="B329" s="199"/>
      <c r="C329" s="199"/>
      <c r="D329" s="200"/>
      <c r="E329" s="200"/>
      <c r="F329" s="200"/>
      <c r="G329" s="200"/>
      <c r="H329" s="200"/>
      <c r="I329" s="200"/>
      <c r="J329" s="200"/>
      <c r="K329" s="200"/>
      <c r="L329" s="200"/>
      <c r="N329" s="324"/>
    </row>
    <row r="330" spans="1:14" s="175" customFormat="1" x14ac:dyDescent="0.25">
      <c r="A330" s="198"/>
      <c r="B330" s="199"/>
      <c r="C330" s="199"/>
      <c r="D330" s="200"/>
      <c r="E330" s="200"/>
      <c r="F330" s="200"/>
      <c r="G330" s="200"/>
      <c r="H330" s="200"/>
      <c r="I330" s="200"/>
      <c r="J330" s="200"/>
      <c r="K330" s="200"/>
      <c r="L330" s="200"/>
      <c r="N330" s="324"/>
    </row>
    <row r="331" spans="1:14" s="175" customFormat="1" x14ac:dyDescent="0.25">
      <c r="A331" s="198"/>
      <c r="B331" s="199"/>
      <c r="C331" s="199"/>
      <c r="D331" s="200"/>
      <c r="E331" s="200"/>
      <c r="F331" s="200"/>
      <c r="G331" s="200"/>
      <c r="H331" s="200"/>
      <c r="I331" s="200"/>
      <c r="J331" s="200"/>
      <c r="K331" s="200"/>
      <c r="L331" s="200"/>
      <c r="N331" s="324"/>
    </row>
    <row r="332" spans="1:14" s="175" customFormat="1" x14ac:dyDescent="0.25">
      <c r="A332" s="198"/>
      <c r="B332" s="199"/>
      <c r="C332" s="199"/>
      <c r="D332" s="200"/>
      <c r="E332" s="200"/>
      <c r="F332" s="200"/>
      <c r="G332" s="200"/>
      <c r="H332" s="200"/>
      <c r="I332" s="200"/>
      <c r="J332" s="200"/>
      <c r="K332" s="200"/>
      <c r="L332" s="200"/>
      <c r="N332" s="324"/>
    </row>
    <row r="333" spans="1:14" s="175" customFormat="1" x14ac:dyDescent="0.25">
      <c r="A333" s="198"/>
      <c r="B333" s="199"/>
      <c r="C333" s="199"/>
      <c r="D333" s="200"/>
      <c r="E333" s="200"/>
      <c r="F333" s="200"/>
      <c r="G333" s="200"/>
      <c r="H333" s="200"/>
      <c r="I333" s="200"/>
      <c r="J333" s="200"/>
      <c r="K333" s="200"/>
      <c r="L333" s="200"/>
      <c r="N333" s="324"/>
    </row>
    <row r="334" spans="1:14" s="175" customFormat="1" x14ac:dyDescent="0.25">
      <c r="A334" s="198"/>
      <c r="B334" s="199"/>
      <c r="C334" s="199"/>
      <c r="D334" s="200"/>
      <c r="E334" s="200"/>
      <c r="F334" s="200"/>
      <c r="G334" s="200"/>
      <c r="H334" s="200"/>
      <c r="I334" s="200"/>
      <c r="J334" s="200"/>
      <c r="K334" s="200"/>
      <c r="L334" s="200"/>
      <c r="N334" s="324"/>
    </row>
  </sheetData>
  <sheetProtection algorithmName="SHA-512" hashValue="pwoCe5I0medGr2YVsknAA8jsFchWxqcMqrfhdwdK6uHz8lm+cGdei178EKs/4udNbG4jc6cNO2koy9sOlS3J5w==" saltValue="wdcuNh7dpgxDSAUmdvKeIg==" spinCount="100000" sheet="1" objects="1" scenarios="1" selectLockedCells="1"/>
  <mergeCells count="195">
    <mergeCell ref="I26:I27"/>
    <mergeCell ref="J26:J27"/>
    <mergeCell ref="K26:K27"/>
    <mergeCell ref="B25:L25"/>
    <mergeCell ref="B26:C26"/>
    <mergeCell ref="E31:F31"/>
    <mergeCell ref="E32:F32"/>
    <mergeCell ref="E33:F33"/>
    <mergeCell ref="H26:H27"/>
    <mergeCell ref="B22:L22"/>
    <mergeCell ref="B24:L24"/>
    <mergeCell ref="G26:G27"/>
    <mergeCell ref="B54:D56"/>
    <mergeCell ref="E54:F54"/>
    <mergeCell ref="E55:F55"/>
    <mergeCell ref="E56:F56"/>
    <mergeCell ref="G63:G64"/>
    <mergeCell ref="H63:H64"/>
    <mergeCell ref="I63:I64"/>
    <mergeCell ref="B34:D36"/>
    <mergeCell ref="E34:F34"/>
    <mergeCell ref="E35:F35"/>
    <mergeCell ref="E36:F36"/>
    <mergeCell ref="G43:G44"/>
    <mergeCell ref="H43:H44"/>
    <mergeCell ref="B28:D30"/>
    <mergeCell ref="E28:F28"/>
    <mergeCell ref="E29:F29"/>
    <mergeCell ref="E30:F30"/>
    <mergeCell ref="B31:D33"/>
    <mergeCell ref="I43:I44"/>
    <mergeCell ref="E45:F45"/>
    <mergeCell ref="E46:F46"/>
    <mergeCell ref="B12:L12"/>
    <mergeCell ref="B13:L13"/>
    <mergeCell ref="B14:L14"/>
    <mergeCell ref="B15:L15"/>
    <mergeCell ref="B16:L16"/>
    <mergeCell ref="B21:L21"/>
    <mergeCell ref="B4:L4"/>
    <mergeCell ref="B5:L5"/>
    <mergeCell ref="B6:L6"/>
    <mergeCell ref="B8:L8"/>
    <mergeCell ref="B9:L9"/>
    <mergeCell ref="B10:L10"/>
    <mergeCell ref="B20:L20"/>
    <mergeCell ref="B17:L17"/>
    <mergeCell ref="B18:L18"/>
    <mergeCell ref="B19:L19"/>
    <mergeCell ref="B136:L137"/>
    <mergeCell ref="H67:H68"/>
    <mergeCell ref="I67:I68"/>
    <mergeCell ref="J67:J68"/>
    <mergeCell ref="K67:K68"/>
    <mergeCell ref="G83:G84"/>
    <mergeCell ref="H83:H84"/>
    <mergeCell ref="I83:I84"/>
    <mergeCell ref="J83:J84"/>
    <mergeCell ref="K83:K84"/>
    <mergeCell ref="B82:L82"/>
    <mergeCell ref="B70:L70"/>
    <mergeCell ref="B72:L79"/>
    <mergeCell ref="B120:L120"/>
    <mergeCell ref="G67:G68"/>
    <mergeCell ref="J85:J86"/>
    <mergeCell ref="K85:K86"/>
    <mergeCell ref="B87:E88"/>
    <mergeCell ref="B122:L123"/>
    <mergeCell ref="B125:L132"/>
    <mergeCell ref="B134:L134"/>
    <mergeCell ref="F85:F86"/>
    <mergeCell ref="B85:E86"/>
    <mergeCell ref="H87:H88"/>
    <mergeCell ref="B37:D39"/>
    <mergeCell ref="E37:F37"/>
    <mergeCell ref="E38:F38"/>
    <mergeCell ref="E39:F39"/>
    <mergeCell ref="B59:L59"/>
    <mergeCell ref="B61:L62"/>
    <mergeCell ref="E47:F47"/>
    <mergeCell ref="E48:F48"/>
    <mergeCell ref="E49:F49"/>
    <mergeCell ref="B48:D50"/>
    <mergeCell ref="E50:F50"/>
    <mergeCell ref="B51:D53"/>
    <mergeCell ref="E51:F51"/>
    <mergeCell ref="E52:F52"/>
    <mergeCell ref="J63:J64"/>
    <mergeCell ref="K63:K64"/>
    <mergeCell ref="B67:E68"/>
    <mergeCell ref="F67:F68"/>
    <mergeCell ref="B65:E66"/>
    <mergeCell ref="F65:F66"/>
    <mergeCell ref="B64:C64"/>
    <mergeCell ref="B45:D47"/>
    <mergeCell ref="E53:F53"/>
    <mergeCell ref="B301:L302"/>
    <mergeCell ref="B304:L311"/>
    <mergeCell ref="B236:L236"/>
    <mergeCell ref="B238:L239"/>
    <mergeCell ref="B241:L248"/>
    <mergeCell ref="B250:L250"/>
    <mergeCell ref="B252:L253"/>
    <mergeCell ref="B255:L262"/>
    <mergeCell ref="B264:L264"/>
    <mergeCell ref="B266:L267"/>
    <mergeCell ref="C270:I271"/>
    <mergeCell ref="J270:L271"/>
    <mergeCell ref="B272:B273"/>
    <mergeCell ref="C272:I273"/>
    <mergeCell ref="J272:L273"/>
    <mergeCell ref="B274:B275"/>
    <mergeCell ref="C274:I275"/>
    <mergeCell ref="B299:L299"/>
    <mergeCell ref="J274:L275"/>
    <mergeCell ref="B276:B277"/>
    <mergeCell ref="C276:I277"/>
    <mergeCell ref="J280:L281"/>
    <mergeCell ref="B286:B287"/>
    <mergeCell ref="C286:I286"/>
    <mergeCell ref="I87:I88"/>
    <mergeCell ref="J87:J88"/>
    <mergeCell ref="K87:K88"/>
    <mergeCell ref="B113:E113"/>
    <mergeCell ref="B114:E114"/>
    <mergeCell ref="B115:E115"/>
    <mergeCell ref="B102:L102"/>
    <mergeCell ref="B104:L104"/>
    <mergeCell ref="B106:E106"/>
    <mergeCell ref="B107:E107"/>
    <mergeCell ref="B108:E108"/>
    <mergeCell ref="B109:E109"/>
    <mergeCell ref="G111:G112"/>
    <mergeCell ref="H111:H112"/>
    <mergeCell ref="I111:I112"/>
    <mergeCell ref="J111:J112"/>
    <mergeCell ref="K111:K112"/>
    <mergeCell ref="B90:L90"/>
    <mergeCell ref="B92:L99"/>
    <mergeCell ref="F87:F88"/>
    <mergeCell ref="G87:G88"/>
    <mergeCell ref="B139:L146"/>
    <mergeCell ref="B162:L162"/>
    <mergeCell ref="B164:L164"/>
    <mergeCell ref="B166:L173"/>
    <mergeCell ref="J276:L277"/>
    <mergeCell ref="B278:B279"/>
    <mergeCell ref="B116:E116"/>
    <mergeCell ref="B117:E117"/>
    <mergeCell ref="B205:L205"/>
    <mergeCell ref="G207:G208"/>
    <mergeCell ref="H207:H208"/>
    <mergeCell ref="I207:I208"/>
    <mergeCell ref="J207:J208"/>
    <mergeCell ref="K207:K208"/>
    <mergeCell ref="B177:L177"/>
    <mergeCell ref="B150:L151"/>
    <mergeCell ref="B153:L160"/>
    <mergeCell ref="C278:I279"/>
    <mergeCell ref="D209:E209"/>
    <mergeCell ref="B211:L211"/>
    <mergeCell ref="B213:L220"/>
    <mergeCell ref="B118:E118"/>
    <mergeCell ref="B175:L175"/>
    <mergeCell ref="B148:L148"/>
    <mergeCell ref="B296:B297"/>
    <mergeCell ref="C296:I297"/>
    <mergeCell ref="J296:L297"/>
    <mergeCell ref="B290:B291"/>
    <mergeCell ref="C290:I291"/>
    <mergeCell ref="J290:L291"/>
    <mergeCell ref="B292:B293"/>
    <mergeCell ref="C292:I293"/>
    <mergeCell ref="J292:L293"/>
    <mergeCell ref="B294:B295"/>
    <mergeCell ref="C294:I295"/>
    <mergeCell ref="J294:L295"/>
    <mergeCell ref="B288:B289"/>
    <mergeCell ref="C288:I289"/>
    <mergeCell ref="B284:B285"/>
    <mergeCell ref="C284:I285"/>
    <mergeCell ref="B179:L186"/>
    <mergeCell ref="B188:L188"/>
    <mergeCell ref="B190:L192"/>
    <mergeCell ref="B194:L201"/>
    <mergeCell ref="B203:L203"/>
    <mergeCell ref="J288:L289"/>
    <mergeCell ref="J286:L287"/>
    <mergeCell ref="J284:L285"/>
    <mergeCell ref="B280:B281"/>
    <mergeCell ref="C280:I281"/>
    <mergeCell ref="B222:L222"/>
    <mergeCell ref="B224:L225"/>
    <mergeCell ref="B227:L234"/>
    <mergeCell ref="J278:L279"/>
  </mergeCells>
  <dataValidations count="4">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8:G29 G31:K32 G34:K35 G209:K209 G37:K38 G45:G46 G48:K49 G51:K52 G54:K55" xr:uid="{8FF684CD-BC6F-4333-82AF-329F7142A7D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2:B74 B125 B139 B166 B179 B194 B213 B227 B241 B255 B128:B129 B142:B143 B153 B156:B157 B92:B94" xr:uid="{0CFE9DAA-54D0-4662-9110-6D92BCA446FC}">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0 G39:K39 G36:K36 G33:K33 H28:K30 G47 G56:K56 G53:K53 G50:K50 H45:K47 G116:K116 G114:K114 G108:K109 G67:K67 J66:K66 G87:K87" xr:uid="{14D8D015-1F04-46F2-9629-4EF845116B9A}">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304" xr:uid="{86C609D1-6ACF-4ACE-8618-4080C20BE6B3}">
      <formula1>1000</formula1>
    </dataValidation>
  </dataValidations>
  <printOptions horizontalCentered="1"/>
  <pageMargins left="0.25" right="0.25" top="0.75" bottom="0.75" header="0.3" footer="0.3"/>
  <pageSetup scale="63" fitToHeight="0" orientation="portrait" r:id="rId1"/>
  <headerFooter>
    <oddFooter>&amp;L&amp;A</oddFooter>
  </headerFooter>
  <rowBreaks count="5" manualBreakCount="5">
    <brk id="58" min="1" max="11" man="1"/>
    <brk id="101" min="1" max="11" man="1"/>
    <brk id="161" min="1" max="11" man="1"/>
    <brk id="221" min="1" max="11" man="1"/>
    <brk id="263"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8A20B-EA54-4E22-9E3F-8589102114EB}">
  <sheetPr>
    <tabColor rgb="FF92D050"/>
    <pageSetUpPr fitToPage="1"/>
  </sheetPr>
  <dimension ref="A1:Q459"/>
  <sheetViews>
    <sheetView showGridLines="0" workbookViewId="0"/>
  </sheetViews>
  <sheetFormatPr defaultColWidth="9.140625" defaultRowHeight="14.25" x14ac:dyDescent="0.25"/>
  <cols>
    <col min="1" max="1" width="1.85546875" style="13" customWidth="1"/>
    <col min="2" max="6" width="14.5703125" style="23" customWidth="1"/>
    <col min="7" max="9" width="14.85546875" style="23" customWidth="1"/>
    <col min="10" max="12" width="14.5703125" style="23" customWidth="1"/>
    <col min="13" max="13" width="6.140625" style="1" customWidth="1"/>
    <col min="14" max="14" width="9.140625" style="314" customWidth="1"/>
    <col min="15" max="16" width="30.5703125" style="2" hidden="1" customWidth="1"/>
    <col min="17" max="17" width="8.5703125" style="2" customWidth="1"/>
    <col min="18" max="16384" width="9.140625" style="2"/>
  </cols>
  <sheetData>
    <row r="1" spans="1:16" x14ac:dyDescent="0.25">
      <c r="O1" s="2" t="s">
        <v>647</v>
      </c>
      <c r="P1" s="2" t="s">
        <v>647</v>
      </c>
    </row>
    <row r="2" spans="1:16" x14ac:dyDescent="0.25">
      <c r="B2" s="24" t="str">
        <f>'Pro 1'!B2</f>
        <v>PROTÉGÉ</v>
      </c>
      <c r="C2" s="24"/>
      <c r="D2" s="24"/>
      <c r="O2" s="3" t="s">
        <v>127</v>
      </c>
      <c r="P2" s="3" t="s">
        <v>128</v>
      </c>
    </row>
    <row r="3" spans="1:16" x14ac:dyDescent="0.25">
      <c r="B3" s="25"/>
      <c r="C3" s="25"/>
      <c r="D3" s="25"/>
      <c r="O3" s="8"/>
      <c r="P3" s="8"/>
    </row>
    <row r="4" spans="1:16" s="8" customFormat="1" x14ac:dyDescent="0.25">
      <c r="A4" s="19"/>
      <c r="B4" s="746" t="str">
        <f>Info!B4</f>
        <v>QUESTIONNAIRE À L’INTENTION DES PRODUCTEURS</v>
      </c>
      <c r="C4" s="747"/>
      <c r="D4" s="747"/>
      <c r="E4" s="747"/>
      <c r="F4" s="747"/>
      <c r="G4" s="747"/>
      <c r="H4" s="747"/>
      <c r="I4" s="747"/>
      <c r="J4" s="747"/>
      <c r="K4" s="747"/>
      <c r="L4" s="748"/>
      <c r="M4" s="20"/>
      <c r="N4" s="313"/>
      <c r="O4" s="16"/>
      <c r="P4" s="16"/>
    </row>
    <row r="5" spans="1:16" s="8" customFormat="1" x14ac:dyDescent="0.25">
      <c r="A5" s="19"/>
      <c r="B5" s="749" t="str">
        <f>Info!B5</f>
        <v>GC-2026-001</v>
      </c>
      <c r="C5" s="750"/>
      <c r="D5" s="750"/>
      <c r="E5" s="750"/>
      <c r="F5" s="750"/>
      <c r="G5" s="750"/>
      <c r="H5" s="750"/>
      <c r="I5" s="750"/>
      <c r="J5" s="750"/>
      <c r="K5" s="750"/>
      <c r="L5" s="751"/>
      <c r="M5" s="20"/>
      <c r="N5" s="316"/>
      <c r="O5" s="16"/>
      <c r="P5" s="16"/>
    </row>
    <row r="6" spans="1:16" s="17" customFormat="1" x14ac:dyDescent="0.25">
      <c r="A6" s="19"/>
      <c r="B6" s="749" t="str">
        <f>Info!B6</f>
        <v>PRODUITS DU BOIS - ARMOIRES ET VANITÉS EN BOIS MASSIF ET EN BOIS D'INGÉNIERIE</v>
      </c>
      <c r="C6" s="750"/>
      <c r="D6" s="750"/>
      <c r="E6" s="750"/>
      <c r="F6" s="750"/>
      <c r="G6" s="750"/>
      <c r="H6" s="750"/>
      <c r="I6" s="750"/>
      <c r="J6" s="750"/>
      <c r="K6" s="750"/>
      <c r="L6" s="751"/>
      <c r="M6" s="16"/>
      <c r="N6" s="316"/>
      <c r="O6" s="18"/>
      <c r="P6" s="18"/>
    </row>
    <row r="7" spans="1:16" s="17" customFormat="1" x14ac:dyDescent="0.25">
      <c r="A7" s="19"/>
      <c r="B7" s="278"/>
      <c r="C7" s="32"/>
      <c r="D7" s="32"/>
      <c r="E7" s="32"/>
      <c r="F7" s="32"/>
      <c r="G7" s="32"/>
      <c r="H7" s="32"/>
      <c r="I7" s="32"/>
      <c r="J7" s="32"/>
      <c r="K7" s="32"/>
      <c r="L7" s="279"/>
      <c r="M7" s="16"/>
      <c r="N7" s="316"/>
      <c r="O7" s="5"/>
    </row>
    <row r="8" spans="1:16" s="17" customFormat="1" x14ac:dyDescent="0.25">
      <c r="A8" s="19"/>
      <c r="B8" s="832" t="str">
        <f>Public!B8</f>
        <v>Les questions suivantes font référence aux marchandises comme définies dans la description du produit de l'onglet Intro.</v>
      </c>
      <c r="C8" s="833"/>
      <c r="D8" s="833"/>
      <c r="E8" s="833"/>
      <c r="F8" s="833"/>
      <c r="G8" s="833"/>
      <c r="H8" s="833"/>
      <c r="I8" s="833"/>
      <c r="J8" s="833"/>
      <c r="K8" s="833"/>
      <c r="L8" s="834"/>
      <c r="M8" s="16"/>
      <c r="N8" s="316"/>
      <c r="O8" s="18"/>
      <c r="P8" s="18"/>
    </row>
    <row r="9" spans="1:16" s="17" customFormat="1" x14ac:dyDescent="0.25">
      <c r="A9" s="19"/>
      <c r="B9" s="832" t="str">
        <f>Public!B9</f>
        <v>Des informations sur le produit et un glossaire de termes sont disponibles dans l'onglet Info.</v>
      </c>
      <c r="C9" s="833"/>
      <c r="D9" s="833"/>
      <c r="E9" s="833"/>
      <c r="F9" s="833"/>
      <c r="G9" s="833"/>
      <c r="H9" s="833"/>
      <c r="I9" s="833"/>
      <c r="J9" s="833"/>
      <c r="K9" s="833"/>
      <c r="L9" s="834"/>
      <c r="M9" s="16"/>
      <c r="N9" s="316"/>
      <c r="O9" s="18"/>
    </row>
    <row r="10" spans="1:16" s="17" customFormat="1" x14ac:dyDescent="0.25">
      <c r="A10" s="19"/>
      <c r="B10" s="832" t="str">
        <f>Public!B10</f>
        <v>Utilisez l'onglet AddPub si vous avez besoin de plus d'espace.</v>
      </c>
      <c r="C10" s="833"/>
      <c r="D10" s="833"/>
      <c r="E10" s="833"/>
      <c r="F10" s="833"/>
      <c r="G10" s="833"/>
      <c r="H10" s="833"/>
      <c r="I10" s="833"/>
      <c r="J10" s="833"/>
      <c r="K10" s="833"/>
      <c r="L10" s="834"/>
      <c r="M10" s="16"/>
      <c r="N10" s="316"/>
      <c r="O10" s="18"/>
      <c r="P10" s="18"/>
    </row>
    <row r="11" spans="1:16" s="17" customFormat="1" x14ac:dyDescent="0.25">
      <c r="A11" s="19"/>
      <c r="B11" s="330"/>
      <c r="C11" s="331"/>
      <c r="D11" s="331"/>
      <c r="E11" s="32"/>
      <c r="F11" s="32"/>
      <c r="G11" s="32"/>
      <c r="H11" s="32"/>
      <c r="I11" s="32"/>
      <c r="J11" s="32"/>
      <c r="K11" s="32"/>
      <c r="L11" s="279"/>
      <c r="M11" s="16"/>
      <c r="N11" s="316"/>
      <c r="O11" s="18"/>
      <c r="P11" s="18"/>
    </row>
    <row r="12" spans="1:16" s="17" customFormat="1" x14ac:dyDescent="0.25">
      <c r="A12" s="19"/>
      <c r="B12" s="832" t="str">
        <f>'Pro 2'!B12</f>
        <v>Pour les questions de cet onglet, notez ce qui suit :</v>
      </c>
      <c r="C12" s="833"/>
      <c r="D12" s="833"/>
      <c r="E12" s="833"/>
      <c r="F12" s="833"/>
      <c r="G12" s="833"/>
      <c r="H12" s="833"/>
      <c r="I12" s="833"/>
      <c r="J12" s="833"/>
      <c r="K12" s="833"/>
      <c r="L12" s="834"/>
      <c r="M12" s="16"/>
      <c r="N12" s="316"/>
      <c r="O12" s="18"/>
      <c r="P12" s="18"/>
    </row>
    <row r="13" spans="1:16" s="17" customFormat="1" x14ac:dyDescent="0.25">
      <c r="A13" s="167"/>
      <c r="B13" s="1064" t="str">
        <f>IF(Intro!$G$28="English",O13,P13)</f>
        <v xml:space="preserve">• Les états doivent être établis selon la méthode du coût d'absorption totale et doivent être déclarés sur la base de l'année civile. </v>
      </c>
      <c r="C13" s="1065"/>
      <c r="D13" s="1065"/>
      <c r="E13" s="1065"/>
      <c r="F13" s="1065"/>
      <c r="G13" s="1065"/>
      <c r="H13" s="1065"/>
      <c r="I13" s="1065"/>
      <c r="J13" s="1065"/>
      <c r="K13" s="1065"/>
      <c r="L13" s="1066"/>
      <c r="M13" s="16"/>
      <c r="N13" s="316"/>
      <c r="O13" s="18" t="s">
        <v>515</v>
      </c>
      <c r="P13" s="10" t="s">
        <v>516</v>
      </c>
    </row>
    <row r="14" spans="1:16" s="17" customFormat="1" x14ac:dyDescent="0.25">
      <c r="A14" s="19"/>
      <c r="B14" s="832" t="str">
        <f>'Pro 2'!B16</f>
        <v>• Déclarez toutes les valeurs en dollars canadiens (CAD).</v>
      </c>
      <c r="C14" s="833"/>
      <c r="D14" s="833"/>
      <c r="E14" s="833"/>
      <c r="F14" s="833"/>
      <c r="G14" s="833"/>
      <c r="H14" s="833"/>
      <c r="I14" s="833"/>
      <c r="J14" s="833"/>
      <c r="K14" s="833"/>
      <c r="L14" s="834"/>
      <c r="M14" s="16"/>
      <c r="N14" s="316"/>
      <c r="O14" s="18"/>
      <c r="P14" s="18"/>
    </row>
    <row r="15" spans="1:16" s="9" customFormat="1" ht="15.75" x14ac:dyDescent="0.25">
      <c r="A15" s="19"/>
      <c r="B15" s="1067"/>
      <c r="C15" s="1067"/>
      <c r="D15" s="1067"/>
      <c r="E15" s="1067"/>
      <c r="F15" s="1067"/>
      <c r="G15" s="1067"/>
      <c r="H15" s="1067"/>
      <c r="I15" s="1067"/>
      <c r="J15" s="1067"/>
      <c r="K15" s="1067"/>
      <c r="L15" s="1067"/>
      <c r="N15" s="317"/>
      <c r="O15" s="10"/>
      <c r="P15" s="10"/>
    </row>
    <row r="16" spans="1:16" x14ac:dyDescent="0.25">
      <c r="B16" s="716" t="str">
        <f>IF(Intro!$G$28="English",O16,P16)</f>
        <v>ÉTAT DES RÉSULTATS POUR L'ENSEMBLE DE L'ENTREPRISE</v>
      </c>
      <c r="C16" s="717"/>
      <c r="D16" s="717"/>
      <c r="E16" s="717"/>
      <c r="F16" s="717"/>
      <c r="G16" s="717"/>
      <c r="H16" s="717"/>
      <c r="I16" s="717"/>
      <c r="J16" s="717"/>
      <c r="K16" s="717"/>
      <c r="L16" s="718"/>
      <c r="M16" s="149"/>
      <c r="O16" s="2" t="s">
        <v>46</v>
      </c>
      <c r="P16" s="2" t="s">
        <v>47</v>
      </c>
    </row>
    <row r="17" spans="1:16" x14ac:dyDescent="0.25">
      <c r="B17" s="806" t="s">
        <v>20</v>
      </c>
      <c r="C17" s="807"/>
      <c r="D17" s="807"/>
      <c r="E17" s="807"/>
      <c r="F17" s="807"/>
      <c r="G17" s="807"/>
      <c r="H17" s="807"/>
      <c r="I17" s="807"/>
      <c r="J17" s="807"/>
      <c r="K17" s="807"/>
      <c r="L17" s="808"/>
      <c r="M17" s="2"/>
    </row>
    <row r="18" spans="1:16" s="11" customFormat="1" x14ac:dyDescent="0.25">
      <c r="A18" s="13"/>
      <c r="B18" s="28"/>
      <c r="C18" s="29"/>
      <c r="D18" s="29"/>
      <c r="E18" s="30"/>
      <c r="F18" s="30"/>
      <c r="G18" s="30"/>
      <c r="H18" s="30"/>
      <c r="I18" s="30"/>
      <c r="J18" s="30"/>
      <c r="K18" s="30"/>
      <c r="L18" s="31"/>
      <c r="N18" s="318"/>
    </row>
    <row r="19" spans="1:16" s="11" customFormat="1" x14ac:dyDescent="0.25">
      <c r="A19" s="13"/>
      <c r="B19" s="709" t="str">
        <f>IF(Intro!$G$28="English",O19,P19)</f>
        <v>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v>
      </c>
      <c r="C19" s="710"/>
      <c r="D19" s="710"/>
      <c r="E19" s="710"/>
      <c r="F19" s="710"/>
      <c r="G19" s="710"/>
      <c r="H19" s="710"/>
      <c r="I19" s="710"/>
      <c r="J19" s="710"/>
      <c r="K19" s="710"/>
      <c r="L19" s="711"/>
      <c r="N19" s="318"/>
      <c r="O19" s="12" t="s">
        <v>166</v>
      </c>
      <c r="P19" s="11" t="s">
        <v>167</v>
      </c>
    </row>
    <row r="20" spans="1:16" s="11" customFormat="1" x14ac:dyDescent="0.25">
      <c r="A20" s="13"/>
      <c r="B20" s="709"/>
      <c r="C20" s="710"/>
      <c r="D20" s="710"/>
      <c r="E20" s="710"/>
      <c r="F20" s="710"/>
      <c r="G20" s="710"/>
      <c r="H20" s="710"/>
      <c r="I20" s="710"/>
      <c r="J20" s="710"/>
      <c r="K20" s="710"/>
      <c r="L20" s="711"/>
      <c r="N20" s="318"/>
      <c r="O20" s="12"/>
    </row>
    <row r="21" spans="1:16" s="11" customFormat="1" x14ac:dyDescent="0.25">
      <c r="A21" s="13"/>
      <c r="B21" s="328"/>
      <c r="C21" s="329"/>
      <c r="D21" s="29"/>
      <c r="E21" s="30"/>
      <c r="F21" s="30"/>
      <c r="G21" s="30"/>
      <c r="H21" s="30"/>
      <c r="I21" s="30"/>
      <c r="J21" s="30"/>
      <c r="K21" s="30"/>
      <c r="L21" s="31"/>
      <c r="N21" s="318"/>
      <c r="O21" s="12"/>
    </row>
    <row r="22" spans="1:16" s="11" customFormat="1" x14ac:dyDescent="0.25">
      <c r="A22" s="13"/>
      <c r="B22" s="328"/>
      <c r="C22" s="329"/>
      <c r="D22" s="29"/>
      <c r="G22" s="868">
        <f>Variables!$B$6</f>
        <v>2023</v>
      </c>
      <c r="H22" s="868">
        <f>G22+1</f>
        <v>2024</v>
      </c>
      <c r="I22" s="868">
        <f>H22+1</f>
        <v>2025</v>
      </c>
      <c r="J22" s="869"/>
      <c r="K22" s="870"/>
      <c r="L22" s="228"/>
      <c r="N22" s="318"/>
      <c r="O22" s="12"/>
    </row>
    <row r="23" spans="1:16" s="11" customFormat="1" x14ac:dyDescent="0.25">
      <c r="A23" s="13"/>
      <c r="B23" s="328"/>
      <c r="C23" s="329"/>
      <c r="D23" s="29"/>
      <c r="G23" s="868"/>
      <c r="H23" s="868"/>
      <c r="I23" s="868"/>
      <c r="J23" s="869"/>
      <c r="K23" s="870"/>
      <c r="L23" s="228"/>
      <c r="N23" s="318"/>
      <c r="O23" s="12"/>
    </row>
    <row r="24" spans="1:16" s="149" customFormat="1" x14ac:dyDescent="0.25">
      <c r="A24" s="186"/>
      <c r="B24" s="1042" t="str">
        <f>IF(Intro!$G$28="English",O24,P24)</f>
        <v>Valeur de vente nette</v>
      </c>
      <c r="C24" s="1043"/>
      <c r="D24" s="1043"/>
      <c r="E24" s="1044"/>
      <c r="F24" s="251" t="s">
        <v>482</v>
      </c>
      <c r="G24" s="286"/>
      <c r="H24" s="286"/>
      <c r="I24" s="286"/>
      <c r="J24" s="339"/>
      <c r="K24" s="340"/>
      <c r="L24" s="228"/>
      <c r="N24" s="320"/>
      <c r="O24" s="149" t="s">
        <v>48</v>
      </c>
      <c r="P24" s="149" t="s">
        <v>72</v>
      </c>
    </row>
    <row r="25" spans="1:16" s="149" customFormat="1" x14ac:dyDescent="0.25">
      <c r="A25" s="186"/>
      <c r="B25" s="1042" t="str">
        <f>IF(Intro!$G$28="English",O25,P25)</f>
        <v>Coût des marchandises vendues</v>
      </c>
      <c r="C25" s="1043"/>
      <c r="D25" s="1043"/>
      <c r="E25" s="1044"/>
      <c r="F25" s="251" t="s">
        <v>482</v>
      </c>
      <c r="G25" s="286"/>
      <c r="H25" s="286"/>
      <c r="I25" s="286"/>
      <c r="J25" s="339"/>
      <c r="K25" s="340"/>
      <c r="L25" s="228"/>
      <c r="N25" s="320"/>
      <c r="O25" s="149" t="s">
        <v>49</v>
      </c>
      <c r="P25" s="149" t="s">
        <v>50</v>
      </c>
    </row>
    <row r="26" spans="1:16" s="173" customFormat="1" x14ac:dyDescent="0.25">
      <c r="A26" s="203"/>
      <c r="B26" s="1045" t="str">
        <f>IF(Intro!$G$28="English",O26,P26)</f>
        <v>Marge bénéficiaire brute (perte brute)</v>
      </c>
      <c r="C26" s="1046"/>
      <c r="D26" s="1046"/>
      <c r="E26" s="1047"/>
      <c r="F26" s="251" t="s">
        <v>482</v>
      </c>
      <c r="G26" s="290">
        <f>G24-G25</f>
        <v>0</v>
      </c>
      <c r="H26" s="290">
        <f>H24-H25</f>
        <v>0</v>
      </c>
      <c r="I26" s="290">
        <f>I24-I25</f>
        <v>0</v>
      </c>
      <c r="J26" s="345"/>
      <c r="K26" s="346"/>
      <c r="L26" s="228"/>
      <c r="N26" s="320"/>
      <c r="O26" s="173" t="s">
        <v>51</v>
      </c>
      <c r="P26" s="173" t="s">
        <v>52</v>
      </c>
    </row>
    <row r="27" spans="1:16" s="149" customFormat="1" x14ac:dyDescent="0.25">
      <c r="A27" s="186"/>
      <c r="B27" s="1042" t="str">
        <f>IF(Intro!$G$28="English",O27,P27)</f>
        <v>Frais généraux, de vente, et d'administration</v>
      </c>
      <c r="C27" s="1043"/>
      <c r="D27" s="1043"/>
      <c r="E27" s="1044"/>
      <c r="F27" s="251" t="s">
        <v>482</v>
      </c>
      <c r="G27" s="286"/>
      <c r="H27" s="286"/>
      <c r="I27" s="286"/>
      <c r="J27" s="339"/>
      <c r="K27" s="340"/>
      <c r="L27" s="228"/>
      <c r="N27" s="320"/>
      <c r="O27" s="149" t="s">
        <v>53</v>
      </c>
      <c r="P27" s="149" t="s">
        <v>54</v>
      </c>
    </row>
    <row r="28" spans="1:16" s="149" customFormat="1" x14ac:dyDescent="0.25">
      <c r="A28" s="186"/>
      <c r="B28" s="1042" t="str">
        <f>IF(Intro!$G$28="English",O28,P28)</f>
        <v>Charges financières</v>
      </c>
      <c r="C28" s="1043"/>
      <c r="D28" s="1043"/>
      <c r="E28" s="1044"/>
      <c r="F28" s="251" t="s">
        <v>482</v>
      </c>
      <c r="G28" s="286"/>
      <c r="H28" s="286"/>
      <c r="I28" s="286"/>
      <c r="J28" s="339"/>
      <c r="K28" s="340"/>
      <c r="L28" s="228"/>
      <c r="N28" s="320"/>
      <c r="O28" s="149" t="s">
        <v>55</v>
      </c>
      <c r="P28" s="149" t="s">
        <v>56</v>
      </c>
    </row>
    <row r="29" spans="1:16" s="149" customFormat="1" x14ac:dyDescent="0.25">
      <c r="A29" s="186"/>
      <c r="B29" s="1042" t="str">
        <f>IF(Intro!$G$28="English",O29,P29)</f>
        <v>Autres dépenses</v>
      </c>
      <c r="C29" s="1043"/>
      <c r="D29" s="1043"/>
      <c r="E29" s="1044"/>
      <c r="F29" s="251" t="s">
        <v>482</v>
      </c>
      <c r="G29" s="286"/>
      <c r="H29" s="286"/>
      <c r="I29" s="286"/>
      <c r="J29" s="339"/>
      <c r="K29" s="340"/>
      <c r="L29" s="228"/>
      <c r="N29" s="320"/>
      <c r="O29" s="149" t="s">
        <v>100</v>
      </c>
      <c r="P29" s="149" t="s">
        <v>101</v>
      </c>
    </row>
    <row r="30" spans="1:16" s="173" customFormat="1" x14ac:dyDescent="0.25">
      <c r="A30" s="203"/>
      <c r="B30" s="1045" t="str">
        <f>IF(Intro!$G$28="English",O30,P30)</f>
        <v>Revenu net (perte nette) avant impôts</v>
      </c>
      <c r="C30" s="1046"/>
      <c r="D30" s="1046"/>
      <c r="E30" s="1047"/>
      <c r="F30" s="251" t="s">
        <v>482</v>
      </c>
      <c r="G30" s="290">
        <f>G26-G27-G28-G29</f>
        <v>0</v>
      </c>
      <c r="H30" s="290">
        <f>H26-H27-H28-H29</f>
        <v>0</v>
      </c>
      <c r="I30" s="290">
        <f>I26-I27-I28-I29</f>
        <v>0</v>
      </c>
      <c r="J30" s="345"/>
      <c r="K30" s="346"/>
      <c r="L30" s="228"/>
      <c r="N30" s="320"/>
      <c r="O30" s="173" t="s">
        <v>57</v>
      </c>
      <c r="P30" s="173" t="s">
        <v>58</v>
      </c>
    </row>
    <row r="31" spans="1:16" s="173" customFormat="1" x14ac:dyDescent="0.25">
      <c r="A31" s="203"/>
      <c r="B31" s="264"/>
      <c r="C31" s="265"/>
      <c r="D31" s="265"/>
      <c r="E31" s="265"/>
      <c r="F31" s="266"/>
      <c r="G31" s="266"/>
      <c r="H31" s="266"/>
      <c r="I31" s="266"/>
      <c r="J31" s="266"/>
      <c r="K31" s="266"/>
      <c r="L31" s="228"/>
      <c r="N31" s="320"/>
    </row>
    <row r="32" spans="1:16" s="40" customFormat="1" x14ac:dyDescent="0.25">
      <c r="A32" s="267"/>
      <c r="B32" s="268" t="str">
        <f>IF(Intro!$G$28="English",O32,P32)</f>
        <v>Décrire les "Autres dépenses".</v>
      </c>
      <c r="J32" s="173"/>
      <c r="K32" s="173"/>
      <c r="L32" s="369"/>
      <c r="N32" s="315"/>
      <c r="O32" s="148" t="s">
        <v>631</v>
      </c>
      <c r="P32" s="148" t="s">
        <v>632</v>
      </c>
    </row>
    <row r="33" spans="1:16" s="40" customFormat="1" x14ac:dyDescent="0.25">
      <c r="A33" s="267"/>
      <c r="B33" s="269"/>
      <c r="C33" s="158"/>
      <c r="J33" s="173"/>
      <c r="K33" s="173"/>
      <c r="L33" s="369"/>
      <c r="N33" s="315"/>
      <c r="O33" s="148"/>
      <c r="P33" s="148"/>
    </row>
    <row r="34" spans="1:16" s="40" customFormat="1" x14ac:dyDescent="0.25">
      <c r="A34" s="267"/>
      <c r="B34" s="1027"/>
      <c r="C34" s="1028"/>
      <c r="D34" s="1028"/>
      <c r="E34" s="1028"/>
      <c r="F34" s="1028"/>
      <c r="G34" s="1028"/>
      <c r="H34" s="1028"/>
      <c r="I34" s="1028"/>
      <c r="J34" s="1028"/>
      <c r="K34" s="1028"/>
      <c r="L34" s="1029"/>
      <c r="N34" s="315"/>
      <c r="O34" s="148"/>
      <c r="P34" s="148"/>
    </row>
    <row r="35" spans="1:16" s="40" customFormat="1" x14ac:dyDescent="0.25">
      <c r="A35" s="267"/>
      <c r="B35" s="1027"/>
      <c r="C35" s="1028"/>
      <c r="D35" s="1028"/>
      <c r="E35" s="1028"/>
      <c r="F35" s="1028"/>
      <c r="G35" s="1028"/>
      <c r="H35" s="1028"/>
      <c r="I35" s="1028"/>
      <c r="J35" s="1028"/>
      <c r="K35" s="1028"/>
      <c r="L35" s="1029"/>
      <c r="N35" s="315"/>
      <c r="O35" s="148"/>
      <c r="P35" s="148"/>
    </row>
    <row r="36" spans="1:16" s="40" customFormat="1" x14ac:dyDescent="0.25">
      <c r="A36" s="267"/>
      <c r="B36" s="1027"/>
      <c r="C36" s="1028"/>
      <c r="D36" s="1028"/>
      <c r="E36" s="1028"/>
      <c r="F36" s="1028"/>
      <c r="G36" s="1028"/>
      <c r="H36" s="1028"/>
      <c r="I36" s="1028"/>
      <c r="J36" s="1028"/>
      <c r="K36" s="1028"/>
      <c r="L36" s="1029"/>
      <c r="N36" s="315"/>
      <c r="O36" s="148"/>
      <c r="P36" s="148"/>
    </row>
    <row r="37" spans="1:16" s="40" customFormat="1" x14ac:dyDescent="0.25">
      <c r="A37" s="267"/>
      <c r="B37" s="1027"/>
      <c r="C37" s="1028"/>
      <c r="D37" s="1028"/>
      <c r="E37" s="1028"/>
      <c r="F37" s="1028"/>
      <c r="G37" s="1028"/>
      <c r="H37" s="1028"/>
      <c r="I37" s="1028"/>
      <c r="J37" s="1028"/>
      <c r="K37" s="1028"/>
      <c r="L37" s="1029"/>
      <c r="N37" s="315"/>
      <c r="O37" s="148"/>
      <c r="P37" s="148"/>
    </row>
    <row r="38" spans="1:16" s="40" customFormat="1" x14ac:dyDescent="0.25">
      <c r="A38" s="267"/>
      <c r="B38" s="1027"/>
      <c r="C38" s="1028"/>
      <c r="D38" s="1028"/>
      <c r="E38" s="1028"/>
      <c r="F38" s="1028"/>
      <c r="G38" s="1028"/>
      <c r="H38" s="1028"/>
      <c r="I38" s="1028"/>
      <c r="J38" s="1028"/>
      <c r="K38" s="1028"/>
      <c r="L38" s="1029"/>
      <c r="N38" s="315"/>
      <c r="O38" s="148"/>
      <c r="P38" s="148"/>
    </row>
    <row r="39" spans="1:16" s="40" customFormat="1" x14ac:dyDescent="0.25">
      <c r="A39" s="267"/>
      <c r="B39" s="1027"/>
      <c r="C39" s="1028"/>
      <c r="D39" s="1028"/>
      <c r="E39" s="1028"/>
      <c r="F39" s="1028"/>
      <c r="G39" s="1028"/>
      <c r="H39" s="1028"/>
      <c r="I39" s="1028"/>
      <c r="J39" s="1028"/>
      <c r="K39" s="1028"/>
      <c r="L39" s="1029"/>
      <c r="N39" s="315"/>
      <c r="O39" s="148"/>
      <c r="P39" s="148"/>
    </row>
    <row r="40" spans="1:16" s="40" customFormat="1" x14ac:dyDescent="0.25">
      <c r="A40" s="267"/>
      <c r="B40" s="1027"/>
      <c r="C40" s="1028"/>
      <c r="D40" s="1028"/>
      <c r="E40" s="1028"/>
      <c r="F40" s="1028"/>
      <c r="G40" s="1028"/>
      <c r="H40" s="1028"/>
      <c r="I40" s="1028"/>
      <c r="J40" s="1028"/>
      <c r="K40" s="1028"/>
      <c r="L40" s="1029"/>
      <c r="N40" s="315"/>
      <c r="O40" s="148"/>
      <c r="P40" s="148"/>
    </row>
    <row r="41" spans="1:16" s="40" customFormat="1" x14ac:dyDescent="0.25">
      <c r="A41" s="267"/>
      <c r="B41" s="1027"/>
      <c r="C41" s="1028"/>
      <c r="D41" s="1028"/>
      <c r="E41" s="1028"/>
      <c r="F41" s="1028"/>
      <c r="G41" s="1028"/>
      <c r="H41" s="1028"/>
      <c r="I41" s="1028"/>
      <c r="J41" s="1028"/>
      <c r="K41" s="1028"/>
      <c r="L41" s="1029"/>
      <c r="N41" s="315"/>
      <c r="O41" s="148"/>
      <c r="P41" s="148"/>
    </row>
    <row r="42" spans="1:16" s="40" customFormat="1" x14ac:dyDescent="0.25">
      <c r="A42" s="267"/>
      <c r="B42" s="270"/>
      <c r="C42" s="271"/>
      <c r="D42" s="271"/>
      <c r="E42" s="271"/>
      <c r="F42" s="272"/>
      <c r="G42" s="273"/>
      <c r="H42" s="273"/>
      <c r="I42" s="273"/>
      <c r="J42" s="273"/>
      <c r="K42" s="273"/>
      <c r="L42" s="197"/>
      <c r="N42" s="315"/>
      <c r="O42" s="148"/>
      <c r="P42" s="148"/>
    </row>
    <row r="43" spans="1:16" s="40" customFormat="1" x14ac:dyDescent="0.25">
      <c r="A43" s="267"/>
      <c r="B43" s="898" t="str">
        <f>IF(Intro!$G$28="English",O43,P43)</f>
        <v>Expliquez tout changement important intervenu entre les périodes et toute irrégularité telle que des montants négatifs dans les montants indiqués ci-dessus.</v>
      </c>
      <c r="C43" s="919"/>
      <c r="D43" s="919"/>
      <c r="E43" s="919"/>
      <c r="F43" s="919"/>
      <c r="G43" s="919"/>
      <c r="H43" s="919"/>
      <c r="I43" s="919"/>
      <c r="J43" s="919"/>
      <c r="K43" s="919"/>
      <c r="L43" s="900"/>
      <c r="N43" s="315"/>
      <c r="O43" s="148" t="s">
        <v>633</v>
      </c>
      <c r="P43" s="148" t="s">
        <v>634</v>
      </c>
    </row>
    <row r="44" spans="1:16" s="40" customFormat="1" x14ac:dyDescent="0.25">
      <c r="A44" s="267"/>
      <c r="B44" s="332"/>
      <c r="C44" s="158"/>
      <c r="D44" s="158"/>
      <c r="E44" s="158"/>
      <c r="L44" s="197"/>
      <c r="N44" s="315"/>
      <c r="O44" s="148"/>
      <c r="P44" s="148"/>
    </row>
    <row r="45" spans="1:16" s="40" customFormat="1" x14ac:dyDescent="0.25">
      <c r="A45" s="267"/>
      <c r="B45" s="1027"/>
      <c r="C45" s="1028"/>
      <c r="D45" s="1028"/>
      <c r="E45" s="1028"/>
      <c r="F45" s="1028"/>
      <c r="G45" s="1028"/>
      <c r="H45" s="1028"/>
      <c r="I45" s="1028"/>
      <c r="J45" s="1028"/>
      <c r="K45" s="1028"/>
      <c r="L45" s="1029"/>
      <c r="N45" s="315"/>
      <c r="O45" s="148"/>
      <c r="P45" s="148"/>
    </row>
    <row r="46" spans="1:16" s="40" customFormat="1" x14ac:dyDescent="0.25">
      <c r="A46" s="267"/>
      <c r="B46" s="1027"/>
      <c r="C46" s="1028"/>
      <c r="D46" s="1028"/>
      <c r="E46" s="1028"/>
      <c r="F46" s="1028"/>
      <c r="G46" s="1028"/>
      <c r="H46" s="1028"/>
      <c r="I46" s="1028"/>
      <c r="J46" s="1028"/>
      <c r="K46" s="1028"/>
      <c r="L46" s="1029"/>
      <c r="N46" s="315"/>
      <c r="O46" s="148"/>
      <c r="P46" s="148"/>
    </row>
    <row r="47" spans="1:16" s="40" customFormat="1" x14ac:dyDescent="0.25">
      <c r="A47" s="267"/>
      <c r="B47" s="1027"/>
      <c r="C47" s="1028"/>
      <c r="D47" s="1028"/>
      <c r="E47" s="1028"/>
      <c r="F47" s="1028"/>
      <c r="G47" s="1028"/>
      <c r="H47" s="1028"/>
      <c r="I47" s="1028"/>
      <c r="J47" s="1028"/>
      <c r="K47" s="1028"/>
      <c r="L47" s="1029"/>
      <c r="N47" s="315"/>
      <c r="O47" s="148"/>
      <c r="P47" s="148"/>
    </row>
    <row r="48" spans="1:16" s="40" customFormat="1" x14ac:dyDescent="0.25">
      <c r="A48" s="267"/>
      <c r="B48" s="1027"/>
      <c r="C48" s="1028"/>
      <c r="D48" s="1028"/>
      <c r="E48" s="1028"/>
      <c r="F48" s="1028"/>
      <c r="G48" s="1028"/>
      <c r="H48" s="1028"/>
      <c r="I48" s="1028"/>
      <c r="J48" s="1028"/>
      <c r="K48" s="1028"/>
      <c r="L48" s="1029"/>
      <c r="N48" s="315"/>
      <c r="O48" s="148"/>
      <c r="P48" s="148"/>
    </row>
    <row r="49" spans="1:16" s="40" customFormat="1" x14ac:dyDescent="0.25">
      <c r="A49" s="267"/>
      <c r="B49" s="1027"/>
      <c r="C49" s="1028"/>
      <c r="D49" s="1028"/>
      <c r="E49" s="1028"/>
      <c r="F49" s="1028"/>
      <c r="G49" s="1028"/>
      <c r="H49" s="1028"/>
      <c r="I49" s="1028"/>
      <c r="J49" s="1028"/>
      <c r="K49" s="1028"/>
      <c r="L49" s="1029"/>
      <c r="N49" s="315"/>
      <c r="O49" s="148"/>
      <c r="P49" s="148"/>
    </row>
    <row r="50" spans="1:16" s="40" customFormat="1" x14ac:dyDescent="0.25">
      <c r="A50" s="267"/>
      <c r="B50" s="1027"/>
      <c r="C50" s="1028"/>
      <c r="D50" s="1028"/>
      <c r="E50" s="1028"/>
      <c r="F50" s="1028"/>
      <c r="G50" s="1028"/>
      <c r="H50" s="1028"/>
      <c r="I50" s="1028"/>
      <c r="J50" s="1028"/>
      <c r="K50" s="1028"/>
      <c r="L50" s="1029"/>
      <c r="N50" s="315"/>
      <c r="O50" s="148"/>
      <c r="P50" s="148"/>
    </row>
    <row r="51" spans="1:16" s="40" customFormat="1" x14ac:dyDescent="0.25">
      <c r="A51" s="267"/>
      <c r="B51" s="1027"/>
      <c r="C51" s="1028"/>
      <c r="D51" s="1028"/>
      <c r="E51" s="1028"/>
      <c r="F51" s="1028"/>
      <c r="G51" s="1028"/>
      <c r="H51" s="1028"/>
      <c r="I51" s="1028"/>
      <c r="J51" s="1028"/>
      <c r="K51" s="1028"/>
      <c r="L51" s="1029"/>
      <c r="N51" s="315"/>
      <c r="O51" s="148"/>
      <c r="P51" s="148"/>
    </row>
    <row r="52" spans="1:16" s="40" customFormat="1" x14ac:dyDescent="0.25">
      <c r="A52" s="267"/>
      <c r="B52" s="1027"/>
      <c r="C52" s="1028"/>
      <c r="D52" s="1028"/>
      <c r="E52" s="1028"/>
      <c r="F52" s="1028"/>
      <c r="G52" s="1028"/>
      <c r="H52" s="1028"/>
      <c r="I52" s="1028"/>
      <c r="J52" s="1028"/>
      <c r="K52" s="1028"/>
      <c r="L52" s="1029"/>
      <c r="N52" s="315"/>
      <c r="O52" s="148"/>
      <c r="P52" s="148"/>
    </row>
    <row r="53" spans="1:16" s="149" customFormat="1" x14ac:dyDescent="0.25">
      <c r="A53" s="186"/>
      <c r="B53" s="193"/>
      <c r="C53" s="194"/>
      <c r="D53" s="194"/>
      <c r="E53" s="194"/>
      <c r="F53" s="194"/>
      <c r="G53" s="194"/>
      <c r="H53" s="194"/>
      <c r="I53" s="194"/>
      <c r="J53" s="194"/>
      <c r="K53" s="194"/>
      <c r="L53" s="195"/>
      <c r="N53" s="320"/>
    </row>
    <row r="54" spans="1:16" s="3" customFormat="1" x14ac:dyDescent="0.25">
      <c r="A54" s="13"/>
      <c r="B54" s="803" t="s">
        <v>21</v>
      </c>
      <c r="C54" s="804"/>
      <c r="D54" s="804"/>
      <c r="E54" s="804"/>
      <c r="F54" s="804"/>
      <c r="G54" s="804"/>
      <c r="H54" s="804"/>
      <c r="I54" s="804"/>
      <c r="J54" s="804"/>
      <c r="K54" s="804"/>
      <c r="L54" s="805"/>
      <c r="M54" s="202"/>
      <c r="N54" s="314"/>
      <c r="O54" s="149"/>
    </row>
    <row r="55" spans="1:16" s="149" customFormat="1" x14ac:dyDescent="0.25">
      <c r="A55" s="186"/>
      <c r="B55" s="187"/>
      <c r="C55" s="188"/>
      <c r="D55" s="188"/>
      <c r="E55" s="188"/>
      <c r="F55" s="188"/>
      <c r="G55" s="188"/>
      <c r="H55" s="188"/>
      <c r="I55" s="188"/>
      <c r="J55" s="188"/>
      <c r="K55" s="188"/>
      <c r="L55" s="189"/>
      <c r="N55" s="320"/>
    </row>
    <row r="56" spans="1:16" s="149" customFormat="1" x14ac:dyDescent="0.25">
      <c r="A56" s="186"/>
      <c r="B56" s="734" t="str">
        <f>IF(Intro!$G$28="English",O56,P56)</f>
        <v>Présentez les états financiers vérifiés pour l'ensemble de l'entreprise pour chaque exercice depuis le 1er janvier 2023. Si votre entreprise ne prépare pas habituellement d’états vérifiés, soumettez des états non vérifiés équivalents.</v>
      </c>
      <c r="C56" s="735"/>
      <c r="D56" s="735"/>
      <c r="E56" s="735"/>
      <c r="F56" s="735"/>
      <c r="G56" s="735"/>
      <c r="H56" s="735"/>
      <c r="I56" s="735"/>
      <c r="J56" s="735"/>
      <c r="K56" s="735"/>
      <c r="L56" s="736"/>
      <c r="N56" s="320"/>
      <c r="O56" s="149"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56" s="149"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7" spans="1:16" s="149" customFormat="1" x14ac:dyDescent="0.25">
      <c r="A57" s="186"/>
      <c r="B57" s="734"/>
      <c r="C57" s="735"/>
      <c r="D57" s="735"/>
      <c r="E57" s="735"/>
      <c r="F57" s="735"/>
      <c r="G57" s="735"/>
      <c r="H57" s="735"/>
      <c r="I57" s="735"/>
      <c r="J57" s="735"/>
      <c r="K57" s="735"/>
      <c r="L57" s="736"/>
      <c r="N57" s="320"/>
    </row>
    <row r="58" spans="1:16" s="149" customFormat="1" x14ac:dyDescent="0.25">
      <c r="A58" s="186"/>
      <c r="B58" s="193"/>
      <c r="C58" s="194"/>
      <c r="D58" s="194"/>
      <c r="E58" s="194"/>
      <c r="F58" s="194"/>
      <c r="G58" s="194"/>
      <c r="H58" s="194"/>
      <c r="I58" s="194"/>
      <c r="J58" s="194"/>
      <c r="K58" s="194"/>
      <c r="L58" s="195"/>
      <c r="N58" s="320"/>
    </row>
    <row r="59" spans="1:16" s="3" customFormat="1" x14ac:dyDescent="0.25">
      <c r="A59" s="13"/>
      <c r="B59" s="204"/>
      <c r="C59" s="204"/>
      <c r="D59" s="204"/>
      <c r="E59" s="205"/>
      <c r="F59" s="205"/>
      <c r="G59" s="205"/>
      <c r="H59" s="205"/>
      <c r="I59" s="205"/>
      <c r="J59" s="205"/>
      <c r="K59" s="205"/>
      <c r="L59" s="205"/>
      <c r="M59" s="202"/>
      <c r="N59" s="314"/>
    </row>
    <row r="60" spans="1:16" x14ac:dyDescent="0.25">
      <c r="B60" s="716" t="str">
        <f>IF(Intro!$G$28="English",O60,P60)</f>
        <v>COÛT DES MARCHANDISES FABRIQUÉES DES MARCHANDISES</v>
      </c>
      <c r="C60" s="717"/>
      <c r="D60" s="717"/>
      <c r="E60" s="717"/>
      <c r="F60" s="717"/>
      <c r="G60" s="717"/>
      <c r="H60" s="717"/>
      <c r="I60" s="717"/>
      <c r="J60" s="717"/>
      <c r="K60" s="717"/>
      <c r="L60" s="718"/>
      <c r="M60" s="149"/>
      <c r="O60" s="239" t="s">
        <v>583</v>
      </c>
      <c r="P60" s="239" t="s">
        <v>584</v>
      </c>
    </row>
    <row r="61" spans="1:16" x14ac:dyDescent="0.25">
      <c r="B61" s="803" t="s">
        <v>26</v>
      </c>
      <c r="C61" s="804"/>
      <c r="D61" s="804"/>
      <c r="E61" s="804"/>
      <c r="F61" s="804"/>
      <c r="G61" s="804"/>
      <c r="H61" s="804"/>
      <c r="I61" s="804"/>
      <c r="J61" s="804"/>
      <c r="K61" s="804"/>
      <c r="L61" s="805"/>
      <c r="M61" s="2"/>
    </row>
    <row r="62" spans="1:16" s="11" customFormat="1" x14ac:dyDescent="0.25">
      <c r="A62" s="13"/>
      <c r="B62" s="1061" t="str">
        <f>IF(Intro!$G$28="English",Variables!$B$72,Variables!$C$72)</f>
        <v>N'INCLUEZ PAS DANS VOTRE RÉPONSE LA VALEUR DE TOUT SERVICE COMMERCIAL, TEL QUE L'INSTALLATION</v>
      </c>
      <c r="C62" s="1062"/>
      <c r="D62" s="1062"/>
      <c r="E62" s="1062"/>
      <c r="F62" s="1062"/>
      <c r="G62" s="1062"/>
      <c r="H62" s="1062"/>
      <c r="I62" s="1062"/>
      <c r="J62" s="1062"/>
      <c r="K62" s="1062"/>
      <c r="L62" s="1063"/>
      <c r="N62" s="318"/>
    </row>
    <row r="63" spans="1:16" s="11" customFormat="1" x14ac:dyDescent="0.25">
      <c r="A63" s="13"/>
      <c r="B63" s="709" t="str">
        <f>IF(Intro!$G$28="English",O63,P63)</f>
        <v>Fournissez l'état du coût des marchandises fabriquées de votre entreprise pour ses ventes au Canada et à l'exportation des marchandises produites au Canada.</v>
      </c>
      <c r="C63" s="710"/>
      <c r="D63" s="710"/>
      <c r="E63" s="710"/>
      <c r="F63" s="710"/>
      <c r="G63" s="710"/>
      <c r="H63" s="710"/>
      <c r="I63" s="710"/>
      <c r="J63" s="710"/>
      <c r="K63" s="710"/>
      <c r="L63" s="711"/>
      <c r="N63" s="318"/>
      <c r="O63" s="12" t="s">
        <v>342</v>
      </c>
      <c r="P63" s="11" t="s">
        <v>120</v>
      </c>
    </row>
    <row r="64" spans="1:16" s="11" customFormat="1" x14ac:dyDescent="0.25">
      <c r="A64" s="13"/>
      <c r="B64" s="624"/>
      <c r="C64" s="625"/>
      <c r="D64" s="625"/>
      <c r="E64" s="625"/>
      <c r="F64" s="625"/>
      <c r="G64" s="625"/>
      <c r="H64" s="625"/>
      <c r="I64" s="625"/>
      <c r="J64" s="625"/>
      <c r="K64" s="625"/>
      <c r="L64" s="626"/>
      <c r="N64" s="318"/>
      <c r="O64" s="12"/>
    </row>
    <row r="65" spans="1:17" s="11" customFormat="1" x14ac:dyDescent="0.25">
      <c r="A65" s="13"/>
      <c r="B65" s="629"/>
      <c r="C65" s="329"/>
      <c r="D65" s="29"/>
      <c r="E65" s="30"/>
      <c r="F65" s="30"/>
      <c r="G65" s="30"/>
      <c r="H65" s="30"/>
      <c r="I65" s="30"/>
      <c r="J65" s="30"/>
      <c r="K65" s="30"/>
      <c r="L65" s="31"/>
      <c r="N65" s="318"/>
      <c r="O65" s="12"/>
    </row>
    <row r="66" spans="1:17" s="11" customFormat="1" x14ac:dyDescent="0.25">
      <c r="A66" s="13"/>
      <c r="B66" s="1055" t="str">
        <f>IF(Intro!$G$28="English",O66,P66)</f>
        <v>Pour les ventes au Canada</v>
      </c>
      <c r="C66" s="1056"/>
      <c r="D66" s="1056"/>
      <c r="E66" s="1056"/>
      <c r="F66" s="1057"/>
      <c r="G66" s="881">
        <f>Variables!$B$6</f>
        <v>2023</v>
      </c>
      <c r="H66" s="881">
        <f>G66+1</f>
        <v>2024</v>
      </c>
      <c r="I66" s="881">
        <f>H66+1</f>
        <v>2025</v>
      </c>
      <c r="J66" s="869"/>
      <c r="K66" s="870"/>
      <c r="L66" s="291"/>
      <c r="N66" s="318"/>
      <c r="O66" s="12" t="s">
        <v>43</v>
      </c>
      <c r="P66" s="12" t="s">
        <v>44</v>
      </c>
      <c r="Q66" s="318"/>
    </row>
    <row r="67" spans="1:17" s="11" customFormat="1" x14ac:dyDescent="0.25">
      <c r="A67" s="13"/>
      <c r="B67" s="1058"/>
      <c r="C67" s="1059"/>
      <c r="D67" s="1059"/>
      <c r="E67" s="1059"/>
      <c r="F67" s="1060"/>
      <c r="G67" s="882"/>
      <c r="H67" s="882"/>
      <c r="I67" s="882"/>
      <c r="J67" s="869"/>
      <c r="K67" s="870"/>
      <c r="L67" s="291"/>
      <c r="N67" s="318"/>
      <c r="O67" s="12"/>
      <c r="P67" s="12"/>
    </row>
    <row r="68" spans="1:17" s="149" customFormat="1" x14ac:dyDescent="0.25">
      <c r="A68" s="186"/>
      <c r="B68" s="1048" t="str">
        <f>IF(Intro!$G$28="English",O68,P68)</f>
        <v>Stock d'ouverture des marchandises en cours de fabrication</v>
      </c>
      <c r="C68" s="1049"/>
      <c r="D68" s="1049"/>
      <c r="E68" s="1050"/>
      <c r="F68" s="277" t="s">
        <v>482</v>
      </c>
      <c r="G68" s="282"/>
      <c r="H68" s="282"/>
      <c r="I68" s="282"/>
      <c r="J68" s="343"/>
      <c r="K68" s="368"/>
      <c r="L68" s="292"/>
      <c r="N68" s="320"/>
      <c r="O68" s="149" t="s">
        <v>59</v>
      </c>
      <c r="P68" s="149" t="s">
        <v>60</v>
      </c>
    </row>
    <row r="69" spans="1:17" s="149" customFormat="1" x14ac:dyDescent="0.25">
      <c r="A69" s="186"/>
      <c r="B69" s="1048" t="str">
        <f>IF(Intro!$G$28="English",O69,P69)</f>
        <v>Matières directes utilisées</v>
      </c>
      <c r="C69" s="1049"/>
      <c r="D69" s="1049"/>
      <c r="E69" s="1050"/>
      <c r="F69" s="277" t="s">
        <v>482</v>
      </c>
      <c r="G69" s="282"/>
      <c r="H69" s="282"/>
      <c r="I69" s="282"/>
      <c r="J69" s="343"/>
      <c r="K69" s="368"/>
      <c r="L69" s="292"/>
      <c r="N69" s="320"/>
      <c r="O69" s="149" t="s">
        <v>941</v>
      </c>
      <c r="P69" s="149" t="s">
        <v>942</v>
      </c>
    </row>
    <row r="70" spans="1:17" s="149" customFormat="1" x14ac:dyDescent="0.25">
      <c r="A70" s="186"/>
      <c r="B70" s="1048" t="str">
        <f>IF(Intro!$G$28="English",O70,P70)</f>
        <v xml:space="preserve">Le montant des salaires associé à l’emploi direct </v>
      </c>
      <c r="C70" s="1049"/>
      <c r="D70" s="1049"/>
      <c r="E70" s="1050"/>
      <c r="F70" s="277" t="s">
        <v>482</v>
      </c>
      <c r="G70" s="282"/>
      <c r="H70" s="282"/>
      <c r="I70" s="282"/>
      <c r="J70" s="343"/>
      <c r="K70" s="368"/>
      <c r="L70" s="292"/>
      <c r="N70" s="320"/>
      <c r="O70" s="149" t="s">
        <v>62</v>
      </c>
      <c r="P70" s="149" t="s">
        <v>63</v>
      </c>
    </row>
    <row r="71" spans="1:17" s="149" customFormat="1" x14ac:dyDescent="0.25">
      <c r="A71" s="186"/>
      <c r="B71" s="1048" t="str">
        <f>IF(Intro!$G$28="English",O71,P71)</f>
        <v>Charges indirectes de fabrication</v>
      </c>
      <c r="C71" s="1049"/>
      <c r="D71" s="1049"/>
      <c r="E71" s="1050"/>
      <c r="F71" s="277" t="s">
        <v>482</v>
      </c>
      <c r="G71" s="282"/>
      <c r="H71" s="282"/>
      <c r="I71" s="282"/>
      <c r="J71" s="343"/>
      <c r="K71" s="368"/>
      <c r="L71" s="292"/>
      <c r="N71" s="320"/>
      <c r="O71" s="149" t="s">
        <v>343</v>
      </c>
      <c r="P71" s="149" t="s">
        <v>64</v>
      </c>
    </row>
    <row r="72" spans="1:17" s="149" customFormat="1" x14ac:dyDescent="0.25">
      <c r="A72" s="186"/>
      <c r="B72" s="1048" t="str">
        <f>IF(Intro!$G$28="English",O72,P72)</f>
        <v>Stock de clôture des marchandises en cours de fabrication</v>
      </c>
      <c r="C72" s="1049"/>
      <c r="D72" s="1049"/>
      <c r="E72" s="1050"/>
      <c r="F72" s="277" t="s">
        <v>482</v>
      </c>
      <c r="G72" s="282"/>
      <c r="H72" s="282"/>
      <c r="I72" s="282"/>
      <c r="J72" s="343"/>
      <c r="K72" s="368"/>
      <c r="L72" s="292"/>
      <c r="N72" s="320"/>
      <c r="O72" s="149" t="s">
        <v>176</v>
      </c>
      <c r="P72" s="149" t="s">
        <v>521</v>
      </c>
    </row>
    <row r="73" spans="1:17" s="173" customFormat="1" x14ac:dyDescent="0.25">
      <c r="A73" s="203"/>
      <c r="B73" s="1051" t="str">
        <f>IF(Intro!$G$28="English",O73,P73)</f>
        <v xml:space="preserve">Coût des marchandises fabriquées </v>
      </c>
      <c r="C73" s="1052"/>
      <c r="D73" s="1052"/>
      <c r="E73" s="1053"/>
      <c r="F73" s="277" t="s">
        <v>482</v>
      </c>
      <c r="G73" s="283">
        <f>G68+G69+G70+G71-G72</f>
        <v>0</v>
      </c>
      <c r="H73" s="283">
        <f t="shared" ref="H73:I73" si="0">H68+H69+H70+H71-H72</f>
        <v>0</v>
      </c>
      <c r="I73" s="283">
        <f t="shared" si="0"/>
        <v>0</v>
      </c>
      <c r="J73" s="347"/>
      <c r="K73" s="348"/>
      <c r="L73" s="296"/>
      <c r="N73" s="320"/>
      <c r="O73" s="173" t="s">
        <v>65</v>
      </c>
      <c r="P73" s="173" t="s">
        <v>66</v>
      </c>
    </row>
    <row r="74" spans="1:17" s="11" customFormat="1" x14ac:dyDescent="0.25">
      <c r="A74" s="13"/>
      <c r="B74" s="328"/>
      <c r="C74" s="329"/>
      <c r="G74" s="29"/>
      <c r="H74" s="30"/>
      <c r="I74" s="30"/>
      <c r="J74" s="30"/>
      <c r="K74" s="30"/>
      <c r="L74" s="31"/>
      <c r="N74" s="318"/>
      <c r="O74" s="12"/>
    </row>
    <row r="75" spans="1:17" s="40" customFormat="1" x14ac:dyDescent="0.25">
      <c r="A75" s="267"/>
      <c r="B75" s="898" t="str">
        <f>B43</f>
        <v>Expliquez tout changement important intervenu entre les périodes et toute irrégularité telle que des montants négatifs dans les montants indiqués ci-dessus.</v>
      </c>
      <c r="C75" s="919"/>
      <c r="D75" s="919"/>
      <c r="E75" s="919"/>
      <c r="F75" s="919"/>
      <c r="G75" s="919"/>
      <c r="H75" s="919"/>
      <c r="I75" s="919"/>
      <c r="J75" s="919"/>
      <c r="K75" s="919"/>
      <c r="L75" s="900"/>
      <c r="N75" s="315"/>
      <c r="O75" s="148"/>
      <c r="P75" s="148"/>
    </row>
    <row r="76" spans="1:17" s="40" customFormat="1" x14ac:dyDescent="0.25">
      <c r="A76" s="267"/>
      <c r="B76" s="332"/>
      <c r="C76" s="158"/>
      <c r="D76" s="158"/>
      <c r="E76" s="158"/>
      <c r="F76" s="158"/>
      <c r="L76" s="274"/>
      <c r="N76" s="315"/>
    </row>
    <row r="77" spans="1:17" s="40" customFormat="1" x14ac:dyDescent="0.25">
      <c r="A77" s="267"/>
      <c r="B77" s="1027"/>
      <c r="C77" s="1028"/>
      <c r="D77" s="1028"/>
      <c r="E77" s="1028"/>
      <c r="F77" s="1028"/>
      <c r="G77" s="1028"/>
      <c r="H77" s="1028"/>
      <c r="I77" s="1028"/>
      <c r="J77" s="1028"/>
      <c r="K77" s="1028"/>
      <c r="L77" s="1029"/>
      <c r="N77" s="314"/>
    </row>
    <row r="78" spans="1:17" s="40" customFormat="1" x14ac:dyDescent="0.25">
      <c r="A78" s="267"/>
      <c r="B78" s="1027"/>
      <c r="C78" s="1028"/>
      <c r="D78" s="1028"/>
      <c r="E78" s="1028"/>
      <c r="F78" s="1028"/>
      <c r="G78" s="1028"/>
      <c r="H78" s="1028"/>
      <c r="I78" s="1028"/>
      <c r="J78" s="1028"/>
      <c r="K78" s="1028"/>
      <c r="L78" s="1029"/>
      <c r="N78" s="315"/>
      <c r="O78" s="148"/>
      <c r="P78" s="148"/>
    </row>
    <row r="79" spans="1:17" s="40" customFormat="1" x14ac:dyDescent="0.25">
      <c r="A79" s="267"/>
      <c r="B79" s="1027"/>
      <c r="C79" s="1028"/>
      <c r="D79" s="1028"/>
      <c r="E79" s="1028"/>
      <c r="F79" s="1028"/>
      <c r="G79" s="1028"/>
      <c r="H79" s="1028"/>
      <c r="I79" s="1028"/>
      <c r="J79" s="1028"/>
      <c r="K79" s="1028"/>
      <c r="L79" s="1029"/>
      <c r="N79" s="315"/>
      <c r="O79" s="148"/>
      <c r="P79" s="148"/>
    </row>
    <row r="80" spans="1:17" s="40" customFormat="1" x14ac:dyDescent="0.25">
      <c r="A80" s="267"/>
      <c r="B80" s="1027"/>
      <c r="C80" s="1028"/>
      <c r="D80" s="1028"/>
      <c r="E80" s="1028"/>
      <c r="F80" s="1028"/>
      <c r="G80" s="1028"/>
      <c r="H80" s="1028"/>
      <c r="I80" s="1028"/>
      <c r="J80" s="1028"/>
      <c r="K80" s="1028"/>
      <c r="L80" s="1029"/>
      <c r="N80" s="315"/>
      <c r="O80" s="148"/>
      <c r="P80" s="148"/>
    </row>
    <row r="81" spans="1:16" s="40" customFormat="1" x14ac:dyDescent="0.25">
      <c r="A81" s="267"/>
      <c r="B81" s="1027"/>
      <c r="C81" s="1028"/>
      <c r="D81" s="1028"/>
      <c r="E81" s="1028"/>
      <c r="F81" s="1028"/>
      <c r="G81" s="1028"/>
      <c r="H81" s="1028"/>
      <c r="I81" s="1028"/>
      <c r="J81" s="1028"/>
      <c r="K81" s="1028"/>
      <c r="L81" s="1029"/>
      <c r="N81" s="315"/>
    </row>
    <row r="82" spans="1:16" s="40" customFormat="1" x14ac:dyDescent="0.25">
      <c r="A82" s="267"/>
      <c r="B82" s="1027"/>
      <c r="C82" s="1028"/>
      <c r="D82" s="1028"/>
      <c r="E82" s="1028"/>
      <c r="F82" s="1028"/>
      <c r="G82" s="1028"/>
      <c r="H82" s="1028"/>
      <c r="I82" s="1028"/>
      <c r="J82" s="1028"/>
      <c r="K82" s="1028"/>
      <c r="L82" s="1029"/>
      <c r="N82" s="315"/>
    </row>
    <row r="83" spans="1:16" s="40" customFormat="1" x14ac:dyDescent="0.25">
      <c r="A83" s="267"/>
      <c r="B83" s="1027"/>
      <c r="C83" s="1028"/>
      <c r="D83" s="1028"/>
      <c r="E83" s="1028"/>
      <c r="F83" s="1028"/>
      <c r="G83" s="1028"/>
      <c r="H83" s="1028"/>
      <c r="I83" s="1028"/>
      <c r="J83" s="1028"/>
      <c r="K83" s="1028"/>
      <c r="L83" s="1029"/>
      <c r="N83" s="315"/>
    </row>
    <row r="84" spans="1:16" s="40" customFormat="1" x14ac:dyDescent="0.25">
      <c r="A84" s="267"/>
      <c r="B84" s="1027"/>
      <c r="C84" s="1028"/>
      <c r="D84" s="1028"/>
      <c r="E84" s="1028"/>
      <c r="F84" s="1028"/>
      <c r="G84" s="1028"/>
      <c r="H84" s="1028"/>
      <c r="I84" s="1028"/>
      <c r="J84" s="1028"/>
      <c r="K84" s="1028"/>
      <c r="L84" s="1029"/>
      <c r="N84" s="315"/>
    </row>
    <row r="85" spans="1:16" s="148" customFormat="1" x14ac:dyDescent="0.25">
      <c r="A85" s="39"/>
      <c r="B85" s="333"/>
      <c r="C85" s="334"/>
      <c r="G85" s="164"/>
      <c r="H85" s="165"/>
      <c r="I85" s="165"/>
      <c r="J85" s="370"/>
      <c r="K85" s="370"/>
      <c r="L85" s="371"/>
      <c r="N85" s="315"/>
      <c r="O85" s="162"/>
    </row>
    <row r="86" spans="1:16" s="11" customFormat="1" x14ac:dyDescent="0.25">
      <c r="A86" s="13"/>
      <c r="B86" s="1055" t="str">
        <f>IF(Intro!$G$28="English",O86,P86)</f>
        <v>Pour les ventes à l'exportation</v>
      </c>
      <c r="C86" s="1056"/>
      <c r="D86" s="1056"/>
      <c r="E86" s="1056"/>
      <c r="F86" s="1057"/>
      <c r="G86" s="881">
        <f>Variables!$B$6</f>
        <v>2023</v>
      </c>
      <c r="H86" s="881">
        <f>G86+1</f>
        <v>2024</v>
      </c>
      <c r="I86" s="881">
        <f>H86+1</f>
        <v>2025</v>
      </c>
      <c r="J86" s="869"/>
      <c r="K86" s="870"/>
      <c r="L86" s="291"/>
      <c r="N86" s="318"/>
      <c r="O86" s="12" t="s">
        <v>177</v>
      </c>
      <c r="P86" s="12" t="s">
        <v>178</v>
      </c>
    </row>
    <row r="87" spans="1:16" s="11" customFormat="1" x14ac:dyDescent="0.25">
      <c r="A87" s="13"/>
      <c r="B87" s="1058"/>
      <c r="C87" s="1059"/>
      <c r="D87" s="1059"/>
      <c r="E87" s="1059"/>
      <c r="F87" s="1060"/>
      <c r="G87" s="882"/>
      <c r="H87" s="882"/>
      <c r="I87" s="882"/>
      <c r="J87" s="869"/>
      <c r="K87" s="870"/>
      <c r="L87" s="291"/>
      <c r="N87" s="318"/>
      <c r="O87" s="12"/>
      <c r="P87" s="12"/>
    </row>
    <row r="88" spans="1:16" s="149" customFormat="1" x14ac:dyDescent="0.25">
      <c r="A88" s="186"/>
      <c r="B88" s="1048" t="str">
        <f t="shared" ref="B88:B93" si="1">B68</f>
        <v>Stock d'ouverture des marchandises en cours de fabrication</v>
      </c>
      <c r="C88" s="1049"/>
      <c r="D88" s="1049"/>
      <c r="E88" s="1050"/>
      <c r="F88" s="251" t="s">
        <v>482</v>
      </c>
      <c r="G88" s="286"/>
      <c r="H88" s="286"/>
      <c r="I88" s="286"/>
      <c r="J88" s="339"/>
      <c r="K88" s="340"/>
      <c r="L88" s="292"/>
      <c r="N88" s="320"/>
    </row>
    <row r="89" spans="1:16" s="149" customFormat="1" x14ac:dyDescent="0.25">
      <c r="A89" s="186"/>
      <c r="B89" s="1048" t="str">
        <f t="shared" si="1"/>
        <v>Matières directes utilisées</v>
      </c>
      <c r="C89" s="1049"/>
      <c r="D89" s="1049"/>
      <c r="E89" s="1050"/>
      <c r="F89" s="251" t="s">
        <v>482</v>
      </c>
      <c r="G89" s="286"/>
      <c r="H89" s="286"/>
      <c r="I89" s="286"/>
      <c r="J89" s="339"/>
      <c r="K89" s="340"/>
      <c r="L89" s="292"/>
      <c r="N89" s="320"/>
    </row>
    <row r="90" spans="1:16" s="149" customFormat="1" x14ac:dyDescent="0.25">
      <c r="A90" s="186"/>
      <c r="B90" s="1048" t="str">
        <f t="shared" si="1"/>
        <v xml:space="preserve">Le montant des salaires associé à l’emploi direct </v>
      </c>
      <c r="C90" s="1049"/>
      <c r="D90" s="1049"/>
      <c r="E90" s="1050"/>
      <c r="F90" s="251" t="s">
        <v>482</v>
      </c>
      <c r="G90" s="286"/>
      <c r="H90" s="286"/>
      <c r="I90" s="286"/>
      <c r="J90" s="339"/>
      <c r="K90" s="340"/>
      <c r="L90" s="292"/>
      <c r="N90" s="320"/>
    </row>
    <row r="91" spans="1:16" s="149" customFormat="1" x14ac:dyDescent="0.25">
      <c r="A91" s="186"/>
      <c r="B91" s="1048" t="str">
        <f t="shared" si="1"/>
        <v>Charges indirectes de fabrication</v>
      </c>
      <c r="C91" s="1049"/>
      <c r="D91" s="1049"/>
      <c r="E91" s="1050"/>
      <c r="F91" s="251" t="s">
        <v>482</v>
      </c>
      <c r="G91" s="286"/>
      <c r="H91" s="286"/>
      <c r="I91" s="286"/>
      <c r="J91" s="339"/>
      <c r="K91" s="340"/>
      <c r="L91" s="292"/>
      <c r="N91" s="320"/>
    </row>
    <row r="92" spans="1:16" s="149" customFormat="1" x14ac:dyDescent="0.25">
      <c r="A92" s="186"/>
      <c r="B92" s="1048" t="str">
        <f t="shared" si="1"/>
        <v>Stock de clôture des marchandises en cours de fabrication</v>
      </c>
      <c r="C92" s="1049"/>
      <c r="D92" s="1049"/>
      <c r="E92" s="1050"/>
      <c r="F92" s="251" t="s">
        <v>482</v>
      </c>
      <c r="G92" s="286"/>
      <c r="H92" s="286"/>
      <c r="I92" s="286"/>
      <c r="J92" s="339"/>
      <c r="K92" s="340"/>
      <c r="L92" s="292"/>
      <c r="N92" s="320"/>
    </row>
    <row r="93" spans="1:16" s="173" customFormat="1" x14ac:dyDescent="0.25">
      <c r="A93" s="203"/>
      <c r="B93" s="1051" t="str">
        <f t="shared" si="1"/>
        <v xml:space="preserve">Coût des marchandises fabriquées </v>
      </c>
      <c r="C93" s="1052"/>
      <c r="D93" s="1052"/>
      <c r="E93" s="1053"/>
      <c r="F93" s="251" t="s">
        <v>482</v>
      </c>
      <c r="G93" s="290">
        <f>G88+G89+G90+G91-G92</f>
        <v>0</v>
      </c>
      <c r="H93" s="290">
        <f t="shared" ref="H93:I93" si="2">H88+H89+H90+H91-H92</f>
        <v>0</v>
      </c>
      <c r="I93" s="290">
        <f t="shared" si="2"/>
        <v>0</v>
      </c>
      <c r="J93" s="345"/>
      <c r="K93" s="346"/>
      <c r="L93" s="296"/>
      <c r="N93" s="320"/>
    </row>
    <row r="94" spans="1:16" s="149" customFormat="1" x14ac:dyDescent="0.25">
      <c r="A94" s="186"/>
      <c r="B94" s="187"/>
      <c r="C94" s="188"/>
      <c r="D94" s="188"/>
      <c r="E94" s="188"/>
      <c r="F94" s="188"/>
      <c r="G94" s="188"/>
      <c r="H94" s="188"/>
      <c r="I94" s="188"/>
      <c r="J94" s="188"/>
      <c r="K94" s="188"/>
      <c r="L94" s="189"/>
      <c r="N94" s="320"/>
    </row>
    <row r="95" spans="1:16" s="40" customFormat="1" x14ac:dyDescent="0.25">
      <c r="A95" s="267"/>
      <c r="B95" s="898" t="str">
        <f>B43</f>
        <v>Expliquez tout changement important intervenu entre les périodes et toute irrégularité telle que des montants négatifs dans les montants indiqués ci-dessus.</v>
      </c>
      <c r="C95" s="899"/>
      <c r="D95" s="899"/>
      <c r="E95" s="899"/>
      <c r="F95" s="899"/>
      <c r="G95" s="899"/>
      <c r="H95" s="899"/>
      <c r="I95" s="899"/>
      <c r="J95" s="899"/>
      <c r="K95" s="899"/>
      <c r="L95" s="900"/>
      <c r="N95" s="315"/>
      <c r="O95" s="148"/>
      <c r="P95" s="148"/>
    </row>
    <row r="96" spans="1:16" s="40" customFormat="1" x14ac:dyDescent="0.25">
      <c r="A96" s="267"/>
      <c r="B96" s="332"/>
      <c r="C96" s="158"/>
      <c r="D96" s="158"/>
      <c r="E96" s="158"/>
      <c r="F96" s="158"/>
      <c r="L96" s="274"/>
      <c r="N96" s="315"/>
    </row>
    <row r="97" spans="1:16" s="40" customFormat="1" x14ac:dyDescent="0.25">
      <c r="A97" s="267"/>
      <c r="B97" s="1054"/>
      <c r="C97" s="1054"/>
      <c r="D97" s="1054"/>
      <c r="E97" s="1054"/>
      <c r="F97" s="1054"/>
      <c r="G97" s="1054"/>
      <c r="H97" s="1054"/>
      <c r="I97" s="1054"/>
      <c r="J97" s="1054"/>
      <c r="K97" s="1054"/>
      <c r="L97" s="1054"/>
      <c r="N97" s="314"/>
    </row>
    <row r="98" spans="1:16" s="40" customFormat="1" x14ac:dyDescent="0.25">
      <c r="A98" s="267"/>
      <c r="B98" s="1054"/>
      <c r="C98" s="1054"/>
      <c r="D98" s="1054"/>
      <c r="E98" s="1054"/>
      <c r="F98" s="1054"/>
      <c r="G98" s="1054"/>
      <c r="H98" s="1054"/>
      <c r="I98" s="1054"/>
      <c r="J98" s="1054"/>
      <c r="K98" s="1054"/>
      <c r="L98" s="1054"/>
      <c r="N98" s="315"/>
      <c r="O98" s="148"/>
      <c r="P98" s="148"/>
    </row>
    <row r="99" spans="1:16" s="40" customFormat="1" x14ac:dyDescent="0.25">
      <c r="A99" s="267"/>
      <c r="B99" s="1054"/>
      <c r="C99" s="1054"/>
      <c r="D99" s="1054"/>
      <c r="E99" s="1054"/>
      <c r="F99" s="1054"/>
      <c r="G99" s="1054"/>
      <c r="H99" s="1054"/>
      <c r="I99" s="1054"/>
      <c r="J99" s="1054"/>
      <c r="K99" s="1054"/>
      <c r="L99" s="1054"/>
      <c r="N99" s="315"/>
      <c r="O99" s="148"/>
      <c r="P99" s="148"/>
    </row>
    <row r="100" spans="1:16" s="40" customFormat="1" x14ac:dyDescent="0.25">
      <c r="A100" s="267"/>
      <c r="B100" s="1054"/>
      <c r="C100" s="1054"/>
      <c r="D100" s="1054"/>
      <c r="E100" s="1054"/>
      <c r="F100" s="1054"/>
      <c r="G100" s="1054"/>
      <c r="H100" s="1054"/>
      <c r="I100" s="1054"/>
      <c r="J100" s="1054"/>
      <c r="K100" s="1054"/>
      <c r="L100" s="1054"/>
      <c r="N100" s="315"/>
      <c r="O100" s="148"/>
      <c r="P100" s="148"/>
    </row>
    <row r="101" spans="1:16" s="40" customFormat="1" x14ac:dyDescent="0.25">
      <c r="A101" s="267"/>
      <c r="B101" s="1054"/>
      <c r="C101" s="1054"/>
      <c r="D101" s="1054"/>
      <c r="E101" s="1054"/>
      <c r="F101" s="1054"/>
      <c r="G101" s="1054"/>
      <c r="H101" s="1054"/>
      <c r="I101" s="1054"/>
      <c r="J101" s="1054"/>
      <c r="K101" s="1054"/>
      <c r="L101" s="1054"/>
      <c r="N101" s="315"/>
    </row>
    <row r="102" spans="1:16" s="40" customFormat="1" x14ac:dyDescent="0.25">
      <c r="A102" s="267"/>
      <c r="B102" s="1054"/>
      <c r="C102" s="1054"/>
      <c r="D102" s="1054"/>
      <c r="E102" s="1054"/>
      <c r="F102" s="1054"/>
      <c r="G102" s="1054"/>
      <c r="H102" s="1054"/>
      <c r="I102" s="1054"/>
      <c r="J102" s="1054"/>
      <c r="K102" s="1054"/>
      <c r="L102" s="1054"/>
      <c r="N102" s="315"/>
    </row>
    <row r="103" spans="1:16" s="40" customFormat="1" x14ac:dyDescent="0.25">
      <c r="A103" s="267"/>
      <c r="B103" s="1054"/>
      <c r="C103" s="1054"/>
      <c r="D103" s="1054"/>
      <c r="E103" s="1054"/>
      <c r="F103" s="1054"/>
      <c r="G103" s="1054"/>
      <c r="H103" s="1054"/>
      <c r="I103" s="1054"/>
      <c r="J103" s="1054"/>
      <c r="K103" s="1054"/>
      <c r="L103" s="1054"/>
      <c r="N103" s="315"/>
    </row>
    <row r="104" spans="1:16" s="40" customFormat="1" x14ac:dyDescent="0.25">
      <c r="A104" s="267"/>
      <c r="B104" s="1054"/>
      <c r="C104" s="1054"/>
      <c r="D104" s="1054"/>
      <c r="E104" s="1054"/>
      <c r="F104" s="1054"/>
      <c r="G104" s="1054"/>
      <c r="H104" s="1054"/>
      <c r="I104" s="1054"/>
      <c r="J104" s="1054"/>
      <c r="K104" s="1054"/>
      <c r="L104" s="1054"/>
      <c r="N104" s="315"/>
    </row>
    <row r="105" spans="1:16" s="40" customFormat="1" x14ac:dyDescent="0.25">
      <c r="A105" s="267"/>
      <c r="B105" s="620"/>
      <c r="C105" s="621"/>
      <c r="D105" s="621"/>
      <c r="E105" s="621"/>
      <c r="F105" s="621"/>
      <c r="G105" s="621"/>
      <c r="H105" s="621"/>
      <c r="I105" s="621"/>
      <c r="J105" s="621"/>
      <c r="K105" s="621"/>
      <c r="L105" s="622"/>
      <c r="N105" s="315"/>
    </row>
    <row r="106" spans="1:16" s="148" customFormat="1" x14ac:dyDescent="0.25">
      <c r="A106" s="39"/>
      <c r="B106" s="333"/>
      <c r="C106" s="334"/>
      <c r="G106" s="164"/>
      <c r="H106" s="165"/>
      <c r="I106" s="165"/>
      <c r="J106" s="165"/>
      <c r="K106" s="165"/>
      <c r="L106" s="166"/>
      <c r="N106" s="315"/>
      <c r="O106" s="162"/>
    </row>
    <row r="107" spans="1:16" s="3" customFormat="1" x14ac:dyDescent="0.25">
      <c r="A107" s="13"/>
      <c r="B107" s="803" t="s">
        <v>955</v>
      </c>
      <c r="C107" s="804"/>
      <c r="D107" s="804"/>
      <c r="E107" s="804"/>
      <c r="F107" s="804"/>
      <c r="G107" s="804"/>
      <c r="H107" s="804"/>
      <c r="I107" s="804"/>
      <c r="J107" s="804"/>
      <c r="K107" s="804"/>
      <c r="L107" s="805"/>
      <c r="M107" s="202"/>
      <c r="N107" s="314"/>
    </row>
    <row r="108" spans="1:16" s="149" customFormat="1" x14ac:dyDescent="0.25">
      <c r="A108" s="186"/>
      <c r="B108" s="187"/>
      <c r="C108" s="188"/>
      <c r="D108" s="188"/>
      <c r="E108" s="188"/>
      <c r="F108" s="188"/>
      <c r="G108" s="188"/>
      <c r="H108" s="188"/>
      <c r="I108" s="188"/>
      <c r="J108" s="188"/>
      <c r="K108" s="188"/>
      <c r="L108" s="189"/>
      <c r="N108" s="320"/>
    </row>
    <row r="109" spans="1:16" s="149" customFormat="1" x14ac:dyDescent="0.25">
      <c r="A109" s="186"/>
      <c r="B109" s="734" t="str">
        <f>IF(Intro!$G$28="English",O109,P109)</f>
        <v>Décrivez les plans de votre entreprise pour gérer le coût des matières au cours des deux prochaines années. Fournissez les motifs et les hypothèses sous-tendant ces objectifs et ces stratégies.</v>
      </c>
      <c r="C109" s="735"/>
      <c r="D109" s="735"/>
      <c r="E109" s="735"/>
      <c r="F109" s="735"/>
      <c r="G109" s="735"/>
      <c r="H109" s="735"/>
      <c r="I109" s="735"/>
      <c r="J109" s="735"/>
      <c r="K109" s="735"/>
      <c r="L109" s="736"/>
      <c r="N109" s="320"/>
      <c r="O109" s="149" t="s">
        <v>483</v>
      </c>
      <c r="P109" s="149" t="s">
        <v>218</v>
      </c>
    </row>
    <row r="110" spans="1:16" s="149" customFormat="1" x14ac:dyDescent="0.25">
      <c r="A110" s="186"/>
      <c r="B110" s="187"/>
      <c r="C110" s="188"/>
      <c r="D110" s="188"/>
      <c r="E110" s="188"/>
      <c r="F110" s="188"/>
      <c r="G110" s="188"/>
      <c r="H110" s="188"/>
      <c r="I110" s="188"/>
      <c r="J110" s="188"/>
      <c r="K110" s="188"/>
      <c r="L110" s="189"/>
      <c r="N110" s="320"/>
    </row>
    <row r="111" spans="1:16" s="3" customFormat="1" x14ac:dyDescent="0.25">
      <c r="A111" s="14"/>
      <c r="B111" s="797"/>
      <c r="C111" s="798"/>
      <c r="D111" s="798"/>
      <c r="E111" s="798"/>
      <c r="F111" s="798"/>
      <c r="G111" s="798"/>
      <c r="H111" s="798"/>
      <c r="I111" s="798"/>
      <c r="J111" s="798"/>
      <c r="K111" s="798"/>
      <c r="L111" s="799"/>
      <c r="M111" s="174"/>
      <c r="N111" s="314"/>
      <c r="O111" s="168"/>
      <c r="P111" s="168"/>
    </row>
    <row r="112" spans="1:16" s="3" customFormat="1" x14ac:dyDescent="0.25">
      <c r="A112" s="14"/>
      <c r="B112" s="797"/>
      <c r="C112" s="798"/>
      <c r="D112" s="798"/>
      <c r="E112" s="798"/>
      <c r="F112" s="798"/>
      <c r="G112" s="798"/>
      <c r="H112" s="798"/>
      <c r="I112" s="798"/>
      <c r="J112" s="798"/>
      <c r="K112" s="798"/>
      <c r="L112" s="799"/>
      <c r="M112" s="174"/>
      <c r="N112" s="314"/>
      <c r="O112" s="168"/>
      <c r="P112" s="168"/>
    </row>
    <row r="113" spans="1:16" s="3" customFormat="1" x14ac:dyDescent="0.25">
      <c r="A113" s="14"/>
      <c r="B113" s="797"/>
      <c r="C113" s="798"/>
      <c r="D113" s="798"/>
      <c r="E113" s="798"/>
      <c r="F113" s="798"/>
      <c r="G113" s="798"/>
      <c r="H113" s="798"/>
      <c r="I113" s="798"/>
      <c r="J113" s="798"/>
      <c r="K113" s="798"/>
      <c r="L113" s="799"/>
      <c r="M113" s="174"/>
      <c r="N113" s="314"/>
      <c r="O113" s="168"/>
      <c r="P113" s="168"/>
    </row>
    <row r="114" spans="1:16" s="3" customFormat="1" x14ac:dyDescent="0.25">
      <c r="A114" s="14"/>
      <c r="B114" s="797"/>
      <c r="C114" s="798"/>
      <c r="D114" s="798"/>
      <c r="E114" s="798"/>
      <c r="F114" s="798"/>
      <c r="G114" s="798"/>
      <c r="H114" s="798"/>
      <c r="I114" s="798"/>
      <c r="J114" s="798"/>
      <c r="K114" s="798"/>
      <c r="L114" s="799"/>
      <c r="M114" s="174"/>
      <c r="N114" s="314"/>
      <c r="O114" s="168"/>
      <c r="P114" s="168"/>
    </row>
    <row r="115" spans="1:16" s="3" customFormat="1" x14ac:dyDescent="0.25">
      <c r="A115" s="14"/>
      <c r="B115" s="797"/>
      <c r="C115" s="798"/>
      <c r="D115" s="798"/>
      <c r="E115" s="798"/>
      <c r="F115" s="798"/>
      <c r="G115" s="798"/>
      <c r="H115" s="798"/>
      <c r="I115" s="798"/>
      <c r="J115" s="798"/>
      <c r="K115" s="798"/>
      <c r="L115" s="799"/>
      <c r="M115" s="174"/>
      <c r="N115" s="314"/>
      <c r="O115" s="168"/>
      <c r="P115" s="168"/>
    </row>
    <row r="116" spans="1:16" s="3" customFormat="1" x14ac:dyDescent="0.25">
      <c r="A116" s="14"/>
      <c r="B116" s="797"/>
      <c r="C116" s="798"/>
      <c r="D116" s="798"/>
      <c r="E116" s="798"/>
      <c r="F116" s="798"/>
      <c r="G116" s="798"/>
      <c r="H116" s="798"/>
      <c r="I116" s="798"/>
      <c r="J116" s="798"/>
      <c r="K116" s="798"/>
      <c r="L116" s="799"/>
      <c r="M116" s="174"/>
      <c r="N116" s="314"/>
      <c r="O116" s="168"/>
      <c r="P116" s="168"/>
    </row>
    <row r="117" spans="1:16" s="3" customFormat="1" x14ac:dyDescent="0.25">
      <c r="A117" s="14"/>
      <c r="B117" s="797"/>
      <c r="C117" s="798"/>
      <c r="D117" s="798"/>
      <c r="E117" s="798"/>
      <c r="F117" s="798"/>
      <c r="G117" s="798"/>
      <c r="H117" s="798"/>
      <c r="I117" s="798"/>
      <c r="J117" s="798"/>
      <c r="K117" s="798"/>
      <c r="L117" s="799"/>
      <c r="M117" s="174"/>
      <c r="N117" s="314"/>
      <c r="O117" s="168"/>
      <c r="P117" s="168"/>
    </row>
    <row r="118" spans="1:16" s="3" customFormat="1" x14ac:dyDescent="0.25">
      <c r="A118" s="14"/>
      <c r="B118" s="797"/>
      <c r="C118" s="798"/>
      <c r="D118" s="798"/>
      <c r="E118" s="798"/>
      <c r="F118" s="798"/>
      <c r="G118" s="798"/>
      <c r="H118" s="798"/>
      <c r="I118" s="798"/>
      <c r="J118" s="798"/>
      <c r="K118" s="798"/>
      <c r="L118" s="799"/>
      <c r="M118" s="174"/>
      <c r="N118" s="314"/>
      <c r="O118" s="168"/>
      <c r="P118" s="168"/>
    </row>
    <row r="119" spans="1:16" s="149" customFormat="1" x14ac:dyDescent="0.25">
      <c r="A119" s="186"/>
      <c r="B119" s="193"/>
      <c r="C119" s="194"/>
      <c r="D119" s="194"/>
      <c r="E119" s="194"/>
      <c r="F119" s="194"/>
      <c r="G119" s="194"/>
      <c r="H119" s="194"/>
      <c r="I119" s="194"/>
      <c r="J119" s="194"/>
      <c r="K119" s="194"/>
      <c r="L119" s="195"/>
      <c r="N119" s="320"/>
    </row>
    <row r="120" spans="1:16" s="3" customFormat="1" x14ac:dyDescent="0.25">
      <c r="A120" s="13"/>
      <c r="B120" s="803" t="s">
        <v>956</v>
      </c>
      <c r="C120" s="804"/>
      <c r="D120" s="804"/>
      <c r="E120" s="804"/>
      <c r="F120" s="804"/>
      <c r="G120" s="804"/>
      <c r="H120" s="804"/>
      <c r="I120" s="804"/>
      <c r="J120" s="804"/>
      <c r="K120" s="804"/>
      <c r="L120" s="805"/>
      <c r="M120" s="202"/>
      <c r="N120" s="314"/>
    </row>
    <row r="121" spans="1:16" s="149" customFormat="1" x14ac:dyDescent="0.25">
      <c r="A121" s="186"/>
      <c r="B121" s="187"/>
      <c r="C121" s="188"/>
      <c r="D121" s="188"/>
      <c r="E121" s="188"/>
      <c r="F121" s="188"/>
      <c r="G121" s="188"/>
      <c r="H121" s="188"/>
      <c r="I121" s="188"/>
      <c r="J121" s="188"/>
      <c r="K121" s="188"/>
      <c r="L121" s="189"/>
      <c r="N121" s="320"/>
    </row>
    <row r="122" spans="1:16" s="149" customFormat="1" x14ac:dyDescent="0.25">
      <c r="A122" s="186"/>
      <c r="B122" s="734" t="str">
        <f>IF(Intro!$G$28="English",O122,P122)</f>
        <v>Décrivez les difficultés rencontrées concernant le coût des matières premières.</v>
      </c>
      <c r="C122" s="735"/>
      <c r="D122" s="735"/>
      <c r="E122" s="735"/>
      <c r="F122" s="735"/>
      <c r="G122" s="735"/>
      <c r="H122" s="735"/>
      <c r="I122" s="735"/>
      <c r="J122" s="735"/>
      <c r="K122" s="735"/>
      <c r="L122" s="736"/>
      <c r="N122" s="320"/>
      <c r="O122" s="149" t="s">
        <v>957</v>
      </c>
      <c r="P122" s="149" t="s">
        <v>958</v>
      </c>
    </row>
    <row r="123" spans="1:16" s="149" customFormat="1" x14ac:dyDescent="0.25">
      <c r="A123" s="186"/>
      <c r="B123" s="187"/>
      <c r="C123" s="188"/>
      <c r="D123" s="188"/>
      <c r="E123" s="188"/>
      <c r="F123" s="188"/>
      <c r="G123" s="188"/>
      <c r="H123" s="188"/>
      <c r="I123" s="188"/>
      <c r="J123" s="188"/>
      <c r="K123" s="188"/>
      <c r="L123" s="189"/>
      <c r="N123" s="320"/>
    </row>
    <row r="124" spans="1:16" s="3" customFormat="1" x14ac:dyDescent="0.25">
      <c r="A124" s="14"/>
      <c r="B124" s="797"/>
      <c r="C124" s="798"/>
      <c r="D124" s="798"/>
      <c r="E124" s="798"/>
      <c r="F124" s="798"/>
      <c r="G124" s="798"/>
      <c r="H124" s="798"/>
      <c r="I124" s="798"/>
      <c r="J124" s="798"/>
      <c r="K124" s="798"/>
      <c r="L124" s="799"/>
      <c r="M124" s="174"/>
      <c r="N124" s="314"/>
      <c r="O124" s="168"/>
      <c r="P124" s="168"/>
    </row>
    <row r="125" spans="1:16" s="3" customFormat="1" x14ac:dyDescent="0.25">
      <c r="A125" s="14"/>
      <c r="B125" s="797"/>
      <c r="C125" s="798"/>
      <c r="D125" s="798"/>
      <c r="E125" s="798"/>
      <c r="F125" s="798"/>
      <c r="G125" s="798"/>
      <c r="H125" s="798"/>
      <c r="I125" s="798"/>
      <c r="J125" s="798"/>
      <c r="K125" s="798"/>
      <c r="L125" s="799"/>
      <c r="M125" s="174"/>
      <c r="N125" s="314"/>
      <c r="O125" s="168"/>
      <c r="P125" s="168"/>
    </row>
    <row r="126" spans="1:16" s="3" customFormat="1" x14ac:dyDescent="0.25">
      <c r="A126" s="14"/>
      <c r="B126" s="797"/>
      <c r="C126" s="798"/>
      <c r="D126" s="798"/>
      <c r="E126" s="798"/>
      <c r="F126" s="798"/>
      <c r="G126" s="798"/>
      <c r="H126" s="798"/>
      <c r="I126" s="798"/>
      <c r="J126" s="798"/>
      <c r="K126" s="798"/>
      <c r="L126" s="799"/>
      <c r="M126" s="174"/>
      <c r="N126" s="314"/>
      <c r="O126" s="168"/>
      <c r="P126" s="168"/>
    </row>
    <row r="127" spans="1:16" s="3" customFormat="1" x14ac:dyDescent="0.25">
      <c r="A127" s="14"/>
      <c r="B127" s="797"/>
      <c r="C127" s="798"/>
      <c r="D127" s="798"/>
      <c r="E127" s="798"/>
      <c r="F127" s="798"/>
      <c r="G127" s="798"/>
      <c r="H127" s="798"/>
      <c r="I127" s="798"/>
      <c r="J127" s="798"/>
      <c r="K127" s="798"/>
      <c r="L127" s="799"/>
      <c r="M127" s="174"/>
      <c r="N127" s="314"/>
      <c r="O127" s="168"/>
      <c r="P127" s="168"/>
    </row>
    <row r="128" spans="1:16" s="3" customFormat="1" x14ac:dyDescent="0.25">
      <c r="A128" s="14"/>
      <c r="B128" s="797"/>
      <c r="C128" s="798"/>
      <c r="D128" s="798"/>
      <c r="E128" s="798"/>
      <c r="F128" s="798"/>
      <c r="G128" s="798"/>
      <c r="H128" s="798"/>
      <c r="I128" s="798"/>
      <c r="J128" s="798"/>
      <c r="K128" s="798"/>
      <c r="L128" s="799"/>
      <c r="M128" s="174"/>
      <c r="N128" s="314"/>
      <c r="O128" s="168"/>
      <c r="P128" s="168"/>
    </row>
    <row r="129" spans="1:16" s="3" customFormat="1" x14ac:dyDescent="0.25">
      <c r="A129" s="14"/>
      <c r="B129" s="797"/>
      <c r="C129" s="798"/>
      <c r="D129" s="798"/>
      <c r="E129" s="798"/>
      <c r="F129" s="798"/>
      <c r="G129" s="798"/>
      <c r="H129" s="798"/>
      <c r="I129" s="798"/>
      <c r="J129" s="798"/>
      <c r="K129" s="798"/>
      <c r="L129" s="799"/>
      <c r="M129" s="174"/>
      <c r="N129" s="314"/>
      <c r="O129" s="168"/>
      <c r="P129" s="168"/>
    </row>
    <row r="130" spans="1:16" s="3" customFormat="1" x14ac:dyDescent="0.25">
      <c r="A130" s="14"/>
      <c r="B130" s="797"/>
      <c r="C130" s="798"/>
      <c r="D130" s="798"/>
      <c r="E130" s="798"/>
      <c r="F130" s="798"/>
      <c r="G130" s="798"/>
      <c r="H130" s="798"/>
      <c r="I130" s="798"/>
      <c r="J130" s="798"/>
      <c r="K130" s="798"/>
      <c r="L130" s="799"/>
      <c r="M130" s="174"/>
      <c r="N130" s="314"/>
      <c r="O130" s="168"/>
      <c r="P130" s="168"/>
    </row>
    <row r="131" spans="1:16" s="3" customFormat="1" x14ac:dyDescent="0.25">
      <c r="A131" s="14"/>
      <c r="B131" s="797"/>
      <c r="C131" s="798"/>
      <c r="D131" s="798"/>
      <c r="E131" s="798"/>
      <c r="F131" s="798"/>
      <c r="G131" s="798"/>
      <c r="H131" s="798"/>
      <c r="I131" s="798"/>
      <c r="J131" s="798"/>
      <c r="K131" s="798"/>
      <c r="L131" s="799"/>
      <c r="M131" s="174"/>
      <c r="N131" s="314"/>
      <c r="O131" s="168"/>
      <c r="P131" s="168"/>
    </row>
    <row r="132" spans="1:16" s="149" customFormat="1" x14ac:dyDescent="0.25">
      <c r="A132" s="186"/>
      <c r="B132" s="193"/>
      <c r="C132" s="194"/>
      <c r="D132" s="194"/>
      <c r="E132" s="194"/>
      <c r="F132" s="194"/>
      <c r="G132" s="194"/>
      <c r="H132" s="194"/>
      <c r="I132" s="194"/>
      <c r="J132" s="194"/>
      <c r="K132" s="194"/>
      <c r="L132" s="195"/>
      <c r="N132" s="320"/>
    </row>
    <row r="133" spans="1:16" x14ac:dyDescent="0.25">
      <c r="B133" s="803" t="s">
        <v>28</v>
      </c>
      <c r="C133" s="804"/>
      <c r="D133" s="804"/>
      <c r="E133" s="804"/>
      <c r="F133" s="804"/>
      <c r="G133" s="804"/>
      <c r="H133" s="804"/>
      <c r="I133" s="804"/>
      <c r="J133" s="804"/>
      <c r="K133" s="804"/>
      <c r="L133" s="805"/>
      <c r="M133" s="2"/>
    </row>
    <row r="134" spans="1:16" s="11" customFormat="1" x14ac:dyDescent="0.25">
      <c r="A134" s="13"/>
      <c r="B134" s="154"/>
      <c r="C134" s="155"/>
      <c r="D134" s="155"/>
      <c r="E134" s="156"/>
      <c r="F134" s="156"/>
      <c r="G134" s="156"/>
      <c r="H134" s="156"/>
      <c r="I134" s="156"/>
      <c r="J134" s="156"/>
      <c r="K134" s="156"/>
      <c r="L134" s="157"/>
      <c r="N134" s="318"/>
    </row>
    <row r="135" spans="1:16" s="11" customFormat="1" ht="14.1" customHeight="1" x14ac:dyDescent="0.25">
      <c r="A135" s="13"/>
      <c r="B135" s="709" t="str">
        <f>IF(Intro!$G$28="English",O135,P135)</f>
        <v>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v>
      </c>
      <c r="C135" s="710"/>
      <c r="D135" s="710"/>
      <c r="E135" s="710"/>
      <c r="F135" s="710"/>
      <c r="G135" s="710"/>
      <c r="H135" s="710"/>
      <c r="I135" s="710"/>
      <c r="J135" s="710"/>
      <c r="K135" s="710"/>
      <c r="L135" s="711"/>
      <c r="N135" s="318"/>
      <c r="O135" s="12" t="s">
        <v>179</v>
      </c>
      <c r="P135" s="11" t="s">
        <v>349</v>
      </c>
    </row>
    <row r="136" spans="1:16" s="11" customFormat="1" x14ac:dyDescent="0.25">
      <c r="A136" s="13"/>
      <c r="B136" s="709"/>
      <c r="C136" s="710"/>
      <c r="D136" s="710"/>
      <c r="E136" s="710"/>
      <c r="F136" s="710"/>
      <c r="G136" s="710"/>
      <c r="H136" s="710"/>
      <c r="I136" s="710"/>
      <c r="J136" s="710"/>
      <c r="K136" s="710"/>
      <c r="L136" s="711"/>
      <c r="N136" s="318"/>
      <c r="O136" s="12"/>
    </row>
    <row r="137" spans="1:16" s="11" customFormat="1" ht="14.1" customHeight="1" x14ac:dyDescent="0.25">
      <c r="A137" s="13"/>
      <c r="B137" s="709" t="str">
        <f>IF(Intro!$G$28="English",O137,P137)</f>
        <v>Remarque - Les salaires directs payés pour les ventes intérieures et les ventes à l'exportation sont fournis par la réponse à la question 3 ci-dessus.</v>
      </c>
      <c r="C137" s="710"/>
      <c r="D137" s="710"/>
      <c r="E137" s="710"/>
      <c r="F137" s="710"/>
      <c r="G137" s="710"/>
      <c r="H137" s="710"/>
      <c r="I137" s="710"/>
      <c r="J137" s="710"/>
      <c r="K137" s="710"/>
      <c r="L137" s="711"/>
      <c r="N137" s="318"/>
      <c r="O137" s="12" t="s">
        <v>758</v>
      </c>
      <c r="P137" s="11" t="s">
        <v>759</v>
      </c>
    </row>
    <row r="138" spans="1:16" s="11" customFormat="1" x14ac:dyDescent="0.25">
      <c r="A138" s="13"/>
      <c r="B138" s="666"/>
      <c r="C138" s="667"/>
      <c r="D138" s="155"/>
      <c r="E138" s="156"/>
      <c r="F138" s="156"/>
      <c r="G138" s="156"/>
      <c r="H138" s="156"/>
      <c r="I138" s="156"/>
      <c r="J138" s="156"/>
      <c r="K138" s="156"/>
      <c r="L138" s="157"/>
      <c r="N138" s="318"/>
      <c r="O138" s="12"/>
    </row>
    <row r="139" spans="1:16" s="11" customFormat="1" ht="14.1" customHeight="1" x14ac:dyDescent="0.25">
      <c r="A139" s="13"/>
      <c r="B139" s="1055" t="str">
        <f>IF(Intro!$G$28="English",O139,P139)</f>
        <v>Nombre d'employés</v>
      </c>
      <c r="C139" s="1056"/>
      <c r="D139" s="1056"/>
      <c r="E139" s="1056"/>
      <c r="F139" s="1057"/>
      <c r="G139" s="881">
        <f>Variables!$B$6</f>
        <v>2023</v>
      </c>
      <c r="H139" s="881">
        <f>G139+1</f>
        <v>2024</v>
      </c>
      <c r="I139" s="881">
        <f>H139+1</f>
        <v>2025</v>
      </c>
      <c r="J139" s="869"/>
      <c r="K139" s="870"/>
      <c r="L139" s="291"/>
      <c r="N139" s="318"/>
      <c r="O139" s="12" t="s">
        <v>344</v>
      </c>
      <c r="P139" s="12" t="s">
        <v>180</v>
      </c>
    </row>
    <row r="140" spans="1:16" s="11" customFormat="1" x14ac:dyDescent="0.25">
      <c r="A140" s="13"/>
      <c r="B140" s="1058"/>
      <c r="C140" s="1059"/>
      <c r="D140" s="1059"/>
      <c r="E140" s="1059"/>
      <c r="F140" s="1060"/>
      <c r="G140" s="882"/>
      <c r="H140" s="882"/>
      <c r="I140" s="882"/>
      <c r="J140" s="869"/>
      <c r="K140" s="870"/>
      <c r="L140" s="291"/>
      <c r="N140" s="318"/>
      <c r="O140" s="12"/>
      <c r="P140" s="12"/>
    </row>
    <row r="141" spans="1:16" s="149" customFormat="1" ht="14.1" customHeight="1" x14ac:dyDescent="0.25">
      <c r="A141" s="186"/>
      <c r="B141" s="1042" t="str">
        <f>IF(Intro!$G$28="English",O141,P141)</f>
        <v>Emploi direct</v>
      </c>
      <c r="C141" s="1043"/>
      <c r="D141" s="1043"/>
      <c r="E141" s="1044"/>
      <c r="F141" s="251" t="s">
        <v>181</v>
      </c>
      <c r="G141" s="286"/>
      <c r="H141" s="286"/>
      <c r="I141" s="286"/>
      <c r="J141" s="339"/>
      <c r="K141" s="340"/>
      <c r="L141" s="292"/>
      <c r="N141" s="320"/>
      <c r="O141" s="149" t="s">
        <v>67</v>
      </c>
      <c r="P141" s="149" t="s">
        <v>68</v>
      </c>
    </row>
    <row r="142" spans="1:16" s="149" customFormat="1" ht="14.1" customHeight="1" x14ac:dyDescent="0.25">
      <c r="A142" s="186"/>
      <c r="B142" s="1042" t="str">
        <f>IF(Intro!$G$28="English",O142,P142)</f>
        <v>Emploi indirect</v>
      </c>
      <c r="C142" s="1043"/>
      <c r="D142" s="1043"/>
      <c r="E142" s="1044"/>
      <c r="F142" s="251" t="s">
        <v>181</v>
      </c>
      <c r="G142" s="286"/>
      <c r="H142" s="286"/>
      <c r="I142" s="286"/>
      <c r="J142" s="339"/>
      <c r="K142" s="340"/>
      <c r="L142" s="292"/>
      <c r="N142" s="320"/>
      <c r="O142" s="12" t="s">
        <v>69</v>
      </c>
      <c r="P142" s="11" t="s">
        <v>70</v>
      </c>
    </row>
    <row r="143" spans="1:16" s="173" customFormat="1" x14ac:dyDescent="0.25">
      <c r="A143" s="203"/>
      <c r="B143" s="1045" t="str">
        <f>IF(Intro!$G$28="English",O143,P143)</f>
        <v>Total</v>
      </c>
      <c r="C143" s="1046"/>
      <c r="D143" s="1046"/>
      <c r="E143" s="1047"/>
      <c r="F143" s="252" t="s">
        <v>181</v>
      </c>
      <c r="G143" s="290">
        <f>G141+G142</f>
        <v>0</v>
      </c>
      <c r="H143" s="290">
        <f>H141+H142</f>
        <v>0</v>
      </c>
      <c r="I143" s="290">
        <f>I141+I142</f>
        <v>0</v>
      </c>
      <c r="J143" s="345"/>
      <c r="K143" s="346"/>
      <c r="L143" s="296"/>
      <c r="N143" s="320"/>
      <c r="O143" s="4" t="s">
        <v>45</v>
      </c>
      <c r="P143" s="4" t="s">
        <v>45</v>
      </c>
    </row>
    <row r="144" spans="1:16" s="11" customFormat="1" x14ac:dyDescent="0.25">
      <c r="A144" s="13"/>
      <c r="B144" s="666"/>
      <c r="C144" s="667"/>
      <c r="F144" s="155"/>
      <c r="G144" s="156"/>
      <c r="H144" s="156"/>
      <c r="I144" s="156"/>
      <c r="J144" s="156"/>
      <c r="K144" s="156"/>
      <c r="L144" s="291"/>
      <c r="N144" s="318"/>
      <c r="O144" s="12"/>
    </row>
    <row r="145" spans="1:16" s="11" customFormat="1" x14ac:dyDescent="0.25">
      <c r="A145" s="13"/>
      <c r="B145" s="1055" t="str">
        <f>IF(Intro!$G$28="English",O145,P145)</f>
        <v>Nombre d'heures travaillées</v>
      </c>
      <c r="C145" s="1056"/>
      <c r="D145" s="1056"/>
      <c r="E145" s="1056"/>
      <c r="F145" s="1057"/>
      <c r="G145" s="881">
        <f>Variables!$B$6</f>
        <v>2023</v>
      </c>
      <c r="H145" s="881">
        <f>G145+1</f>
        <v>2024</v>
      </c>
      <c r="I145" s="881">
        <f>H145+1</f>
        <v>2025</v>
      </c>
      <c r="J145" s="869"/>
      <c r="K145" s="870"/>
      <c r="L145" s="291"/>
      <c r="N145" s="318"/>
      <c r="O145" s="12" t="s">
        <v>675</v>
      </c>
      <c r="P145" s="12" t="s">
        <v>182</v>
      </c>
    </row>
    <row r="146" spans="1:16" s="11" customFormat="1" x14ac:dyDescent="0.25">
      <c r="A146" s="13"/>
      <c r="B146" s="1058"/>
      <c r="C146" s="1059"/>
      <c r="D146" s="1059"/>
      <c r="E146" s="1059"/>
      <c r="F146" s="1060"/>
      <c r="G146" s="882"/>
      <c r="H146" s="882"/>
      <c r="I146" s="882"/>
      <c r="J146" s="869"/>
      <c r="K146" s="870"/>
      <c r="L146" s="291"/>
      <c r="N146" s="318"/>
      <c r="O146" s="12"/>
      <c r="P146" s="12"/>
    </row>
    <row r="147" spans="1:16" s="149" customFormat="1" x14ac:dyDescent="0.25">
      <c r="A147" s="186"/>
      <c r="B147" s="1042" t="str">
        <f>B141</f>
        <v>Emploi direct</v>
      </c>
      <c r="C147" s="1043"/>
      <c r="D147" s="1043"/>
      <c r="E147" s="1044"/>
      <c r="F147" s="251" t="s">
        <v>181</v>
      </c>
      <c r="G147" s="286"/>
      <c r="H147" s="286"/>
      <c r="I147" s="286"/>
      <c r="J147" s="339"/>
      <c r="K147" s="340"/>
      <c r="L147" s="292"/>
      <c r="N147" s="320"/>
    </row>
    <row r="148" spans="1:16" s="149" customFormat="1" x14ac:dyDescent="0.25">
      <c r="A148" s="186"/>
      <c r="B148" s="1042" t="str">
        <f>B142</f>
        <v>Emploi indirect</v>
      </c>
      <c r="C148" s="1043"/>
      <c r="D148" s="1043"/>
      <c r="E148" s="1044"/>
      <c r="F148" s="251" t="s">
        <v>181</v>
      </c>
      <c r="G148" s="286"/>
      <c r="H148" s="286"/>
      <c r="I148" s="286"/>
      <c r="J148" s="339"/>
      <c r="K148" s="340"/>
      <c r="L148" s="292"/>
      <c r="N148" s="320"/>
      <c r="O148" s="12"/>
      <c r="P148" s="11"/>
    </row>
    <row r="149" spans="1:16" s="173" customFormat="1" x14ac:dyDescent="0.25">
      <c r="A149" s="203"/>
      <c r="B149" s="1045" t="str">
        <f>B143</f>
        <v>Total</v>
      </c>
      <c r="C149" s="1046"/>
      <c r="D149" s="1046"/>
      <c r="E149" s="1047"/>
      <c r="F149" s="252" t="s">
        <v>181</v>
      </c>
      <c r="G149" s="290">
        <f>G147+G148</f>
        <v>0</v>
      </c>
      <c r="H149" s="290">
        <f>H147+H148</f>
        <v>0</v>
      </c>
      <c r="I149" s="290">
        <f>I147+I148</f>
        <v>0</v>
      </c>
      <c r="J149" s="345"/>
      <c r="K149" s="346"/>
      <c r="L149" s="296"/>
      <c r="N149" s="320"/>
      <c r="O149" s="4"/>
      <c r="P149" s="4"/>
    </row>
    <row r="150" spans="1:16" s="11" customFormat="1" x14ac:dyDescent="0.25">
      <c r="A150" s="13"/>
      <c r="B150" s="328"/>
      <c r="C150" s="329"/>
      <c r="F150" s="155"/>
      <c r="G150" s="156"/>
      <c r="H150" s="156"/>
      <c r="I150" s="156"/>
      <c r="J150" s="156"/>
      <c r="K150" s="30"/>
      <c r="L150" s="291"/>
      <c r="N150" s="318"/>
      <c r="O150" s="12"/>
    </row>
    <row r="151" spans="1:16" s="11" customFormat="1" x14ac:dyDescent="0.25">
      <c r="A151" s="13"/>
      <c r="B151" s="1055" t="str">
        <f>IF(Intro!$G$28="English",O151,P151)</f>
        <v>Salaires payés</v>
      </c>
      <c r="C151" s="1056"/>
      <c r="D151" s="1056"/>
      <c r="E151" s="1056"/>
      <c r="F151" s="1057"/>
      <c r="G151" s="881">
        <f>Variables!$B$6</f>
        <v>2023</v>
      </c>
      <c r="H151" s="881">
        <f>G151+1</f>
        <v>2024</v>
      </c>
      <c r="I151" s="881">
        <f>H151+1</f>
        <v>2025</v>
      </c>
      <c r="J151" s="869"/>
      <c r="K151" s="870"/>
      <c r="L151" s="291"/>
      <c r="N151" s="318"/>
      <c r="O151" s="12" t="s">
        <v>345</v>
      </c>
      <c r="P151" s="12" t="s">
        <v>346</v>
      </c>
    </row>
    <row r="152" spans="1:16" s="11" customFormat="1" x14ac:dyDescent="0.25">
      <c r="A152" s="13"/>
      <c r="B152" s="1058"/>
      <c r="C152" s="1059"/>
      <c r="D152" s="1059"/>
      <c r="E152" s="1059"/>
      <c r="F152" s="1060"/>
      <c r="G152" s="882"/>
      <c r="H152" s="882"/>
      <c r="I152" s="882"/>
      <c r="J152" s="869"/>
      <c r="K152" s="870"/>
      <c r="L152" s="291"/>
      <c r="N152" s="318"/>
      <c r="O152" s="12"/>
      <c r="P152" s="12"/>
    </row>
    <row r="153" spans="1:16" s="149" customFormat="1" x14ac:dyDescent="0.25">
      <c r="A153" s="186"/>
      <c r="B153" s="1042" t="str">
        <f>IF(Intro!$G$28="English",O153,P153)</f>
        <v>Emploi direct - ventes nationales et ventes à l'exportation</v>
      </c>
      <c r="C153" s="1043"/>
      <c r="D153" s="1043"/>
      <c r="E153" s="1044"/>
      <c r="F153" s="251" t="s">
        <v>482</v>
      </c>
      <c r="G153" s="287">
        <f>G70+G90</f>
        <v>0</v>
      </c>
      <c r="H153" s="287">
        <f>H70+H90</f>
        <v>0</v>
      </c>
      <c r="I153" s="287">
        <f>I70+I90</f>
        <v>0</v>
      </c>
      <c r="J153" s="339"/>
      <c r="K153" s="340"/>
      <c r="L153" s="292"/>
      <c r="N153" s="320"/>
      <c r="O153" s="149" t="s">
        <v>183</v>
      </c>
      <c r="P153" s="149" t="s">
        <v>184</v>
      </c>
    </row>
    <row r="154" spans="1:16" s="149" customFormat="1" x14ac:dyDescent="0.25">
      <c r="A154" s="186"/>
      <c r="B154" s="1042" t="str">
        <f>IF(Intro!$G$28="English",O154,P154)</f>
        <v>Emploi direct - utilisées à l'interne ou destinées à la transformation ultérieure à l’interne</v>
      </c>
      <c r="C154" s="1043"/>
      <c r="D154" s="1043"/>
      <c r="E154" s="1044"/>
      <c r="F154" s="251" t="s">
        <v>482</v>
      </c>
      <c r="G154" s="286"/>
      <c r="H154" s="286"/>
      <c r="I154" s="286"/>
      <c r="J154" s="339"/>
      <c r="K154" s="340"/>
      <c r="L154" s="292"/>
      <c r="N154" s="320"/>
      <c r="O154" s="149" t="s">
        <v>185</v>
      </c>
      <c r="P154" s="149" t="s">
        <v>186</v>
      </c>
    </row>
    <row r="155" spans="1:16" s="149" customFormat="1" x14ac:dyDescent="0.25">
      <c r="A155" s="186"/>
      <c r="B155" s="1042" t="str">
        <f>B142</f>
        <v>Emploi indirect</v>
      </c>
      <c r="C155" s="1043"/>
      <c r="D155" s="1043"/>
      <c r="E155" s="1044"/>
      <c r="F155" s="251" t="s">
        <v>482</v>
      </c>
      <c r="G155" s="286"/>
      <c r="H155" s="286"/>
      <c r="I155" s="286"/>
      <c r="J155" s="339"/>
      <c r="K155" s="340"/>
      <c r="L155" s="292"/>
      <c r="N155" s="320"/>
      <c r="O155" s="12"/>
      <c r="P155" s="11"/>
    </row>
    <row r="156" spans="1:16" s="173" customFormat="1" x14ac:dyDescent="0.25">
      <c r="A156" s="203"/>
      <c r="B156" s="1045" t="str">
        <f>B143</f>
        <v>Total</v>
      </c>
      <c r="C156" s="1046"/>
      <c r="D156" s="1046"/>
      <c r="E156" s="1047"/>
      <c r="F156" s="251" t="s">
        <v>482</v>
      </c>
      <c r="G156" s="290">
        <f>G153+G154+G155</f>
        <v>0</v>
      </c>
      <c r="H156" s="290">
        <f>H153+H154+H155</f>
        <v>0</v>
      </c>
      <c r="I156" s="290">
        <f>I153+I154+I155</f>
        <v>0</v>
      </c>
      <c r="J156" s="345"/>
      <c r="K156" s="346"/>
      <c r="L156" s="296"/>
      <c r="N156" s="320"/>
      <c r="O156" s="4"/>
      <c r="P156" s="4"/>
    </row>
    <row r="157" spans="1:16" s="149" customFormat="1" x14ac:dyDescent="0.25">
      <c r="A157" s="186"/>
      <c r="B157" s="187"/>
      <c r="C157" s="188"/>
      <c r="D157" s="188"/>
      <c r="E157" s="188"/>
      <c r="F157" s="188"/>
      <c r="G157" s="188"/>
      <c r="H157" s="188"/>
      <c r="I157" s="188"/>
      <c r="J157" s="188"/>
      <c r="K157" s="188"/>
      <c r="L157" s="189"/>
      <c r="N157" s="320"/>
    </row>
    <row r="158" spans="1:16" s="11" customFormat="1" x14ac:dyDescent="0.25">
      <c r="A158" s="13"/>
      <c r="B158" s="709" t="str">
        <f>IF(Intro!$G$28="English",O158,P158)</f>
        <v>Remarque - Les montants suivants sont basés sur les réponses fournies çi-dessus et à la question 1 dans l'onglet Pro 1. Si les montants sont incorrects, modifiez vos réponses aux questions précédentes.</v>
      </c>
      <c r="C158" s="710"/>
      <c r="D158" s="710"/>
      <c r="E158" s="710"/>
      <c r="F158" s="710"/>
      <c r="G158" s="710"/>
      <c r="H158" s="710"/>
      <c r="I158" s="710"/>
      <c r="J158" s="710"/>
      <c r="K158" s="710"/>
      <c r="L158" s="711"/>
      <c r="N158" s="318"/>
      <c r="O158" s="162" t="s">
        <v>638</v>
      </c>
      <c r="P158" s="148" t="s">
        <v>639</v>
      </c>
    </row>
    <row r="159" spans="1:16" s="11" customFormat="1" x14ac:dyDescent="0.25">
      <c r="A159" s="45"/>
      <c r="B159" s="709"/>
      <c r="C159" s="710"/>
      <c r="D159" s="710"/>
      <c r="E159" s="710"/>
      <c r="F159" s="710"/>
      <c r="G159" s="710"/>
      <c r="H159" s="710"/>
      <c r="I159" s="710"/>
      <c r="J159" s="710"/>
      <c r="K159" s="710"/>
      <c r="L159" s="711"/>
      <c r="N159" s="318"/>
      <c r="O159" s="12"/>
    </row>
    <row r="160" spans="1:16" s="11" customFormat="1" x14ac:dyDescent="0.25">
      <c r="A160" s="13"/>
      <c r="B160" s="206"/>
      <c r="C160" s="207"/>
      <c r="F160" s="207"/>
      <c r="G160" s="881">
        <f>Variables!$B$6</f>
        <v>2023</v>
      </c>
      <c r="H160" s="881">
        <f>G160+1</f>
        <v>2024</v>
      </c>
      <c r="I160" s="881">
        <f>H160+1</f>
        <v>2025</v>
      </c>
      <c r="J160" s="869"/>
      <c r="K160" s="870"/>
      <c r="L160" s="291"/>
      <c r="N160" s="318"/>
      <c r="O160" s="12"/>
      <c r="P160" s="12"/>
    </row>
    <row r="161" spans="1:16" s="11" customFormat="1" x14ac:dyDescent="0.25">
      <c r="A161" s="13"/>
      <c r="B161" s="206"/>
      <c r="C161" s="207"/>
      <c r="F161" s="253"/>
      <c r="G161" s="882"/>
      <c r="H161" s="882"/>
      <c r="I161" s="882"/>
      <c r="J161" s="869"/>
      <c r="K161" s="870"/>
      <c r="L161" s="291"/>
      <c r="N161" s="318"/>
      <c r="O161" s="12"/>
      <c r="P161" s="12"/>
    </row>
    <row r="162" spans="1:16" s="149" customFormat="1" x14ac:dyDescent="0.25">
      <c r="A162" s="186"/>
      <c r="B162" s="1042" t="str">
        <f>IF(Intro!$G$28="English",O162,P162)</f>
        <v>Volume de production par employé direct</v>
      </c>
      <c r="C162" s="1043"/>
      <c r="D162" s="1043"/>
      <c r="E162" s="1044"/>
      <c r="F162" s="251" t="str">
        <f>Variables!B23</f>
        <v>full units</v>
      </c>
      <c r="G162" s="287">
        <f>IF(G141=0,0,'Pro 1'!G26/'Pro 3'!G141)</f>
        <v>0</v>
      </c>
      <c r="H162" s="287">
        <f>IF(H141=0,0,'Pro 1'!H26/'Pro 3'!H141)</f>
        <v>0</v>
      </c>
      <c r="I162" s="287">
        <f>IF(I141=0,0,'Pro 1'!I26/'Pro 3'!I141)</f>
        <v>0</v>
      </c>
      <c r="J162" s="339"/>
      <c r="K162" s="340"/>
      <c r="L162" s="292"/>
      <c r="N162" s="320"/>
      <c r="O162" s="149" t="s">
        <v>187</v>
      </c>
      <c r="P162" s="149" t="s">
        <v>188</v>
      </c>
    </row>
    <row r="163" spans="1:16" s="149" customFormat="1" x14ac:dyDescent="0.25">
      <c r="A163" s="186"/>
      <c r="B163" s="1042" t="str">
        <f>IF(Intro!$G$28="English",O163,P163)</f>
        <v>Volume de production par heure d'emploi direct travaillée</v>
      </c>
      <c r="C163" s="1043"/>
      <c r="D163" s="1043"/>
      <c r="E163" s="1044"/>
      <c r="F163" s="251" t="str">
        <f>Variables!B23</f>
        <v>full units</v>
      </c>
      <c r="G163" s="287">
        <f>IF(G147=0,0,'Pro 1'!G26/'Pro 3'!G147)</f>
        <v>0</v>
      </c>
      <c r="H163" s="287">
        <f>IF(H147=0,0,'Pro 1'!H26/'Pro 3'!H147)</f>
        <v>0</v>
      </c>
      <c r="I163" s="287">
        <f>IF(I147=0,0,'Pro 1'!I26/'Pro 3'!I147)</f>
        <v>0</v>
      </c>
      <c r="J163" s="339"/>
      <c r="K163" s="340"/>
      <c r="L163" s="292"/>
      <c r="N163" s="320"/>
      <c r="O163" s="12" t="s">
        <v>189</v>
      </c>
      <c r="P163" s="11" t="s">
        <v>623</v>
      </c>
    </row>
    <row r="164" spans="1:16" s="149" customFormat="1" x14ac:dyDescent="0.25">
      <c r="A164" s="186"/>
      <c r="B164" s="1042" t="str">
        <f>IF(Intro!$G$28="English",O164,P164)</f>
        <v>Salaires totaux par employé direct</v>
      </c>
      <c r="C164" s="1043"/>
      <c r="D164" s="1043"/>
      <c r="E164" s="1044"/>
      <c r="F164" s="251" t="s">
        <v>482</v>
      </c>
      <c r="G164" s="287">
        <f>IF(G141=0,0,(G154+G153)/G141)</f>
        <v>0</v>
      </c>
      <c r="H164" s="287">
        <f>IF(H141=0,0,(H154+H153)/H141)</f>
        <v>0</v>
      </c>
      <c r="I164" s="287">
        <f>IF(I141=0,0,(I154+I153)/I141)</f>
        <v>0</v>
      </c>
      <c r="J164" s="339"/>
      <c r="K164" s="340"/>
      <c r="L164" s="292"/>
      <c r="N164" s="320"/>
      <c r="O164" s="149" t="s">
        <v>190</v>
      </c>
      <c r="P164" s="149" t="s">
        <v>191</v>
      </c>
    </row>
    <row r="165" spans="1:16" s="149" customFormat="1" x14ac:dyDescent="0.25">
      <c r="A165" s="186"/>
      <c r="B165" s="1042" t="str">
        <f>IF(Intro!$G$28="English",O165,P165)</f>
        <v>Salaires totaux par employé indirect</v>
      </c>
      <c r="C165" s="1043"/>
      <c r="D165" s="1043"/>
      <c r="E165" s="1044"/>
      <c r="F165" s="251" t="s">
        <v>482</v>
      </c>
      <c r="G165" s="287">
        <f>IF(G142=0,0,G155/G142)</f>
        <v>0</v>
      </c>
      <c r="H165" s="287">
        <f>IF(H142=0,0,H155/H142)</f>
        <v>0</v>
      </c>
      <c r="I165" s="287">
        <f>IF(I142=0,0,I155/I142)</f>
        <v>0</v>
      </c>
      <c r="J165" s="339"/>
      <c r="K165" s="340"/>
      <c r="L165" s="292"/>
      <c r="N165" s="320"/>
      <c r="O165" s="149" t="s">
        <v>192</v>
      </c>
      <c r="P165" s="149" t="s">
        <v>193</v>
      </c>
    </row>
    <row r="166" spans="1:16" s="149" customFormat="1" x14ac:dyDescent="0.25">
      <c r="A166" s="186"/>
      <c r="B166" s="1042" t="str">
        <f>IF(Intro!$G$28="English",O166,P166)</f>
        <v>Salaires horaires par employé direct</v>
      </c>
      <c r="C166" s="1043"/>
      <c r="D166" s="1043"/>
      <c r="E166" s="1044"/>
      <c r="F166" s="251" t="s">
        <v>482</v>
      </c>
      <c r="G166" s="287">
        <f>IF(G147=0,0,(G153+G154)/G147)</f>
        <v>0</v>
      </c>
      <c r="H166" s="287">
        <f>IF(H147=0,0,(H153+H154)/H147)</f>
        <v>0</v>
      </c>
      <c r="I166" s="287">
        <f>IF(I147=0,0,(I153+I154)/I147)</f>
        <v>0</v>
      </c>
      <c r="J166" s="339"/>
      <c r="K166" s="340"/>
      <c r="L166" s="292"/>
      <c r="N166" s="320"/>
      <c r="O166" s="149" t="s">
        <v>194</v>
      </c>
      <c r="P166" s="149" t="s">
        <v>347</v>
      </c>
    </row>
    <row r="167" spans="1:16" s="149" customFormat="1" x14ac:dyDescent="0.25">
      <c r="A167" s="186"/>
      <c r="B167" s="1042" t="str">
        <f>IF(Intro!$G$28="English",O167,P167)</f>
        <v>Salaires horaires par employé indirect</v>
      </c>
      <c r="C167" s="1043"/>
      <c r="D167" s="1043"/>
      <c r="E167" s="1044"/>
      <c r="F167" s="251" t="s">
        <v>482</v>
      </c>
      <c r="G167" s="287">
        <f>IF(G148=0,0,G155/G148)</f>
        <v>0</v>
      </c>
      <c r="H167" s="287">
        <f>IF(H148=0,0,H155/H148)</f>
        <v>0</v>
      </c>
      <c r="I167" s="287">
        <f>IF(I148=0,0,I155/I148)</f>
        <v>0</v>
      </c>
      <c r="J167" s="339"/>
      <c r="K167" s="340"/>
      <c r="L167" s="292"/>
      <c r="N167" s="320"/>
      <c r="O167" s="149" t="s">
        <v>195</v>
      </c>
      <c r="P167" s="149" t="s">
        <v>348</v>
      </c>
    </row>
    <row r="168" spans="1:16" s="11" customFormat="1" x14ac:dyDescent="0.25">
      <c r="A168" s="13"/>
      <c r="B168" s="41"/>
      <c r="C168" s="150"/>
      <c r="D168" s="44"/>
      <c r="E168" s="35"/>
      <c r="F168" s="35"/>
      <c r="G168" s="35"/>
      <c r="H168" s="35"/>
      <c r="I168" s="35"/>
      <c r="J168" s="35"/>
      <c r="K168" s="35"/>
      <c r="L168" s="36"/>
      <c r="N168" s="318"/>
      <c r="O168" s="12"/>
    </row>
    <row r="169" spans="1:16" s="3" customFormat="1" x14ac:dyDescent="0.25">
      <c r="A169" s="13"/>
      <c r="B169" s="803" t="s">
        <v>30</v>
      </c>
      <c r="C169" s="804"/>
      <c r="D169" s="804"/>
      <c r="E169" s="804"/>
      <c r="F169" s="804"/>
      <c r="G169" s="804"/>
      <c r="H169" s="804"/>
      <c r="I169" s="804"/>
      <c r="J169" s="804"/>
      <c r="K169" s="804"/>
      <c r="L169" s="805"/>
      <c r="M169" s="202"/>
      <c r="N169" s="314"/>
    </row>
    <row r="170" spans="1:16" s="149" customFormat="1" x14ac:dyDescent="0.25">
      <c r="A170" s="186"/>
      <c r="B170" s="187"/>
      <c r="C170" s="188"/>
      <c r="D170" s="188"/>
      <c r="E170" s="188"/>
      <c r="F170" s="188"/>
      <c r="G170" s="188"/>
      <c r="H170" s="188"/>
      <c r="I170" s="188"/>
      <c r="J170" s="188"/>
      <c r="K170" s="188"/>
      <c r="L170" s="189"/>
      <c r="N170" s="320"/>
    </row>
    <row r="171" spans="1:16" s="149" customFormat="1" x14ac:dyDescent="0.25">
      <c r="A171" s="186"/>
      <c r="B171" s="709" t="str">
        <f>IF(Intro!$G$28="English",O171,P171)</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c r="C171" s="710"/>
      <c r="D171" s="710"/>
      <c r="E171" s="710"/>
      <c r="F171" s="710"/>
      <c r="G171" s="710"/>
      <c r="H171" s="710"/>
      <c r="I171" s="710"/>
      <c r="J171" s="710"/>
      <c r="K171" s="710"/>
      <c r="L171" s="711"/>
      <c r="N171" s="320"/>
      <c r="O171" s="149"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P171" s="149"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72" spans="1:16" s="149" customFormat="1" x14ac:dyDescent="0.25">
      <c r="A172" s="186"/>
      <c r="B172" s="709"/>
      <c r="C172" s="710"/>
      <c r="D172" s="710"/>
      <c r="E172" s="710"/>
      <c r="F172" s="710"/>
      <c r="G172" s="710"/>
      <c r="H172" s="710"/>
      <c r="I172" s="710"/>
      <c r="J172" s="710"/>
      <c r="K172" s="710"/>
      <c r="L172" s="711"/>
      <c r="N172" s="320"/>
      <c r="O172" s="149" t="s">
        <v>596</v>
      </c>
      <c r="P172" s="12" t="s">
        <v>597</v>
      </c>
    </row>
    <row r="173" spans="1:16" s="149" customFormat="1" x14ac:dyDescent="0.25">
      <c r="A173" s="186"/>
      <c r="B173" s="187"/>
      <c r="C173" s="188"/>
      <c r="D173" s="188"/>
      <c r="E173" s="188"/>
      <c r="F173" s="188"/>
      <c r="G173" s="188"/>
      <c r="H173" s="188"/>
      <c r="I173" s="188"/>
      <c r="J173" s="188"/>
      <c r="K173" s="188"/>
      <c r="L173" s="189"/>
      <c r="N173" s="320"/>
      <c r="O173" s="149" t="s">
        <v>196</v>
      </c>
      <c r="P173" s="149" t="s">
        <v>197</v>
      </c>
    </row>
    <row r="174" spans="1:16" s="11" customFormat="1" x14ac:dyDescent="0.25">
      <c r="A174" s="13"/>
      <c r="B174" s="1039" t="str">
        <f>IF(Intro!$G$28="English",O172,P172)</f>
        <v>Événement</v>
      </c>
      <c r="C174" s="881" t="str">
        <f>IF(Intro!$G$28="English",O173,P173)</f>
        <v>Année</v>
      </c>
      <c r="D174" s="881" t="str">
        <f>IF(Intro!$G$28="English",O174,P174)</f>
        <v xml:space="preserve">Durée  </v>
      </c>
      <c r="E174" s="868" t="str">
        <f>IF(Intro!$G$28="English",O175,P175)</f>
        <v>Nombre d'employés directs concernés</v>
      </c>
      <c r="F174" s="868"/>
      <c r="G174" s="868" t="str">
        <f>IF(Intro!$G$28="English",O176,P176)</f>
        <v>Raison</v>
      </c>
      <c r="H174" s="868"/>
      <c r="I174" s="868"/>
      <c r="J174" s="868"/>
      <c r="K174" s="868"/>
      <c r="L174" s="1041"/>
      <c r="N174" s="318"/>
      <c r="O174" s="149" t="s">
        <v>198</v>
      </c>
      <c r="P174" s="149" t="s">
        <v>199</v>
      </c>
    </row>
    <row r="175" spans="1:16" s="11" customFormat="1" x14ac:dyDescent="0.25">
      <c r="A175" s="13"/>
      <c r="B175" s="1040"/>
      <c r="C175" s="882"/>
      <c r="D175" s="882"/>
      <c r="E175" s="868"/>
      <c r="F175" s="868"/>
      <c r="G175" s="868"/>
      <c r="H175" s="868"/>
      <c r="I175" s="868"/>
      <c r="J175" s="868"/>
      <c r="K175" s="868"/>
      <c r="L175" s="1041"/>
      <c r="N175" s="318"/>
      <c r="O175" s="149" t="s">
        <v>280</v>
      </c>
      <c r="P175" s="149" t="s">
        <v>281</v>
      </c>
    </row>
    <row r="176" spans="1:16" s="149" customFormat="1" x14ac:dyDescent="0.25">
      <c r="A176" s="186"/>
      <c r="B176" s="1038" t="str">
        <f>IF(Intro!$G$28="English",O177,P177)</f>
        <v>Événement 1</v>
      </c>
      <c r="C176" s="702"/>
      <c r="D176" s="702"/>
      <c r="E176" s="702"/>
      <c r="F176" s="702"/>
      <c r="G176" s="812"/>
      <c r="H176" s="812"/>
      <c r="I176" s="812"/>
      <c r="J176" s="812"/>
      <c r="K176" s="812"/>
      <c r="L176" s="824"/>
      <c r="N176" s="320"/>
      <c r="O176" s="12" t="s">
        <v>200</v>
      </c>
      <c r="P176" s="12" t="s">
        <v>201</v>
      </c>
    </row>
    <row r="177" spans="1:16" s="149" customFormat="1" x14ac:dyDescent="0.25">
      <c r="A177" s="186"/>
      <c r="B177" s="1038"/>
      <c r="C177" s="702"/>
      <c r="D177" s="702"/>
      <c r="E177" s="702"/>
      <c r="F177" s="702"/>
      <c r="G177" s="812"/>
      <c r="H177" s="812"/>
      <c r="I177" s="812"/>
      <c r="J177" s="812"/>
      <c r="K177" s="812"/>
      <c r="L177" s="824"/>
      <c r="N177" s="320"/>
      <c r="O177" s="12" t="s">
        <v>202</v>
      </c>
      <c r="P177" s="12" t="s">
        <v>203</v>
      </c>
    </row>
    <row r="178" spans="1:16" s="149" customFormat="1" x14ac:dyDescent="0.25">
      <c r="A178" s="186"/>
      <c r="B178" s="1038"/>
      <c r="C178" s="702"/>
      <c r="D178" s="702"/>
      <c r="E178" s="702"/>
      <c r="F178" s="702"/>
      <c r="G178" s="812"/>
      <c r="H178" s="812"/>
      <c r="I178" s="812"/>
      <c r="J178" s="812"/>
      <c r="K178" s="812"/>
      <c r="L178" s="824"/>
      <c r="N178" s="320"/>
      <c r="O178" s="12"/>
      <c r="P178" s="12"/>
    </row>
    <row r="179" spans="1:16" s="149" customFormat="1" x14ac:dyDescent="0.25">
      <c r="A179" s="186"/>
      <c r="B179" s="1038"/>
      <c r="C179" s="702"/>
      <c r="D179" s="702"/>
      <c r="E179" s="702"/>
      <c r="F179" s="702"/>
      <c r="G179" s="812"/>
      <c r="H179" s="812"/>
      <c r="I179" s="812"/>
      <c r="J179" s="812"/>
      <c r="K179" s="812"/>
      <c r="L179" s="824"/>
      <c r="N179" s="320"/>
      <c r="O179" s="12"/>
      <c r="P179" s="12"/>
    </row>
    <row r="180" spans="1:16" s="149" customFormat="1" x14ac:dyDescent="0.25">
      <c r="A180" s="186"/>
      <c r="B180" s="1038"/>
      <c r="C180" s="702"/>
      <c r="D180" s="702"/>
      <c r="E180" s="702"/>
      <c r="F180" s="702"/>
      <c r="G180" s="812"/>
      <c r="H180" s="812"/>
      <c r="I180" s="812"/>
      <c r="J180" s="812"/>
      <c r="K180" s="812"/>
      <c r="L180" s="824"/>
      <c r="N180" s="320"/>
      <c r="O180" s="12"/>
      <c r="P180" s="12"/>
    </row>
    <row r="181" spans="1:16" s="149" customFormat="1" x14ac:dyDescent="0.25">
      <c r="A181" s="186"/>
      <c r="B181" s="1038"/>
      <c r="C181" s="702"/>
      <c r="D181" s="702"/>
      <c r="E181" s="702"/>
      <c r="F181" s="702"/>
      <c r="G181" s="812"/>
      <c r="H181" s="812"/>
      <c r="I181" s="812"/>
      <c r="J181" s="812"/>
      <c r="K181" s="812"/>
      <c r="L181" s="824"/>
      <c r="N181" s="320"/>
      <c r="O181" s="12"/>
      <c r="P181" s="12"/>
    </row>
    <row r="182" spans="1:16" s="149" customFormat="1" x14ac:dyDescent="0.25">
      <c r="A182" s="186"/>
      <c r="B182" s="1038"/>
      <c r="C182" s="702"/>
      <c r="D182" s="702"/>
      <c r="E182" s="702"/>
      <c r="F182" s="702"/>
      <c r="G182" s="812"/>
      <c r="H182" s="812"/>
      <c r="I182" s="812"/>
      <c r="J182" s="812"/>
      <c r="K182" s="812"/>
      <c r="L182" s="824"/>
      <c r="N182" s="320"/>
      <c r="O182" s="12"/>
      <c r="P182" s="12"/>
    </row>
    <row r="183" spans="1:16" s="149" customFormat="1" x14ac:dyDescent="0.25">
      <c r="A183" s="186"/>
      <c r="B183" s="1038"/>
      <c r="C183" s="702"/>
      <c r="D183" s="702"/>
      <c r="E183" s="702"/>
      <c r="F183" s="702"/>
      <c r="G183" s="812"/>
      <c r="H183" s="812"/>
      <c r="I183" s="812"/>
      <c r="J183" s="812"/>
      <c r="K183" s="812"/>
      <c r="L183" s="824"/>
      <c r="N183" s="320"/>
      <c r="O183" s="12"/>
      <c r="P183" s="12"/>
    </row>
    <row r="184" spans="1:16" s="149" customFormat="1" x14ac:dyDescent="0.25">
      <c r="A184" s="186"/>
      <c r="B184" s="1038"/>
      <c r="C184" s="702"/>
      <c r="D184" s="702"/>
      <c r="E184" s="702"/>
      <c r="F184" s="702"/>
      <c r="G184" s="812"/>
      <c r="H184" s="812"/>
      <c r="I184" s="812"/>
      <c r="J184" s="812"/>
      <c r="K184" s="812"/>
      <c r="L184" s="824"/>
      <c r="N184" s="320"/>
      <c r="O184" s="12"/>
      <c r="P184" s="12"/>
    </row>
    <row r="185" spans="1:16" s="149" customFormat="1" x14ac:dyDescent="0.25">
      <c r="A185" s="186"/>
      <c r="B185" s="1038"/>
      <c r="C185" s="702"/>
      <c r="D185" s="702"/>
      <c r="E185" s="702"/>
      <c r="F185" s="702"/>
      <c r="G185" s="812"/>
      <c r="H185" s="812"/>
      <c r="I185" s="812"/>
      <c r="J185" s="812"/>
      <c r="K185" s="812"/>
      <c r="L185" s="824"/>
      <c r="N185" s="320"/>
      <c r="O185" s="12"/>
      <c r="P185" s="12"/>
    </row>
    <row r="186" spans="1:16" s="149" customFormat="1" x14ac:dyDescent="0.25">
      <c r="A186" s="186"/>
      <c r="B186" s="1038" t="str">
        <f>IF(Intro!$G$28="English",O186,P186)</f>
        <v>Événement 2</v>
      </c>
      <c r="C186" s="702"/>
      <c r="D186" s="702"/>
      <c r="E186" s="702"/>
      <c r="F186" s="702"/>
      <c r="G186" s="812"/>
      <c r="H186" s="812"/>
      <c r="I186" s="812"/>
      <c r="J186" s="812"/>
      <c r="K186" s="812"/>
      <c r="L186" s="824"/>
      <c r="N186" s="320"/>
      <c r="O186" s="12" t="s">
        <v>204</v>
      </c>
      <c r="P186" s="12" t="s">
        <v>205</v>
      </c>
    </row>
    <row r="187" spans="1:16" s="149" customFormat="1" x14ac:dyDescent="0.25">
      <c r="A187" s="186"/>
      <c r="B187" s="1038"/>
      <c r="C187" s="702"/>
      <c r="D187" s="702"/>
      <c r="E187" s="702"/>
      <c r="F187" s="702"/>
      <c r="G187" s="812"/>
      <c r="H187" s="812"/>
      <c r="I187" s="812"/>
      <c r="J187" s="812"/>
      <c r="K187" s="812"/>
      <c r="L187" s="824"/>
      <c r="N187" s="320"/>
    </row>
    <row r="188" spans="1:16" s="149" customFormat="1" x14ac:dyDescent="0.25">
      <c r="A188" s="186"/>
      <c r="B188" s="1038"/>
      <c r="C188" s="702"/>
      <c r="D188" s="702"/>
      <c r="E188" s="702"/>
      <c r="F188" s="702"/>
      <c r="G188" s="812"/>
      <c r="H188" s="812"/>
      <c r="I188" s="812"/>
      <c r="J188" s="812"/>
      <c r="K188" s="812"/>
      <c r="L188" s="824"/>
      <c r="N188" s="320"/>
    </row>
    <row r="189" spans="1:16" s="149" customFormat="1" x14ac:dyDescent="0.25">
      <c r="A189" s="186"/>
      <c r="B189" s="1038"/>
      <c r="C189" s="702"/>
      <c r="D189" s="702"/>
      <c r="E189" s="702"/>
      <c r="F189" s="702"/>
      <c r="G189" s="812"/>
      <c r="H189" s="812"/>
      <c r="I189" s="812"/>
      <c r="J189" s="812"/>
      <c r="K189" s="812"/>
      <c r="L189" s="824"/>
      <c r="N189" s="320"/>
      <c r="O189" s="12"/>
      <c r="P189" s="12"/>
    </row>
    <row r="190" spans="1:16" s="149" customFormat="1" x14ac:dyDescent="0.25">
      <c r="A190" s="186"/>
      <c r="B190" s="1038"/>
      <c r="C190" s="702"/>
      <c r="D190" s="702"/>
      <c r="E190" s="702"/>
      <c r="F190" s="702"/>
      <c r="G190" s="812"/>
      <c r="H190" s="812"/>
      <c r="I190" s="812"/>
      <c r="J190" s="812"/>
      <c r="K190" s="812"/>
      <c r="L190" s="824"/>
      <c r="N190" s="320"/>
      <c r="O190" s="12"/>
      <c r="P190" s="12"/>
    </row>
    <row r="191" spans="1:16" s="149" customFormat="1" x14ac:dyDescent="0.25">
      <c r="A191" s="186"/>
      <c r="B191" s="1038"/>
      <c r="C191" s="702"/>
      <c r="D191" s="702"/>
      <c r="E191" s="702"/>
      <c r="F191" s="702"/>
      <c r="G191" s="812"/>
      <c r="H191" s="812"/>
      <c r="I191" s="812"/>
      <c r="J191" s="812"/>
      <c r="K191" s="812"/>
      <c r="L191" s="824"/>
      <c r="N191" s="320"/>
      <c r="O191" s="12"/>
      <c r="P191" s="12"/>
    </row>
    <row r="192" spans="1:16" s="149" customFormat="1" x14ac:dyDescent="0.25">
      <c r="A192" s="186"/>
      <c r="B192" s="1038"/>
      <c r="C192" s="702"/>
      <c r="D192" s="702"/>
      <c r="E192" s="702"/>
      <c r="F192" s="702"/>
      <c r="G192" s="812"/>
      <c r="H192" s="812"/>
      <c r="I192" s="812"/>
      <c r="J192" s="812"/>
      <c r="K192" s="812"/>
      <c r="L192" s="824"/>
      <c r="N192" s="320"/>
      <c r="O192" s="12"/>
      <c r="P192" s="12"/>
    </row>
    <row r="193" spans="1:16" s="149" customFormat="1" x14ac:dyDescent="0.25">
      <c r="A193" s="186"/>
      <c r="B193" s="1038"/>
      <c r="C193" s="702"/>
      <c r="D193" s="702"/>
      <c r="E193" s="702"/>
      <c r="F193" s="702"/>
      <c r="G193" s="812"/>
      <c r="H193" s="812"/>
      <c r="I193" s="812"/>
      <c r="J193" s="812"/>
      <c r="K193" s="812"/>
      <c r="L193" s="824"/>
      <c r="N193" s="320"/>
      <c r="O193" s="12"/>
      <c r="P193" s="12"/>
    </row>
    <row r="194" spans="1:16" s="149" customFormat="1" x14ac:dyDescent="0.25">
      <c r="A194" s="186"/>
      <c r="B194" s="1038"/>
      <c r="C194" s="702"/>
      <c r="D194" s="702"/>
      <c r="E194" s="702"/>
      <c r="F194" s="702"/>
      <c r="G194" s="812"/>
      <c r="H194" s="812"/>
      <c r="I194" s="812"/>
      <c r="J194" s="812"/>
      <c r="K194" s="812"/>
      <c r="L194" s="824"/>
      <c r="N194" s="320"/>
      <c r="O194" s="12"/>
      <c r="P194" s="12"/>
    </row>
    <row r="195" spans="1:16" s="149" customFormat="1" x14ac:dyDescent="0.25">
      <c r="A195" s="186"/>
      <c r="B195" s="1038"/>
      <c r="C195" s="702"/>
      <c r="D195" s="702"/>
      <c r="E195" s="702"/>
      <c r="F195" s="702"/>
      <c r="G195" s="812"/>
      <c r="H195" s="812"/>
      <c r="I195" s="812"/>
      <c r="J195" s="812"/>
      <c r="K195" s="812"/>
      <c r="L195" s="824"/>
      <c r="N195" s="320"/>
      <c r="O195" s="12"/>
      <c r="P195" s="12"/>
    </row>
    <row r="196" spans="1:16" s="149" customFormat="1" x14ac:dyDescent="0.25">
      <c r="A196" s="186"/>
      <c r="B196" s="1038" t="str">
        <f>IF(Intro!$G$28="English",O196,P196)</f>
        <v>Événement 3</v>
      </c>
      <c r="C196" s="702"/>
      <c r="D196" s="702"/>
      <c r="E196" s="702"/>
      <c r="F196" s="702"/>
      <c r="G196" s="812"/>
      <c r="H196" s="812"/>
      <c r="I196" s="812"/>
      <c r="J196" s="812"/>
      <c r="K196" s="812"/>
      <c r="L196" s="824"/>
      <c r="N196" s="320"/>
      <c r="O196" s="12" t="s">
        <v>206</v>
      </c>
      <c r="P196" s="12" t="s">
        <v>207</v>
      </c>
    </row>
    <row r="197" spans="1:16" s="149" customFormat="1" x14ac:dyDescent="0.25">
      <c r="A197" s="186"/>
      <c r="B197" s="1038"/>
      <c r="C197" s="702"/>
      <c r="D197" s="702"/>
      <c r="E197" s="702"/>
      <c r="F197" s="702"/>
      <c r="G197" s="812"/>
      <c r="H197" s="812"/>
      <c r="I197" s="812"/>
      <c r="J197" s="812"/>
      <c r="K197" s="812"/>
      <c r="L197" s="824"/>
      <c r="N197" s="320"/>
    </row>
    <row r="198" spans="1:16" s="149" customFormat="1" x14ac:dyDescent="0.25">
      <c r="A198" s="186"/>
      <c r="B198" s="1038"/>
      <c r="C198" s="702"/>
      <c r="D198" s="702"/>
      <c r="E198" s="702"/>
      <c r="F198" s="702"/>
      <c r="G198" s="812"/>
      <c r="H198" s="812"/>
      <c r="I198" s="812"/>
      <c r="J198" s="812"/>
      <c r="K198" s="812"/>
      <c r="L198" s="824"/>
      <c r="N198" s="320"/>
      <c r="O198" s="12"/>
      <c r="P198" s="12"/>
    </row>
    <row r="199" spans="1:16" s="149" customFormat="1" x14ac:dyDescent="0.25">
      <c r="A199" s="186"/>
      <c r="B199" s="1038"/>
      <c r="C199" s="702"/>
      <c r="D199" s="702"/>
      <c r="E199" s="702"/>
      <c r="F199" s="702"/>
      <c r="G199" s="812"/>
      <c r="H199" s="812"/>
      <c r="I199" s="812"/>
      <c r="J199" s="812"/>
      <c r="K199" s="812"/>
      <c r="L199" s="824"/>
      <c r="N199" s="320"/>
      <c r="O199" s="12"/>
      <c r="P199" s="12"/>
    </row>
    <row r="200" spans="1:16" s="149" customFormat="1" x14ac:dyDescent="0.25">
      <c r="A200" s="186"/>
      <c r="B200" s="1038"/>
      <c r="C200" s="702"/>
      <c r="D200" s="702"/>
      <c r="E200" s="702"/>
      <c r="F200" s="702"/>
      <c r="G200" s="812"/>
      <c r="H200" s="812"/>
      <c r="I200" s="812"/>
      <c r="J200" s="812"/>
      <c r="K200" s="812"/>
      <c r="L200" s="824"/>
      <c r="N200" s="320"/>
      <c r="O200" s="12"/>
      <c r="P200" s="12"/>
    </row>
    <row r="201" spans="1:16" s="149" customFormat="1" x14ac:dyDescent="0.25">
      <c r="A201" s="186"/>
      <c r="B201" s="1038"/>
      <c r="C201" s="702"/>
      <c r="D201" s="702"/>
      <c r="E201" s="702"/>
      <c r="F201" s="702"/>
      <c r="G201" s="812"/>
      <c r="H201" s="812"/>
      <c r="I201" s="812"/>
      <c r="J201" s="812"/>
      <c r="K201" s="812"/>
      <c r="L201" s="824"/>
      <c r="N201" s="320"/>
      <c r="O201" s="12"/>
      <c r="P201" s="12"/>
    </row>
    <row r="202" spans="1:16" s="149" customFormat="1" x14ac:dyDescent="0.25">
      <c r="A202" s="186"/>
      <c r="B202" s="1038"/>
      <c r="C202" s="702"/>
      <c r="D202" s="702"/>
      <c r="E202" s="702"/>
      <c r="F202" s="702"/>
      <c r="G202" s="812"/>
      <c r="H202" s="812"/>
      <c r="I202" s="812"/>
      <c r="J202" s="812"/>
      <c r="K202" s="812"/>
      <c r="L202" s="824"/>
      <c r="N202" s="320"/>
      <c r="O202" s="12"/>
      <c r="P202" s="12"/>
    </row>
    <row r="203" spans="1:16" s="149" customFormat="1" x14ac:dyDescent="0.25">
      <c r="A203" s="186"/>
      <c r="B203" s="1038"/>
      <c r="C203" s="702"/>
      <c r="D203" s="702"/>
      <c r="E203" s="702"/>
      <c r="F203" s="702"/>
      <c r="G203" s="812"/>
      <c r="H203" s="812"/>
      <c r="I203" s="812"/>
      <c r="J203" s="812"/>
      <c r="K203" s="812"/>
      <c r="L203" s="824"/>
      <c r="N203" s="320"/>
      <c r="O203" s="12"/>
      <c r="P203" s="12"/>
    </row>
    <row r="204" spans="1:16" s="149" customFormat="1" x14ac:dyDescent="0.25">
      <c r="A204" s="186"/>
      <c r="B204" s="1038"/>
      <c r="C204" s="702"/>
      <c r="D204" s="702"/>
      <c r="E204" s="702"/>
      <c r="F204" s="702"/>
      <c r="G204" s="812"/>
      <c r="H204" s="812"/>
      <c r="I204" s="812"/>
      <c r="J204" s="812"/>
      <c r="K204" s="812"/>
      <c r="L204" s="824"/>
      <c r="N204" s="320"/>
      <c r="O204" s="12"/>
      <c r="P204" s="12"/>
    </row>
    <row r="205" spans="1:16" s="149" customFormat="1" x14ac:dyDescent="0.25">
      <c r="A205" s="186"/>
      <c r="B205" s="1038"/>
      <c r="C205" s="702"/>
      <c r="D205" s="702"/>
      <c r="E205" s="702"/>
      <c r="F205" s="702"/>
      <c r="G205" s="812"/>
      <c r="H205" s="812"/>
      <c r="I205" s="812"/>
      <c r="J205" s="812"/>
      <c r="K205" s="812"/>
      <c r="L205" s="824"/>
      <c r="N205" s="320"/>
      <c r="O205" s="12"/>
      <c r="P205" s="12"/>
    </row>
    <row r="206" spans="1:16" s="149" customFormat="1" x14ac:dyDescent="0.25">
      <c r="A206" s="186"/>
      <c r="B206" s="1038" t="str">
        <f>IF(Intro!$G$28="English",O206,P206)</f>
        <v>Événement 4</v>
      </c>
      <c r="C206" s="702"/>
      <c r="D206" s="702"/>
      <c r="E206" s="702"/>
      <c r="F206" s="702"/>
      <c r="G206" s="812"/>
      <c r="H206" s="812"/>
      <c r="I206" s="812"/>
      <c r="J206" s="812"/>
      <c r="K206" s="812"/>
      <c r="L206" s="824"/>
      <c r="N206" s="320"/>
      <c r="O206" s="12" t="s">
        <v>208</v>
      </c>
      <c r="P206" s="12" t="s">
        <v>209</v>
      </c>
    </row>
    <row r="207" spans="1:16" s="149" customFormat="1" x14ac:dyDescent="0.25">
      <c r="A207" s="186"/>
      <c r="B207" s="1038"/>
      <c r="C207" s="702"/>
      <c r="D207" s="702"/>
      <c r="E207" s="702"/>
      <c r="F207" s="702"/>
      <c r="G207" s="812"/>
      <c r="H207" s="812"/>
      <c r="I207" s="812"/>
      <c r="J207" s="812"/>
      <c r="K207" s="812"/>
      <c r="L207" s="824"/>
      <c r="N207" s="320"/>
    </row>
    <row r="208" spans="1:16" s="149" customFormat="1" x14ac:dyDescent="0.25">
      <c r="A208" s="186"/>
      <c r="B208" s="1038"/>
      <c r="C208" s="702"/>
      <c r="D208" s="702"/>
      <c r="E208" s="702"/>
      <c r="F208" s="702"/>
      <c r="G208" s="812"/>
      <c r="H208" s="812"/>
      <c r="I208" s="812"/>
      <c r="J208" s="812"/>
      <c r="K208" s="812"/>
      <c r="L208" s="824"/>
      <c r="N208" s="320"/>
      <c r="O208" s="12"/>
      <c r="P208" s="12"/>
    </row>
    <row r="209" spans="1:16" s="149" customFormat="1" x14ac:dyDescent="0.25">
      <c r="A209" s="186"/>
      <c r="B209" s="1038"/>
      <c r="C209" s="702"/>
      <c r="D209" s="702"/>
      <c r="E209" s="702"/>
      <c r="F209" s="702"/>
      <c r="G209" s="812"/>
      <c r="H209" s="812"/>
      <c r="I209" s="812"/>
      <c r="J209" s="812"/>
      <c r="K209" s="812"/>
      <c r="L209" s="824"/>
      <c r="N209" s="320"/>
      <c r="O209" s="12"/>
      <c r="P209" s="12"/>
    </row>
    <row r="210" spans="1:16" s="149" customFormat="1" x14ac:dyDescent="0.25">
      <c r="A210" s="186"/>
      <c r="B210" s="1038"/>
      <c r="C210" s="702"/>
      <c r="D210" s="702"/>
      <c r="E210" s="702"/>
      <c r="F210" s="702"/>
      <c r="G210" s="812"/>
      <c r="H210" s="812"/>
      <c r="I210" s="812"/>
      <c r="J210" s="812"/>
      <c r="K210" s="812"/>
      <c r="L210" s="824"/>
      <c r="N210" s="320"/>
      <c r="O210" s="12"/>
      <c r="P210" s="12"/>
    </row>
    <row r="211" spans="1:16" s="149" customFormat="1" x14ac:dyDescent="0.25">
      <c r="A211" s="186"/>
      <c r="B211" s="1038"/>
      <c r="C211" s="702"/>
      <c r="D211" s="702"/>
      <c r="E211" s="702"/>
      <c r="F211" s="702"/>
      <c r="G211" s="812"/>
      <c r="H211" s="812"/>
      <c r="I211" s="812"/>
      <c r="J211" s="812"/>
      <c r="K211" s="812"/>
      <c r="L211" s="824"/>
      <c r="N211" s="320"/>
      <c r="O211" s="12"/>
      <c r="P211" s="12"/>
    </row>
    <row r="212" spans="1:16" s="149" customFormat="1" x14ac:dyDescent="0.25">
      <c r="A212" s="186"/>
      <c r="B212" s="1038"/>
      <c r="C212" s="702"/>
      <c r="D212" s="702"/>
      <c r="E212" s="702"/>
      <c r="F212" s="702"/>
      <c r="G212" s="812"/>
      <c r="H212" s="812"/>
      <c r="I212" s="812"/>
      <c r="J212" s="812"/>
      <c r="K212" s="812"/>
      <c r="L212" s="824"/>
      <c r="N212" s="320"/>
      <c r="O212" s="12"/>
      <c r="P212" s="12"/>
    </row>
    <row r="213" spans="1:16" s="149" customFormat="1" x14ac:dyDescent="0.25">
      <c r="A213" s="186"/>
      <c r="B213" s="1038"/>
      <c r="C213" s="702"/>
      <c r="D213" s="702"/>
      <c r="E213" s="702"/>
      <c r="F213" s="702"/>
      <c r="G213" s="812"/>
      <c r="H213" s="812"/>
      <c r="I213" s="812"/>
      <c r="J213" s="812"/>
      <c r="K213" s="812"/>
      <c r="L213" s="824"/>
      <c r="N213" s="320"/>
      <c r="O213" s="12"/>
      <c r="P213" s="12"/>
    </row>
    <row r="214" spans="1:16" s="149" customFormat="1" x14ac:dyDescent="0.25">
      <c r="A214" s="186"/>
      <c r="B214" s="1038"/>
      <c r="C214" s="702"/>
      <c r="D214" s="702"/>
      <c r="E214" s="702"/>
      <c r="F214" s="702"/>
      <c r="G214" s="812"/>
      <c r="H214" s="812"/>
      <c r="I214" s="812"/>
      <c r="J214" s="812"/>
      <c r="K214" s="812"/>
      <c r="L214" s="824"/>
      <c r="N214" s="320"/>
      <c r="O214" s="12"/>
      <c r="P214" s="12"/>
    </row>
    <row r="215" spans="1:16" s="149" customFormat="1" x14ac:dyDescent="0.25">
      <c r="A215" s="186"/>
      <c r="B215" s="1038"/>
      <c r="C215" s="702"/>
      <c r="D215" s="702"/>
      <c r="E215" s="702"/>
      <c r="F215" s="702"/>
      <c r="G215" s="812"/>
      <c r="H215" s="812"/>
      <c r="I215" s="812"/>
      <c r="J215" s="812"/>
      <c r="K215" s="812"/>
      <c r="L215" s="824"/>
      <c r="N215" s="320"/>
      <c r="O215" s="12"/>
      <c r="P215" s="12"/>
    </row>
    <row r="216" spans="1:16" s="149" customFormat="1" x14ac:dyDescent="0.25">
      <c r="A216" s="186"/>
      <c r="B216" s="1038" t="str">
        <f>IF(Intro!$G$28="English",O216,P216)</f>
        <v>Événement 5</v>
      </c>
      <c r="C216" s="702"/>
      <c r="D216" s="702"/>
      <c r="E216" s="702"/>
      <c r="F216" s="702"/>
      <c r="G216" s="812"/>
      <c r="H216" s="812"/>
      <c r="I216" s="812"/>
      <c r="J216" s="812"/>
      <c r="K216" s="812"/>
      <c r="L216" s="824"/>
      <c r="N216" s="320"/>
      <c r="O216" s="12" t="s">
        <v>210</v>
      </c>
      <c r="P216" s="12" t="s">
        <v>211</v>
      </c>
    </row>
    <row r="217" spans="1:16" s="149" customFormat="1" x14ac:dyDescent="0.25">
      <c r="A217" s="186"/>
      <c r="B217" s="1038"/>
      <c r="C217" s="702"/>
      <c r="D217" s="702"/>
      <c r="E217" s="702"/>
      <c r="F217" s="702"/>
      <c r="G217" s="812"/>
      <c r="H217" s="812"/>
      <c r="I217" s="812"/>
      <c r="J217" s="812"/>
      <c r="K217" s="812"/>
      <c r="L217" s="824"/>
      <c r="N217" s="320"/>
      <c r="O217" s="12"/>
      <c r="P217" s="12"/>
    </row>
    <row r="218" spans="1:16" s="149" customFormat="1" x14ac:dyDescent="0.25">
      <c r="A218" s="186"/>
      <c r="B218" s="1038"/>
      <c r="C218" s="702"/>
      <c r="D218" s="702"/>
      <c r="E218" s="702"/>
      <c r="F218" s="702"/>
      <c r="G218" s="812"/>
      <c r="H218" s="812"/>
      <c r="I218" s="812"/>
      <c r="J218" s="812"/>
      <c r="K218" s="812"/>
      <c r="L218" s="824"/>
      <c r="N218" s="320"/>
      <c r="O218" s="12"/>
      <c r="P218" s="12"/>
    </row>
    <row r="219" spans="1:16" s="149" customFormat="1" x14ac:dyDescent="0.25">
      <c r="A219" s="186"/>
      <c r="B219" s="1038"/>
      <c r="C219" s="702"/>
      <c r="D219" s="702"/>
      <c r="E219" s="702"/>
      <c r="F219" s="702"/>
      <c r="G219" s="812"/>
      <c r="H219" s="812"/>
      <c r="I219" s="812"/>
      <c r="J219" s="812"/>
      <c r="K219" s="812"/>
      <c r="L219" s="824"/>
      <c r="N219" s="320"/>
      <c r="O219" s="12"/>
      <c r="P219" s="12"/>
    </row>
    <row r="220" spans="1:16" s="149" customFormat="1" x14ac:dyDescent="0.25">
      <c r="A220" s="186"/>
      <c r="B220" s="1038"/>
      <c r="C220" s="702"/>
      <c r="D220" s="702"/>
      <c r="E220" s="702"/>
      <c r="F220" s="702"/>
      <c r="G220" s="812"/>
      <c r="H220" s="812"/>
      <c r="I220" s="812"/>
      <c r="J220" s="812"/>
      <c r="K220" s="812"/>
      <c r="L220" s="824"/>
      <c r="N220" s="320"/>
      <c r="O220" s="12"/>
      <c r="P220" s="12"/>
    </row>
    <row r="221" spans="1:16" s="149" customFormat="1" x14ac:dyDescent="0.25">
      <c r="A221" s="186"/>
      <c r="B221" s="1038"/>
      <c r="C221" s="702"/>
      <c r="D221" s="702"/>
      <c r="E221" s="702"/>
      <c r="F221" s="702"/>
      <c r="G221" s="812"/>
      <c r="H221" s="812"/>
      <c r="I221" s="812"/>
      <c r="J221" s="812"/>
      <c r="K221" s="812"/>
      <c r="L221" s="824"/>
      <c r="N221" s="320"/>
      <c r="O221" s="12"/>
      <c r="P221" s="12"/>
    </row>
    <row r="222" spans="1:16" s="149" customFormat="1" x14ac:dyDescent="0.25">
      <c r="A222" s="186"/>
      <c r="B222" s="1038"/>
      <c r="C222" s="702"/>
      <c r="D222" s="702"/>
      <c r="E222" s="702"/>
      <c r="F222" s="702"/>
      <c r="G222" s="812"/>
      <c r="H222" s="812"/>
      <c r="I222" s="812"/>
      <c r="J222" s="812"/>
      <c r="K222" s="812"/>
      <c r="L222" s="824"/>
      <c r="N222" s="320"/>
      <c r="O222" s="12"/>
      <c r="P222" s="12"/>
    </row>
    <row r="223" spans="1:16" s="149" customFormat="1" x14ac:dyDescent="0.25">
      <c r="A223" s="186"/>
      <c r="B223" s="1038"/>
      <c r="C223" s="702"/>
      <c r="D223" s="702"/>
      <c r="E223" s="702"/>
      <c r="F223" s="702"/>
      <c r="G223" s="812"/>
      <c r="H223" s="812"/>
      <c r="I223" s="812"/>
      <c r="J223" s="812"/>
      <c r="K223" s="812"/>
      <c r="L223" s="824"/>
      <c r="N223" s="320"/>
      <c r="O223" s="12"/>
      <c r="P223" s="12"/>
    </row>
    <row r="224" spans="1:16" s="149" customFormat="1" x14ac:dyDescent="0.25">
      <c r="A224" s="186"/>
      <c r="B224" s="1038"/>
      <c r="C224" s="702"/>
      <c r="D224" s="702"/>
      <c r="E224" s="702"/>
      <c r="F224" s="702"/>
      <c r="G224" s="812"/>
      <c r="H224" s="812"/>
      <c r="I224" s="812"/>
      <c r="J224" s="812"/>
      <c r="K224" s="812"/>
      <c r="L224" s="824"/>
      <c r="N224" s="320"/>
      <c r="O224" s="12"/>
      <c r="P224" s="12"/>
    </row>
    <row r="225" spans="1:16" s="149" customFormat="1" x14ac:dyDescent="0.25">
      <c r="A225" s="186"/>
      <c r="B225" s="1038"/>
      <c r="C225" s="702"/>
      <c r="D225" s="702"/>
      <c r="E225" s="702"/>
      <c r="F225" s="702"/>
      <c r="G225" s="812"/>
      <c r="H225" s="812"/>
      <c r="I225" s="812"/>
      <c r="J225" s="812"/>
      <c r="K225" s="812"/>
      <c r="L225" s="824"/>
      <c r="N225" s="320"/>
      <c r="O225" s="12"/>
      <c r="P225" s="12"/>
    </row>
    <row r="226" spans="1:16" s="11" customFormat="1" x14ac:dyDescent="0.25">
      <c r="A226" s="13"/>
      <c r="B226" s="41"/>
      <c r="C226" s="150"/>
      <c r="D226" s="44"/>
      <c r="E226" s="35"/>
      <c r="F226" s="35"/>
      <c r="G226" s="35"/>
      <c r="H226" s="35"/>
      <c r="I226" s="35"/>
      <c r="J226" s="35"/>
      <c r="K226" s="35"/>
      <c r="L226" s="36"/>
      <c r="N226" s="318"/>
      <c r="O226" s="12"/>
    </row>
    <row r="227" spans="1:16" s="11" customFormat="1" x14ac:dyDescent="0.25">
      <c r="A227" s="13"/>
      <c r="B227" s="151"/>
      <c r="C227" s="151"/>
      <c r="D227" s="37"/>
      <c r="E227" s="38"/>
      <c r="F227" s="38"/>
      <c r="G227" s="38"/>
      <c r="H227" s="38"/>
      <c r="I227" s="38"/>
      <c r="J227" s="38"/>
      <c r="K227" s="38"/>
      <c r="L227" s="38"/>
      <c r="N227" s="318"/>
      <c r="O227" s="12"/>
    </row>
    <row r="228" spans="1:16" x14ac:dyDescent="0.25">
      <c r="B228" s="716" t="str">
        <f>IF(Intro!$G$28="English",O228,P228)</f>
        <v>ÉTAT DES RÉSULTATS DES MARCHANDISES</v>
      </c>
      <c r="C228" s="717"/>
      <c r="D228" s="717"/>
      <c r="E228" s="717"/>
      <c r="F228" s="717"/>
      <c r="G228" s="717"/>
      <c r="H228" s="717"/>
      <c r="I228" s="717"/>
      <c r="J228" s="717"/>
      <c r="K228" s="717"/>
      <c r="L228" s="718"/>
      <c r="M228" s="149"/>
      <c r="O228" s="148" t="s">
        <v>581</v>
      </c>
      <c r="P228" s="148" t="s">
        <v>582</v>
      </c>
    </row>
    <row r="229" spans="1:16" s="3" customFormat="1" x14ac:dyDescent="0.25">
      <c r="A229" s="13"/>
      <c r="B229" s="803" t="s">
        <v>31</v>
      </c>
      <c r="C229" s="804"/>
      <c r="D229" s="804"/>
      <c r="E229" s="804"/>
      <c r="F229" s="804"/>
      <c r="G229" s="804"/>
      <c r="H229" s="804"/>
      <c r="I229" s="804"/>
      <c r="J229" s="804"/>
      <c r="K229" s="804"/>
      <c r="L229" s="805"/>
      <c r="M229" s="202"/>
      <c r="N229" s="314"/>
    </row>
    <row r="230" spans="1:16" s="149" customFormat="1" x14ac:dyDescent="0.25">
      <c r="A230" s="186"/>
      <c r="B230" s="187"/>
      <c r="C230" s="188"/>
      <c r="D230" s="188"/>
      <c r="E230" s="188"/>
      <c r="F230" s="188"/>
      <c r="G230" s="188"/>
      <c r="H230" s="188"/>
      <c r="I230" s="188"/>
      <c r="J230" s="188"/>
      <c r="K230" s="188"/>
      <c r="L230" s="189"/>
      <c r="N230" s="320"/>
    </row>
    <row r="231" spans="1:16" s="149" customFormat="1" x14ac:dyDescent="0.25">
      <c r="A231" s="186"/>
      <c r="B231" s="709" t="str">
        <f>IF(Intro!$G$28="English",O231,P231)</f>
        <v>Fournissez l'état des résultats de votre entreprise pour ses ventes au Canada et à l'exportation des marchandises produites au Canada. Cet état doit être préparé en utilisant la méthode du coût de revient complet et déclaré selon le régime de l’année civile.</v>
      </c>
      <c r="C231" s="710"/>
      <c r="D231" s="710"/>
      <c r="E231" s="710"/>
      <c r="F231" s="710"/>
      <c r="G231" s="710"/>
      <c r="H231" s="710"/>
      <c r="I231" s="710"/>
      <c r="J231" s="710"/>
      <c r="K231" s="710"/>
      <c r="L231" s="711"/>
      <c r="N231" s="320"/>
      <c r="O231" s="149" t="s">
        <v>212</v>
      </c>
      <c r="P231" s="22" t="s">
        <v>213</v>
      </c>
    </row>
    <row r="232" spans="1:16" s="149" customFormat="1" x14ac:dyDescent="0.25">
      <c r="A232" s="186"/>
      <c r="B232" s="709"/>
      <c r="C232" s="710"/>
      <c r="D232" s="710"/>
      <c r="E232" s="710"/>
      <c r="F232" s="710"/>
      <c r="G232" s="710"/>
      <c r="H232" s="710"/>
      <c r="I232" s="710"/>
      <c r="J232" s="710"/>
      <c r="K232" s="710"/>
      <c r="L232" s="711"/>
      <c r="N232" s="320"/>
      <c r="P232" s="22"/>
    </row>
    <row r="233" spans="1:16" s="149" customFormat="1" x14ac:dyDescent="0.25">
      <c r="A233" s="186"/>
      <c r="B233" s="1035" t="str">
        <f>IF(Intro!$G$28="English",Variables!$B$72,Variables!$C$72)</f>
        <v>N'INCLUEZ PAS DANS VOTRE RÉPONSE LA VALEUR DE TOUT SERVICE COMMERCIAL, TEL QUE L'INSTALLATION</v>
      </c>
      <c r="C233" s="1036"/>
      <c r="D233" s="1036"/>
      <c r="E233" s="1036"/>
      <c r="F233" s="1036"/>
      <c r="G233" s="1036"/>
      <c r="H233" s="1036"/>
      <c r="I233" s="1036"/>
      <c r="J233" s="1036"/>
      <c r="K233" s="1036"/>
      <c r="L233" s="1037"/>
      <c r="N233" s="320"/>
      <c r="P233" s="22"/>
    </row>
    <row r="234" spans="1:16" s="149" customFormat="1" x14ac:dyDescent="0.25">
      <c r="A234" s="186"/>
      <c r="B234" s="628"/>
      <c r="C234" s="625"/>
      <c r="D234" s="625"/>
      <c r="E234" s="625"/>
      <c r="F234" s="625"/>
      <c r="G234" s="625"/>
      <c r="H234" s="625"/>
      <c r="I234" s="625"/>
      <c r="J234" s="625"/>
      <c r="K234" s="625"/>
      <c r="L234" s="626"/>
      <c r="N234" s="320"/>
      <c r="P234" s="22"/>
    </row>
    <row r="235" spans="1:16" s="149" customFormat="1" x14ac:dyDescent="0.25">
      <c r="A235" s="186"/>
      <c r="B235" s="619"/>
      <c r="C235" s="188"/>
      <c r="D235" s="188"/>
      <c r="E235" s="188"/>
      <c r="F235" s="188"/>
      <c r="G235" s="188"/>
      <c r="H235" s="188"/>
      <c r="I235" s="188"/>
      <c r="J235" s="188"/>
      <c r="K235" s="188"/>
      <c r="L235" s="189"/>
      <c r="N235" s="320"/>
    </row>
    <row r="236" spans="1:16" s="11" customFormat="1" x14ac:dyDescent="0.25">
      <c r="A236" s="13"/>
      <c r="B236" s="1030" t="str">
        <f>IF(Intro!$G$28="English",O236,P236)</f>
        <v>Pour les ventes au Canada</v>
      </c>
      <c r="C236" s="868"/>
      <c r="D236" s="868"/>
      <c r="E236" s="868"/>
      <c r="F236" s="868"/>
      <c r="G236" s="868">
        <f>Variables!$B$6</f>
        <v>2023</v>
      </c>
      <c r="H236" s="868">
        <f>G236+1</f>
        <v>2024</v>
      </c>
      <c r="I236" s="868">
        <f>H236+1</f>
        <v>2025</v>
      </c>
      <c r="J236" s="869"/>
      <c r="K236" s="870"/>
      <c r="L236" s="228"/>
      <c r="N236" s="318"/>
      <c r="O236" s="12" t="s">
        <v>43</v>
      </c>
      <c r="P236" s="12" t="s">
        <v>44</v>
      </c>
    </row>
    <row r="237" spans="1:16" s="11" customFormat="1" x14ac:dyDescent="0.25">
      <c r="A237" s="13"/>
      <c r="B237" s="1030"/>
      <c r="C237" s="868"/>
      <c r="D237" s="868"/>
      <c r="E237" s="868"/>
      <c r="F237" s="868"/>
      <c r="G237" s="868"/>
      <c r="H237" s="868"/>
      <c r="I237" s="868"/>
      <c r="J237" s="869"/>
      <c r="K237" s="870"/>
      <c r="L237" s="228"/>
      <c r="N237" s="318"/>
      <c r="O237" s="12"/>
      <c r="P237" s="12"/>
    </row>
    <row r="238" spans="1:16" s="149" customFormat="1" x14ac:dyDescent="0.25">
      <c r="A238" s="186"/>
      <c r="B238" s="985" t="str">
        <f>IF(Intro!$G$28="English",O238,P238)</f>
        <v>Valeur de vente nette</v>
      </c>
      <c r="C238" s="986"/>
      <c r="D238" s="986"/>
      <c r="E238" s="986"/>
      <c r="F238" s="251" t="s">
        <v>482</v>
      </c>
      <c r="G238" s="286"/>
      <c r="H238" s="286"/>
      <c r="I238" s="286"/>
      <c r="J238" s="339"/>
      <c r="K238" s="340"/>
      <c r="L238" s="228"/>
      <c r="N238" s="320"/>
      <c r="O238" s="149" t="s">
        <v>71</v>
      </c>
      <c r="P238" s="149" t="s">
        <v>72</v>
      </c>
    </row>
    <row r="239" spans="1:16" s="149" customFormat="1" x14ac:dyDescent="0.25">
      <c r="A239" s="186"/>
      <c r="B239" s="1031" t="str">
        <f>IF(Intro!$G$28="English",O239,P239)</f>
        <v>Stock d'ouverture</v>
      </c>
      <c r="C239" s="1032"/>
      <c r="D239" s="1032"/>
      <c r="E239" s="1032"/>
      <c r="F239" s="251" t="s">
        <v>482</v>
      </c>
      <c r="G239" s="286"/>
      <c r="H239" s="286"/>
      <c r="I239" s="286"/>
      <c r="J239" s="339"/>
      <c r="K239" s="340"/>
      <c r="L239" s="228"/>
      <c r="N239" s="320"/>
      <c r="O239" s="12" t="s">
        <v>73</v>
      </c>
      <c r="P239" s="11" t="s">
        <v>74</v>
      </c>
    </row>
    <row r="240" spans="1:16" s="149" customFormat="1" x14ac:dyDescent="0.25">
      <c r="A240" s="186"/>
      <c r="B240" s="1031" t="str">
        <f>IF(Intro!$G$28="English",O240,P240)</f>
        <v>Coût des marchandises fabriquées</v>
      </c>
      <c r="C240" s="1032"/>
      <c r="D240" s="1032"/>
      <c r="E240" s="1032"/>
      <c r="F240" s="251" t="s">
        <v>482</v>
      </c>
      <c r="G240" s="287">
        <f>G73</f>
        <v>0</v>
      </c>
      <c r="H240" s="287">
        <f>H73</f>
        <v>0</v>
      </c>
      <c r="I240" s="287">
        <f>I73</f>
        <v>0</v>
      </c>
      <c r="J240" s="339"/>
      <c r="K240" s="340"/>
      <c r="L240" s="228"/>
      <c r="N240" s="320"/>
      <c r="O240" s="12" t="s">
        <v>65</v>
      </c>
      <c r="P240" s="11" t="s">
        <v>214</v>
      </c>
    </row>
    <row r="241" spans="1:16" s="149" customFormat="1" x14ac:dyDescent="0.25">
      <c r="A241" s="186"/>
      <c r="B241" s="1031" t="str">
        <f>IF(Intro!$G$28="English",O241,P241)</f>
        <v>Stock de clôture</v>
      </c>
      <c r="C241" s="1032"/>
      <c r="D241" s="1032"/>
      <c r="E241" s="1032"/>
      <c r="F241" s="251" t="s">
        <v>482</v>
      </c>
      <c r="G241" s="286"/>
      <c r="H241" s="286"/>
      <c r="I241" s="286"/>
      <c r="J241" s="339"/>
      <c r="K241" s="340"/>
      <c r="L241" s="228"/>
      <c r="N241" s="320"/>
      <c r="O241" s="12" t="s">
        <v>215</v>
      </c>
      <c r="P241" s="11" t="s">
        <v>520</v>
      </c>
    </row>
    <row r="242" spans="1:16" s="173" customFormat="1" x14ac:dyDescent="0.25">
      <c r="A242" s="203"/>
      <c r="B242" s="1033" t="str">
        <f>IF(Intro!$G$28="English",O242,P242)</f>
        <v>Coût des marchandises vendues</v>
      </c>
      <c r="C242" s="1034"/>
      <c r="D242" s="1034"/>
      <c r="E242" s="1034"/>
      <c r="F242" s="251" t="s">
        <v>482</v>
      </c>
      <c r="G242" s="290">
        <f>G239+G240-G241</f>
        <v>0</v>
      </c>
      <c r="H242" s="290">
        <f>H239+H240-H241</f>
        <v>0</v>
      </c>
      <c r="I242" s="290">
        <f t="shared" ref="I242" si="3">I239+I240-I241</f>
        <v>0</v>
      </c>
      <c r="J242" s="345"/>
      <c r="K242" s="346"/>
      <c r="L242" s="228"/>
      <c r="N242" s="320"/>
      <c r="O242" s="173" t="s">
        <v>75</v>
      </c>
      <c r="P242" s="173" t="s">
        <v>50</v>
      </c>
    </row>
    <row r="243" spans="1:16" s="173" customFormat="1" x14ac:dyDescent="0.25">
      <c r="A243" s="203"/>
      <c r="B243" s="1025" t="str">
        <f>IF(Intro!$G$28="English",O243,P243)</f>
        <v>Marge bénéficiaire brute (perte brute)</v>
      </c>
      <c r="C243" s="1026"/>
      <c r="D243" s="1026"/>
      <c r="E243" s="1026"/>
      <c r="F243" s="251" t="s">
        <v>482</v>
      </c>
      <c r="G243" s="290">
        <f>G238-G242</f>
        <v>0</v>
      </c>
      <c r="H243" s="290">
        <f t="shared" ref="H243:I243" si="4">H238-H242</f>
        <v>0</v>
      </c>
      <c r="I243" s="290">
        <f t="shared" si="4"/>
        <v>0</v>
      </c>
      <c r="J243" s="345"/>
      <c r="K243" s="346"/>
      <c r="L243" s="228"/>
      <c r="N243" s="320"/>
      <c r="O243" s="173" t="s">
        <v>51</v>
      </c>
      <c r="P243" s="173" t="s">
        <v>52</v>
      </c>
    </row>
    <row r="244" spans="1:16" s="149" customFormat="1" x14ac:dyDescent="0.25">
      <c r="A244" s="186"/>
      <c r="B244" s="1031" t="str">
        <f>IF(Intro!$G$28="English",O244,P244)</f>
        <v xml:space="preserve">Frais généraux, de vente, et d'administration </v>
      </c>
      <c r="C244" s="1032"/>
      <c r="D244" s="1032"/>
      <c r="E244" s="1032"/>
      <c r="F244" s="251" t="s">
        <v>482</v>
      </c>
      <c r="G244" s="286"/>
      <c r="H244" s="286"/>
      <c r="I244" s="286"/>
      <c r="J244" s="339"/>
      <c r="K244" s="340"/>
      <c r="L244" s="228"/>
      <c r="N244" s="320"/>
      <c r="O244" s="149" t="s">
        <v>76</v>
      </c>
      <c r="P244" s="149" t="s">
        <v>77</v>
      </c>
    </row>
    <row r="245" spans="1:16" s="149" customFormat="1" x14ac:dyDescent="0.25">
      <c r="A245" s="186"/>
      <c r="B245" s="1031" t="str">
        <f>IF(Intro!$G$28="English",O245,P245)</f>
        <v>Charges financières</v>
      </c>
      <c r="C245" s="1032"/>
      <c r="D245" s="1032"/>
      <c r="E245" s="1032"/>
      <c r="F245" s="251" t="s">
        <v>482</v>
      </c>
      <c r="G245" s="286"/>
      <c r="H245" s="286"/>
      <c r="I245" s="286"/>
      <c r="J245" s="339"/>
      <c r="K245" s="340"/>
      <c r="L245" s="228"/>
      <c r="N245" s="320"/>
      <c r="O245" s="149" t="s">
        <v>55</v>
      </c>
      <c r="P245" s="149" t="s">
        <v>56</v>
      </c>
    </row>
    <row r="246" spans="1:16" s="149" customFormat="1" x14ac:dyDescent="0.25">
      <c r="A246" s="186"/>
      <c r="B246" s="1031" t="str">
        <f>IF(Intro!$G$28="English",O246,P246)</f>
        <v>Autres dépenses</v>
      </c>
      <c r="C246" s="1032"/>
      <c r="D246" s="1032"/>
      <c r="E246" s="1032"/>
      <c r="F246" s="251" t="s">
        <v>482</v>
      </c>
      <c r="G246" s="286"/>
      <c r="H246" s="286"/>
      <c r="I246" s="286"/>
      <c r="J246" s="339"/>
      <c r="K246" s="340"/>
      <c r="L246" s="228"/>
      <c r="N246" s="320"/>
      <c r="O246" s="149" t="s">
        <v>100</v>
      </c>
      <c r="P246" s="149" t="s">
        <v>101</v>
      </c>
    </row>
    <row r="247" spans="1:16" s="173" customFormat="1" x14ac:dyDescent="0.25">
      <c r="A247" s="203"/>
      <c r="B247" s="1025" t="str">
        <f>IF(Intro!$G$28="English",O247,P247)</f>
        <v>Revenu net (perte nette) avant impôts</v>
      </c>
      <c r="C247" s="1026"/>
      <c r="D247" s="1026"/>
      <c r="E247" s="1026"/>
      <c r="F247" s="251" t="s">
        <v>482</v>
      </c>
      <c r="G247" s="290">
        <f>G243-G244-G245-G246</f>
        <v>0</v>
      </c>
      <c r="H247" s="290">
        <f t="shared" ref="H247:I247" si="5">H243-H244-H245-H246</f>
        <v>0</v>
      </c>
      <c r="I247" s="290">
        <f t="shared" si="5"/>
        <v>0</v>
      </c>
      <c r="J247" s="345"/>
      <c r="K247" s="346"/>
      <c r="L247" s="228"/>
      <c r="N247" s="320"/>
      <c r="O247" s="173" t="s">
        <v>57</v>
      </c>
      <c r="P247" s="173" t="s">
        <v>58</v>
      </c>
    </row>
    <row r="248" spans="1:16" s="11" customFormat="1" x14ac:dyDescent="0.25">
      <c r="A248" s="13"/>
      <c r="B248" s="328"/>
      <c r="C248" s="329"/>
      <c r="F248" s="29"/>
      <c r="G248" s="30"/>
      <c r="H248" s="30"/>
      <c r="I248" s="30"/>
      <c r="J248" s="30"/>
      <c r="K248" s="30"/>
      <c r="L248" s="31"/>
      <c r="N248" s="318"/>
      <c r="O248" s="12"/>
    </row>
    <row r="249" spans="1:16" s="40" customFormat="1" x14ac:dyDescent="0.25">
      <c r="A249" s="267"/>
      <c r="B249" s="898" t="str">
        <f>B75</f>
        <v>Expliquez tout changement important intervenu entre les périodes et toute irrégularité telle que des montants négatifs dans les montants indiqués ci-dessus.</v>
      </c>
      <c r="C249" s="919"/>
      <c r="D249" s="919"/>
      <c r="E249" s="919"/>
      <c r="F249" s="919"/>
      <c r="G249" s="919"/>
      <c r="H249" s="919"/>
      <c r="I249" s="919"/>
      <c r="J249" s="919"/>
      <c r="K249" s="919"/>
      <c r="L249" s="900"/>
      <c r="N249" s="315"/>
      <c r="O249" s="148"/>
      <c r="P249" s="148"/>
    </row>
    <row r="250" spans="1:16" s="40" customFormat="1" x14ac:dyDescent="0.25">
      <c r="A250" s="267"/>
      <c r="B250" s="332"/>
      <c r="C250" s="158"/>
      <c r="D250" s="158"/>
      <c r="E250" s="158"/>
      <c r="F250" s="158"/>
      <c r="G250" s="158"/>
      <c r="H250" s="158"/>
      <c r="I250" s="158"/>
      <c r="J250" s="158"/>
      <c r="K250" s="158"/>
      <c r="L250" s="197"/>
      <c r="N250" s="315"/>
    </row>
    <row r="251" spans="1:16" s="40" customFormat="1" x14ac:dyDescent="0.25">
      <c r="A251" s="267"/>
      <c r="B251" s="1027"/>
      <c r="C251" s="1028"/>
      <c r="D251" s="1028"/>
      <c r="E251" s="1028"/>
      <c r="F251" s="1028"/>
      <c r="G251" s="1028"/>
      <c r="H251" s="1028"/>
      <c r="I251" s="1028"/>
      <c r="J251" s="1028"/>
      <c r="K251" s="1028"/>
      <c r="L251" s="1029"/>
      <c r="N251" s="315"/>
    </row>
    <row r="252" spans="1:16" s="40" customFormat="1" x14ac:dyDescent="0.25">
      <c r="A252" s="267"/>
      <c r="B252" s="1027"/>
      <c r="C252" s="1028"/>
      <c r="D252" s="1028"/>
      <c r="E252" s="1028"/>
      <c r="F252" s="1028"/>
      <c r="G252" s="1028"/>
      <c r="H252" s="1028"/>
      <c r="I252" s="1028"/>
      <c r="J252" s="1028"/>
      <c r="K252" s="1028"/>
      <c r="L252" s="1029"/>
      <c r="N252" s="315"/>
    </row>
    <row r="253" spans="1:16" s="40" customFormat="1" x14ac:dyDescent="0.25">
      <c r="A253" s="267"/>
      <c r="B253" s="1027"/>
      <c r="C253" s="1028"/>
      <c r="D253" s="1028"/>
      <c r="E253" s="1028"/>
      <c r="F253" s="1028"/>
      <c r="G253" s="1028"/>
      <c r="H253" s="1028"/>
      <c r="I253" s="1028"/>
      <c r="J253" s="1028"/>
      <c r="K253" s="1028"/>
      <c r="L253" s="1029"/>
      <c r="N253" s="315"/>
    </row>
    <row r="254" spans="1:16" s="40" customFormat="1" x14ac:dyDescent="0.25">
      <c r="A254" s="267"/>
      <c r="B254" s="1027"/>
      <c r="C254" s="1028"/>
      <c r="D254" s="1028"/>
      <c r="E254" s="1028"/>
      <c r="F254" s="1028"/>
      <c r="G254" s="1028"/>
      <c r="H254" s="1028"/>
      <c r="I254" s="1028"/>
      <c r="J254" s="1028"/>
      <c r="K254" s="1028"/>
      <c r="L254" s="1029"/>
      <c r="N254" s="315"/>
      <c r="O254" s="148"/>
      <c r="P254" s="148"/>
    </row>
    <row r="255" spans="1:16" s="40" customFormat="1" x14ac:dyDescent="0.25">
      <c r="A255" s="267"/>
      <c r="B255" s="1027"/>
      <c r="C255" s="1028"/>
      <c r="D255" s="1028"/>
      <c r="E255" s="1028"/>
      <c r="F255" s="1028"/>
      <c r="G255" s="1028"/>
      <c r="H255" s="1028"/>
      <c r="I255" s="1028"/>
      <c r="J255" s="1028"/>
      <c r="K255" s="1028"/>
      <c r="L255" s="1029"/>
      <c r="N255" s="315"/>
      <c r="O255" s="148"/>
      <c r="P255" s="148"/>
    </row>
    <row r="256" spans="1:16" s="40" customFormat="1" x14ac:dyDescent="0.25">
      <c r="A256" s="267"/>
      <c r="B256" s="1027"/>
      <c r="C256" s="1028"/>
      <c r="D256" s="1028"/>
      <c r="E256" s="1028"/>
      <c r="F256" s="1028"/>
      <c r="G256" s="1028"/>
      <c r="H256" s="1028"/>
      <c r="I256" s="1028"/>
      <c r="J256" s="1028"/>
      <c r="K256" s="1028"/>
      <c r="L256" s="1029"/>
      <c r="N256" s="315"/>
      <c r="O256" s="148"/>
      <c r="P256" s="148"/>
    </row>
    <row r="257" spans="1:16" s="40" customFormat="1" x14ac:dyDescent="0.25">
      <c r="A257" s="267"/>
      <c r="B257" s="1027"/>
      <c r="C257" s="1028"/>
      <c r="D257" s="1028"/>
      <c r="E257" s="1028"/>
      <c r="F257" s="1028"/>
      <c r="G257" s="1028"/>
      <c r="H257" s="1028"/>
      <c r="I257" s="1028"/>
      <c r="J257" s="1028"/>
      <c r="K257" s="1028"/>
      <c r="L257" s="1029"/>
      <c r="N257" s="315"/>
    </row>
    <row r="258" spans="1:16" s="40" customFormat="1" x14ac:dyDescent="0.25">
      <c r="A258" s="267"/>
      <c r="B258" s="1027"/>
      <c r="C258" s="1028"/>
      <c r="D258" s="1028"/>
      <c r="E258" s="1028"/>
      <c r="F258" s="1028"/>
      <c r="G258" s="1028"/>
      <c r="H258" s="1028"/>
      <c r="I258" s="1028"/>
      <c r="J258" s="1028"/>
      <c r="K258" s="1028"/>
      <c r="L258" s="1029"/>
      <c r="N258" s="315"/>
    </row>
    <row r="259" spans="1:16" s="148" customFormat="1" x14ac:dyDescent="0.25">
      <c r="A259" s="39"/>
      <c r="B259" s="333"/>
      <c r="C259" s="334"/>
      <c r="F259" s="164"/>
      <c r="G259" s="165"/>
      <c r="H259" s="165"/>
      <c r="I259" s="165"/>
      <c r="J259" s="370"/>
      <c r="K259" s="370"/>
      <c r="L259" s="371"/>
      <c r="N259" s="315"/>
      <c r="O259" s="162"/>
    </row>
    <row r="260" spans="1:16" s="11" customFormat="1" x14ac:dyDescent="0.25">
      <c r="A260" s="13"/>
      <c r="B260" s="1030" t="str">
        <f>IF(Intro!$G$28="English",O260,P260)</f>
        <v>Pour les ventes à l'exportation</v>
      </c>
      <c r="C260" s="868"/>
      <c r="D260" s="868"/>
      <c r="E260" s="868"/>
      <c r="F260" s="868"/>
      <c r="G260" s="868">
        <f>G236</f>
        <v>2023</v>
      </c>
      <c r="H260" s="868">
        <f>H236</f>
        <v>2024</v>
      </c>
      <c r="I260" s="868">
        <f>I236</f>
        <v>2025</v>
      </c>
      <c r="J260" s="869"/>
      <c r="K260" s="870"/>
      <c r="L260" s="228"/>
      <c r="N260" s="318"/>
      <c r="O260" s="12" t="s">
        <v>177</v>
      </c>
      <c r="P260" s="12" t="s">
        <v>178</v>
      </c>
    </row>
    <row r="261" spans="1:16" s="11" customFormat="1" x14ac:dyDescent="0.25">
      <c r="A261" s="13"/>
      <c r="B261" s="1030"/>
      <c r="C261" s="868"/>
      <c r="D261" s="868"/>
      <c r="E261" s="868"/>
      <c r="F261" s="868"/>
      <c r="G261" s="868"/>
      <c r="H261" s="868"/>
      <c r="I261" s="868"/>
      <c r="J261" s="869"/>
      <c r="K261" s="870"/>
      <c r="L261" s="228"/>
      <c r="N261" s="318"/>
      <c r="O261" s="12"/>
      <c r="P261" s="12"/>
    </row>
    <row r="262" spans="1:16" s="149" customFormat="1" x14ac:dyDescent="0.25">
      <c r="A262" s="186"/>
      <c r="B262" s="985" t="str">
        <f t="shared" ref="B262:B271" si="6">B238</f>
        <v>Valeur de vente nette</v>
      </c>
      <c r="C262" s="986"/>
      <c r="D262" s="986"/>
      <c r="E262" s="986"/>
      <c r="F262" s="251" t="s">
        <v>482</v>
      </c>
      <c r="G262" s="286"/>
      <c r="H262" s="286"/>
      <c r="I262" s="286"/>
      <c r="J262" s="339"/>
      <c r="K262" s="340"/>
      <c r="L262" s="228"/>
      <c r="N262" s="320"/>
    </row>
    <row r="263" spans="1:16" s="149" customFormat="1" x14ac:dyDescent="0.25">
      <c r="A263" s="186"/>
      <c r="B263" s="985" t="str">
        <f t="shared" si="6"/>
        <v>Stock d'ouverture</v>
      </c>
      <c r="C263" s="986"/>
      <c r="D263" s="986"/>
      <c r="E263" s="986"/>
      <c r="F263" s="251" t="s">
        <v>482</v>
      </c>
      <c r="G263" s="286"/>
      <c r="H263" s="286"/>
      <c r="I263" s="286"/>
      <c r="J263" s="339"/>
      <c r="K263" s="340"/>
      <c r="L263" s="228"/>
      <c r="N263" s="320"/>
      <c r="O263" s="12"/>
      <c r="P263" s="11"/>
    </row>
    <row r="264" spans="1:16" s="149" customFormat="1" x14ac:dyDescent="0.25">
      <c r="A264" s="186"/>
      <c r="B264" s="985" t="str">
        <f t="shared" si="6"/>
        <v>Coût des marchandises fabriquées</v>
      </c>
      <c r="C264" s="986"/>
      <c r="D264" s="986"/>
      <c r="E264" s="986"/>
      <c r="F264" s="251" t="s">
        <v>482</v>
      </c>
      <c r="G264" s="287">
        <f>G93</f>
        <v>0</v>
      </c>
      <c r="H264" s="287">
        <f>H93</f>
        <v>0</v>
      </c>
      <c r="I264" s="287">
        <f>I93</f>
        <v>0</v>
      </c>
      <c r="J264" s="339"/>
      <c r="K264" s="340"/>
      <c r="L264" s="228"/>
      <c r="N264" s="320"/>
      <c r="O264" s="12"/>
      <c r="P264" s="11"/>
    </row>
    <row r="265" spans="1:16" s="149" customFormat="1" x14ac:dyDescent="0.25">
      <c r="A265" s="186"/>
      <c r="B265" s="985" t="str">
        <f t="shared" si="6"/>
        <v>Stock de clôture</v>
      </c>
      <c r="C265" s="986"/>
      <c r="D265" s="986"/>
      <c r="E265" s="986"/>
      <c r="F265" s="251" t="s">
        <v>482</v>
      </c>
      <c r="G265" s="286"/>
      <c r="H265" s="286"/>
      <c r="I265" s="286"/>
      <c r="J265" s="339"/>
      <c r="K265" s="340"/>
      <c r="L265" s="228"/>
      <c r="N265" s="320"/>
      <c r="O265" s="12"/>
      <c r="P265" s="11"/>
    </row>
    <row r="266" spans="1:16" s="173" customFormat="1" x14ac:dyDescent="0.25">
      <c r="A266" s="203"/>
      <c r="B266" s="1025" t="str">
        <f t="shared" si="6"/>
        <v>Coût des marchandises vendues</v>
      </c>
      <c r="C266" s="1026"/>
      <c r="D266" s="1026"/>
      <c r="E266" s="1026"/>
      <c r="F266" s="251" t="s">
        <v>482</v>
      </c>
      <c r="G266" s="290">
        <f>G263+G264-G265</f>
        <v>0</v>
      </c>
      <c r="H266" s="290">
        <f>H263+H264-H265</f>
        <v>0</v>
      </c>
      <c r="I266" s="290">
        <f>I263+I264-I265</f>
        <v>0</v>
      </c>
      <c r="J266" s="345"/>
      <c r="K266" s="346"/>
      <c r="L266" s="228"/>
      <c r="N266" s="320"/>
    </row>
    <row r="267" spans="1:16" s="173" customFormat="1" x14ac:dyDescent="0.25">
      <c r="A267" s="203"/>
      <c r="B267" s="1025" t="str">
        <f t="shared" si="6"/>
        <v>Marge bénéficiaire brute (perte brute)</v>
      </c>
      <c r="C267" s="1026"/>
      <c r="D267" s="1026"/>
      <c r="E267" s="1026"/>
      <c r="F267" s="251" t="s">
        <v>482</v>
      </c>
      <c r="G267" s="290">
        <f>G262-G266</f>
        <v>0</v>
      </c>
      <c r="H267" s="290">
        <f t="shared" ref="H267:I267" si="7">H262-H266</f>
        <v>0</v>
      </c>
      <c r="I267" s="290">
        <f t="shared" si="7"/>
        <v>0</v>
      </c>
      <c r="J267" s="345"/>
      <c r="K267" s="346"/>
      <c r="L267" s="228"/>
      <c r="N267" s="320"/>
    </row>
    <row r="268" spans="1:16" s="149" customFormat="1" x14ac:dyDescent="0.25">
      <c r="A268" s="186"/>
      <c r="B268" s="985" t="str">
        <f t="shared" si="6"/>
        <v xml:space="preserve">Frais généraux, de vente, et d'administration </v>
      </c>
      <c r="C268" s="986"/>
      <c r="D268" s="986"/>
      <c r="E268" s="986"/>
      <c r="F268" s="251" t="s">
        <v>482</v>
      </c>
      <c r="G268" s="286"/>
      <c r="H268" s="286"/>
      <c r="I268" s="286"/>
      <c r="J268" s="339"/>
      <c r="K268" s="340"/>
      <c r="L268" s="228"/>
      <c r="N268" s="320"/>
    </row>
    <row r="269" spans="1:16" s="149" customFormat="1" x14ac:dyDescent="0.25">
      <c r="A269" s="186"/>
      <c r="B269" s="985" t="str">
        <f t="shared" si="6"/>
        <v>Charges financières</v>
      </c>
      <c r="C269" s="986"/>
      <c r="D269" s="986"/>
      <c r="E269" s="986"/>
      <c r="F269" s="251" t="s">
        <v>482</v>
      </c>
      <c r="G269" s="286"/>
      <c r="H269" s="286"/>
      <c r="I269" s="286"/>
      <c r="J269" s="339"/>
      <c r="K269" s="340"/>
      <c r="L269" s="228"/>
      <c r="N269" s="320"/>
    </row>
    <row r="270" spans="1:16" s="149" customFormat="1" x14ac:dyDescent="0.25">
      <c r="A270" s="186"/>
      <c r="B270" s="985" t="str">
        <f t="shared" si="6"/>
        <v>Autres dépenses</v>
      </c>
      <c r="C270" s="986"/>
      <c r="D270" s="986"/>
      <c r="E270" s="986"/>
      <c r="F270" s="251" t="s">
        <v>482</v>
      </c>
      <c r="G270" s="286"/>
      <c r="H270" s="286"/>
      <c r="I270" s="286"/>
      <c r="J270" s="339"/>
      <c r="K270" s="340"/>
      <c r="L270" s="228"/>
      <c r="N270" s="320"/>
    </row>
    <row r="271" spans="1:16" s="173" customFormat="1" x14ac:dyDescent="0.25">
      <c r="A271" s="203"/>
      <c r="B271" s="1025" t="str">
        <f t="shared" si="6"/>
        <v>Revenu net (perte nette) avant impôts</v>
      </c>
      <c r="C271" s="1026"/>
      <c r="D271" s="1026"/>
      <c r="E271" s="1026"/>
      <c r="F271" s="251" t="s">
        <v>482</v>
      </c>
      <c r="G271" s="290">
        <f>G267-G268-G269-G270</f>
        <v>0</v>
      </c>
      <c r="H271" s="290">
        <f t="shared" ref="H271:I271" si="8">H267-H268-H269-H270</f>
        <v>0</v>
      </c>
      <c r="I271" s="290">
        <f t="shared" si="8"/>
        <v>0</v>
      </c>
      <c r="J271" s="345"/>
      <c r="K271" s="346"/>
      <c r="L271" s="228"/>
      <c r="N271" s="320"/>
    </row>
    <row r="272" spans="1:16" s="149" customFormat="1" x14ac:dyDescent="0.25">
      <c r="A272" s="186"/>
      <c r="B272" s="187"/>
      <c r="C272" s="188"/>
      <c r="D272" s="188"/>
      <c r="E272" s="188"/>
      <c r="F272" s="188"/>
      <c r="G272" s="188"/>
      <c r="H272" s="188"/>
      <c r="I272" s="188"/>
      <c r="J272" s="188"/>
      <c r="K272" s="188"/>
      <c r="L272" s="189"/>
      <c r="N272" s="320"/>
    </row>
    <row r="273" spans="1:16" s="40" customFormat="1" x14ac:dyDescent="0.25">
      <c r="A273" s="267"/>
      <c r="B273" s="898" t="str">
        <f>B249</f>
        <v>Expliquez tout changement important intervenu entre les périodes et toute irrégularité telle que des montants négatifs dans les montants indiqués ci-dessus.</v>
      </c>
      <c r="C273" s="919"/>
      <c r="D273" s="919"/>
      <c r="E273" s="919"/>
      <c r="F273" s="919"/>
      <c r="G273" s="919"/>
      <c r="H273" s="919"/>
      <c r="I273" s="919"/>
      <c r="J273" s="919"/>
      <c r="K273" s="919"/>
      <c r="L273" s="900"/>
      <c r="N273" s="315"/>
      <c r="O273" s="148"/>
      <c r="P273" s="148"/>
    </row>
    <row r="274" spans="1:16" s="40" customFormat="1" x14ac:dyDescent="0.25">
      <c r="A274" s="267"/>
      <c r="B274" s="332"/>
      <c r="C274" s="158"/>
      <c r="D274" s="158"/>
      <c r="E274" s="158"/>
      <c r="F274" s="158"/>
      <c r="G274" s="158"/>
      <c r="H274" s="158"/>
      <c r="I274" s="158"/>
      <c r="J274" s="158"/>
      <c r="K274" s="158"/>
      <c r="L274" s="197"/>
      <c r="N274" s="315"/>
    </row>
    <row r="275" spans="1:16" s="40" customFormat="1" x14ac:dyDescent="0.25">
      <c r="A275" s="267"/>
      <c r="B275" s="1027"/>
      <c r="C275" s="1028"/>
      <c r="D275" s="1028"/>
      <c r="E275" s="1028"/>
      <c r="F275" s="1028"/>
      <c r="G275" s="1028"/>
      <c r="H275" s="1028"/>
      <c r="I275" s="1028"/>
      <c r="J275" s="1028"/>
      <c r="K275" s="1028"/>
      <c r="L275" s="1029"/>
      <c r="N275" s="315"/>
    </row>
    <row r="276" spans="1:16" s="40" customFormat="1" x14ac:dyDescent="0.25">
      <c r="A276" s="267"/>
      <c r="B276" s="1027"/>
      <c r="C276" s="1028"/>
      <c r="D276" s="1028"/>
      <c r="E276" s="1028"/>
      <c r="F276" s="1028"/>
      <c r="G276" s="1028"/>
      <c r="H276" s="1028"/>
      <c r="I276" s="1028"/>
      <c r="J276" s="1028"/>
      <c r="K276" s="1028"/>
      <c r="L276" s="1029"/>
      <c r="N276" s="315"/>
    </row>
    <row r="277" spans="1:16" s="40" customFormat="1" x14ac:dyDescent="0.25">
      <c r="A277" s="267"/>
      <c r="B277" s="1027"/>
      <c r="C277" s="1028"/>
      <c r="D277" s="1028"/>
      <c r="E277" s="1028"/>
      <c r="F277" s="1028"/>
      <c r="G277" s="1028"/>
      <c r="H277" s="1028"/>
      <c r="I277" s="1028"/>
      <c r="J277" s="1028"/>
      <c r="K277" s="1028"/>
      <c r="L277" s="1029"/>
      <c r="N277" s="315"/>
    </row>
    <row r="278" spans="1:16" s="40" customFormat="1" x14ac:dyDescent="0.25">
      <c r="A278" s="267"/>
      <c r="B278" s="1027"/>
      <c r="C278" s="1028"/>
      <c r="D278" s="1028"/>
      <c r="E278" s="1028"/>
      <c r="F278" s="1028"/>
      <c r="G278" s="1028"/>
      <c r="H278" s="1028"/>
      <c r="I278" s="1028"/>
      <c r="J278" s="1028"/>
      <c r="K278" s="1028"/>
      <c r="L278" s="1029"/>
      <c r="N278" s="315"/>
      <c r="O278" s="148"/>
      <c r="P278" s="148"/>
    </row>
    <row r="279" spans="1:16" s="40" customFormat="1" x14ac:dyDescent="0.25">
      <c r="A279" s="267"/>
      <c r="B279" s="1027"/>
      <c r="C279" s="1028"/>
      <c r="D279" s="1028"/>
      <c r="E279" s="1028"/>
      <c r="F279" s="1028"/>
      <c r="G279" s="1028"/>
      <c r="H279" s="1028"/>
      <c r="I279" s="1028"/>
      <c r="J279" s="1028"/>
      <c r="K279" s="1028"/>
      <c r="L279" s="1029"/>
      <c r="N279" s="315"/>
      <c r="O279" s="148"/>
      <c r="P279" s="148"/>
    </row>
    <row r="280" spans="1:16" s="40" customFormat="1" x14ac:dyDescent="0.25">
      <c r="A280" s="267"/>
      <c r="B280" s="1027"/>
      <c r="C280" s="1028"/>
      <c r="D280" s="1028"/>
      <c r="E280" s="1028"/>
      <c r="F280" s="1028"/>
      <c r="G280" s="1028"/>
      <c r="H280" s="1028"/>
      <c r="I280" s="1028"/>
      <c r="J280" s="1028"/>
      <c r="K280" s="1028"/>
      <c r="L280" s="1029"/>
      <c r="N280" s="315"/>
      <c r="O280" s="148"/>
      <c r="P280" s="148"/>
    </row>
    <row r="281" spans="1:16" s="40" customFormat="1" x14ac:dyDescent="0.25">
      <c r="A281" s="267"/>
      <c r="B281" s="1027"/>
      <c r="C281" s="1028"/>
      <c r="D281" s="1028"/>
      <c r="E281" s="1028"/>
      <c r="F281" s="1028"/>
      <c r="G281" s="1028"/>
      <c r="H281" s="1028"/>
      <c r="I281" s="1028"/>
      <c r="J281" s="1028"/>
      <c r="K281" s="1028"/>
      <c r="L281" s="1029"/>
      <c r="N281" s="315"/>
    </row>
    <row r="282" spans="1:16" s="40" customFormat="1" x14ac:dyDescent="0.25">
      <c r="A282" s="267"/>
      <c r="B282" s="1027"/>
      <c r="C282" s="1028"/>
      <c r="D282" s="1028"/>
      <c r="E282" s="1028"/>
      <c r="F282" s="1028"/>
      <c r="G282" s="1028"/>
      <c r="H282" s="1028"/>
      <c r="I282" s="1028"/>
      <c r="J282" s="1028"/>
      <c r="K282" s="1028"/>
      <c r="L282" s="1029"/>
      <c r="N282" s="315"/>
    </row>
    <row r="283" spans="1:16" s="148" customFormat="1" x14ac:dyDescent="0.25">
      <c r="A283" s="39"/>
      <c r="B283" s="333"/>
      <c r="C283" s="334"/>
      <c r="F283" s="164"/>
      <c r="G283" s="165"/>
      <c r="H283" s="165"/>
      <c r="I283" s="165"/>
      <c r="J283" s="165"/>
      <c r="K283" s="165"/>
      <c r="L283" s="166"/>
      <c r="N283" s="315"/>
      <c r="O283" s="162"/>
    </row>
    <row r="284" spans="1:16" s="148" customFormat="1" x14ac:dyDescent="0.25">
      <c r="A284" s="39"/>
      <c r="B284" s="1021" t="str">
        <f>IF(Intro!$G$28="English",O284,P284)</f>
        <v>Vérification</v>
      </c>
      <c r="C284" s="893"/>
      <c r="D284" s="893"/>
      <c r="E284" s="893"/>
      <c r="F284" s="894"/>
      <c r="G284" s="920">
        <f>Variables!$B$6</f>
        <v>2023</v>
      </c>
      <c r="H284" s="920">
        <f>G284+1</f>
        <v>2024</v>
      </c>
      <c r="I284" s="920">
        <f>H284+1</f>
        <v>2025</v>
      </c>
      <c r="J284" s="1023"/>
      <c r="K284" s="1024"/>
      <c r="L284" s="197"/>
      <c r="N284" s="315"/>
      <c r="O284" s="162" t="s">
        <v>78</v>
      </c>
      <c r="P284" s="148" t="s">
        <v>165</v>
      </c>
    </row>
    <row r="285" spans="1:16" s="148" customFormat="1" x14ac:dyDescent="0.25">
      <c r="A285" s="39"/>
      <c r="B285" s="1022"/>
      <c r="C285" s="896"/>
      <c r="D285" s="896"/>
      <c r="E285" s="896"/>
      <c r="F285" s="897"/>
      <c r="G285" s="921"/>
      <c r="H285" s="921"/>
      <c r="I285" s="921"/>
      <c r="J285" s="1023"/>
      <c r="K285" s="1024"/>
      <c r="L285" s="197"/>
      <c r="N285" s="315"/>
      <c r="O285" s="162"/>
    </row>
    <row r="286" spans="1:16" s="148" customFormat="1" x14ac:dyDescent="0.25">
      <c r="A286" s="39"/>
      <c r="B286" s="1015" t="str">
        <f>IF(Intro!$G$28="English",O286,P286)</f>
        <v>La valeur totale des ventes nettes déclarée dans cette question dépasse-t-elle la valeur totale des ventes nettes de votre entreprise déclarée à la question 1 de cet onglet?</v>
      </c>
      <c r="C286" s="776"/>
      <c r="D286" s="776"/>
      <c r="E286" s="776"/>
      <c r="F286" s="1016"/>
      <c r="G286" s="1002" t="str">
        <f>IF(SUM(G262,G238)&gt;G24,Variables!$D$60,Variables!$D$59)</f>
        <v>Non</v>
      </c>
      <c r="H286" s="1002" t="str">
        <f>IF(SUM(H262,H238)&gt;H24,Variables!$D$60,Variables!$D$59)</f>
        <v>Non</v>
      </c>
      <c r="I286" s="1002" t="str">
        <f>IF(SUM(I262,I238)&gt;I24,Variables!$D$60,Variables!$D$59)</f>
        <v>Non</v>
      </c>
      <c r="J286" s="1005"/>
      <c r="K286" s="1020"/>
      <c r="L286" s="197"/>
      <c r="N286" s="315"/>
      <c r="O286" s="148" t="s">
        <v>635</v>
      </c>
      <c r="P286" s="148" t="s">
        <v>636</v>
      </c>
    </row>
    <row r="287" spans="1:16" s="148" customFormat="1" x14ac:dyDescent="0.25">
      <c r="A287" s="39"/>
      <c r="B287" s="860"/>
      <c r="C287" s="796"/>
      <c r="D287" s="796"/>
      <c r="E287" s="796"/>
      <c r="F287" s="1017"/>
      <c r="G287" s="1003"/>
      <c r="H287" s="1003"/>
      <c r="I287" s="1003"/>
      <c r="J287" s="1005"/>
      <c r="K287" s="1020"/>
      <c r="L287" s="197"/>
      <c r="N287" s="315"/>
    </row>
    <row r="288" spans="1:16" s="148" customFormat="1" x14ac:dyDescent="0.25">
      <c r="A288" s="39"/>
      <c r="B288" s="860"/>
      <c r="C288" s="779"/>
      <c r="D288" s="779"/>
      <c r="E288" s="779"/>
      <c r="F288" s="1017"/>
      <c r="G288" s="1003"/>
      <c r="H288" s="1003"/>
      <c r="I288" s="1003"/>
      <c r="J288" s="1005"/>
      <c r="K288" s="1020"/>
      <c r="L288" s="197"/>
      <c r="N288" s="315"/>
    </row>
    <row r="289" spans="1:16" s="148" customFormat="1" x14ac:dyDescent="0.25">
      <c r="A289" s="39"/>
      <c r="B289" s="1018"/>
      <c r="C289" s="782"/>
      <c r="D289" s="782"/>
      <c r="E289" s="782"/>
      <c r="F289" s="1019"/>
      <c r="G289" s="1004"/>
      <c r="H289" s="1004"/>
      <c r="I289" s="1004"/>
      <c r="J289" s="1005"/>
      <c r="K289" s="1020"/>
      <c r="L289" s="197"/>
      <c r="N289" s="315"/>
    </row>
    <row r="290" spans="1:16" s="148" customFormat="1" x14ac:dyDescent="0.25">
      <c r="A290" s="39"/>
      <c r="B290" s="1015" t="str">
        <f>IF(Intro!$G$28="English",O290,P290)</f>
        <v>La valeur des ventes nettes (pour les ventes au Canada) déclarée dans cette question diffère-t-elle des valeurs des ventes nettes rendues déclarées (pour les ventes au Canada) à la question 1 de l'onglet Pro 2?</v>
      </c>
      <c r="C290" s="776"/>
      <c r="D290" s="776"/>
      <c r="E290" s="776"/>
      <c r="F290" s="1016"/>
      <c r="G290" s="1002" t="str">
        <f>IF(G238&lt;&gt;(SUM('Pro 2'!G32+'Pro 2'!G49)),Variables!$D$60,Variables!$D$59)</f>
        <v>Non</v>
      </c>
      <c r="H290" s="1002" t="str">
        <f>IF(H238&lt;&gt;(SUM('Pro 2'!H32+'Pro 2'!H49)),Variables!$D$60,Variables!$D$59)</f>
        <v>Non</v>
      </c>
      <c r="I290" s="1002" t="str">
        <f>IF(I238&lt;&gt;(SUM('Pro 2'!I32+'Pro 2'!I49)),Variables!$D$60,Variables!$D$59)</f>
        <v>Non</v>
      </c>
      <c r="J290" s="1005"/>
      <c r="K290" s="1007"/>
      <c r="L290" s="197"/>
      <c r="N290" s="315"/>
      <c r="O290" s="148" t="s">
        <v>661</v>
      </c>
      <c r="P290" s="148" t="s">
        <v>663</v>
      </c>
    </row>
    <row r="291" spans="1:16" s="148" customFormat="1" x14ac:dyDescent="0.25">
      <c r="A291" s="39"/>
      <c r="B291" s="860"/>
      <c r="C291" s="796"/>
      <c r="D291" s="796"/>
      <c r="E291" s="796"/>
      <c r="F291" s="1017"/>
      <c r="G291" s="1003"/>
      <c r="H291" s="1003"/>
      <c r="I291" s="1003"/>
      <c r="J291" s="1005"/>
      <c r="K291" s="1007"/>
      <c r="L291" s="197"/>
      <c r="N291" s="315"/>
    </row>
    <row r="292" spans="1:16" s="148" customFormat="1" x14ac:dyDescent="0.25">
      <c r="A292" s="39"/>
      <c r="B292" s="860"/>
      <c r="C292" s="779"/>
      <c r="D292" s="779"/>
      <c r="E292" s="779"/>
      <c r="F292" s="1017"/>
      <c r="G292" s="1003"/>
      <c r="H292" s="1003"/>
      <c r="I292" s="1003"/>
      <c r="J292" s="1005"/>
      <c r="K292" s="1007"/>
      <c r="L292" s="197"/>
      <c r="N292" s="315"/>
    </row>
    <row r="293" spans="1:16" s="148" customFormat="1" x14ac:dyDescent="0.25">
      <c r="A293" s="39"/>
      <c r="B293" s="1018"/>
      <c r="C293" s="782"/>
      <c r="D293" s="782"/>
      <c r="E293" s="782"/>
      <c r="F293" s="1019"/>
      <c r="G293" s="1004"/>
      <c r="H293" s="1004"/>
      <c r="I293" s="1004"/>
      <c r="J293" s="1005"/>
      <c r="K293" s="1007"/>
      <c r="L293" s="197"/>
      <c r="N293" s="315"/>
    </row>
    <row r="294" spans="1:16" s="148" customFormat="1" x14ac:dyDescent="0.25">
      <c r="A294" s="39"/>
      <c r="B294" s="1015" t="str">
        <f>IF(Intro!$G$28="English",O294,P294)</f>
        <v>La valeur des ventes nettes (pour les ventes à l'exportation) déclarée dans cette question diffère-t-elle des valeurs des ventes nettes rendues déclarées (pour les ventes à l'exportation) à la question 1 de l'onglet Pro 2?</v>
      </c>
      <c r="C294" s="776"/>
      <c r="D294" s="776"/>
      <c r="E294" s="776"/>
      <c r="F294" s="1016"/>
      <c r="G294" s="1002" t="str">
        <f>IF(G262&lt;&gt;(SUM('Pro 2'!G35+'Pro 2'!G52)),Variables!$D$60,Variables!$D$59)</f>
        <v>Non</v>
      </c>
      <c r="H294" s="1002" t="str">
        <f>IF(H262&lt;&gt;(SUM('Pro 2'!H35+'Pro 2'!H52)),Variables!$D$60,Variables!$D$59)</f>
        <v>Non</v>
      </c>
      <c r="I294" s="1002" t="str">
        <f>IF(I262&lt;&gt;(SUM('Pro 2'!I35+'Pro 2'!I52)),Variables!$D$60,Variables!$D$59)</f>
        <v>Non</v>
      </c>
      <c r="J294" s="1005"/>
      <c r="K294" s="1007"/>
      <c r="L294" s="197"/>
      <c r="N294" s="315"/>
      <c r="O294" s="148" t="s">
        <v>662</v>
      </c>
      <c r="P294" s="148" t="s">
        <v>664</v>
      </c>
    </row>
    <row r="295" spans="1:16" s="148" customFormat="1" x14ac:dyDescent="0.25">
      <c r="A295" s="39"/>
      <c r="B295" s="860"/>
      <c r="C295" s="796"/>
      <c r="D295" s="796"/>
      <c r="E295" s="796"/>
      <c r="F295" s="1017"/>
      <c r="G295" s="1003"/>
      <c r="H295" s="1003"/>
      <c r="I295" s="1003"/>
      <c r="J295" s="1005"/>
      <c r="K295" s="1007"/>
      <c r="L295" s="197"/>
      <c r="N295" s="315"/>
    </row>
    <row r="296" spans="1:16" s="148" customFormat="1" x14ac:dyDescent="0.25">
      <c r="A296" s="39"/>
      <c r="B296" s="860"/>
      <c r="C296" s="779"/>
      <c r="D296" s="779"/>
      <c r="E296" s="779"/>
      <c r="F296" s="1017"/>
      <c r="G296" s="1003"/>
      <c r="H296" s="1003"/>
      <c r="I296" s="1003"/>
      <c r="J296" s="1005"/>
      <c r="K296" s="1007"/>
      <c r="L296" s="197"/>
      <c r="N296" s="315"/>
    </row>
    <row r="297" spans="1:16" s="148" customFormat="1" x14ac:dyDescent="0.25">
      <c r="A297" s="39"/>
      <c r="B297" s="1018"/>
      <c r="C297" s="782"/>
      <c r="D297" s="782"/>
      <c r="E297" s="782"/>
      <c r="F297" s="1019"/>
      <c r="G297" s="1004"/>
      <c r="H297" s="1004"/>
      <c r="I297" s="1004"/>
      <c r="J297" s="1005"/>
      <c r="K297" s="1007"/>
      <c r="L297" s="197"/>
      <c r="N297" s="315"/>
    </row>
    <row r="298" spans="1:16" s="276" customFormat="1" x14ac:dyDescent="0.25">
      <c r="A298" s="275"/>
      <c r="B298" s="993" t="str">
        <f>IF(Intro!$G$28="English",O298,P298)</f>
        <v>Le stock de clôture combiné déclaré dans cette question diffère-t-il du stock de clôture total déclaré à la question 1 de l'onglet Pro 2?</v>
      </c>
      <c r="C298" s="994"/>
      <c r="D298" s="994"/>
      <c r="E298" s="994"/>
      <c r="F298" s="995"/>
      <c r="G298" s="1002" t="str">
        <f>IF(SUM(G241,G265)&lt;&gt;(SUM('Pro 2'!G38+'Pro 2'!G55)),Variables!$D$60,Variables!$D$59)</f>
        <v>Non</v>
      </c>
      <c r="H298" s="1002" t="str">
        <f>IF(SUM(H241,H265)&lt;&gt;(SUM('Pro 2'!H38+'Pro 2'!H55)),Variables!$D$60,Variables!$D$59)</f>
        <v>Non</v>
      </c>
      <c r="I298" s="1002" t="str">
        <f>IF(SUM(I241,I265)&lt;&gt;(SUM('Pro 2'!I38+'Pro 2'!I55)),Variables!$D$60,Variables!$D$59)</f>
        <v>Non</v>
      </c>
      <c r="J298" s="1005"/>
      <c r="K298" s="1007"/>
      <c r="L298" s="211"/>
      <c r="N298" s="325"/>
      <c r="O298" s="148" t="s">
        <v>637</v>
      </c>
      <c r="P298" s="148" t="s">
        <v>680</v>
      </c>
    </row>
    <row r="299" spans="1:16" s="276" customFormat="1" x14ac:dyDescent="0.25">
      <c r="A299" s="275"/>
      <c r="B299" s="996"/>
      <c r="C299" s="997"/>
      <c r="D299" s="997"/>
      <c r="E299" s="997"/>
      <c r="F299" s="998"/>
      <c r="G299" s="1003"/>
      <c r="H299" s="1003"/>
      <c r="I299" s="1003"/>
      <c r="J299" s="1005"/>
      <c r="K299" s="1007"/>
      <c r="L299" s="211"/>
      <c r="N299" s="325"/>
      <c r="O299" s="148"/>
      <c r="P299" s="148"/>
    </row>
    <row r="300" spans="1:16" s="276" customFormat="1" x14ac:dyDescent="0.25">
      <c r="A300" s="275"/>
      <c r="B300" s="996"/>
      <c r="C300" s="997"/>
      <c r="D300" s="997"/>
      <c r="E300" s="997"/>
      <c r="F300" s="998"/>
      <c r="G300" s="1003"/>
      <c r="H300" s="1003"/>
      <c r="I300" s="1003"/>
      <c r="J300" s="1005"/>
      <c r="K300" s="1007"/>
      <c r="L300" s="211"/>
      <c r="N300" s="325"/>
      <c r="O300" s="148"/>
      <c r="P300" s="148"/>
    </row>
    <row r="301" spans="1:16" s="148" customFormat="1" x14ac:dyDescent="0.25">
      <c r="A301" s="39"/>
      <c r="B301" s="999"/>
      <c r="C301" s="1000"/>
      <c r="D301" s="1000"/>
      <c r="E301" s="1000"/>
      <c r="F301" s="1001"/>
      <c r="G301" s="1004"/>
      <c r="H301" s="1004"/>
      <c r="I301" s="1004"/>
      <c r="J301" s="1006"/>
      <c r="K301" s="1008"/>
      <c r="L301" s="630"/>
      <c r="N301" s="315"/>
    </row>
    <row r="302" spans="1:16" s="148" customFormat="1" x14ac:dyDescent="0.25">
      <c r="A302" s="39"/>
      <c r="B302" s="645"/>
      <c r="C302" s="647"/>
      <c r="D302" s="647"/>
      <c r="E302" s="33"/>
      <c r="F302" s="33"/>
      <c r="G302" s="33"/>
      <c r="H302" s="33"/>
      <c r="I302" s="33"/>
      <c r="J302" s="33"/>
      <c r="K302" s="33"/>
      <c r="L302" s="34"/>
      <c r="N302" s="315"/>
      <c r="O302" s="159"/>
      <c r="P302" s="159"/>
    </row>
    <row r="303" spans="1:16" s="3" customFormat="1" x14ac:dyDescent="0.25">
      <c r="A303" s="13"/>
      <c r="B303" s="803" t="s">
        <v>33</v>
      </c>
      <c r="C303" s="804"/>
      <c r="D303" s="804"/>
      <c r="E303" s="804"/>
      <c r="F303" s="804"/>
      <c r="G303" s="804"/>
      <c r="H303" s="804"/>
      <c r="I303" s="804"/>
      <c r="J303" s="804"/>
      <c r="K303" s="804"/>
      <c r="L303" s="805"/>
      <c r="M303" s="202"/>
      <c r="N303" s="318"/>
    </row>
    <row r="304" spans="1:16" s="149" customFormat="1" x14ac:dyDescent="0.25">
      <c r="A304" s="186"/>
      <c r="B304" s="187"/>
      <c r="C304" s="188"/>
      <c r="D304" s="188"/>
      <c r="E304" s="188"/>
      <c r="F304" s="188"/>
      <c r="G304" s="188"/>
      <c r="H304" s="188"/>
      <c r="I304" s="188"/>
      <c r="J304" s="188"/>
      <c r="K304" s="188"/>
      <c r="L304" s="189"/>
      <c r="N304" s="363"/>
    </row>
    <row r="305" spans="1:16" s="149" customFormat="1" x14ac:dyDescent="0.25">
      <c r="A305" s="186"/>
      <c r="B305" s="800" t="str">
        <f>IF(Intro!$G$28="English",O305,P305)</f>
        <v>Décrivez comment votre entreprise a réparti les dépenses suivantes dans votre réponse aux états de résultats fournis à la question 7 de cet onglet :</v>
      </c>
      <c r="C305" s="801"/>
      <c r="D305" s="801"/>
      <c r="E305" s="801"/>
      <c r="F305" s="801"/>
      <c r="G305" s="801"/>
      <c r="H305" s="801"/>
      <c r="I305" s="801"/>
      <c r="J305" s="801"/>
      <c r="K305" s="801"/>
      <c r="L305" s="802"/>
      <c r="N305" s="320"/>
      <c r="O305" s="149" t="s">
        <v>727</v>
      </c>
      <c r="P305" s="149" t="s">
        <v>728</v>
      </c>
    </row>
    <row r="306" spans="1:16" s="149" customFormat="1" x14ac:dyDescent="0.25">
      <c r="A306" s="186"/>
      <c r="B306" s="187"/>
      <c r="C306" s="188"/>
      <c r="D306" s="188"/>
      <c r="E306" s="188"/>
      <c r="F306" s="188"/>
      <c r="G306" s="188"/>
      <c r="H306" s="188"/>
      <c r="I306" s="188"/>
      <c r="J306" s="188"/>
      <c r="K306" s="188"/>
      <c r="L306" s="189"/>
      <c r="N306" s="320"/>
    </row>
    <row r="307" spans="1:16" s="149" customFormat="1" x14ac:dyDescent="0.25">
      <c r="A307" s="186"/>
      <c r="B307" s="679" t="str">
        <f>IF(Intro!$G$28="English",O307,P307)</f>
        <v xml:space="preserve">Frais généraux, de vente, et d'administration </v>
      </c>
      <c r="C307" s="680"/>
      <c r="D307" s="981"/>
      <c r="E307" s="981"/>
      <c r="F307" s="981"/>
      <c r="G307" s="981"/>
      <c r="H307" s="981"/>
      <c r="I307" s="981"/>
      <c r="J307" s="981"/>
      <c r="K307" s="981"/>
      <c r="L307" s="982"/>
      <c r="N307" s="320"/>
      <c r="O307" s="12" t="s">
        <v>76</v>
      </c>
      <c r="P307" s="12" t="s">
        <v>77</v>
      </c>
    </row>
    <row r="308" spans="1:16" s="149" customFormat="1" x14ac:dyDescent="0.25">
      <c r="A308" s="186"/>
      <c r="B308" s="679"/>
      <c r="C308" s="680"/>
      <c r="D308" s="981"/>
      <c r="E308" s="981"/>
      <c r="F308" s="981"/>
      <c r="G308" s="981"/>
      <c r="H308" s="981"/>
      <c r="I308" s="981"/>
      <c r="J308" s="981"/>
      <c r="K308" s="981"/>
      <c r="L308" s="982"/>
      <c r="N308" s="320"/>
      <c r="O308" s="12"/>
      <c r="P308" s="12"/>
    </row>
    <row r="309" spans="1:16" s="149" customFormat="1" x14ac:dyDescent="0.25">
      <c r="A309" s="186"/>
      <c r="B309" s="679"/>
      <c r="C309" s="680"/>
      <c r="D309" s="981"/>
      <c r="E309" s="981"/>
      <c r="F309" s="981"/>
      <c r="G309" s="981"/>
      <c r="H309" s="981"/>
      <c r="I309" s="981"/>
      <c r="J309" s="981"/>
      <c r="K309" s="981"/>
      <c r="L309" s="982"/>
      <c r="N309" s="320"/>
      <c r="O309" s="12"/>
      <c r="P309" s="12"/>
    </row>
    <row r="310" spans="1:16" s="149" customFormat="1" x14ac:dyDescent="0.25">
      <c r="A310" s="186"/>
      <c r="B310" s="679"/>
      <c r="C310" s="680"/>
      <c r="D310" s="981"/>
      <c r="E310" s="981"/>
      <c r="F310" s="981"/>
      <c r="G310" s="981"/>
      <c r="H310" s="981"/>
      <c r="I310" s="981"/>
      <c r="J310" s="981"/>
      <c r="K310" s="981"/>
      <c r="L310" s="982"/>
      <c r="N310" s="320"/>
      <c r="O310" s="12"/>
      <c r="P310" s="12"/>
    </row>
    <row r="311" spans="1:16" s="149" customFormat="1" x14ac:dyDescent="0.25">
      <c r="A311" s="186"/>
      <c r="B311" s="679"/>
      <c r="C311" s="680"/>
      <c r="D311" s="981"/>
      <c r="E311" s="981"/>
      <c r="F311" s="981"/>
      <c r="G311" s="981"/>
      <c r="H311" s="981"/>
      <c r="I311" s="981"/>
      <c r="J311" s="981"/>
      <c r="K311" s="981"/>
      <c r="L311" s="982"/>
      <c r="N311" s="320"/>
      <c r="O311" s="12"/>
      <c r="P311" s="12"/>
    </row>
    <row r="312" spans="1:16" s="149" customFormat="1" x14ac:dyDescent="0.25">
      <c r="A312" s="186"/>
      <c r="B312" s="679"/>
      <c r="C312" s="680"/>
      <c r="D312" s="981"/>
      <c r="E312" s="981"/>
      <c r="F312" s="981"/>
      <c r="G312" s="981"/>
      <c r="H312" s="981"/>
      <c r="I312" s="981"/>
      <c r="J312" s="981"/>
      <c r="K312" s="981"/>
      <c r="L312" s="982"/>
      <c r="N312" s="320"/>
      <c r="O312" s="12"/>
      <c r="P312" s="12"/>
    </row>
    <row r="313" spans="1:16" s="149" customFormat="1" x14ac:dyDescent="0.25">
      <c r="A313" s="186"/>
      <c r="B313" s="679"/>
      <c r="C313" s="680"/>
      <c r="D313" s="981"/>
      <c r="E313" s="981"/>
      <c r="F313" s="981"/>
      <c r="G313" s="981"/>
      <c r="H313" s="981"/>
      <c r="I313" s="981"/>
      <c r="J313" s="981"/>
      <c r="K313" s="981"/>
      <c r="L313" s="982"/>
      <c r="N313" s="320"/>
      <c r="O313" s="12"/>
      <c r="P313" s="12"/>
    </row>
    <row r="314" spans="1:16" s="149" customFormat="1" x14ac:dyDescent="0.25">
      <c r="A314" s="186"/>
      <c r="B314" s="679"/>
      <c r="C314" s="680"/>
      <c r="D314" s="981"/>
      <c r="E314" s="981"/>
      <c r="F314" s="981"/>
      <c r="G314" s="981"/>
      <c r="H314" s="981"/>
      <c r="I314" s="981"/>
      <c r="J314" s="981"/>
      <c r="K314" s="981"/>
      <c r="L314" s="982"/>
      <c r="N314" s="320"/>
      <c r="O314" s="12"/>
      <c r="P314" s="12"/>
    </row>
    <row r="315" spans="1:16" s="149" customFormat="1" x14ac:dyDescent="0.25">
      <c r="A315" s="186"/>
      <c r="B315" s="679" t="str">
        <f>IF(Intro!$G$28="English",O315,P315)</f>
        <v>Charges financières</v>
      </c>
      <c r="C315" s="680"/>
      <c r="D315" s="981"/>
      <c r="E315" s="981"/>
      <c r="F315" s="981"/>
      <c r="G315" s="981"/>
      <c r="H315" s="981"/>
      <c r="I315" s="981"/>
      <c r="J315" s="981"/>
      <c r="K315" s="981"/>
      <c r="L315" s="982"/>
      <c r="N315" s="320"/>
      <c r="O315" s="12" t="s">
        <v>55</v>
      </c>
      <c r="P315" s="12" t="s">
        <v>56</v>
      </c>
    </row>
    <row r="316" spans="1:16" s="149" customFormat="1" x14ac:dyDescent="0.25">
      <c r="A316" s="186"/>
      <c r="B316" s="679"/>
      <c r="C316" s="680"/>
      <c r="D316" s="981"/>
      <c r="E316" s="981"/>
      <c r="F316" s="981"/>
      <c r="G316" s="981"/>
      <c r="H316" s="981"/>
      <c r="I316" s="981"/>
      <c r="J316" s="981"/>
      <c r="K316" s="981"/>
      <c r="L316" s="982"/>
      <c r="N316" s="320"/>
    </row>
    <row r="317" spans="1:16" s="149" customFormat="1" x14ac:dyDescent="0.25">
      <c r="A317" s="186"/>
      <c r="B317" s="679"/>
      <c r="C317" s="680"/>
      <c r="D317" s="981"/>
      <c r="E317" s="981"/>
      <c r="F317" s="981"/>
      <c r="G317" s="981"/>
      <c r="H317" s="981"/>
      <c r="I317" s="981"/>
      <c r="J317" s="981"/>
      <c r="K317" s="981"/>
      <c r="L317" s="982"/>
      <c r="N317" s="320"/>
      <c r="O317" s="12"/>
      <c r="P317" s="12"/>
    </row>
    <row r="318" spans="1:16" s="149" customFormat="1" x14ac:dyDescent="0.25">
      <c r="A318" s="186"/>
      <c r="B318" s="679"/>
      <c r="C318" s="680"/>
      <c r="D318" s="981"/>
      <c r="E318" s="981"/>
      <c r="F318" s="981"/>
      <c r="G318" s="981"/>
      <c r="H318" s="981"/>
      <c r="I318" s="981"/>
      <c r="J318" s="981"/>
      <c r="K318" s="981"/>
      <c r="L318" s="982"/>
      <c r="N318" s="320"/>
      <c r="O318" s="12"/>
      <c r="P318" s="12"/>
    </row>
    <row r="319" spans="1:16" s="149" customFormat="1" x14ac:dyDescent="0.25">
      <c r="A319" s="186"/>
      <c r="B319" s="679"/>
      <c r="C319" s="680"/>
      <c r="D319" s="981"/>
      <c r="E319" s="981"/>
      <c r="F319" s="981"/>
      <c r="G319" s="981"/>
      <c r="H319" s="981"/>
      <c r="I319" s="981"/>
      <c r="J319" s="981"/>
      <c r="K319" s="981"/>
      <c r="L319" s="982"/>
      <c r="N319" s="320"/>
      <c r="O319" s="12"/>
      <c r="P319" s="12"/>
    </row>
    <row r="320" spans="1:16" s="149" customFormat="1" x14ac:dyDescent="0.25">
      <c r="A320" s="186"/>
      <c r="B320" s="679"/>
      <c r="C320" s="680"/>
      <c r="D320" s="981"/>
      <c r="E320" s="981"/>
      <c r="F320" s="981"/>
      <c r="G320" s="981"/>
      <c r="H320" s="981"/>
      <c r="I320" s="981"/>
      <c r="J320" s="981"/>
      <c r="K320" s="981"/>
      <c r="L320" s="982"/>
      <c r="N320" s="320"/>
      <c r="O320" s="12"/>
      <c r="P320" s="12"/>
    </row>
    <row r="321" spans="1:16" s="149" customFormat="1" x14ac:dyDescent="0.25">
      <c r="A321" s="186"/>
      <c r="B321" s="679"/>
      <c r="C321" s="680"/>
      <c r="D321" s="981"/>
      <c r="E321" s="981"/>
      <c r="F321" s="981"/>
      <c r="G321" s="981"/>
      <c r="H321" s="981"/>
      <c r="I321" s="981"/>
      <c r="J321" s="981"/>
      <c r="K321" s="981"/>
      <c r="L321" s="982"/>
      <c r="N321" s="320"/>
      <c r="O321" s="12"/>
      <c r="P321" s="12"/>
    </row>
    <row r="322" spans="1:16" s="149" customFormat="1" x14ac:dyDescent="0.25">
      <c r="A322" s="186"/>
      <c r="B322" s="679"/>
      <c r="C322" s="680"/>
      <c r="D322" s="981"/>
      <c r="E322" s="981"/>
      <c r="F322" s="981"/>
      <c r="G322" s="981"/>
      <c r="H322" s="981"/>
      <c r="I322" s="981"/>
      <c r="J322" s="981"/>
      <c r="K322" s="981"/>
      <c r="L322" s="982"/>
      <c r="N322" s="320"/>
      <c r="O322" s="12"/>
      <c r="P322" s="12"/>
    </row>
    <row r="323" spans="1:16" s="149" customFormat="1" x14ac:dyDescent="0.25">
      <c r="A323" s="186"/>
      <c r="B323" s="679" t="str">
        <f>IF(Intro!$G$28="English",O323,P323)</f>
        <v>Autres dépenses</v>
      </c>
      <c r="C323" s="680"/>
      <c r="D323" s="981"/>
      <c r="E323" s="981"/>
      <c r="F323" s="981"/>
      <c r="G323" s="981"/>
      <c r="H323" s="981"/>
      <c r="I323" s="981"/>
      <c r="J323" s="981"/>
      <c r="K323" s="981"/>
      <c r="L323" s="982"/>
      <c r="N323" s="320"/>
      <c r="O323" s="12" t="s">
        <v>100</v>
      </c>
      <c r="P323" s="12" t="s">
        <v>101</v>
      </c>
    </row>
    <row r="324" spans="1:16" s="149" customFormat="1" x14ac:dyDescent="0.25">
      <c r="A324" s="186"/>
      <c r="B324" s="679"/>
      <c r="C324" s="680"/>
      <c r="D324" s="981"/>
      <c r="E324" s="981"/>
      <c r="F324" s="981"/>
      <c r="G324" s="981"/>
      <c r="H324" s="981"/>
      <c r="I324" s="981"/>
      <c r="J324" s="981"/>
      <c r="K324" s="981"/>
      <c r="L324" s="982"/>
      <c r="N324" s="320"/>
      <c r="O324" s="12"/>
      <c r="P324" s="12"/>
    </row>
    <row r="325" spans="1:16" s="149" customFormat="1" x14ac:dyDescent="0.25">
      <c r="A325" s="186"/>
      <c r="B325" s="679"/>
      <c r="C325" s="680"/>
      <c r="D325" s="981"/>
      <c r="E325" s="981"/>
      <c r="F325" s="981"/>
      <c r="G325" s="981"/>
      <c r="H325" s="981"/>
      <c r="I325" s="981"/>
      <c r="J325" s="981"/>
      <c r="K325" s="981"/>
      <c r="L325" s="982"/>
      <c r="N325" s="320"/>
      <c r="O325" s="12"/>
      <c r="P325" s="12"/>
    </row>
    <row r="326" spans="1:16" s="149" customFormat="1" x14ac:dyDescent="0.25">
      <c r="A326" s="186"/>
      <c r="B326" s="679"/>
      <c r="C326" s="680"/>
      <c r="D326" s="981"/>
      <c r="E326" s="981"/>
      <c r="F326" s="981"/>
      <c r="G326" s="981"/>
      <c r="H326" s="981"/>
      <c r="I326" s="981"/>
      <c r="J326" s="981"/>
      <c r="K326" s="981"/>
      <c r="L326" s="982"/>
      <c r="N326" s="320"/>
      <c r="O326" s="12"/>
      <c r="P326" s="12"/>
    </row>
    <row r="327" spans="1:16" s="149" customFormat="1" x14ac:dyDescent="0.25">
      <c r="A327" s="186"/>
      <c r="B327" s="679"/>
      <c r="C327" s="680"/>
      <c r="D327" s="981"/>
      <c r="E327" s="981"/>
      <c r="F327" s="981"/>
      <c r="G327" s="981"/>
      <c r="H327" s="981"/>
      <c r="I327" s="981"/>
      <c r="J327" s="981"/>
      <c r="K327" s="981"/>
      <c r="L327" s="982"/>
      <c r="N327" s="320"/>
      <c r="O327" s="12"/>
      <c r="P327" s="12"/>
    </row>
    <row r="328" spans="1:16" s="149" customFormat="1" x14ac:dyDescent="0.25">
      <c r="A328" s="186"/>
      <c r="B328" s="679"/>
      <c r="C328" s="680"/>
      <c r="D328" s="981"/>
      <c r="E328" s="981"/>
      <c r="F328" s="981"/>
      <c r="G328" s="981"/>
      <c r="H328" s="981"/>
      <c r="I328" s="981"/>
      <c r="J328" s="981"/>
      <c r="K328" s="981"/>
      <c r="L328" s="982"/>
      <c r="N328" s="320"/>
      <c r="O328" s="12"/>
      <c r="P328" s="12"/>
    </row>
    <row r="329" spans="1:16" s="149" customFormat="1" x14ac:dyDescent="0.25">
      <c r="A329" s="186"/>
      <c r="B329" s="679"/>
      <c r="C329" s="680"/>
      <c r="D329" s="981"/>
      <c r="E329" s="981"/>
      <c r="F329" s="981"/>
      <c r="G329" s="981"/>
      <c r="H329" s="981"/>
      <c r="I329" s="981"/>
      <c r="J329" s="981"/>
      <c r="K329" s="981"/>
      <c r="L329" s="982"/>
      <c r="N329" s="320"/>
      <c r="O329" s="12"/>
      <c r="P329" s="12"/>
    </row>
    <row r="330" spans="1:16" s="149" customFormat="1" x14ac:dyDescent="0.25">
      <c r="A330" s="186"/>
      <c r="B330" s="679"/>
      <c r="C330" s="680"/>
      <c r="D330" s="981"/>
      <c r="E330" s="981"/>
      <c r="F330" s="981"/>
      <c r="G330" s="981"/>
      <c r="H330" s="981"/>
      <c r="I330" s="981"/>
      <c r="J330" s="981"/>
      <c r="K330" s="981"/>
      <c r="L330" s="982"/>
      <c r="N330" s="320"/>
      <c r="O330" s="12"/>
      <c r="P330" s="12"/>
    </row>
    <row r="331" spans="1:16" s="149" customFormat="1" x14ac:dyDescent="0.25">
      <c r="A331" s="186"/>
      <c r="B331" s="193"/>
      <c r="C331" s="194"/>
      <c r="D331" s="194"/>
      <c r="E331" s="194"/>
      <c r="F331" s="194"/>
      <c r="G331" s="194"/>
      <c r="H331" s="194"/>
      <c r="I331" s="194"/>
      <c r="J331" s="194"/>
      <c r="K331" s="194"/>
      <c r="L331" s="195"/>
      <c r="N331" s="320"/>
    </row>
    <row r="332" spans="1:16" s="3" customFormat="1" x14ac:dyDescent="0.25">
      <c r="A332" s="13"/>
      <c r="B332" s="803" t="s">
        <v>34</v>
      </c>
      <c r="C332" s="804"/>
      <c r="D332" s="804"/>
      <c r="E332" s="804"/>
      <c r="F332" s="804"/>
      <c r="G332" s="804"/>
      <c r="H332" s="804"/>
      <c r="I332" s="804"/>
      <c r="J332" s="804"/>
      <c r="K332" s="804"/>
      <c r="L332" s="805"/>
      <c r="M332" s="202"/>
      <c r="N332" s="314"/>
    </row>
    <row r="333" spans="1:16" s="149" customFormat="1" x14ac:dyDescent="0.25">
      <c r="A333" s="186"/>
      <c r="B333" s="187"/>
      <c r="C333" s="188"/>
      <c r="D333" s="188"/>
      <c r="E333" s="188"/>
      <c r="F333" s="188"/>
      <c r="G333" s="188"/>
      <c r="H333" s="188"/>
      <c r="I333" s="188"/>
      <c r="J333" s="188"/>
      <c r="K333" s="188"/>
      <c r="L333" s="189"/>
      <c r="N333" s="320"/>
    </row>
    <row r="334" spans="1:16" s="149" customFormat="1" x14ac:dyDescent="0.25">
      <c r="A334" s="186"/>
      <c r="B334" s="734" t="str">
        <f>IF(Intro!$G$28="English",O334,P334)</f>
        <v>Décrivez les plans de votre entreprise pour gérer le rendement financier des deux prochaines années. Fournissez les motifs et les hypothèses sous-tendant ces objectifs et ces stratégies.</v>
      </c>
      <c r="C334" s="735"/>
      <c r="D334" s="735"/>
      <c r="E334" s="735"/>
      <c r="F334" s="735"/>
      <c r="G334" s="735"/>
      <c r="H334" s="735"/>
      <c r="I334" s="735"/>
      <c r="J334" s="735"/>
      <c r="K334" s="735"/>
      <c r="L334" s="736"/>
      <c r="N334" s="320"/>
      <c r="O334" s="149" t="s">
        <v>317</v>
      </c>
      <c r="P334" s="149" t="s">
        <v>219</v>
      </c>
    </row>
    <row r="335" spans="1:16" s="149" customFormat="1" x14ac:dyDescent="0.25">
      <c r="A335" s="186"/>
      <c r="B335" s="187"/>
      <c r="C335" s="188"/>
      <c r="D335" s="188"/>
      <c r="E335" s="188"/>
      <c r="F335" s="188"/>
      <c r="G335" s="188"/>
      <c r="H335" s="188"/>
      <c r="I335" s="188"/>
      <c r="J335" s="188"/>
      <c r="K335" s="188"/>
      <c r="L335" s="189"/>
      <c r="N335" s="320"/>
    </row>
    <row r="336" spans="1:16" s="3" customFormat="1" x14ac:dyDescent="0.25">
      <c r="A336" s="14"/>
      <c r="B336" s="797"/>
      <c r="C336" s="798"/>
      <c r="D336" s="798"/>
      <c r="E336" s="798"/>
      <c r="F336" s="798"/>
      <c r="G336" s="798"/>
      <c r="H336" s="798"/>
      <c r="I336" s="798"/>
      <c r="J336" s="798"/>
      <c r="K336" s="798"/>
      <c r="L336" s="799"/>
      <c r="M336" s="174"/>
      <c r="N336" s="314"/>
      <c r="O336" s="168"/>
      <c r="P336" s="168"/>
    </row>
    <row r="337" spans="1:16" s="3" customFormat="1" x14ac:dyDescent="0.25">
      <c r="A337" s="14"/>
      <c r="B337" s="797"/>
      <c r="C337" s="798"/>
      <c r="D337" s="798"/>
      <c r="E337" s="798"/>
      <c r="F337" s="798"/>
      <c r="G337" s="798"/>
      <c r="H337" s="798"/>
      <c r="I337" s="798"/>
      <c r="J337" s="798"/>
      <c r="K337" s="798"/>
      <c r="L337" s="799"/>
      <c r="M337" s="174"/>
      <c r="N337" s="314"/>
      <c r="O337" s="168"/>
      <c r="P337" s="168"/>
    </row>
    <row r="338" spans="1:16" s="3" customFormat="1" x14ac:dyDescent="0.25">
      <c r="A338" s="14"/>
      <c r="B338" s="797"/>
      <c r="C338" s="798"/>
      <c r="D338" s="798"/>
      <c r="E338" s="798"/>
      <c r="F338" s="798"/>
      <c r="G338" s="798"/>
      <c r="H338" s="798"/>
      <c r="I338" s="798"/>
      <c r="J338" s="798"/>
      <c r="K338" s="798"/>
      <c r="L338" s="799"/>
      <c r="M338" s="174"/>
      <c r="N338" s="314"/>
      <c r="O338" s="168"/>
      <c r="P338" s="168"/>
    </row>
    <row r="339" spans="1:16" s="3" customFormat="1" x14ac:dyDescent="0.25">
      <c r="A339" s="14"/>
      <c r="B339" s="797"/>
      <c r="C339" s="798"/>
      <c r="D339" s="798"/>
      <c r="E339" s="798"/>
      <c r="F339" s="798"/>
      <c r="G339" s="798"/>
      <c r="H339" s="798"/>
      <c r="I339" s="798"/>
      <c r="J339" s="798"/>
      <c r="K339" s="798"/>
      <c r="L339" s="799"/>
      <c r="M339" s="174"/>
      <c r="N339" s="314"/>
      <c r="O339" s="168"/>
      <c r="P339" s="168"/>
    </row>
    <row r="340" spans="1:16" s="3" customFormat="1" x14ac:dyDescent="0.25">
      <c r="A340" s="14"/>
      <c r="B340" s="797"/>
      <c r="C340" s="798"/>
      <c r="D340" s="798"/>
      <c r="E340" s="798"/>
      <c r="F340" s="798"/>
      <c r="G340" s="798"/>
      <c r="H340" s="798"/>
      <c r="I340" s="798"/>
      <c r="J340" s="798"/>
      <c r="K340" s="798"/>
      <c r="L340" s="799"/>
      <c r="M340" s="174"/>
      <c r="N340" s="314"/>
      <c r="O340" s="168"/>
      <c r="P340" s="168"/>
    </row>
    <row r="341" spans="1:16" s="3" customFormat="1" x14ac:dyDescent="0.25">
      <c r="A341" s="14"/>
      <c r="B341" s="797"/>
      <c r="C341" s="798"/>
      <c r="D341" s="798"/>
      <c r="E341" s="798"/>
      <c r="F341" s="798"/>
      <c r="G341" s="798"/>
      <c r="H341" s="798"/>
      <c r="I341" s="798"/>
      <c r="J341" s="798"/>
      <c r="K341" s="798"/>
      <c r="L341" s="799"/>
      <c r="M341" s="174"/>
      <c r="N341" s="314"/>
      <c r="O341" s="168"/>
      <c r="P341" s="168"/>
    </row>
    <row r="342" spans="1:16" s="3" customFormat="1" x14ac:dyDescent="0.25">
      <c r="A342" s="14"/>
      <c r="B342" s="797"/>
      <c r="C342" s="798"/>
      <c r="D342" s="798"/>
      <c r="E342" s="798"/>
      <c r="F342" s="798"/>
      <c r="G342" s="798"/>
      <c r="H342" s="798"/>
      <c r="I342" s="798"/>
      <c r="J342" s="798"/>
      <c r="K342" s="798"/>
      <c r="L342" s="799"/>
      <c r="M342" s="174"/>
      <c r="N342" s="314"/>
      <c r="O342" s="168"/>
      <c r="P342" s="168"/>
    </row>
    <row r="343" spans="1:16" s="3" customFormat="1" x14ac:dyDescent="0.25">
      <c r="A343" s="14"/>
      <c r="B343" s="797"/>
      <c r="C343" s="798"/>
      <c r="D343" s="798"/>
      <c r="E343" s="798"/>
      <c r="F343" s="798"/>
      <c r="G343" s="798"/>
      <c r="H343" s="798"/>
      <c r="I343" s="798"/>
      <c r="J343" s="798"/>
      <c r="K343" s="798"/>
      <c r="L343" s="799"/>
      <c r="M343" s="174"/>
      <c r="N343" s="314"/>
      <c r="O343" s="168"/>
      <c r="P343" s="168"/>
    </row>
    <row r="344" spans="1:16" s="149" customFormat="1" x14ac:dyDescent="0.25">
      <c r="A344" s="186"/>
      <c r="B344" s="193"/>
      <c r="C344" s="194"/>
      <c r="D344" s="194"/>
      <c r="E344" s="194"/>
      <c r="F344" s="194"/>
      <c r="G344" s="194"/>
      <c r="H344" s="194"/>
      <c r="I344" s="194"/>
      <c r="J344" s="194"/>
      <c r="K344" s="194"/>
      <c r="L344" s="195"/>
      <c r="N344" s="320"/>
    </row>
    <row r="345" spans="1:16" s="149" customFormat="1" x14ac:dyDescent="0.25">
      <c r="A345" s="186"/>
      <c r="B345" s="803" t="s">
        <v>35</v>
      </c>
      <c r="C345" s="804"/>
      <c r="D345" s="804"/>
      <c r="E345" s="804"/>
      <c r="F345" s="804"/>
      <c r="G345" s="804"/>
      <c r="H345" s="804"/>
      <c r="I345" s="804"/>
      <c r="J345" s="804"/>
      <c r="K345" s="804"/>
      <c r="L345" s="805"/>
      <c r="N345" s="320"/>
    </row>
    <row r="346" spans="1:16" s="149" customFormat="1" x14ac:dyDescent="0.25">
      <c r="A346" s="186"/>
      <c r="B346" s="187"/>
      <c r="C346" s="188"/>
      <c r="D346" s="188"/>
      <c r="E346" s="188"/>
      <c r="F346" s="188"/>
      <c r="G346" s="188"/>
      <c r="H346" s="188"/>
      <c r="I346" s="188"/>
      <c r="J346" s="188"/>
      <c r="K346" s="188"/>
      <c r="L346" s="189"/>
      <c r="N346" s="320"/>
    </row>
    <row r="347" spans="1:16" s="149" customFormat="1" x14ac:dyDescent="0.25">
      <c r="A347" s="186"/>
      <c r="B347" s="734" t="str">
        <f>IF(Intro!$G$28="English",O347,P347)</f>
        <v>Veuillez remplir un état des flux de trésorerie concernant les activités de votre entreprise liées aux marchandises.</v>
      </c>
      <c r="C347" s="735"/>
      <c r="D347" s="735"/>
      <c r="E347" s="735"/>
      <c r="F347" s="735"/>
      <c r="G347" s="735"/>
      <c r="H347" s="735"/>
      <c r="I347" s="735"/>
      <c r="J347" s="735"/>
      <c r="K347" s="735"/>
      <c r="L347" s="736"/>
      <c r="N347" s="362"/>
      <c r="O347" s="149" t="s">
        <v>755</v>
      </c>
      <c r="P347" s="149" t="s">
        <v>754</v>
      </c>
    </row>
    <row r="348" spans="1:16" s="149" customFormat="1" x14ac:dyDescent="0.25">
      <c r="A348" s="186"/>
      <c r="B348" s="375"/>
      <c r="C348" s="376"/>
      <c r="D348" s="376"/>
      <c r="E348" s="376"/>
      <c r="F348" s="376"/>
      <c r="G348" s="376"/>
      <c r="H348" s="376"/>
      <c r="I348" s="376"/>
      <c r="J348" s="376"/>
      <c r="K348" s="376"/>
      <c r="L348" s="377"/>
      <c r="N348" s="320"/>
    </row>
    <row r="349" spans="1:16" s="149" customFormat="1" x14ac:dyDescent="0.25">
      <c r="A349" s="186"/>
      <c r="B349" s="375"/>
      <c r="C349" s="376"/>
      <c r="D349" s="376"/>
      <c r="E349" s="376"/>
      <c r="F349" s="376"/>
      <c r="G349" s="920">
        <f>Variables!$B$6</f>
        <v>2023</v>
      </c>
      <c r="H349" s="920">
        <f>G349+1</f>
        <v>2024</v>
      </c>
      <c r="I349" s="920">
        <f>H349+1</f>
        <v>2025</v>
      </c>
      <c r="J349" s="376"/>
      <c r="K349" s="376"/>
      <c r="L349" s="377"/>
      <c r="N349" s="320"/>
    </row>
    <row r="350" spans="1:16" s="149" customFormat="1" x14ac:dyDescent="0.25">
      <c r="A350" s="186"/>
      <c r="B350" s="375"/>
      <c r="C350" s="376"/>
      <c r="D350" s="376"/>
      <c r="E350" s="376"/>
      <c r="F350" s="376"/>
      <c r="G350" s="921"/>
      <c r="H350" s="921"/>
      <c r="I350" s="921"/>
      <c r="J350" s="376"/>
      <c r="K350" s="376"/>
      <c r="L350" s="377"/>
      <c r="N350" s="320"/>
    </row>
    <row r="351" spans="1:16" s="149" customFormat="1" ht="14.45" customHeight="1" x14ac:dyDescent="0.25">
      <c r="A351" s="186"/>
      <c r="B351" s="987" t="str">
        <f>IF(Intro!$G$28="English",O351,P351)</f>
        <v>Revenu net (perte nette) avant impôts</v>
      </c>
      <c r="C351" s="988"/>
      <c r="D351" s="988"/>
      <c r="E351" s="989"/>
      <c r="F351" s="251" t="s">
        <v>482</v>
      </c>
      <c r="G351" s="287">
        <f>G247+G271</f>
        <v>0</v>
      </c>
      <c r="H351" s="287">
        <f>H247+H271</f>
        <v>0</v>
      </c>
      <c r="I351" s="287">
        <f>I247+I271</f>
        <v>0</v>
      </c>
      <c r="J351" s="376"/>
      <c r="K351" s="376"/>
      <c r="L351" s="377"/>
      <c r="N351" s="320"/>
      <c r="O351" s="149" t="s">
        <v>57</v>
      </c>
      <c r="P351" s="149" t="s">
        <v>58</v>
      </c>
    </row>
    <row r="352" spans="1:16" s="149" customFormat="1" x14ac:dyDescent="0.25">
      <c r="A352" s="186"/>
      <c r="B352" s="990" t="str">
        <f>IF(Intro!$G$28="English",O352,P352)</f>
        <v>Amortissement</v>
      </c>
      <c r="C352" s="991"/>
      <c r="D352" s="991"/>
      <c r="E352" s="992"/>
      <c r="F352" s="251" t="s">
        <v>482</v>
      </c>
      <c r="G352" s="286"/>
      <c r="H352" s="286"/>
      <c r="I352" s="286"/>
      <c r="J352" s="376"/>
      <c r="K352" s="376"/>
      <c r="L352" s="377"/>
      <c r="N352" s="320"/>
      <c r="O352" s="149" t="s">
        <v>736</v>
      </c>
      <c r="P352" s="149" t="s">
        <v>737</v>
      </c>
    </row>
    <row r="353" spans="1:16" s="149" customFormat="1" x14ac:dyDescent="0.25">
      <c r="A353" s="186"/>
      <c r="B353" s="990" t="str">
        <f>IF(Intro!$G$28="English",O353,P353)</f>
        <v>Variation des stocks</v>
      </c>
      <c r="C353" s="991"/>
      <c r="D353" s="991"/>
      <c r="E353" s="992"/>
      <c r="F353" s="251" t="s">
        <v>482</v>
      </c>
      <c r="G353" s="286"/>
      <c r="H353" s="286"/>
      <c r="I353" s="286"/>
      <c r="J353" s="376"/>
      <c r="K353" s="376"/>
      <c r="L353" s="377"/>
      <c r="N353" s="320"/>
      <c r="O353" s="149" t="s">
        <v>762</v>
      </c>
      <c r="P353" s="149" t="s">
        <v>765</v>
      </c>
    </row>
    <row r="354" spans="1:16" s="149" customFormat="1" x14ac:dyDescent="0.25">
      <c r="A354" s="186"/>
      <c r="B354" s="990" t="str">
        <f>IF(Intro!$G$28="English",O354,P354)</f>
        <v>Autres items n’affectant pas l’encaisse</v>
      </c>
      <c r="C354" s="991"/>
      <c r="D354" s="991"/>
      <c r="E354" s="992"/>
      <c r="F354" s="251" t="s">
        <v>482</v>
      </c>
      <c r="G354" s="286"/>
      <c r="H354" s="286"/>
      <c r="I354" s="286"/>
      <c r="J354" s="376"/>
      <c r="K354" s="376"/>
      <c r="L354" s="377"/>
      <c r="N354" s="320"/>
      <c r="O354" s="149" t="s">
        <v>763</v>
      </c>
      <c r="P354" s="149" t="s">
        <v>764</v>
      </c>
    </row>
    <row r="355" spans="1:16" s="149" customFormat="1" x14ac:dyDescent="0.25">
      <c r="A355" s="186"/>
      <c r="B355" s="987" t="str">
        <f>IF(Intro!$G$28="English",O355,P355)</f>
        <v>Flux de trésorerie des opérations</v>
      </c>
      <c r="C355" s="988"/>
      <c r="D355" s="988"/>
      <c r="E355" s="989"/>
      <c r="F355" s="251" t="s">
        <v>482</v>
      </c>
      <c r="G355" s="364">
        <f>G351+G352+G353+G354</f>
        <v>0</v>
      </c>
      <c r="H355" s="364">
        <f t="shared" ref="H355:I355" si="9">H351+H352+H353+H354</f>
        <v>0</v>
      </c>
      <c r="I355" s="364">
        <f t="shared" si="9"/>
        <v>0</v>
      </c>
      <c r="J355" s="376"/>
      <c r="K355" s="376"/>
      <c r="L355" s="377"/>
      <c r="N355" s="320"/>
      <c r="O355" s="149" t="s">
        <v>738</v>
      </c>
      <c r="P355" s="149" t="s">
        <v>739</v>
      </c>
    </row>
    <row r="356" spans="1:16" s="280" customFormat="1" x14ac:dyDescent="0.25">
      <c r="A356" s="186"/>
      <c r="B356" s="385"/>
      <c r="C356" s="386"/>
      <c r="D356" s="386"/>
      <c r="E356" s="386"/>
      <c r="F356" s="266"/>
      <c r="G356" s="340"/>
      <c r="H356" s="340"/>
      <c r="I356" s="340"/>
      <c r="J356" s="376"/>
      <c r="K356" s="376"/>
      <c r="L356" s="377"/>
      <c r="N356" s="362"/>
    </row>
    <row r="357" spans="1:16" s="280" customFormat="1" x14ac:dyDescent="0.25">
      <c r="A357" s="186"/>
      <c r="B357" s="268" t="str">
        <f>IF(Intro!$G$28="English",O357,P357)</f>
        <v>Décrire "Amortissement", "Variation des stocks", et "Autres items n’affectant pas l’encaisse".</v>
      </c>
      <c r="C357" s="386"/>
      <c r="D357" s="386"/>
      <c r="E357" s="386"/>
      <c r="F357" s="266"/>
      <c r="G357" s="340"/>
      <c r="H357" s="340"/>
      <c r="I357" s="340"/>
      <c r="J357" s="376"/>
      <c r="K357" s="376"/>
      <c r="L357" s="377"/>
      <c r="N357" s="362"/>
      <c r="O357" s="148" t="s">
        <v>766</v>
      </c>
      <c r="P357" s="148" t="s">
        <v>767</v>
      </c>
    </row>
    <row r="358" spans="1:16" s="280" customFormat="1" x14ac:dyDescent="0.25">
      <c r="A358" s="186"/>
      <c r="B358" s="385"/>
      <c r="C358" s="386"/>
      <c r="D358" s="386"/>
      <c r="E358" s="386"/>
      <c r="F358" s="266"/>
      <c r="G358" s="340"/>
      <c r="H358" s="340"/>
      <c r="I358" s="340"/>
      <c r="J358" s="376"/>
      <c r="K358" s="376"/>
      <c r="L358" s="377"/>
      <c r="N358" s="362"/>
    </row>
    <row r="359" spans="1:16" s="280" customFormat="1" x14ac:dyDescent="0.25">
      <c r="A359" s="186"/>
      <c r="B359" s="797"/>
      <c r="C359" s="798"/>
      <c r="D359" s="798"/>
      <c r="E359" s="798"/>
      <c r="F359" s="798"/>
      <c r="G359" s="798"/>
      <c r="H359" s="798"/>
      <c r="I359" s="798"/>
      <c r="J359" s="798"/>
      <c r="K359" s="798"/>
      <c r="L359" s="799"/>
      <c r="N359" s="362"/>
    </row>
    <row r="360" spans="1:16" s="280" customFormat="1" x14ac:dyDescent="0.25">
      <c r="A360" s="186"/>
      <c r="B360" s="797"/>
      <c r="C360" s="798"/>
      <c r="D360" s="798"/>
      <c r="E360" s="798"/>
      <c r="F360" s="798"/>
      <c r="G360" s="798"/>
      <c r="H360" s="798"/>
      <c r="I360" s="798"/>
      <c r="J360" s="798"/>
      <c r="K360" s="798"/>
      <c r="L360" s="799"/>
      <c r="N360" s="362"/>
    </row>
    <row r="361" spans="1:16" s="280" customFormat="1" x14ac:dyDescent="0.25">
      <c r="A361" s="186"/>
      <c r="B361" s="797"/>
      <c r="C361" s="798"/>
      <c r="D361" s="798"/>
      <c r="E361" s="798"/>
      <c r="F361" s="798"/>
      <c r="G361" s="798"/>
      <c r="H361" s="798"/>
      <c r="I361" s="798"/>
      <c r="J361" s="798"/>
      <c r="K361" s="798"/>
      <c r="L361" s="799"/>
      <c r="N361" s="362"/>
    </row>
    <row r="362" spans="1:16" s="280" customFormat="1" x14ac:dyDescent="0.25">
      <c r="A362" s="186"/>
      <c r="B362" s="797"/>
      <c r="C362" s="798"/>
      <c r="D362" s="798"/>
      <c r="E362" s="798"/>
      <c r="F362" s="798"/>
      <c r="G362" s="798"/>
      <c r="H362" s="798"/>
      <c r="I362" s="798"/>
      <c r="J362" s="798"/>
      <c r="K362" s="798"/>
      <c r="L362" s="799"/>
      <c r="N362" s="362"/>
    </row>
    <row r="363" spans="1:16" s="280" customFormat="1" x14ac:dyDescent="0.25">
      <c r="A363" s="186"/>
      <c r="B363" s="797"/>
      <c r="C363" s="798"/>
      <c r="D363" s="798"/>
      <c r="E363" s="798"/>
      <c r="F363" s="798"/>
      <c r="G363" s="798"/>
      <c r="H363" s="798"/>
      <c r="I363" s="798"/>
      <c r="J363" s="798"/>
      <c r="K363" s="798"/>
      <c r="L363" s="799"/>
      <c r="N363" s="362"/>
    </row>
    <row r="364" spans="1:16" s="280" customFormat="1" x14ac:dyDescent="0.25">
      <c r="A364" s="186"/>
      <c r="B364" s="797"/>
      <c r="C364" s="798"/>
      <c r="D364" s="798"/>
      <c r="E364" s="798"/>
      <c r="F364" s="798"/>
      <c r="G364" s="798"/>
      <c r="H364" s="798"/>
      <c r="I364" s="798"/>
      <c r="J364" s="798"/>
      <c r="K364" s="798"/>
      <c r="L364" s="799"/>
      <c r="N364" s="362"/>
    </row>
    <row r="365" spans="1:16" s="280" customFormat="1" x14ac:dyDescent="0.25">
      <c r="A365" s="186"/>
      <c r="B365" s="797"/>
      <c r="C365" s="798"/>
      <c r="D365" s="798"/>
      <c r="E365" s="798"/>
      <c r="F365" s="798"/>
      <c r="G365" s="798"/>
      <c r="H365" s="798"/>
      <c r="I365" s="798"/>
      <c r="J365" s="798"/>
      <c r="K365" s="798"/>
      <c r="L365" s="799"/>
      <c r="N365" s="362"/>
    </row>
    <row r="366" spans="1:16" s="280" customFormat="1" x14ac:dyDescent="0.25">
      <c r="A366" s="186"/>
      <c r="B366" s="797"/>
      <c r="C366" s="798"/>
      <c r="D366" s="798"/>
      <c r="E366" s="798"/>
      <c r="F366" s="798"/>
      <c r="G366" s="798"/>
      <c r="H366" s="798"/>
      <c r="I366" s="798"/>
      <c r="J366" s="798"/>
      <c r="K366" s="798"/>
      <c r="L366" s="799"/>
      <c r="N366" s="362"/>
    </row>
    <row r="367" spans="1:16" s="280" customFormat="1" x14ac:dyDescent="0.25">
      <c r="A367" s="186"/>
      <c r="B367" s="389"/>
      <c r="C367" s="380"/>
      <c r="D367" s="380"/>
      <c r="E367" s="380"/>
      <c r="F367" s="380"/>
      <c r="G367" s="380"/>
      <c r="H367" s="380"/>
      <c r="I367" s="380"/>
      <c r="J367" s="380"/>
      <c r="K367" s="380"/>
      <c r="L367" s="390"/>
      <c r="N367" s="362"/>
    </row>
    <row r="368" spans="1:16" s="280" customFormat="1" x14ac:dyDescent="0.25">
      <c r="A368" s="186"/>
      <c r="B368" s="1012" t="str">
        <f>IF(Intro!$G$28="English",O368,P368)</f>
        <v>Expliquez tout changement important intervenu entre les périodes et toute irrégularité telle que des montants négatifs dans les montants indiqués ci-dessus.</v>
      </c>
      <c r="C368" s="1013"/>
      <c r="D368" s="1013"/>
      <c r="E368" s="1013"/>
      <c r="F368" s="1013"/>
      <c r="G368" s="1013"/>
      <c r="H368" s="1013"/>
      <c r="I368" s="1013"/>
      <c r="J368" s="1013"/>
      <c r="K368" s="1013"/>
      <c r="L368" s="1014"/>
      <c r="N368" s="362"/>
      <c r="O368" s="149" t="s">
        <v>633</v>
      </c>
      <c r="P368" s="149" t="s">
        <v>634</v>
      </c>
    </row>
    <row r="369" spans="1:16" s="280" customFormat="1" x14ac:dyDescent="0.25">
      <c r="A369" s="186"/>
      <c r="B369" s="389"/>
      <c r="C369" s="380"/>
      <c r="D369" s="380"/>
      <c r="E369" s="380"/>
      <c r="F369" s="380"/>
      <c r="G369" s="380"/>
      <c r="H369" s="380"/>
      <c r="I369" s="380"/>
      <c r="J369" s="380"/>
      <c r="K369" s="380"/>
      <c r="L369" s="390"/>
      <c r="N369" s="362"/>
    </row>
    <row r="370" spans="1:16" s="280" customFormat="1" x14ac:dyDescent="0.25">
      <c r="A370" s="186"/>
      <c r="B370" s="797"/>
      <c r="C370" s="798"/>
      <c r="D370" s="798"/>
      <c r="E370" s="798"/>
      <c r="F370" s="798"/>
      <c r="G370" s="798"/>
      <c r="H370" s="798"/>
      <c r="I370" s="798"/>
      <c r="J370" s="798"/>
      <c r="K370" s="798"/>
      <c r="L370" s="799"/>
      <c r="N370" s="362"/>
    </row>
    <row r="371" spans="1:16" s="280" customFormat="1" x14ac:dyDescent="0.25">
      <c r="A371" s="186"/>
      <c r="B371" s="797"/>
      <c r="C371" s="798"/>
      <c r="D371" s="798"/>
      <c r="E371" s="798"/>
      <c r="F371" s="798"/>
      <c r="G371" s="798"/>
      <c r="H371" s="798"/>
      <c r="I371" s="798"/>
      <c r="J371" s="798"/>
      <c r="K371" s="798"/>
      <c r="L371" s="799"/>
      <c r="N371" s="362"/>
    </row>
    <row r="372" spans="1:16" s="280" customFormat="1" x14ac:dyDescent="0.25">
      <c r="A372" s="186"/>
      <c r="B372" s="797"/>
      <c r="C372" s="798"/>
      <c r="D372" s="798"/>
      <c r="E372" s="798"/>
      <c r="F372" s="798"/>
      <c r="G372" s="798"/>
      <c r="H372" s="798"/>
      <c r="I372" s="798"/>
      <c r="J372" s="798"/>
      <c r="K372" s="798"/>
      <c r="L372" s="799"/>
      <c r="N372" s="362"/>
    </row>
    <row r="373" spans="1:16" s="280" customFormat="1" x14ac:dyDescent="0.25">
      <c r="A373" s="186"/>
      <c r="B373" s="797"/>
      <c r="C373" s="798"/>
      <c r="D373" s="798"/>
      <c r="E373" s="798"/>
      <c r="F373" s="798"/>
      <c r="G373" s="798"/>
      <c r="H373" s="798"/>
      <c r="I373" s="798"/>
      <c r="J373" s="798"/>
      <c r="K373" s="798"/>
      <c r="L373" s="799"/>
      <c r="N373" s="362"/>
    </row>
    <row r="374" spans="1:16" s="280" customFormat="1" x14ac:dyDescent="0.25">
      <c r="A374" s="186"/>
      <c r="B374" s="797"/>
      <c r="C374" s="798"/>
      <c r="D374" s="798"/>
      <c r="E374" s="798"/>
      <c r="F374" s="798"/>
      <c r="G374" s="798"/>
      <c r="H374" s="798"/>
      <c r="I374" s="798"/>
      <c r="J374" s="798"/>
      <c r="K374" s="798"/>
      <c r="L374" s="799"/>
      <c r="N374" s="362"/>
    </row>
    <row r="375" spans="1:16" s="280" customFormat="1" x14ac:dyDescent="0.25">
      <c r="A375" s="186"/>
      <c r="B375" s="797"/>
      <c r="C375" s="798"/>
      <c r="D375" s="798"/>
      <c r="E375" s="798"/>
      <c r="F375" s="798"/>
      <c r="G375" s="798"/>
      <c r="H375" s="798"/>
      <c r="I375" s="798"/>
      <c r="J375" s="798"/>
      <c r="K375" s="798"/>
      <c r="L375" s="799"/>
      <c r="N375" s="362"/>
    </row>
    <row r="376" spans="1:16" s="280" customFormat="1" x14ac:dyDescent="0.25">
      <c r="A376" s="186"/>
      <c r="B376" s="797"/>
      <c r="C376" s="798"/>
      <c r="D376" s="798"/>
      <c r="E376" s="798"/>
      <c r="F376" s="798"/>
      <c r="G376" s="798"/>
      <c r="H376" s="798"/>
      <c r="I376" s="798"/>
      <c r="J376" s="798"/>
      <c r="K376" s="798"/>
      <c r="L376" s="799"/>
      <c r="N376" s="362"/>
    </row>
    <row r="377" spans="1:16" s="280" customFormat="1" x14ac:dyDescent="0.25">
      <c r="A377" s="186"/>
      <c r="B377" s="797"/>
      <c r="C377" s="798"/>
      <c r="D377" s="798"/>
      <c r="E377" s="798"/>
      <c r="F377" s="798"/>
      <c r="G377" s="798"/>
      <c r="H377" s="798"/>
      <c r="I377" s="798"/>
      <c r="J377" s="798"/>
      <c r="K377" s="798"/>
      <c r="L377" s="799"/>
      <c r="N377" s="362"/>
    </row>
    <row r="378" spans="1:16" s="149" customFormat="1" x14ac:dyDescent="0.25">
      <c r="A378" s="186"/>
      <c r="B378" s="375"/>
      <c r="C378" s="376"/>
      <c r="D378" s="376"/>
      <c r="E378" s="376"/>
      <c r="F378" s="376"/>
      <c r="G378" s="376"/>
      <c r="H378" s="376"/>
      <c r="I378" s="376"/>
      <c r="J378" s="376"/>
      <c r="K378" s="376"/>
      <c r="L378" s="377"/>
      <c r="N378" s="320"/>
    </row>
    <row r="379" spans="1:16" s="149" customFormat="1" x14ac:dyDescent="0.25">
      <c r="A379" s="186"/>
      <c r="B379" s="803" t="s">
        <v>36</v>
      </c>
      <c r="C379" s="804"/>
      <c r="D379" s="804"/>
      <c r="E379" s="804"/>
      <c r="F379" s="804"/>
      <c r="G379" s="804"/>
      <c r="H379" s="804"/>
      <c r="I379" s="804"/>
      <c r="J379" s="804"/>
      <c r="K379" s="804"/>
      <c r="L379" s="805"/>
      <c r="N379" s="362"/>
    </row>
    <row r="380" spans="1:16" s="149" customFormat="1" x14ac:dyDescent="0.25">
      <c r="A380" s="186"/>
      <c r="B380" s="375"/>
      <c r="C380" s="376"/>
      <c r="D380" s="376"/>
      <c r="E380" s="376"/>
      <c r="F380" s="376"/>
      <c r="G380" s="376"/>
      <c r="H380" s="376"/>
      <c r="I380" s="376"/>
      <c r="J380" s="376"/>
      <c r="K380" s="376"/>
      <c r="L380" s="377"/>
      <c r="N380" s="320"/>
    </row>
    <row r="381" spans="1:16" s="149" customFormat="1" x14ac:dyDescent="0.25">
      <c r="A381" s="186"/>
      <c r="B381" s="734" t="str">
        <f>IF(Intro!$G$28="English",O381,P381)</f>
        <v>Veuillez remplir un état du rendement des immobilisations concernant les activités de votre entreprise liées aux marchandises.</v>
      </c>
      <c r="C381" s="735"/>
      <c r="D381" s="735"/>
      <c r="E381" s="735"/>
      <c r="F381" s="735"/>
      <c r="G381" s="735"/>
      <c r="H381" s="735"/>
      <c r="I381" s="735"/>
      <c r="J381" s="735"/>
      <c r="K381" s="735"/>
      <c r="L381" s="736"/>
      <c r="N381" s="320"/>
      <c r="O381" s="149" t="s">
        <v>757</v>
      </c>
      <c r="P381" s="149" t="s">
        <v>756</v>
      </c>
    </row>
    <row r="382" spans="1:16" s="149" customFormat="1" x14ac:dyDescent="0.25">
      <c r="A382" s="186"/>
      <c r="B382" s="375"/>
      <c r="C382" s="376"/>
      <c r="D382" s="376"/>
      <c r="E382" s="376"/>
      <c r="F382" s="376"/>
      <c r="G382" s="376"/>
      <c r="H382" s="376"/>
      <c r="I382" s="376"/>
      <c r="J382" s="376"/>
      <c r="K382" s="376"/>
      <c r="L382" s="377"/>
      <c r="N382" s="320"/>
    </row>
    <row r="383" spans="1:16" s="149" customFormat="1" x14ac:dyDescent="0.25">
      <c r="A383" s="186"/>
      <c r="B383" s="375"/>
      <c r="C383" s="376"/>
      <c r="D383" s="376"/>
      <c r="E383" s="376"/>
      <c r="F383" s="376"/>
      <c r="G383" s="920">
        <f>Variables!$B$6</f>
        <v>2023</v>
      </c>
      <c r="H383" s="920">
        <f>G383+1</f>
        <v>2024</v>
      </c>
      <c r="I383" s="920">
        <f>H383+1</f>
        <v>2025</v>
      </c>
      <c r="J383" s="376"/>
      <c r="K383" s="376"/>
      <c r="L383" s="377"/>
      <c r="N383" s="320"/>
    </row>
    <row r="384" spans="1:16" s="149" customFormat="1" x14ac:dyDescent="0.25">
      <c r="A384" s="186"/>
      <c r="B384" s="375"/>
      <c r="C384" s="376"/>
      <c r="D384" s="376"/>
      <c r="E384" s="376"/>
      <c r="F384" s="376"/>
      <c r="G384" s="921"/>
      <c r="H384" s="921"/>
      <c r="I384" s="921"/>
      <c r="J384" s="376"/>
      <c r="K384" s="376"/>
      <c r="L384" s="377"/>
      <c r="N384" s="320"/>
    </row>
    <row r="385" spans="1:16" s="149" customFormat="1" x14ac:dyDescent="0.25">
      <c r="A385" s="186"/>
      <c r="B385" s="987" t="str">
        <f>IF(Intro!$G$28="English",O385,P385)</f>
        <v>Revenu net (perte nette) avant impôts</v>
      </c>
      <c r="C385" s="988"/>
      <c r="D385" s="988"/>
      <c r="E385" s="989"/>
      <c r="F385" s="251" t="s">
        <v>482</v>
      </c>
      <c r="G385" s="287">
        <f>G247+G271</f>
        <v>0</v>
      </c>
      <c r="H385" s="287">
        <f>H247+H271</f>
        <v>0</v>
      </c>
      <c r="I385" s="287">
        <f>I247+I271</f>
        <v>0</v>
      </c>
      <c r="J385" s="376"/>
      <c r="K385" s="376"/>
      <c r="L385" s="377"/>
      <c r="N385" s="320"/>
      <c r="O385" s="149" t="s">
        <v>57</v>
      </c>
      <c r="P385" s="149" t="s">
        <v>58</v>
      </c>
    </row>
    <row r="386" spans="1:16" s="149" customFormat="1" x14ac:dyDescent="0.25">
      <c r="A386" s="186"/>
      <c r="B386" s="1009" t="str">
        <f>IF(Intro!$G$28="English",O386,P386)</f>
        <v>Coût original des immobilisations</v>
      </c>
      <c r="C386" s="1010"/>
      <c r="D386" s="1010"/>
      <c r="E386" s="1011"/>
      <c r="F386" s="251" t="s">
        <v>482</v>
      </c>
      <c r="G386" s="286"/>
      <c r="H386" s="286"/>
      <c r="I386" s="286"/>
      <c r="J386" s="376"/>
      <c r="K386" s="376"/>
      <c r="L386" s="377"/>
      <c r="N386" s="320"/>
      <c r="O386" s="149" t="s">
        <v>740</v>
      </c>
      <c r="P386" s="149" t="s">
        <v>741</v>
      </c>
    </row>
    <row r="387" spans="1:16" s="149" customFormat="1" x14ac:dyDescent="0.25">
      <c r="A387" s="186"/>
      <c r="B387" s="990" t="str">
        <f>IF(Intro!$G$28="English",O387,P387)</f>
        <v>Moins : amortissement cumulé</v>
      </c>
      <c r="C387" s="991"/>
      <c r="D387" s="991"/>
      <c r="E387" s="992"/>
      <c r="F387" s="251" t="s">
        <v>482</v>
      </c>
      <c r="G387" s="286"/>
      <c r="H387" s="286"/>
      <c r="I387" s="286"/>
      <c r="J387" s="376"/>
      <c r="K387" s="376"/>
      <c r="L387" s="377"/>
      <c r="N387" s="320"/>
      <c r="O387" s="149" t="s">
        <v>742</v>
      </c>
      <c r="P387" s="149" t="s">
        <v>743</v>
      </c>
    </row>
    <row r="388" spans="1:16" s="149" customFormat="1" x14ac:dyDescent="0.25">
      <c r="A388" s="186"/>
      <c r="B388" s="987" t="str">
        <f>IF(Intro!$G$28="English",O388,P388)</f>
        <v>Valeur comptable des immobilisations</v>
      </c>
      <c r="C388" s="988"/>
      <c r="D388" s="988"/>
      <c r="E388" s="989"/>
      <c r="F388" s="251" t="s">
        <v>482</v>
      </c>
      <c r="G388" s="287">
        <f>G386-G387</f>
        <v>0</v>
      </c>
      <c r="H388" s="287">
        <f t="shared" ref="H388:I388" si="10">H386-H387</f>
        <v>0</v>
      </c>
      <c r="I388" s="287">
        <f t="shared" si="10"/>
        <v>0</v>
      </c>
      <c r="J388" s="376"/>
      <c r="K388" s="376"/>
      <c r="L388" s="377"/>
      <c r="N388" s="320"/>
      <c r="O388" s="149" t="s">
        <v>744</v>
      </c>
      <c r="P388" s="149" t="s">
        <v>745</v>
      </c>
    </row>
    <row r="389" spans="1:16" s="149" customFormat="1" x14ac:dyDescent="0.25">
      <c r="A389" s="186"/>
      <c r="B389" s="987" t="str">
        <f>IF(Intro!$G$28="English",O389,P389)</f>
        <v>Rendement des immobilisations</v>
      </c>
      <c r="C389" s="988"/>
      <c r="D389" s="988"/>
      <c r="E389" s="989"/>
      <c r="F389" s="251" t="s">
        <v>482</v>
      </c>
      <c r="G389" s="287" t="str">
        <f>IF(G385&lt;&gt;0,G385/G388,"-")</f>
        <v>-</v>
      </c>
      <c r="H389" s="287" t="str">
        <f t="shared" ref="H389:I389" si="11">IF(H385&lt;&gt;0,H385/H388,"-")</f>
        <v>-</v>
      </c>
      <c r="I389" s="287" t="str">
        <f t="shared" si="11"/>
        <v>-</v>
      </c>
      <c r="J389" s="188"/>
      <c r="K389" s="188"/>
      <c r="L389" s="189"/>
      <c r="N389" s="320"/>
      <c r="O389" s="149" t="s">
        <v>746</v>
      </c>
      <c r="P389" s="149" t="s">
        <v>747</v>
      </c>
    </row>
    <row r="390" spans="1:16" s="280" customFormat="1" x14ac:dyDescent="0.25">
      <c r="A390" s="186"/>
      <c r="B390" s="385"/>
      <c r="C390" s="386"/>
      <c r="D390" s="386"/>
      <c r="E390" s="386"/>
      <c r="F390" s="266"/>
      <c r="G390" s="340"/>
      <c r="H390" s="340"/>
      <c r="I390" s="340"/>
      <c r="J390" s="387"/>
      <c r="K390" s="387"/>
      <c r="L390" s="388"/>
      <c r="N390" s="362"/>
    </row>
    <row r="391" spans="1:16" s="280" customFormat="1" x14ac:dyDescent="0.25">
      <c r="A391" s="186"/>
      <c r="B391" s="898" t="str">
        <f>IF(Intro!$G$28="English",O391,P391)</f>
        <v>Expliquez tout changement important intervenu entre les périodes et toute irrégularité telle que des montants négatifs dans les montants indiqués ci-dessus.</v>
      </c>
      <c r="C391" s="919"/>
      <c r="D391" s="919"/>
      <c r="E391" s="919"/>
      <c r="F391" s="919"/>
      <c r="G391" s="919"/>
      <c r="H391" s="919"/>
      <c r="I391" s="919"/>
      <c r="J391" s="919"/>
      <c r="K391" s="919"/>
      <c r="L391" s="900"/>
      <c r="N391" s="362"/>
      <c r="O391" s="148" t="s">
        <v>633</v>
      </c>
      <c r="P391" s="148" t="s">
        <v>634</v>
      </c>
    </row>
    <row r="392" spans="1:16" s="280" customFormat="1" x14ac:dyDescent="0.25">
      <c r="A392" s="186"/>
      <c r="B392" s="385"/>
      <c r="C392" s="386"/>
      <c r="D392" s="386"/>
      <c r="E392" s="386"/>
      <c r="F392" s="266"/>
      <c r="G392" s="340"/>
      <c r="H392" s="340"/>
      <c r="I392" s="340"/>
      <c r="J392" s="387"/>
      <c r="K392" s="387"/>
      <c r="L392" s="388"/>
      <c r="N392" s="362"/>
    </row>
    <row r="393" spans="1:16" s="280" customFormat="1" x14ac:dyDescent="0.25">
      <c r="A393" s="186"/>
      <c r="B393" s="797"/>
      <c r="C393" s="798"/>
      <c r="D393" s="798"/>
      <c r="E393" s="798"/>
      <c r="F393" s="798"/>
      <c r="G393" s="798"/>
      <c r="H393" s="798"/>
      <c r="I393" s="798"/>
      <c r="J393" s="798"/>
      <c r="K393" s="798"/>
      <c r="L393" s="799"/>
      <c r="N393" s="362"/>
    </row>
    <row r="394" spans="1:16" s="280" customFormat="1" x14ac:dyDescent="0.25">
      <c r="A394" s="186"/>
      <c r="B394" s="797"/>
      <c r="C394" s="798"/>
      <c r="D394" s="798"/>
      <c r="E394" s="798"/>
      <c r="F394" s="798"/>
      <c r="G394" s="798"/>
      <c r="H394" s="798"/>
      <c r="I394" s="798"/>
      <c r="J394" s="798"/>
      <c r="K394" s="798"/>
      <c r="L394" s="799"/>
      <c r="N394" s="362"/>
    </row>
    <row r="395" spans="1:16" s="280" customFormat="1" x14ac:dyDescent="0.25">
      <c r="A395" s="186"/>
      <c r="B395" s="797"/>
      <c r="C395" s="798"/>
      <c r="D395" s="798"/>
      <c r="E395" s="798"/>
      <c r="F395" s="798"/>
      <c r="G395" s="798"/>
      <c r="H395" s="798"/>
      <c r="I395" s="798"/>
      <c r="J395" s="798"/>
      <c r="K395" s="798"/>
      <c r="L395" s="799"/>
      <c r="N395" s="362"/>
    </row>
    <row r="396" spans="1:16" s="280" customFormat="1" x14ac:dyDescent="0.25">
      <c r="A396" s="186"/>
      <c r="B396" s="797"/>
      <c r="C396" s="798"/>
      <c r="D396" s="798"/>
      <c r="E396" s="798"/>
      <c r="F396" s="798"/>
      <c r="G396" s="798"/>
      <c r="H396" s="798"/>
      <c r="I396" s="798"/>
      <c r="J396" s="798"/>
      <c r="K396" s="798"/>
      <c r="L396" s="799"/>
      <c r="N396" s="362"/>
    </row>
    <row r="397" spans="1:16" s="280" customFormat="1" x14ac:dyDescent="0.25">
      <c r="A397" s="186"/>
      <c r="B397" s="797"/>
      <c r="C397" s="798"/>
      <c r="D397" s="798"/>
      <c r="E397" s="798"/>
      <c r="F397" s="798"/>
      <c r="G397" s="798"/>
      <c r="H397" s="798"/>
      <c r="I397" s="798"/>
      <c r="J397" s="798"/>
      <c r="K397" s="798"/>
      <c r="L397" s="799"/>
      <c r="N397" s="362"/>
    </row>
    <row r="398" spans="1:16" s="280" customFormat="1" x14ac:dyDescent="0.25">
      <c r="A398" s="186"/>
      <c r="B398" s="797"/>
      <c r="C398" s="798"/>
      <c r="D398" s="798"/>
      <c r="E398" s="798"/>
      <c r="F398" s="798"/>
      <c r="G398" s="798"/>
      <c r="H398" s="798"/>
      <c r="I398" s="798"/>
      <c r="J398" s="798"/>
      <c r="K398" s="798"/>
      <c r="L398" s="799"/>
      <c r="N398" s="362"/>
    </row>
    <row r="399" spans="1:16" s="280" customFormat="1" x14ac:dyDescent="0.25">
      <c r="A399" s="186"/>
      <c r="B399" s="797"/>
      <c r="C399" s="798"/>
      <c r="D399" s="798"/>
      <c r="E399" s="798"/>
      <c r="F399" s="798"/>
      <c r="G399" s="798"/>
      <c r="H399" s="798"/>
      <c r="I399" s="798"/>
      <c r="J399" s="798"/>
      <c r="K399" s="798"/>
      <c r="L399" s="799"/>
      <c r="N399" s="362"/>
    </row>
    <row r="400" spans="1:16" s="280" customFormat="1" x14ac:dyDescent="0.25">
      <c r="A400" s="186"/>
      <c r="B400" s="797"/>
      <c r="C400" s="798"/>
      <c r="D400" s="798"/>
      <c r="E400" s="798"/>
      <c r="F400" s="798"/>
      <c r="G400" s="798"/>
      <c r="H400" s="798"/>
      <c r="I400" s="798"/>
      <c r="J400" s="798"/>
      <c r="K400" s="798"/>
      <c r="L400" s="799"/>
      <c r="N400" s="362"/>
    </row>
    <row r="401" spans="1:16" s="11" customFormat="1" x14ac:dyDescent="0.25">
      <c r="A401" s="13"/>
      <c r="B401" s="41"/>
      <c r="C401" s="150"/>
      <c r="D401" s="44"/>
      <c r="E401" s="35"/>
      <c r="F401" s="35"/>
      <c r="G401" s="35"/>
      <c r="H401" s="35"/>
      <c r="I401" s="35"/>
      <c r="J401" s="35"/>
      <c r="K401" s="35"/>
      <c r="L401" s="36"/>
      <c r="N401" s="318"/>
      <c r="O401" s="12"/>
    </row>
    <row r="402" spans="1:16" x14ac:dyDescent="0.25">
      <c r="B402" s="716" t="str">
        <f>IF(Intro!$G$28="English",O402,P402)</f>
        <v>INVESTISSEMENTS</v>
      </c>
      <c r="C402" s="717"/>
      <c r="D402" s="717"/>
      <c r="E402" s="717"/>
      <c r="F402" s="717"/>
      <c r="G402" s="717"/>
      <c r="H402" s="717"/>
      <c r="I402" s="717"/>
      <c r="J402" s="717"/>
      <c r="K402" s="717"/>
      <c r="L402" s="718"/>
      <c r="M402" s="149"/>
      <c r="O402" s="2" t="s">
        <v>79</v>
      </c>
      <c r="P402" s="2" t="s">
        <v>80</v>
      </c>
    </row>
    <row r="403" spans="1:16" s="3" customFormat="1" x14ac:dyDescent="0.25">
      <c r="A403" s="13"/>
      <c r="B403" s="803" t="s">
        <v>37</v>
      </c>
      <c r="C403" s="804"/>
      <c r="D403" s="804"/>
      <c r="E403" s="804"/>
      <c r="F403" s="804"/>
      <c r="G403" s="804"/>
      <c r="H403" s="804"/>
      <c r="I403" s="804"/>
      <c r="J403" s="804"/>
      <c r="K403" s="804"/>
      <c r="L403" s="805"/>
      <c r="M403" s="202"/>
      <c r="N403" s="314"/>
    </row>
    <row r="404" spans="1:16" s="149" customFormat="1" x14ac:dyDescent="0.25">
      <c r="A404" s="186"/>
      <c r="B404" s="187"/>
      <c r="C404" s="188"/>
      <c r="D404" s="188"/>
      <c r="E404" s="188"/>
      <c r="F404" s="188"/>
      <c r="G404" s="188"/>
      <c r="H404" s="188"/>
      <c r="I404" s="188"/>
      <c r="J404" s="188"/>
      <c r="K404" s="188"/>
      <c r="L404" s="189"/>
      <c r="N404" s="320"/>
    </row>
    <row r="405" spans="1:16" s="149" customFormat="1" x14ac:dyDescent="0.25">
      <c r="A405" s="186"/>
      <c r="B405" s="800" t="str">
        <f>IF(Intro!$G$28="English",O405,P405)</f>
        <v>Indiquez les investissements antérieurs et prévus de votre entreprise consacrés à ses installations des marchandises pour chaque période indiquée.</v>
      </c>
      <c r="C405" s="801"/>
      <c r="D405" s="801"/>
      <c r="E405" s="801"/>
      <c r="F405" s="801"/>
      <c r="G405" s="801"/>
      <c r="H405" s="801"/>
      <c r="I405" s="801"/>
      <c r="J405" s="801"/>
      <c r="K405" s="801"/>
      <c r="L405" s="802"/>
      <c r="N405" s="320"/>
      <c r="O405" s="149" t="s">
        <v>121</v>
      </c>
      <c r="P405" s="149" t="s">
        <v>122</v>
      </c>
    </row>
    <row r="406" spans="1:16" s="149" customFormat="1" x14ac:dyDescent="0.25">
      <c r="A406" s="186"/>
      <c r="B406" s="187"/>
      <c r="C406" s="188"/>
      <c r="D406" s="188"/>
      <c r="E406" s="188"/>
      <c r="F406" s="188"/>
      <c r="G406" s="188"/>
      <c r="H406" s="188"/>
      <c r="I406" s="188"/>
      <c r="J406" s="188"/>
      <c r="K406" s="188"/>
      <c r="L406" s="189"/>
      <c r="N406" s="320"/>
    </row>
    <row r="407" spans="1:16" s="11" customFormat="1" x14ac:dyDescent="0.25">
      <c r="A407" s="13"/>
      <c r="B407" s="378"/>
      <c r="C407" s="379"/>
      <c r="D407" s="29"/>
      <c r="E407" s="381">
        <f>Variables!$B$6</f>
        <v>2023</v>
      </c>
      <c r="F407" s="381">
        <f>E407+1</f>
        <v>2024</v>
      </c>
      <c r="G407" s="381">
        <f t="shared" ref="G407:J407" si="12">F407+1</f>
        <v>2025</v>
      </c>
      <c r="H407" s="381">
        <f t="shared" si="12"/>
        <v>2026</v>
      </c>
      <c r="I407" s="381">
        <f t="shared" si="12"/>
        <v>2027</v>
      </c>
      <c r="J407" s="381">
        <f t="shared" si="12"/>
        <v>2028</v>
      </c>
      <c r="K407" s="207"/>
      <c r="L407" s="192"/>
      <c r="N407" s="318"/>
      <c r="O407" s="12"/>
    </row>
    <row r="408" spans="1:16" s="149" customFormat="1" x14ac:dyDescent="0.25">
      <c r="A408" s="186"/>
      <c r="B408" s="985" t="str">
        <f>IF(Intro!$G$28="English",O408,P408)</f>
        <v>Investissements</v>
      </c>
      <c r="C408" s="986"/>
      <c r="D408" s="251" t="s">
        <v>482</v>
      </c>
      <c r="E408" s="286"/>
      <c r="F408" s="286"/>
      <c r="G408" s="286"/>
      <c r="H408" s="286"/>
      <c r="I408" s="286"/>
      <c r="J408" s="286"/>
      <c r="K408" s="207"/>
      <c r="L408" s="192"/>
      <c r="N408" s="320"/>
      <c r="O408" s="149" t="s">
        <v>216</v>
      </c>
      <c r="P408" s="149" t="s">
        <v>217</v>
      </c>
    </row>
    <row r="409" spans="1:16" s="149" customFormat="1" x14ac:dyDescent="0.25">
      <c r="A409" s="186"/>
      <c r="B409" s="193"/>
      <c r="C409" s="194"/>
      <c r="D409" s="194"/>
      <c r="E409" s="194"/>
      <c r="F409" s="194"/>
      <c r="G409" s="194"/>
      <c r="H409" s="194"/>
      <c r="I409" s="194"/>
      <c r="J409" s="194"/>
      <c r="K409" s="194"/>
      <c r="L409" s="195"/>
      <c r="N409" s="320"/>
    </row>
    <row r="410" spans="1:16" s="3" customFormat="1" x14ac:dyDescent="0.25">
      <c r="A410" s="13"/>
      <c r="B410" s="803" t="s">
        <v>38</v>
      </c>
      <c r="C410" s="804"/>
      <c r="D410" s="804"/>
      <c r="E410" s="804"/>
      <c r="F410" s="804"/>
      <c r="G410" s="804"/>
      <c r="H410" s="804"/>
      <c r="I410" s="804"/>
      <c r="J410" s="804"/>
      <c r="K410" s="804"/>
      <c r="L410" s="805"/>
      <c r="M410" s="202"/>
      <c r="N410" s="314"/>
    </row>
    <row r="411" spans="1:16" s="149" customFormat="1" x14ac:dyDescent="0.25">
      <c r="A411" s="186"/>
      <c r="B411" s="187"/>
      <c r="C411" s="188"/>
      <c r="D411" s="188"/>
      <c r="E411" s="188"/>
      <c r="F411" s="188"/>
      <c r="G411" s="188"/>
      <c r="H411" s="188"/>
      <c r="I411" s="188"/>
      <c r="J411" s="188"/>
      <c r="K411" s="188"/>
      <c r="L411" s="189"/>
      <c r="N411" s="320"/>
    </row>
    <row r="412" spans="1:16" s="149" customFormat="1" x14ac:dyDescent="0.25">
      <c r="A412" s="186"/>
      <c r="B412" s="734" t="str">
        <f>IF(Intro!$G$28="English",O412,P412)</f>
        <v>Décrivez les principaux investissements antérieurs et prévus de votre entreprise, les installations qui en sont l’objet ou en ont été l’objet et les motifs de ces investissements.</v>
      </c>
      <c r="C412" s="735"/>
      <c r="D412" s="735"/>
      <c r="E412" s="735"/>
      <c r="F412" s="735"/>
      <c r="G412" s="735"/>
      <c r="H412" s="735"/>
      <c r="I412" s="735"/>
      <c r="J412" s="735"/>
      <c r="K412" s="735"/>
      <c r="L412" s="736"/>
      <c r="N412" s="320"/>
      <c r="O412" s="149" t="s">
        <v>123</v>
      </c>
      <c r="P412" s="149" t="s">
        <v>124</v>
      </c>
    </row>
    <row r="413" spans="1:16" s="149" customFormat="1" x14ac:dyDescent="0.25">
      <c r="A413" s="186"/>
      <c r="B413" s="187"/>
      <c r="C413" s="188"/>
      <c r="D413" s="188"/>
      <c r="E413" s="188"/>
      <c r="F413" s="188"/>
      <c r="G413" s="188"/>
      <c r="H413" s="188"/>
      <c r="I413" s="188"/>
      <c r="J413" s="188"/>
      <c r="K413" s="188"/>
      <c r="L413" s="189"/>
      <c r="N413" s="320"/>
    </row>
    <row r="414" spans="1:16" s="3" customFormat="1" x14ac:dyDescent="0.25">
      <c r="A414" s="14"/>
      <c r="B414" s="797"/>
      <c r="C414" s="798"/>
      <c r="D414" s="798"/>
      <c r="E414" s="798"/>
      <c r="F414" s="798"/>
      <c r="G414" s="798"/>
      <c r="H414" s="798"/>
      <c r="I414" s="798"/>
      <c r="J414" s="798"/>
      <c r="K414" s="798"/>
      <c r="L414" s="799"/>
      <c r="M414" s="174"/>
      <c r="N414" s="314"/>
      <c r="O414" s="168"/>
      <c r="P414" s="168"/>
    </row>
    <row r="415" spans="1:16" s="3" customFormat="1" x14ac:dyDescent="0.25">
      <c r="A415" s="14"/>
      <c r="B415" s="797"/>
      <c r="C415" s="798"/>
      <c r="D415" s="798"/>
      <c r="E415" s="798"/>
      <c r="F415" s="798"/>
      <c r="G415" s="798"/>
      <c r="H415" s="798"/>
      <c r="I415" s="798"/>
      <c r="J415" s="798"/>
      <c r="K415" s="798"/>
      <c r="L415" s="799"/>
      <c r="M415" s="174"/>
      <c r="N415" s="314"/>
      <c r="O415" s="168"/>
      <c r="P415" s="168"/>
    </row>
    <row r="416" spans="1:16" s="3" customFormat="1" x14ac:dyDescent="0.25">
      <c r="A416" s="14"/>
      <c r="B416" s="797"/>
      <c r="C416" s="798"/>
      <c r="D416" s="798"/>
      <c r="E416" s="798"/>
      <c r="F416" s="798"/>
      <c r="G416" s="798"/>
      <c r="H416" s="798"/>
      <c r="I416" s="798"/>
      <c r="J416" s="798"/>
      <c r="K416" s="798"/>
      <c r="L416" s="799"/>
      <c r="M416" s="174"/>
      <c r="N416" s="314"/>
      <c r="O416" s="168"/>
      <c r="P416" s="168"/>
    </row>
    <row r="417" spans="1:16" s="3" customFormat="1" x14ac:dyDescent="0.25">
      <c r="A417" s="14"/>
      <c r="B417" s="797"/>
      <c r="C417" s="798"/>
      <c r="D417" s="798"/>
      <c r="E417" s="798"/>
      <c r="F417" s="798"/>
      <c r="G417" s="798"/>
      <c r="H417" s="798"/>
      <c r="I417" s="798"/>
      <c r="J417" s="798"/>
      <c r="K417" s="798"/>
      <c r="L417" s="799"/>
      <c r="M417" s="174"/>
      <c r="N417" s="314"/>
      <c r="O417" s="168"/>
      <c r="P417" s="168"/>
    </row>
    <row r="418" spans="1:16" s="3" customFormat="1" x14ac:dyDescent="0.25">
      <c r="A418" s="14"/>
      <c r="B418" s="797"/>
      <c r="C418" s="798"/>
      <c r="D418" s="798"/>
      <c r="E418" s="798"/>
      <c r="F418" s="798"/>
      <c r="G418" s="798"/>
      <c r="H418" s="798"/>
      <c r="I418" s="798"/>
      <c r="J418" s="798"/>
      <c r="K418" s="798"/>
      <c r="L418" s="799"/>
      <c r="M418" s="174"/>
      <c r="N418" s="314"/>
      <c r="O418" s="168"/>
      <c r="P418" s="168"/>
    </row>
    <row r="419" spans="1:16" s="3" customFormat="1" x14ac:dyDescent="0.25">
      <c r="A419" s="14"/>
      <c r="B419" s="797"/>
      <c r="C419" s="798"/>
      <c r="D419" s="798"/>
      <c r="E419" s="798"/>
      <c r="F419" s="798"/>
      <c r="G419" s="798"/>
      <c r="H419" s="798"/>
      <c r="I419" s="798"/>
      <c r="J419" s="798"/>
      <c r="K419" s="798"/>
      <c r="L419" s="799"/>
      <c r="M419" s="174"/>
      <c r="N419" s="314"/>
      <c r="O419" s="168"/>
      <c r="P419" s="168"/>
    </row>
    <row r="420" spans="1:16" s="3" customFormat="1" x14ac:dyDescent="0.25">
      <c r="A420" s="14"/>
      <c r="B420" s="797"/>
      <c r="C420" s="798"/>
      <c r="D420" s="798"/>
      <c r="E420" s="798"/>
      <c r="F420" s="798"/>
      <c r="G420" s="798"/>
      <c r="H420" s="798"/>
      <c r="I420" s="798"/>
      <c r="J420" s="798"/>
      <c r="K420" s="798"/>
      <c r="L420" s="799"/>
      <c r="M420" s="174"/>
      <c r="N420" s="314"/>
      <c r="O420" s="168"/>
      <c r="P420" s="168"/>
    </row>
    <row r="421" spans="1:16" s="3" customFormat="1" x14ac:dyDescent="0.25">
      <c r="A421" s="14"/>
      <c r="B421" s="797"/>
      <c r="C421" s="798"/>
      <c r="D421" s="798"/>
      <c r="E421" s="798"/>
      <c r="F421" s="798"/>
      <c r="G421" s="798"/>
      <c r="H421" s="798"/>
      <c r="I421" s="798"/>
      <c r="J421" s="798"/>
      <c r="K421" s="798"/>
      <c r="L421" s="799"/>
      <c r="M421" s="174"/>
      <c r="N421" s="314"/>
      <c r="O421" s="168"/>
      <c r="P421" s="168"/>
    </row>
    <row r="422" spans="1:16" s="149" customFormat="1" x14ac:dyDescent="0.25">
      <c r="A422" s="186"/>
      <c r="B422" s="193"/>
      <c r="C422" s="194"/>
      <c r="D422" s="194"/>
      <c r="E422" s="194"/>
      <c r="F422" s="194"/>
      <c r="G422" s="194"/>
      <c r="H422" s="194"/>
      <c r="I422" s="194"/>
      <c r="J422" s="194"/>
      <c r="K422" s="194"/>
      <c r="L422" s="195"/>
      <c r="N422" s="320"/>
    </row>
    <row r="423" spans="1:16" s="3" customFormat="1" x14ac:dyDescent="0.25">
      <c r="A423" s="13"/>
      <c r="B423" s="803" t="s">
        <v>39</v>
      </c>
      <c r="C423" s="804"/>
      <c r="D423" s="804"/>
      <c r="E423" s="804"/>
      <c r="F423" s="804"/>
      <c r="G423" s="804"/>
      <c r="H423" s="804"/>
      <c r="I423" s="804"/>
      <c r="J423" s="804"/>
      <c r="K423" s="804"/>
      <c r="L423" s="805"/>
      <c r="M423" s="202"/>
      <c r="N423" s="314"/>
    </row>
    <row r="424" spans="1:16" s="149" customFormat="1" x14ac:dyDescent="0.25">
      <c r="A424" s="186"/>
      <c r="B424" s="187"/>
      <c r="C424" s="188"/>
      <c r="D424" s="188"/>
      <c r="E424" s="188"/>
      <c r="F424" s="188"/>
      <c r="G424" s="188"/>
      <c r="H424" s="188"/>
      <c r="I424" s="188"/>
      <c r="J424" s="188"/>
      <c r="K424" s="188"/>
      <c r="L424" s="189"/>
      <c r="N424" s="320"/>
    </row>
    <row r="425" spans="1:16" s="149" customFormat="1" x14ac:dyDescent="0.25">
      <c r="A425" s="186"/>
      <c r="B425" s="800" t="str">
        <f>IF(Intro!$G$28="English",O425,P425)</f>
        <v>Décrivez l’incidence des investissements faits par votre entreprise depuis le 1er janvier 2023 sur les aspects suivants :</v>
      </c>
      <c r="C425" s="801"/>
      <c r="D425" s="801"/>
      <c r="E425" s="801"/>
      <c r="F425" s="801"/>
      <c r="G425" s="801"/>
      <c r="H425" s="801"/>
      <c r="I425" s="801"/>
      <c r="J425" s="801"/>
      <c r="K425" s="801"/>
      <c r="L425" s="802"/>
      <c r="N425" s="320"/>
      <c r="O425" s="149" t="str">
        <f>"Describe the impact of investments made by your firm since January 1, "&amp;Variables!B6&amp;" on the following:"</f>
        <v>Describe the impact of investments made by your firm since January 1, 2023 on the following:</v>
      </c>
      <c r="P425" s="149" t="str">
        <f>"Décrivez l’incidence des investissements faits par votre entreprise depuis le 1er janvier "&amp;Variables!B6&amp;" sur les aspects suivants :"</f>
        <v>Décrivez l’incidence des investissements faits par votre entreprise depuis le 1er janvier 2023 sur les aspects suivants :</v>
      </c>
    </row>
    <row r="426" spans="1:16" s="149" customFormat="1" x14ac:dyDescent="0.25">
      <c r="A426" s="186"/>
      <c r="B426" s="187"/>
      <c r="C426" s="188"/>
      <c r="D426" s="188"/>
      <c r="E426" s="188"/>
      <c r="F426" s="188"/>
      <c r="G426" s="188"/>
      <c r="H426" s="188"/>
      <c r="I426" s="188"/>
      <c r="J426" s="188"/>
      <c r="K426" s="188"/>
      <c r="L426" s="189"/>
      <c r="N426" s="320"/>
    </row>
    <row r="427" spans="1:16" s="149" customFormat="1" x14ac:dyDescent="0.25">
      <c r="A427" s="186"/>
      <c r="B427" s="679" t="str">
        <f>IF(Intro!$G$28="English",O427,P427)</f>
        <v>Productivité</v>
      </c>
      <c r="C427" s="680"/>
      <c r="D427" s="981"/>
      <c r="E427" s="981"/>
      <c r="F427" s="981"/>
      <c r="G427" s="981"/>
      <c r="H427" s="981"/>
      <c r="I427" s="981"/>
      <c r="J427" s="981"/>
      <c r="K427" s="981"/>
      <c r="L427" s="982"/>
      <c r="N427" s="320"/>
      <c r="O427" s="12" t="s">
        <v>81</v>
      </c>
      <c r="P427" s="12" t="s">
        <v>82</v>
      </c>
    </row>
    <row r="428" spans="1:16" s="3" customFormat="1" x14ac:dyDescent="0.25">
      <c r="A428" s="14"/>
      <c r="B428" s="679"/>
      <c r="C428" s="680"/>
      <c r="D428" s="981"/>
      <c r="E428" s="981"/>
      <c r="F428" s="981"/>
      <c r="G428" s="981"/>
      <c r="H428" s="981"/>
      <c r="I428" s="981"/>
      <c r="J428" s="981"/>
      <c r="K428" s="981"/>
      <c r="L428" s="982"/>
      <c r="M428" s="174"/>
      <c r="N428" s="314"/>
      <c r="O428" s="168"/>
      <c r="P428" s="168"/>
    </row>
    <row r="429" spans="1:16" s="3" customFormat="1" x14ac:dyDescent="0.25">
      <c r="A429" s="14"/>
      <c r="B429" s="679"/>
      <c r="C429" s="680"/>
      <c r="D429" s="981"/>
      <c r="E429" s="981"/>
      <c r="F429" s="981"/>
      <c r="G429" s="981"/>
      <c r="H429" s="981"/>
      <c r="I429" s="981"/>
      <c r="J429" s="981"/>
      <c r="K429" s="981"/>
      <c r="L429" s="982"/>
      <c r="M429" s="174"/>
      <c r="N429" s="314"/>
      <c r="O429" s="168"/>
      <c r="P429" s="168"/>
    </row>
    <row r="430" spans="1:16" s="3" customFormat="1" x14ac:dyDescent="0.25">
      <c r="A430" s="14"/>
      <c r="B430" s="679"/>
      <c r="C430" s="680"/>
      <c r="D430" s="981"/>
      <c r="E430" s="981"/>
      <c r="F430" s="981"/>
      <c r="G430" s="981"/>
      <c r="H430" s="981"/>
      <c r="I430" s="981"/>
      <c r="J430" s="981"/>
      <c r="K430" s="981"/>
      <c r="L430" s="982"/>
      <c r="M430" s="174"/>
      <c r="N430" s="314"/>
      <c r="O430" s="168"/>
      <c r="P430" s="168"/>
    </row>
    <row r="431" spans="1:16" s="3" customFormat="1" x14ac:dyDescent="0.25">
      <c r="A431" s="14"/>
      <c r="B431" s="679"/>
      <c r="C431" s="680"/>
      <c r="D431" s="981"/>
      <c r="E431" s="981"/>
      <c r="F431" s="981"/>
      <c r="G431" s="981"/>
      <c r="H431" s="981"/>
      <c r="I431" s="981"/>
      <c r="J431" s="981"/>
      <c r="K431" s="981"/>
      <c r="L431" s="982"/>
      <c r="M431" s="174"/>
      <c r="N431" s="314"/>
      <c r="O431" s="168"/>
      <c r="P431" s="168"/>
    </row>
    <row r="432" spans="1:16" s="149" customFormat="1" x14ac:dyDescent="0.25">
      <c r="A432" s="186"/>
      <c r="B432" s="679"/>
      <c r="C432" s="680"/>
      <c r="D432" s="981"/>
      <c r="E432" s="981"/>
      <c r="F432" s="981"/>
      <c r="G432" s="981"/>
      <c r="H432" s="981"/>
      <c r="I432" s="981"/>
      <c r="J432" s="981"/>
      <c r="K432" s="981"/>
      <c r="L432" s="982"/>
      <c r="N432" s="320"/>
    </row>
    <row r="433" spans="1:16" s="149" customFormat="1" x14ac:dyDescent="0.25">
      <c r="A433" s="186"/>
      <c r="B433" s="679"/>
      <c r="C433" s="680"/>
      <c r="D433" s="981"/>
      <c r="E433" s="981"/>
      <c r="F433" s="981"/>
      <c r="G433" s="981"/>
      <c r="H433" s="981"/>
      <c r="I433" s="981"/>
      <c r="J433" s="981"/>
      <c r="K433" s="981"/>
      <c r="L433" s="982"/>
      <c r="N433" s="320"/>
    </row>
    <row r="434" spans="1:16" s="149" customFormat="1" x14ac:dyDescent="0.25">
      <c r="A434" s="186"/>
      <c r="B434" s="679"/>
      <c r="C434" s="680"/>
      <c r="D434" s="981"/>
      <c r="E434" s="981"/>
      <c r="F434" s="981"/>
      <c r="G434" s="981"/>
      <c r="H434" s="981"/>
      <c r="I434" s="981"/>
      <c r="J434" s="981"/>
      <c r="K434" s="981"/>
      <c r="L434" s="982"/>
      <c r="N434" s="320"/>
      <c r="O434" s="12"/>
      <c r="P434" s="12"/>
    </row>
    <row r="435" spans="1:16" s="149" customFormat="1" x14ac:dyDescent="0.25">
      <c r="A435" s="186"/>
      <c r="B435" s="679"/>
      <c r="C435" s="680"/>
      <c r="D435" s="981"/>
      <c r="E435" s="981"/>
      <c r="F435" s="981"/>
      <c r="G435" s="981"/>
      <c r="H435" s="981"/>
      <c r="I435" s="981"/>
      <c r="J435" s="981"/>
      <c r="K435" s="981"/>
      <c r="L435" s="982"/>
      <c r="N435" s="320"/>
      <c r="O435" s="12"/>
      <c r="P435" s="12"/>
    </row>
    <row r="436" spans="1:16" s="149" customFormat="1" x14ac:dyDescent="0.25">
      <c r="A436" s="186"/>
      <c r="B436" s="679"/>
      <c r="C436" s="680"/>
      <c r="D436" s="981"/>
      <c r="E436" s="981"/>
      <c r="F436" s="981"/>
      <c r="G436" s="981"/>
      <c r="H436" s="981"/>
      <c r="I436" s="981"/>
      <c r="J436" s="981"/>
      <c r="K436" s="981"/>
      <c r="L436" s="982"/>
      <c r="N436" s="320"/>
      <c r="O436" s="12"/>
      <c r="P436" s="12"/>
    </row>
    <row r="437" spans="1:16" s="149" customFormat="1" x14ac:dyDescent="0.25">
      <c r="A437" s="186"/>
      <c r="B437" s="679" t="str">
        <f>IF(Intro!$G$28="English",O437,P437)</f>
        <v>Emplois</v>
      </c>
      <c r="C437" s="680"/>
      <c r="D437" s="981"/>
      <c r="E437" s="981"/>
      <c r="F437" s="981"/>
      <c r="G437" s="981"/>
      <c r="H437" s="981"/>
      <c r="I437" s="981"/>
      <c r="J437" s="981"/>
      <c r="K437" s="981"/>
      <c r="L437" s="982"/>
      <c r="N437" s="320"/>
      <c r="O437" s="12" t="s">
        <v>83</v>
      </c>
      <c r="P437" s="12" t="s">
        <v>84</v>
      </c>
    </row>
    <row r="438" spans="1:16" s="149" customFormat="1" x14ac:dyDescent="0.25">
      <c r="A438" s="186"/>
      <c r="B438" s="679"/>
      <c r="C438" s="680"/>
      <c r="D438" s="981"/>
      <c r="E438" s="981"/>
      <c r="F438" s="981"/>
      <c r="G438" s="981"/>
      <c r="H438" s="981"/>
      <c r="I438" s="981"/>
      <c r="J438" s="981"/>
      <c r="K438" s="981"/>
      <c r="L438" s="982"/>
      <c r="N438" s="320"/>
      <c r="O438" s="12"/>
      <c r="P438" s="12"/>
    </row>
    <row r="439" spans="1:16" s="3" customFormat="1" x14ac:dyDescent="0.25">
      <c r="A439" s="14"/>
      <c r="B439" s="679"/>
      <c r="C439" s="680"/>
      <c r="D439" s="981"/>
      <c r="E439" s="981"/>
      <c r="F439" s="981"/>
      <c r="G439" s="981"/>
      <c r="H439" s="981"/>
      <c r="I439" s="981"/>
      <c r="J439" s="981"/>
      <c r="K439" s="981"/>
      <c r="L439" s="982"/>
      <c r="M439" s="174"/>
      <c r="N439" s="314"/>
      <c r="O439" s="168"/>
      <c r="P439" s="168"/>
    </row>
    <row r="440" spans="1:16" s="3" customFormat="1" x14ac:dyDescent="0.25">
      <c r="A440" s="14"/>
      <c r="B440" s="679"/>
      <c r="C440" s="680"/>
      <c r="D440" s="981"/>
      <c r="E440" s="981"/>
      <c r="F440" s="981"/>
      <c r="G440" s="981"/>
      <c r="H440" s="981"/>
      <c r="I440" s="981"/>
      <c r="J440" s="981"/>
      <c r="K440" s="981"/>
      <c r="L440" s="982"/>
      <c r="M440" s="174"/>
      <c r="N440" s="314"/>
      <c r="O440" s="168"/>
      <c r="P440" s="168"/>
    </row>
    <row r="441" spans="1:16" s="3" customFormat="1" x14ac:dyDescent="0.25">
      <c r="A441" s="14"/>
      <c r="B441" s="679"/>
      <c r="C441" s="680"/>
      <c r="D441" s="981"/>
      <c r="E441" s="981"/>
      <c r="F441" s="981"/>
      <c r="G441" s="981"/>
      <c r="H441" s="981"/>
      <c r="I441" s="981"/>
      <c r="J441" s="981"/>
      <c r="K441" s="981"/>
      <c r="L441" s="982"/>
      <c r="M441" s="174"/>
      <c r="N441" s="314"/>
      <c r="O441" s="168"/>
      <c r="P441" s="168"/>
    </row>
    <row r="442" spans="1:16" s="3" customFormat="1" x14ac:dyDescent="0.25">
      <c r="A442" s="14"/>
      <c r="B442" s="679"/>
      <c r="C442" s="680"/>
      <c r="D442" s="981"/>
      <c r="E442" s="981"/>
      <c r="F442" s="981"/>
      <c r="G442" s="981"/>
      <c r="H442" s="981"/>
      <c r="I442" s="981"/>
      <c r="J442" s="981"/>
      <c r="K442" s="981"/>
      <c r="L442" s="982"/>
      <c r="M442" s="174"/>
      <c r="N442" s="314"/>
      <c r="O442" s="168"/>
      <c r="P442" s="168"/>
    </row>
    <row r="443" spans="1:16" s="149" customFormat="1" x14ac:dyDescent="0.25">
      <c r="A443" s="186"/>
      <c r="B443" s="679"/>
      <c r="C443" s="680"/>
      <c r="D443" s="981"/>
      <c r="E443" s="981"/>
      <c r="F443" s="981"/>
      <c r="G443" s="981"/>
      <c r="H443" s="981"/>
      <c r="I443" s="981"/>
      <c r="J443" s="981"/>
      <c r="K443" s="981"/>
      <c r="L443" s="982"/>
      <c r="N443" s="320"/>
      <c r="O443" s="12"/>
      <c r="P443" s="12"/>
    </row>
    <row r="444" spans="1:16" s="149" customFormat="1" x14ac:dyDescent="0.25">
      <c r="A444" s="186"/>
      <c r="B444" s="679"/>
      <c r="C444" s="680"/>
      <c r="D444" s="981"/>
      <c r="E444" s="981"/>
      <c r="F444" s="981"/>
      <c r="G444" s="981"/>
      <c r="H444" s="981"/>
      <c r="I444" s="981"/>
      <c r="J444" s="981"/>
      <c r="K444" s="981"/>
      <c r="L444" s="982"/>
      <c r="N444" s="320"/>
      <c r="O444" s="12"/>
      <c r="P444" s="12"/>
    </row>
    <row r="445" spans="1:16" s="149" customFormat="1" x14ac:dyDescent="0.25">
      <c r="A445" s="186"/>
      <c r="B445" s="679"/>
      <c r="C445" s="680"/>
      <c r="D445" s="981"/>
      <c r="E445" s="981"/>
      <c r="F445" s="981"/>
      <c r="G445" s="981"/>
      <c r="H445" s="981"/>
      <c r="I445" s="981"/>
      <c r="J445" s="981"/>
      <c r="K445" s="981"/>
      <c r="L445" s="982"/>
      <c r="N445" s="320"/>
      <c r="O445" s="12"/>
      <c r="P445" s="12"/>
    </row>
    <row r="446" spans="1:16" s="149" customFormat="1" x14ac:dyDescent="0.25">
      <c r="A446" s="186"/>
      <c r="B446" s="679"/>
      <c r="C446" s="680"/>
      <c r="D446" s="981"/>
      <c r="E446" s="981"/>
      <c r="F446" s="981"/>
      <c r="G446" s="981"/>
      <c r="H446" s="981"/>
      <c r="I446" s="981"/>
      <c r="J446" s="981"/>
      <c r="K446" s="981"/>
      <c r="L446" s="982"/>
      <c r="N446" s="320"/>
      <c r="O446" s="12"/>
      <c r="P446" s="12"/>
    </row>
    <row r="447" spans="1:16" s="149" customFormat="1" x14ac:dyDescent="0.25">
      <c r="A447" s="186"/>
      <c r="B447" s="679" t="str">
        <f>IF(Intro!$G$28="English",O447,P447)</f>
        <v>Salaires</v>
      </c>
      <c r="C447" s="680"/>
      <c r="D447" s="981"/>
      <c r="E447" s="981"/>
      <c r="F447" s="981"/>
      <c r="G447" s="981"/>
      <c r="H447" s="981"/>
      <c r="I447" s="981"/>
      <c r="J447" s="981"/>
      <c r="K447" s="981"/>
      <c r="L447" s="982"/>
      <c r="N447" s="320"/>
      <c r="O447" s="12" t="s">
        <v>85</v>
      </c>
      <c r="P447" s="12" t="s">
        <v>86</v>
      </c>
    </row>
    <row r="448" spans="1:16" s="149" customFormat="1" x14ac:dyDescent="0.25">
      <c r="A448" s="186"/>
      <c r="B448" s="679"/>
      <c r="C448" s="680"/>
      <c r="D448" s="981"/>
      <c r="E448" s="981"/>
      <c r="F448" s="981"/>
      <c r="G448" s="981"/>
      <c r="H448" s="981"/>
      <c r="I448" s="981"/>
      <c r="J448" s="981"/>
      <c r="K448" s="981"/>
      <c r="L448" s="982"/>
      <c r="N448" s="320"/>
      <c r="O448" s="12"/>
      <c r="P448" s="12"/>
    </row>
    <row r="449" spans="1:16" s="3" customFormat="1" x14ac:dyDescent="0.25">
      <c r="A449" s="14"/>
      <c r="B449" s="679"/>
      <c r="C449" s="680"/>
      <c r="D449" s="981"/>
      <c r="E449" s="981"/>
      <c r="F449" s="981"/>
      <c r="G449" s="981"/>
      <c r="H449" s="981"/>
      <c r="I449" s="981"/>
      <c r="J449" s="981"/>
      <c r="K449" s="981"/>
      <c r="L449" s="982"/>
      <c r="M449" s="174"/>
      <c r="N449" s="314"/>
      <c r="O449" s="168"/>
      <c r="P449" s="168"/>
    </row>
    <row r="450" spans="1:16" s="3" customFormat="1" x14ac:dyDescent="0.25">
      <c r="A450" s="14"/>
      <c r="B450" s="679"/>
      <c r="C450" s="680"/>
      <c r="D450" s="981"/>
      <c r="E450" s="981"/>
      <c r="F450" s="981"/>
      <c r="G450" s="981"/>
      <c r="H450" s="981"/>
      <c r="I450" s="981"/>
      <c r="J450" s="981"/>
      <c r="K450" s="981"/>
      <c r="L450" s="982"/>
      <c r="M450" s="174"/>
      <c r="N450" s="314"/>
      <c r="O450" s="168"/>
      <c r="P450" s="168"/>
    </row>
    <row r="451" spans="1:16" s="3" customFormat="1" x14ac:dyDescent="0.25">
      <c r="A451" s="14"/>
      <c r="B451" s="679"/>
      <c r="C451" s="680"/>
      <c r="D451" s="981"/>
      <c r="E451" s="981"/>
      <c r="F451" s="981"/>
      <c r="G451" s="981"/>
      <c r="H451" s="981"/>
      <c r="I451" s="981"/>
      <c r="J451" s="981"/>
      <c r="K451" s="981"/>
      <c r="L451" s="982"/>
      <c r="M451" s="174"/>
      <c r="N451" s="314"/>
      <c r="O451" s="168"/>
      <c r="P451" s="168"/>
    </row>
    <row r="452" spans="1:16" s="3" customFormat="1" x14ac:dyDescent="0.25">
      <c r="A452" s="14"/>
      <c r="B452" s="679"/>
      <c r="C452" s="680"/>
      <c r="D452" s="981"/>
      <c r="E452" s="981"/>
      <c r="F452" s="981"/>
      <c r="G452" s="981"/>
      <c r="H452" s="981"/>
      <c r="I452" s="981"/>
      <c r="J452" s="981"/>
      <c r="K452" s="981"/>
      <c r="L452" s="982"/>
      <c r="M452" s="174"/>
      <c r="N452" s="314"/>
      <c r="O452" s="168"/>
      <c r="P452" s="168"/>
    </row>
    <row r="453" spans="1:16" s="149" customFormat="1" x14ac:dyDescent="0.25">
      <c r="A453" s="186"/>
      <c r="B453" s="679"/>
      <c r="C453" s="680"/>
      <c r="D453" s="981"/>
      <c r="E453" s="981"/>
      <c r="F453" s="981"/>
      <c r="G453" s="981"/>
      <c r="H453" s="981"/>
      <c r="I453" s="981"/>
      <c r="J453" s="981"/>
      <c r="K453" s="981"/>
      <c r="L453" s="982"/>
      <c r="N453" s="320"/>
      <c r="O453" s="12"/>
      <c r="P453" s="12"/>
    </row>
    <row r="454" spans="1:16" s="149" customFormat="1" x14ac:dyDescent="0.25">
      <c r="A454" s="186"/>
      <c r="B454" s="679"/>
      <c r="C454" s="680"/>
      <c r="D454" s="981"/>
      <c r="E454" s="981"/>
      <c r="F454" s="981"/>
      <c r="G454" s="981"/>
      <c r="H454" s="981"/>
      <c r="I454" s="981"/>
      <c r="J454" s="981"/>
      <c r="K454" s="981"/>
      <c r="L454" s="982"/>
      <c r="N454" s="320"/>
      <c r="O454" s="12"/>
      <c r="P454" s="12"/>
    </row>
    <row r="455" spans="1:16" s="149" customFormat="1" x14ac:dyDescent="0.25">
      <c r="A455" s="186"/>
      <c r="B455" s="679"/>
      <c r="C455" s="680"/>
      <c r="D455" s="981"/>
      <c r="E455" s="981"/>
      <c r="F455" s="981"/>
      <c r="G455" s="981"/>
      <c r="H455" s="981"/>
      <c r="I455" s="981"/>
      <c r="J455" s="981"/>
      <c r="K455" s="981"/>
      <c r="L455" s="982"/>
      <c r="N455" s="320"/>
      <c r="O455" s="12"/>
      <c r="P455" s="12"/>
    </row>
    <row r="456" spans="1:16" s="149" customFormat="1" x14ac:dyDescent="0.25">
      <c r="A456" s="186"/>
      <c r="B456" s="979"/>
      <c r="C456" s="980"/>
      <c r="D456" s="983"/>
      <c r="E456" s="983"/>
      <c r="F456" s="983"/>
      <c r="G456" s="983"/>
      <c r="H456" s="983"/>
      <c r="I456" s="983"/>
      <c r="J456" s="983"/>
      <c r="K456" s="983"/>
      <c r="L456" s="984"/>
      <c r="N456" s="320"/>
      <c r="O456" s="12"/>
      <c r="P456" s="12"/>
    </row>
    <row r="457" spans="1:16" s="175" customFormat="1" x14ac:dyDescent="0.25">
      <c r="A457" s="198"/>
      <c r="B457" s="199"/>
      <c r="C457" s="199"/>
      <c r="D457" s="200"/>
      <c r="E457" s="200"/>
      <c r="F457" s="200"/>
      <c r="G457" s="200"/>
      <c r="H457" s="200"/>
      <c r="I457" s="200"/>
      <c r="J457" s="200"/>
      <c r="K457" s="200"/>
      <c r="L457" s="200"/>
      <c r="N457" s="324"/>
    </row>
    <row r="458" spans="1:16" s="175" customFormat="1" x14ac:dyDescent="0.25">
      <c r="A458" s="198"/>
      <c r="B458" s="199"/>
      <c r="C458" s="199"/>
      <c r="D458" s="200"/>
      <c r="E458" s="200"/>
      <c r="F458" s="200"/>
      <c r="G458" s="200"/>
      <c r="H458" s="200"/>
      <c r="I458" s="200"/>
      <c r="J458" s="200"/>
      <c r="K458" s="200"/>
      <c r="L458" s="200"/>
      <c r="N458" s="324"/>
    </row>
    <row r="459" spans="1:16" s="175" customFormat="1" x14ac:dyDescent="0.25">
      <c r="A459" s="198"/>
      <c r="B459" s="199"/>
      <c r="C459" s="199"/>
      <c r="D459" s="200"/>
      <c r="E459" s="200"/>
      <c r="F459" s="200"/>
      <c r="G459" s="200"/>
      <c r="H459" s="200"/>
      <c r="I459" s="200"/>
      <c r="J459" s="200"/>
      <c r="K459" s="200"/>
      <c r="L459" s="200"/>
      <c r="N459" s="324"/>
    </row>
  </sheetData>
  <sheetProtection algorithmName="SHA-512" hashValue="/k91wMVtYU52OvqVNPG/zf9TJ9yfJHJuvukybU8W9AIGlgJnYfHqiW23123RB3xEi29UpGeTA3YeQFSpxWmSzg==" saltValue="KUWour+Wkmb8n8wp8kp5ow==" spinCount="100000" sheet="1" objects="1" scenarios="1" selectLockedCells="1"/>
  <mergeCells count="264">
    <mergeCell ref="B153:E153"/>
    <mergeCell ref="B154:E154"/>
    <mergeCell ref="B151:F152"/>
    <mergeCell ref="G151:G152"/>
    <mergeCell ref="H151:H152"/>
    <mergeCell ref="I151:I152"/>
    <mergeCell ref="J151:J152"/>
    <mergeCell ref="K151:K152"/>
    <mergeCell ref="I145:I146"/>
    <mergeCell ref="J145:J146"/>
    <mergeCell ref="K145:K146"/>
    <mergeCell ref="B147:E147"/>
    <mergeCell ref="B148:E148"/>
    <mergeCell ref="B149:E149"/>
    <mergeCell ref="B145:F146"/>
    <mergeCell ref="G145:G146"/>
    <mergeCell ref="H145:H146"/>
    <mergeCell ref="I139:I140"/>
    <mergeCell ref="J139:J140"/>
    <mergeCell ref="K139:K140"/>
    <mergeCell ref="B139:F140"/>
    <mergeCell ref="G139:G140"/>
    <mergeCell ref="H139:H140"/>
    <mergeCell ref="B107:L107"/>
    <mergeCell ref="B109:L109"/>
    <mergeCell ref="B111:L118"/>
    <mergeCell ref="B133:L133"/>
    <mergeCell ref="B135:L136"/>
    <mergeCell ref="B137:L137"/>
    <mergeCell ref="B122:L122"/>
    <mergeCell ref="B124:L131"/>
    <mergeCell ref="B120:L120"/>
    <mergeCell ref="B141:E141"/>
    <mergeCell ref="B142:E142"/>
    <mergeCell ref="B143:E143"/>
    <mergeCell ref="B4:L4"/>
    <mergeCell ref="B5:L5"/>
    <mergeCell ref="B6:L6"/>
    <mergeCell ref="B8:L8"/>
    <mergeCell ref="B9:L9"/>
    <mergeCell ref="B10:L10"/>
    <mergeCell ref="G22:G23"/>
    <mergeCell ref="H22:H23"/>
    <mergeCell ref="I22:I23"/>
    <mergeCell ref="J22:J23"/>
    <mergeCell ref="K22:K23"/>
    <mergeCell ref="B24:E24"/>
    <mergeCell ref="B12:L12"/>
    <mergeCell ref="B13:L13"/>
    <mergeCell ref="B14:L14"/>
    <mergeCell ref="B16:L16"/>
    <mergeCell ref="B17:L17"/>
    <mergeCell ref="B19:L20"/>
    <mergeCell ref="B34:L41"/>
    <mergeCell ref="B43:L43"/>
    <mergeCell ref="B15:L15"/>
    <mergeCell ref="B45:L52"/>
    <mergeCell ref="B54:L54"/>
    <mergeCell ref="B56:L57"/>
    <mergeCell ref="B60:L60"/>
    <mergeCell ref="B25:E25"/>
    <mergeCell ref="B26:E26"/>
    <mergeCell ref="B27:E27"/>
    <mergeCell ref="B28:E28"/>
    <mergeCell ref="B29:E29"/>
    <mergeCell ref="B30:E30"/>
    <mergeCell ref="B68:E68"/>
    <mergeCell ref="B69:E69"/>
    <mergeCell ref="B70:E70"/>
    <mergeCell ref="B61:L61"/>
    <mergeCell ref="B63:L63"/>
    <mergeCell ref="B66:F67"/>
    <mergeCell ref="G66:G67"/>
    <mergeCell ref="H66:H67"/>
    <mergeCell ref="I66:I67"/>
    <mergeCell ref="J66:J67"/>
    <mergeCell ref="K66:K67"/>
    <mergeCell ref="B62:L62"/>
    <mergeCell ref="B71:E71"/>
    <mergeCell ref="B72:E72"/>
    <mergeCell ref="B73:E73"/>
    <mergeCell ref="B75:L75"/>
    <mergeCell ref="B77:L84"/>
    <mergeCell ref="B86:F87"/>
    <mergeCell ref="G86:G87"/>
    <mergeCell ref="H86:H87"/>
    <mergeCell ref="I86:I87"/>
    <mergeCell ref="J86:J87"/>
    <mergeCell ref="B90:E90"/>
    <mergeCell ref="B91:E91"/>
    <mergeCell ref="B92:E92"/>
    <mergeCell ref="B93:E93"/>
    <mergeCell ref="B95:L95"/>
    <mergeCell ref="B97:L104"/>
    <mergeCell ref="K86:K87"/>
    <mergeCell ref="B88:E88"/>
    <mergeCell ref="B89:E89"/>
    <mergeCell ref="B155:E155"/>
    <mergeCell ref="B156:E156"/>
    <mergeCell ref="B158:L159"/>
    <mergeCell ref="G160:G161"/>
    <mergeCell ref="H160:H161"/>
    <mergeCell ref="I160:I161"/>
    <mergeCell ref="J160:J161"/>
    <mergeCell ref="K160:K161"/>
    <mergeCell ref="B169:L169"/>
    <mergeCell ref="B171:L172"/>
    <mergeCell ref="B174:B175"/>
    <mergeCell ref="C174:C175"/>
    <mergeCell ref="D174:D175"/>
    <mergeCell ref="E174:F175"/>
    <mergeCell ref="G174:L175"/>
    <mergeCell ref="B162:E162"/>
    <mergeCell ref="B163:E163"/>
    <mergeCell ref="B164:E164"/>
    <mergeCell ref="B165:E165"/>
    <mergeCell ref="B166:E166"/>
    <mergeCell ref="B167:E167"/>
    <mergeCell ref="B176:B185"/>
    <mergeCell ref="C176:C185"/>
    <mergeCell ref="D176:D185"/>
    <mergeCell ref="E176:F185"/>
    <mergeCell ref="G176:L185"/>
    <mergeCell ref="B186:B195"/>
    <mergeCell ref="C186:C195"/>
    <mergeCell ref="D186:D195"/>
    <mergeCell ref="E186:F195"/>
    <mergeCell ref="G186:L195"/>
    <mergeCell ref="B216:B225"/>
    <mergeCell ref="C216:C225"/>
    <mergeCell ref="D216:D225"/>
    <mergeCell ref="E216:F225"/>
    <mergeCell ref="G216:L225"/>
    <mergeCell ref="B228:L228"/>
    <mergeCell ref="B196:B205"/>
    <mergeCell ref="C196:C205"/>
    <mergeCell ref="D196:D205"/>
    <mergeCell ref="E196:F205"/>
    <mergeCell ref="G196:L205"/>
    <mergeCell ref="B206:B215"/>
    <mergeCell ref="C206:C215"/>
    <mergeCell ref="D206:D215"/>
    <mergeCell ref="E206:F215"/>
    <mergeCell ref="G206:L215"/>
    <mergeCell ref="B238:E238"/>
    <mergeCell ref="B239:E239"/>
    <mergeCell ref="B240:E240"/>
    <mergeCell ref="B241:E241"/>
    <mergeCell ref="B242:E242"/>
    <mergeCell ref="B243:E243"/>
    <mergeCell ref="B229:L229"/>
    <mergeCell ref="B231:L232"/>
    <mergeCell ref="B236:F237"/>
    <mergeCell ref="G236:G237"/>
    <mergeCell ref="H236:H237"/>
    <mergeCell ref="I236:I237"/>
    <mergeCell ref="J236:J237"/>
    <mergeCell ref="K236:K237"/>
    <mergeCell ref="B233:L233"/>
    <mergeCell ref="B260:F261"/>
    <mergeCell ref="G260:G261"/>
    <mergeCell ref="H260:H261"/>
    <mergeCell ref="I260:I261"/>
    <mergeCell ref="J260:J261"/>
    <mergeCell ref="K260:K261"/>
    <mergeCell ref="B244:E244"/>
    <mergeCell ref="B245:E245"/>
    <mergeCell ref="B246:E246"/>
    <mergeCell ref="B247:E247"/>
    <mergeCell ref="B249:L249"/>
    <mergeCell ref="B251:L258"/>
    <mergeCell ref="B268:E268"/>
    <mergeCell ref="B269:E269"/>
    <mergeCell ref="B270:E270"/>
    <mergeCell ref="B271:E271"/>
    <mergeCell ref="B273:L273"/>
    <mergeCell ref="B275:L282"/>
    <mergeCell ref="B262:E262"/>
    <mergeCell ref="B263:E263"/>
    <mergeCell ref="B264:E264"/>
    <mergeCell ref="B265:E265"/>
    <mergeCell ref="B266:E266"/>
    <mergeCell ref="B267:E267"/>
    <mergeCell ref="B286:F289"/>
    <mergeCell ref="G286:G289"/>
    <mergeCell ref="H286:H289"/>
    <mergeCell ref="I286:I289"/>
    <mergeCell ref="J286:J289"/>
    <mergeCell ref="K286:K289"/>
    <mergeCell ref="B284:F285"/>
    <mergeCell ref="G284:G285"/>
    <mergeCell ref="H284:H285"/>
    <mergeCell ref="I284:I285"/>
    <mergeCell ref="J284:J285"/>
    <mergeCell ref="K284:K285"/>
    <mergeCell ref="B294:F297"/>
    <mergeCell ref="G294:G297"/>
    <mergeCell ref="H294:H297"/>
    <mergeCell ref="I294:I297"/>
    <mergeCell ref="J294:J297"/>
    <mergeCell ref="K294:K297"/>
    <mergeCell ref="B290:F293"/>
    <mergeCell ref="G290:G293"/>
    <mergeCell ref="H290:H293"/>
    <mergeCell ref="I290:I293"/>
    <mergeCell ref="J290:J293"/>
    <mergeCell ref="K290:K293"/>
    <mergeCell ref="B298:F301"/>
    <mergeCell ref="G298:G301"/>
    <mergeCell ref="H298:H301"/>
    <mergeCell ref="I298:I301"/>
    <mergeCell ref="J298:J301"/>
    <mergeCell ref="K298:K301"/>
    <mergeCell ref="B386:E386"/>
    <mergeCell ref="B387:E387"/>
    <mergeCell ref="B388:E388"/>
    <mergeCell ref="B323:C330"/>
    <mergeCell ref="D323:L330"/>
    <mergeCell ref="B332:L332"/>
    <mergeCell ref="B334:L334"/>
    <mergeCell ref="B336:L343"/>
    <mergeCell ref="B355:E355"/>
    <mergeCell ref="B379:L379"/>
    <mergeCell ref="B381:L381"/>
    <mergeCell ref="G383:G384"/>
    <mergeCell ref="H383:H384"/>
    <mergeCell ref="I383:I384"/>
    <mergeCell ref="B359:L366"/>
    <mergeCell ref="B368:L368"/>
    <mergeCell ref="B370:L377"/>
    <mergeCell ref="B402:L402"/>
    <mergeCell ref="B303:L303"/>
    <mergeCell ref="B305:L305"/>
    <mergeCell ref="B307:C314"/>
    <mergeCell ref="D307:L314"/>
    <mergeCell ref="B315:C322"/>
    <mergeCell ref="D315:L322"/>
    <mergeCell ref="B345:L345"/>
    <mergeCell ref="B347:L347"/>
    <mergeCell ref="G349:G350"/>
    <mergeCell ref="H349:H350"/>
    <mergeCell ref="I349:I350"/>
    <mergeCell ref="B351:E351"/>
    <mergeCell ref="B352:E352"/>
    <mergeCell ref="B353:E353"/>
    <mergeCell ref="B354:E354"/>
    <mergeCell ref="B385:E385"/>
    <mergeCell ref="B391:L391"/>
    <mergeCell ref="B393:L400"/>
    <mergeCell ref="B389:E389"/>
    <mergeCell ref="B447:C456"/>
    <mergeCell ref="D447:L456"/>
    <mergeCell ref="B423:L423"/>
    <mergeCell ref="B425:L425"/>
    <mergeCell ref="B427:C436"/>
    <mergeCell ref="D427:L436"/>
    <mergeCell ref="B437:C446"/>
    <mergeCell ref="D437:L446"/>
    <mergeCell ref="B403:L403"/>
    <mergeCell ref="B405:L405"/>
    <mergeCell ref="B408:C408"/>
    <mergeCell ref="B410:L410"/>
    <mergeCell ref="B412:L412"/>
    <mergeCell ref="B414:L421"/>
  </mergeCells>
  <conditionalFormatting sqref="G286:K287">
    <cfRule type="cellIs" dxfId="1" priority="4" operator="equal">
      <formula>"Error"</formula>
    </cfRule>
  </conditionalFormatting>
  <conditionalFormatting sqref="G290:K291 G294:K295 G298:K300">
    <cfRule type="cellIs" dxfId="0" priority="3" operator="equal">
      <formula>"Error"</formula>
    </cfRule>
  </conditionalFormatting>
  <dataValidations count="5">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J268:K270 J24:K25 J27:K29 G141:K142 G147:K148 G154:K155 J238:K239 J241:K241 J244:K246 J262:K263 J265:K265 J68:K72 J88:K92" xr:uid="{A96C97FF-AE77-4F99-BF77-A144C03E32FD}">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14 B111 B393 B336 B359 B370 B124" xr:uid="{EF5C1766-12E9-49C5-8995-F1B0E2122C79}">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92:I392 G73:K73 G143:K143 G149:K149 G156:K156 G240:K240 G355:I358 G264:K264 G42:K42 G271:K271 G266:K267 G247:K247 G242:K243 G153:K153 G30:K30 G26:K26 G162:K167 G351:I351 G385:I385 G388:I390 G93:K93" xr:uid="{5F9C9660-D04E-49C9-B3AA-96A68F4BF5B6}">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216:E216 C186:E186 C196:E196 G216 G186 G196 G206 C206:E206 D307:D309 D315 D323 D325:D326 D437 D447 D317:D318 D427" xr:uid="{52B31836-D03A-43FA-A2C2-22074426089E}">
      <formula1>1000</formula1>
    </dataValidation>
    <dataValidation type="decimal" operator="greaterThanOrEqual" allowBlank="1" errorTitle="Error / Erreur" error="Please input only numerical values into these cells./SVP donnez uniquement des valeurs numériques dans ces cellules." prompt="1000 character limit/limite de 1000 caractères" sqref="G27:I29 G24:I25 G238:I239 G241:I241 G244:I246 G262:I263 G265:I265 G268:I270 G352:I354 G386:I387 E408:J408 G68:I72 G88:I92" xr:uid="{875D77B8-B2D5-41C5-BEEE-53EE5674C940}">
      <formula1>0</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59" min="1" max="11" man="1"/>
    <brk id="119" min="1" max="11" man="1"/>
    <brk id="168" min="1" max="11" man="1"/>
    <brk id="227" min="1" max="11" man="1"/>
    <brk id="283" min="1" max="11" man="1"/>
    <brk id="344" min="1" max="11" man="1"/>
    <brk id="409"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8"/>
  <sheetViews>
    <sheetView showGridLines="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10.85546875" style="2" hidden="1" customWidth="1"/>
    <col min="16" max="16" width="8.85546875" style="2" hidden="1" customWidth="1"/>
    <col min="17" max="17" width="9.140625" style="2" customWidth="1"/>
    <col min="18" max="16384" width="9.140625" style="2"/>
  </cols>
  <sheetData>
    <row r="1" spans="1:16" x14ac:dyDescent="0.25">
      <c r="O1" s="2" t="s">
        <v>647</v>
      </c>
      <c r="P1" s="2" t="s">
        <v>647</v>
      </c>
    </row>
    <row r="2" spans="1:16" x14ac:dyDescent="0.25">
      <c r="B2" s="24" t="str">
        <f>'Pro 1'!B2</f>
        <v>PROTÉGÉ</v>
      </c>
      <c r="C2" s="24"/>
      <c r="O2" s="3" t="s">
        <v>127</v>
      </c>
      <c r="P2" s="3" t="s">
        <v>128</v>
      </c>
    </row>
    <row r="3" spans="1:16" x14ac:dyDescent="0.25">
      <c r="B3" s="25"/>
      <c r="C3" s="25"/>
      <c r="O3" s="8"/>
      <c r="P3" s="8"/>
    </row>
    <row r="4" spans="1:16" s="8" customFormat="1" x14ac:dyDescent="0.25">
      <c r="A4" s="19"/>
      <c r="B4" s="746" t="str">
        <f>Info!B4</f>
        <v>QUESTIONNAIRE À L’INTENTION DES PRODUCTEURS</v>
      </c>
      <c r="C4" s="747"/>
      <c r="D4" s="747"/>
      <c r="E4" s="747"/>
      <c r="F4" s="747"/>
      <c r="G4" s="747"/>
      <c r="H4" s="747"/>
      <c r="I4" s="747"/>
      <c r="J4" s="747"/>
      <c r="K4" s="747"/>
      <c r="L4" s="748"/>
      <c r="M4" s="20"/>
      <c r="N4" s="313"/>
      <c r="O4" s="16"/>
      <c r="P4" s="16"/>
    </row>
    <row r="5" spans="1:16" s="8" customFormat="1" x14ac:dyDescent="0.25">
      <c r="A5" s="19"/>
      <c r="B5" s="749" t="str">
        <f>Info!B5</f>
        <v>GC-2026-001</v>
      </c>
      <c r="C5" s="750"/>
      <c r="D5" s="750"/>
      <c r="E5" s="750"/>
      <c r="F5" s="750"/>
      <c r="G5" s="750"/>
      <c r="H5" s="750"/>
      <c r="I5" s="750"/>
      <c r="J5" s="750"/>
      <c r="K5" s="750"/>
      <c r="L5" s="751"/>
      <c r="M5" s="20"/>
      <c r="N5" s="20"/>
      <c r="O5" s="16"/>
      <c r="P5" s="16"/>
    </row>
    <row r="6" spans="1:16" s="17" customFormat="1" x14ac:dyDescent="0.25">
      <c r="A6" s="19"/>
      <c r="B6" s="749" t="str">
        <f>Info!B6</f>
        <v>PRODUITS DU BOIS - ARMOIRES ET VANITÉS EN BOIS MASSIF ET EN BOIS D'INGÉNIERIE</v>
      </c>
      <c r="C6" s="750"/>
      <c r="D6" s="750"/>
      <c r="E6" s="750"/>
      <c r="F6" s="750"/>
      <c r="G6" s="750"/>
      <c r="H6" s="750"/>
      <c r="I6" s="750"/>
      <c r="J6" s="750"/>
      <c r="K6" s="750"/>
      <c r="L6" s="751"/>
      <c r="M6" s="16"/>
      <c r="N6" s="16"/>
      <c r="O6" s="18"/>
      <c r="P6" s="18"/>
    </row>
    <row r="7" spans="1:16" s="17" customFormat="1" x14ac:dyDescent="0.25">
      <c r="A7" s="19"/>
      <c r="B7" s="278"/>
      <c r="C7" s="32"/>
      <c r="D7" s="32"/>
      <c r="E7" s="32"/>
      <c r="F7" s="32"/>
      <c r="G7" s="32"/>
      <c r="H7" s="32"/>
      <c r="I7" s="32"/>
      <c r="J7" s="32"/>
      <c r="K7" s="32"/>
      <c r="L7" s="279"/>
      <c r="M7" s="16"/>
      <c r="N7" s="16"/>
      <c r="O7" s="5"/>
    </row>
    <row r="8" spans="1:16" s="17" customFormat="1" x14ac:dyDescent="0.25">
      <c r="A8" s="19"/>
      <c r="B8" s="832" t="str">
        <f>Public!B8</f>
        <v>Les questions suivantes font référence aux marchandises comme définies dans la description du produit de l'onglet Intro.</v>
      </c>
      <c r="C8" s="833"/>
      <c r="D8" s="833"/>
      <c r="E8" s="833"/>
      <c r="F8" s="833"/>
      <c r="G8" s="833"/>
      <c r="H8" s="833"/>
      <c r="I8" s="833"/>
      <c r="J8" s="833"/>
      <c r="K8" s="833"/>
      <c r="L8" s="834"/>
      <c r="M8" s="16"/>
      <c r="N8" s="16"/>
      <c r="O8" s="18"/>
      <c r="P8" s="18"/>
    </row>
    <row r="9" spans="1:16" s="17" customFormat="1" x14ac:dyDescent="0.25">
      <c r="A9" s="19"/>
      <c r="B9" s="832" t="str">
        <f>Public!B9</f>
        <v>Des informations sur le produit et un glossaire de termes sont disponibles dans l'onglet Info.</v>
      </c>
      <c r="C9" s="833"/>
      <c r="D9" s="833"/>
      <c r="E9" s="833"/>
      <c r="F9" s="833"/>
      <c r="G9" s="833"/>
      <c r="H9" s="833"/>
      <c r="I9" s="833"/>
      <c r="J9" s="833"/>
      <c r="K9" s="833"/>
      <c r="L9" s="834"/>
      <c r="M9" s="16"/>
      <c r="N9" s="16"/>
      <c r="O9" s="18"/>
    </row>
    <row r="10" spans="1:16" s="17" customFormat="1" x14ac:dyDescent="0.25">
      <c r="A10" s="19"/>
      <c r="B10" s="832" t="str">
        <f>Public!B10</f>
        <v>Utilisez l'onglet AddPub si vous avez besoin de plus d'espace.</v>
      </c>
      <c r="C10" s="833"/>
      <c r="D10" s="833"/>
      <c r="E10" s="833"/>
      <c r="F10" s="833"/>
      <c r="G10" s="833"/>
      <c r="H10" s="833"/>
      <c r="I10" s="833"/>
      <c r="J10" s="833"/>
      <c r="K10" s="833"/>
      <c r="L10" s="834"/>
      <c r="M10" s="16"/>
      <c r="N10" s="16"/>
      <c r="O10" s="18"/>
      <c r="P10" s="18"/>
    </row>
    <row r="11" spans="1:16" s="9" customFormat="1" ht="15.75" x14ac:dyDescent="0.25">
      <c r="A11" s="19"/>
      <c r="B11" s="1067"/>
      <c r="C11" s="1067"/>
      <c r="D11" s="1067"/>
      <c r="E11" s="1067"/>
      <c r="F11" s="1067"/>
      <c r="G11" s="1067"/>
      <c r="H11" s="1067"/>
      <c r="I11" s="1067"/>
      <c r="J11" s="1067"/>
      <c r="K11" s="1067"/>
      <c r="L11" s="1067"/>
      <c r="O11" s="10"/>
      <c r="P11" s="10"/>
    </row>
    <row r="12" spans="1:16" x14ac:dyDescent="0.25">
      <c r="B12" s="716" t="str">
        <f>IF(Intro!$G$28="English",O12,P12)</f>
        <v>EFFETS NÉGATIFS DES IMPORTATIONS</v>
      </c>
      <c r="C12" s="717"/>
      <c r="D12" s="717"/>
      <c r="E12" s="717"/>
      <c r="F12" s="717"/>
      <c r="G12" s="717"/>
      <c r="H12" s="717"/>
      <c r="I12" s="717"/>
      <c r="J12" s="717"/>
      <c r="K12" s="717"/>
      <c r="L12" s="718"/>
      <c r="M12" s="149"/>
      <c r="O12" s="148" t="s">
        <v>599</v>
      </c>
      <c r="P12" s="148" t="s">
        <v>600</v>
      </c>
    </row>
    <row r="13" spans="1:16" x14ac:dyDescent="0.25">
      <c r="B13" s="806" t="s">
        <v>20</v>
      </c>
      <c r="C13" s="807"/>
      <c r="D13" s="807"/>
      <c r="E13" s="807"/>
      <c r="F13" s="807"/>
      <c r="G13" s="807"/>
      <c r="H13" s="807"/>
      <c r="I13" s="807"/>
      <c r="J13" s="807"/>
      <c r="K13" s="807"/>
      <c r="L13" s="808"/>
      <c r="M13" s="2"/>
    </row>
    <row r="14" spans="1:16" s="149" customFormat="1" x14ac:dyDescent="0.25">
      <c r="A14" s="186"/>
      <c r="B14" s="187"/>
      <c r="C14" s="188"/>
      <c r="D14" s="188"/>
      <c r="E14" s="188"/>
      <c r="F14" s="188"/>
      <c r="G14" s="188"/>
      <c r="H14" s="188"/>
      <c r="I14" s="188"/>
      <c r="J14" s="188"/>
      <c r="K14" s="188"/>
      <c r="L14" s="189"/>
    </row>
    <row r="15" spans="1:16" s="149" customFormat="1" x14ac:dyDescent="0.25">
      <c r="A15" s="186"/>
      <c r="B15" s="709" t="str">
        <f>IF(Intro!$G$28="English",O15,P15)</f>
        <v>Identifiez et expliquez tout effet négatif à l'égard des facteurs suivants en raison de l'importation des marchandises en cause depuis le 1er janvier 2023. Fournissez des pièces justificatives dans la mesure du possible.</v>
      </c>
      <c r="C15" s="710"/>
      <c r="D15" s="710"/>
      <c r="E15" s="710"/>
      <c r="F15" s="710"/>
      <c r="G15" s="710"/>
      <c r="H15" s="710"/>
      <c r="I15" s="710"/>
      <c r="J15" s="710"/>
      <c r="K15" s="710"/>
      <c r="L15" s="711"/>
      <c r="O15" s="149"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2023. Provide supporting documents to the extent available.</v>
      </c>
      <c r="P15" s="149"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2023. Fournissez des pièces justificatives dans la mesure du possible.</v>
      </c>
    </row>
    <row r="16" spans="1:16" s="149" customFormat="1" x14ac:dyDescent="0.25">
      <c r="A16" s="186"/>
      <c r="B16" s="709"/>
      <c r="C16" s="710"/>
      <c r="D16" s="710"/>
      <c r="E16" s="710"/>
      <c r="F16" s="710"/>
      <c r="G16" s="710"/>
      <c r="H16" s="710"/>
      <c r="I16" s="710"/>
      <c r="J16" s="710"/>
      <c r="K16" s="710"/>
      <c r="L16" s="711"/>
      <c r="O16" s="148" t="s">
        <v>296</v>
      </c>
      <c r="P16" s="148" t="s">
        <v>598</v>
      </c>
    </row>
    <row r="17" spans="1:16" s="149" customFormat="1" x14ac:dyDescent="0.25">
      <c r="A17" s="186"/>
      <c r="B17" s="187"/>
      <c r="C17" s="188"/>
      <c r="D17" s="188"/>
      <c r="E17" s="188"/>
      <c r="F17" s="188"/>
      <c r="G17" s="188"/>
      <c r="H17" s="188"/>
      <c r="I17" s="188"/>
      <c r="J17" s="188"/>
      <c r="K17" s="188"/>
      <c r="L17" s="189"/>
    </row>
    <row r="18" spans="1:16" s="149" customFormat="1" x14ac:dyDescent="0.25">
      <c r="A18" s="186"/>
      <c r="B18" s="1074" t="str">
        <f>IF(Intro!$G$28="English",O18,P18)</f>
        <v>Rendement du capital investi</v>
      </c>
      <c r="C18" s="1075"/>
      <c r="D18" s="812"/>
      <c r="E18" s="812"/>
      <c r="F18" s="812"/>
      <c r="G18" s="812"/>
      <c r="H18" s="812"/>
      <c r="I18" s="812"/>
      <c r="J18" s="812"/>
      <c r="K18" s="812"/>
      <c r="L18" s="824"/>
      <c r="O18" s="12" t="s">
        <v>87</v>
      </c>
      <c r="P18" s="149" t="s">
        <v>88</v>
      </c>
    </row>
    <row r="19" spans="1:16" s="149" customFormat="1" x14ac:dyDescent="0.25">
      <c r="A19" s="186"/>
      <c r="B19" s="1076"/>
      <c r="C19" s="1077"/>
      <c r="D19" s="812"/>
      <c r="E19" s="812"/>
      <c r="F19" s="812"/>
      <c r="G19" s="812"/>
      <c r="H19" s="812"/>
      <c r="I19" s="812"/>
      <c r="J19" s="812"/>
      <c r="K19" s="812"/>
      <c r="L19" s="824"/>
      <c r="O19" s="12"/>
    </row>
    <row r="20" spans="1:16" s="149" customFormat="1" x14ac:dyDescent="0.25">
      <c r="A20" s="186"/>
      <c r="B20" s="1076"/>
      <c r="C20" s="1077"/>
      <c r="D20" s="812"/>
      <c r="E20" s="812"/>
      <c r="F20" s="812"/>
      <c r="G20" s="812"/>
      <c r="H20" s="812"/>
      <c r="I20" s="812"/>
      <c r="J20" s="812"/>
      <c r="K20" s="812"/>
      <c r="L20" s="824"/>
      <c r="O20" s="12"/>
    </row>
    <row r="21" spans="1:16" s="149" customFormat="1" x14ac:dyDescent="0.25">
      <c r="A21" s="186"/>
      <c r="B21" s="1072" t="str">
        <f>IF(Intro!$G$28="English",$O$16,$P$16)</f>
        <v>Sélectionnez oui ou non</v>
      </c>
      <c r="C21" s="1073"/>
      <c r="D21" s="812"/>
      <c r="E21" s="812"/>
      <c r="F21" s="812"/>
      <c r="G21" s="812"/>
      <c r="H21" s="812"/>
      <c r="I21" s="812"/>
      <c r="J21" s="812"/>
      <c r="K21" s="812"/>
      <c r="L21" s="824"/>
      <c r="O21" s="12"/>
    </row>
    <row r="22" spans="1:16" s="149" customFormat="1" x14ac:dyDescent="0.25">
      <c r="A22" s="186"/>
      <c r="B22" s="1078"/>
      <c r="C22" s="1079"/>
      <c r="D22" s="812"/>
      <c r="E22" s="812"/>
      <c r="F22" s="812"/>
      <c r="G22" s="812"/>
      <c r="H22" s="812"/>
      <c r="I22" s="812"/>
      <c r="J22" s="812"/>
      <c r="K22" s="812"/>
      <c r="L22" s="824"/>
      <c r="O22" s="12"/>
    </row>
    <row r="23" spans="1:16" s="149" customFormat="1" x14ac:dyDescent="0.25">
      <c r="A23" s="186"/>
      <c r="B23" s="1070"/>
      <c r="C23" s="1071"/>
      <c r="D23" s="812"/>
      <c r="E23" s="812"/>
      <c r="F23" s="812"/>
      <c r="G23" s="812"/>
      <c r="H23" s="812"/>
      <c r="I23" s="812"/>
      <c r="J23" s="812"/>
      <c r="K23" s="812"/>
      <c r="L23" s="824"/>
      <c r="O23" s="12"/>
    </row>
    <row r="24" spans="1:16" s="149" customFormat="1" x14ac:dyDescent="0.25">
      <c r="A24" s="186"/>
      <c r="B24" s="1068"/>
      <c r="C24" s="1069"/>
      <c r="D24" s="812"/>
      <c r="E24" s="812"/>
      <c r="F24" s="812"/>
      <c r="G24" s="812"/>
      <c r="H24" s="812"/>
      <c r="I24" s="812"/>
      <c r="J24" s="812"/>
      <c r="K24" s="812"/>
      <c r="L24" s="824"/>
      <c r="O24" s="12"/>
    </row>
    <row r="25" spans="1:16" s="149" customFormat="1" x14ac:dyDescent="0.25">
      <c r="A25" s="186"/>
      <c r="B25" s="1068"/>
      <c r="C25" s="1069"/>
      <c r="D25" s="812"/>
      <c r="E25" s="812"/>
      <c r="F25" s="812"/>
      <c r="G25" s="812"/>
      <c r="H25" s="812"/>
      <c r="I25" s="812"/>
      <c r="J25" s="812"/>
      <c r="K25" s="812"/>
      <c r="L25" s="824"/>
      <c r="O25" s="12"/>
    </row>
    <row r="26" spans="1:16" s="149" customFormat="1" x14ac:dyDescent="0.25">
      <c r="A26" s="186"/>
      <c r="B26" s="1068"/>
      <c r="C26" s="1069"/>
      <c r="D26" s="812"/>
      <c r="E26" s="812"/>
      <c r="F26" s="812"/>
      <c r="G26" s="812"/>
      <c r="H26" s="812"/>
      <c r="I26" s="812"/>
      <c r="J26" s="812"/>
      <c r="K26" s="812"/>
      <c r="L26" s="824"/>
      <c r="O26" s="12"/>
    </row>
    <row r="27" spans="1:16" s="149" customFormat="1" x14ac:dyDescent="0.25">
      <c r="A27" s="186"/>
      <c r="B27" s="1072"/>
      <c r="C27" s="1073"/>
      <c r="D27" s="812"/>
      <c r="E27" s="812"/>
      <c r="F27" s="812"/>
      <c r="G27" s="812"/>
      <c r="H27" s="812"/>
      <c r="I27" s="812"/>
      <c r="J27" s="812"/>
      <c r="K27" s="812"/>
      <c r="L27" s="824"/>
      <c r="O27" s="12"/>
    </row>
    <row r="28" spans="1:16" s="149" customFormat="1" x14ac:dyDescent="0.25">
      <c r="A28" s="186"/>
      <c r="B28" s="1074" t="str">
        <f>IF(Intro!$G$28="English",O28,P28)</f>
        <v>Croissance</v>
      </c>
      <c r="C28" s="1075"/>
      <c r="D28" s="812"/>
      <c r="E28" s="812"/>
      <c r="F28" s="812"/>
      <c r="G28" s="812"/>
      <c r="H28" s="812"/>
      <c r="I28" s="812"/>
      <c r="J28" s="812"/>
      <c r="K28" s="812"/>
      <c r="L28" s="824"/>
      <c r="O28" s="12" t="s">
        <v>89</v>
      </c>
      <c r="P28" s="12" t="s">
        <v>90</v>
      </c>
    </row>
    <row r="29" spans="1:16" s="149" customFormat="1" x14ac:dyDescent="0.25">
      <c r="A29" s="186"/>
      <c r="B29" s="1076"/>
      <c r="C29" s="1077"/>
      <c r="D29" s="812"/>
      <c r="E29" s="812"/>
      <c r="F29" s="812"/>
      <c r="G29" s="812"/>
      <c r="H29" s="812"/>
      <c r="I29" s="812"/>
      <c r="J29" s="812"/>
      <c r="K29" s="812"/>
      <c r="L29" s="824"/>
    </row>
    <row r="30" spans="1:16" s="149" customFormat="1" x14ac:dyDescent="0.25">
      <c r="A30" s="186"/>
      <c r="B30" s="1076"/>
      <c r="C30" s="1077"/>
      <c r="D30" s="812"/>
      <c r="E30" s="812"/>
      <c r="F30" s="812"/>
      <c r="G30" s="812"/>
      <c r="H30" s="812"/>
      <c r="I30" s="812"/>
      <c r="J30" s="812"/>
      <c r="K30" s="812"/>
      <c r="L30" s="824"/>
    </row>
    <row r="31" spans="1:16" s="149" customFormat="1" x14ac:dyDescent="0.25">
      <c r="A31" s="186"/>
      <c r="B31" s="1072" t="str">
        <f>IF(Intro!$G$28="English",$O$16,$P$16)</f>
        <v>Sélectionnez oui ou non</v>
      </c>
      <c r="C31" s="1073"/>
      <c r="D31" s="812"/>
      <c r="E31" s="812"/>
      <c r="F31" s="812"/>
      <c r="G31" s="812"/>
      <c r="H31" s="812"/>
      <c r="I31" s="812"/>
      <c r="J31" s="812"/>
      <c r="K31" s="812"/>
      <c r="L31" s="824"/>
    </row>
    <row r="32" spans="1:16" s="149" customFormat="1" x14ac:dyDescent="0.25">
      <c r="A32" s="186"/>
      <c r="B32" s="1078"/>
      <c r="C32" s="1079"/>
      <c r="D32" s="812"/>
      <c r="E32" s="812"/>
      <c r="F32" s="812"/>
      <c r="G32" s="812"/>
      <c r="H32" s="812"/>
      <c r="I32" s="812"/>
      <c r="J32" s="812"/>
      <c r="K32" s="812"/>
      <c r="L32" s="824"/>
    </row>
    <row r="33" spans="1:16" s="149" customFormat="1" x14ac:dyDescent="0.25">
      <c r="A33" s="186"/>
      <c r="B33" s="1070"/>
      <c r="C33" s="1071"/>
      <c r="D33" s="812"/>
      <c r="E33" s="812"/>
      <c r="F33" s="812"/>
      <c r="G33" s="812"/>
      <c r="H33" s="812"/>
      <c r="I33" s="812"/>
      <c r="J33" s="812"/>
      <c r="K33" s="812"/>
      <c r="L33" s="824"/>
      <c r="O33" s="12"/>
    </row>
    <row r="34" spans="1:16" s="149" customFormat="1" x14ac:dyDescent="0.25">
      <c r="A34" s="186"/>
      <c r="B34" s="1068"/>
      <c r="C34" s="1069"/>
      <c r="D34" s="812"/>
      <c r="E34" s="812"/>
      <c r="F34" s="812"/>
      <c r="G34" s="812"/>
      <c r="H34" s="812"/>
      <c r="I34" s="812"/>
      <c r="J34" s="812"/>
      <c r="K34" s="812"/>
      <c r="L34" s="824"/>
      <c r="O34" s="12"/>
    </row>
    <row r="35" spans="1:16" s="149" customFormat="1" x14ac:dyDescent="0.25">
      <c r="A35" s="186"/>
      <c r="B35" s="1068"/>
      <c r="C35" s="1069"/>
      <c r="D35" s="812"/>
      <c r="E35" s="812"/>
      <c r="F35" s="812"/>
      <c r="G35" s="812"/>
      <c r="H35" s="812"/>
      <c r="I35" s="812"/>
      <c r="J35" s="812"/>
      <c r="K35" s="812"/>
      <c r="L35" s="824"/>
      <c r="O35" s="12"/>
    </row>
    <row r="36" spans="1:16" s="149" customFormat="1" x14ac:dyDescent="0.25">
      <c r="A36" s="186"/>
      <c r="B36" s="1068"/>
      <c r="C36" s="1069"/>
      <c r="D36" s="812"/>
      <c r="E36" s="812"/>
      <c r="F36" s="812"/>
      <c r="G36" s="812"/>
      <c r="H36" s="812"/>
      <c r="I36" s="812"/>
      <c r="J36" s="812"/>
      <c r="K36" s="812"/>
      <c r="L36" s="824"/>
      <c r="O36" s="12"/>
    </row>
    <row r="37" spans="1:16" s="149" customFormat="1" x14ac:dyDescent="0.25">
      <c r="A37" s="186"/>
      <c r="B37" s="1072"/>
      <c r="C37" s="1073"/>
      <c r="D37" s="812"/>
      <c r="E37" s="812"/>
      <c r="F37" s="812"/>
      <c r="G37" s="812"/>
      <c r="H37" s="812"/>
      <c r="I37" s="812"/>
      <c r="J37" s="812"/>
      <c r="K37" s="812"/>
      <c r="L37" s="824"/>
    </row>
    <row r="38" spans="1:16" s="149" customFormat="1" x14ac:dyDescent="0.25">
      <c r="A38" s="186"/>
      <c r="B38" s="1074" t="str">
        <f>IF(Intro!$G$28="English",O38,P38)</f>
        <v>Capacité de réunir des capitaux</v>
      </c>
      <c r="C38" s="1075"/>
      <c r="D38" s="812"/>
      <c r="E38" s="812"/>
      <c r="F38" s="812"/>
      <c r="G38" s="812"/>
      <c r="H38" s="812"/>
      <c r="I38" s="812"/>
      <c r="J38" s="812"/>
      <c r="K38" s="812"/>
      <c r="L38" s="824"/>
      <c r="O38" s="12" t="s">
        <v>91</v>
      </c>
      <c r="P38" s="12" t="s">
        <v>92</v>
      </c>
    </row>
    <row r="39" spans="1:16" s="149" customFormat="1" x14ac:dyDescent="0.25">
      <c r="A39" s="186"/>
      <c r="B39" s="1076"/>
      <c r="C39" s="1077"/>
      <c r="D39" s="812"/>
      <c r="E39" s="812"/>
      <c r="F39" s="812"/>
      <c r="G39" s="812"/>
      <c r="H39" s="812"/>
      <c r="I39" s="812"/>
      <c r="J39" s="812"/>
      <c r="K39" s="812"/>
      <c r="L39" s="824"/>
    </row>
    <row r="40" spans="1:16" s="149" customFormat="1" x14ac:dyDescent="0.25">
      <c r="A40" s="186"/>
      <c r="B40" s="1076"/>
      <c r="C40" s="1077"/>
      <c r="D40" s="812"/>
      <c r="E40" s="812"/>
      <c r="F40" s="812"/>
      <c r="G40" s="812"/>
      <c r="H40" s="812"/>
      <c r="I40" s="812"/>
      <c r="J40" s="812"/>
      <c r="K40" s="812"/>
      <c r="L40" s="824"/>
    </row>
    <row r="41" spans="1:16" s="149" customFormat="1" x14ac:dyDescent="0.25">
      <c r="A41" s="186"/>
      <c r="B41" s="1072" t="str">
        <f>IF(Intro!$G$28="English",$O$16,$P$16)</f>
        <v>Sélectionnez oui ou non</v>
      </c>
      <c r="C41" s="1073"/>
      <c r="D41" s="812"/>
      <c r="E41" s="812"/>
      <c r="F41" s="812"/>
      <c r="G41" s="812"/>
      <c r="H41" s="812"/>
      <c r="I41" s="812"/>
      <c r="J41" s="812"/>
      <c r="K41" s="812"/>
      <c r="L41" s="824"/>
    </row>
    <row r="42" spans="1:16" s="149" customFormat="1" x14ac:dyDescent="0.25">
      <c r="A42" s="186"/>
      <c r="B42" s="1078"/>
      <c r="C42" s="1079"/>
      <c r="D42" s="812"/>
      <c r="E42" s="812"/>
      <c r="F42" s="812"/>
      <c r="G42" s="812"/>
      <c r="H42" s="812"/>
      <c r="I42" s="812"/>
      <c r="J42" s="812"/>
      <c r="K42" s="812"/>
      <c r="L42" s="824"/>
      <c r="O42" s="12"/>
    </row>
    <row r="43" spans="1:16" s="149" customFormat="1" x14ac:dyDescent="0.25">
      <c r="A43" s="186"/>
      <c r="B43" s="1070"/>
      <c r="C43" s="1071"/>
      <c r="D43" s="812"/>
      <c r="E43" s="812"/>
      <c r="F43" s="812"/>
      <c r="G43" s="812"/>
      <c r="H43" s="812"/>
      <c r="I43" s="812"/>
      <c r="J43" s="812"/>
      <c r="K43" s="812"/>
      <c r="L43" s="824"/>
      <c r="O43" s="12"/>
    </row>
    <row r="44" spans="1:16" s="149" customFormat="1" x14ac:dyDescent="0.25">
      <c r="A44" s="186"/>
      <c r="B44" s="1068"/>
      <c r="C44" s="1069"/>
      <c r="D44" s="812"/>
      <c r="E44" s="812"/>
      <c r="F44" s="812"/>
      <c r="G44" s="812"/>
      <c r="H44" s="812"/>
      <c r="I44" s="812"/>
      <c r="J44" s="812"/>
      <c r="K44" s="812"/>
      <c r="L44" s="824"/>
      <c r="O44" s="12"/>
    </row>
    <row r="45" spans="1:16" s="149" customFormat="1" x14ac:dyDescent="0.25">
      <c r="A45" s="186"/>
      <c r="B45" s="1068"/>
      <c r="C45" s="1069"/>
      <c r="D45" s="812"/>
      <c r="E45" s="812"/>
      <c r="F45" s="812"/>
      <c r="G45" s="812"/>
      <c r="H45" s="812"/>
      <c r="I45" s="812"/>
      <c r="J45" s="812"/>
      <c r="K45" s="812"/>
      <c r="L45" s="824"/>
      <c r="O45" s="12"/>
    </row>
    <row r="46" spans="1:16" s="149" customFormat="1" x14ac:dyDescent="0.25">
      <c r="A46" s="186"/>
      <c r="B46" s="1068"/>
      <c r="C46" s="1069"/>
      <c r="D46" s="812"/>
      <c r="E46" s="812"/>
      <c r="F46" s="812"/>
      <c r="G46" s="812"/>
      <c r="H46" s="812"/>
      <c r="I46" s="812"/>
      <c r="J46" s="812"/>
      <c r="K46" s="812"/>
      <c r="L46" s="824"/>
      <c r="O46" s="12"/>
    </row>
    <row r="47" spans="1:16" s="149" customFormat="1" x14ac:dyDescent="0.25">
      <c r="A47" s="186"/>
      <c r="B47" s="1072"/>
      <c r="C47" s="1073"/>
      <c r="D47" s="812"/>
      <c r="E47" s="812"/>
      <c r="F47" s="812"/>
      <c r="G47" s="812"/>
      <c r="H47" s="812"/>
      <c r="I47" s="812"/>
      <c r="J47" s="812"/>
      <c r="K47" s="812"/>
      <c r="L47" s="824"/>
      <c r="O47" s="12"/>
    </row>
    <row r="48" spans="1:16" s="149" customFormat="1" x14ac:dyDescent="0.25">
      <c r="A48" s="186"/>
      <c r="B48" s="1074" t="str">
        <f>IF(Intro!$G$28="English",O48,P48)</f>
        <v xml:space="preserve">Projets de développement de la production </v>
      </c>
      <c r="C48" s="1075"/>
      <c r="D48" s="812"/>
      <c r="E48" s="812"/>
      <c r="F48" s="812"/>
      <c r="G48" s="812"/>
      <c r="H48" s="812"/>
      <c r="I48" s="812"/>
      <c r="J48" s="812"/>
      <c r="K48" s="812"/>
      <c r="L48" s="824"/>
      <c r="O48" s="12" t="s">
        <v>93</v>
      </c>
      <c r="P48" s="12" t="s">
        <v>94</v>
      </c>
    </row>
    <row r="49" spans="1:16" s="149" customFormat="1" x14ac:dyDescent="0.25">
      <c r="A49" s="186"/>
      <c r="B49" s="1076"/>
      <c r="C49" s="1077"/>
      <c r="D49" s="812"/>
      <c r="E49" s="812"/>
      <c r="F49" s="812"/>
      <c r="G49" s="812"/>
      <c r="H49" s="812"/>
      <c r="I49" s="812"/>
      <c r="J49" s="812"/>
      <c r="K49" s="812"/>
      <c r="L49" s="824"/>
      <c r="O49" s="12"/>
    </row>
    <row r="50" spans="1:16" s="149" customFormat="1" x14ac:dyDescent="0.25">
      <c r="A50" s="186"/>
      <c r="B50" s="1076"/>
      <c r="C50" s="1077"/>
      <c r="D50" s="812"/>
      <c r="E50" s="812"/>
      <c r="F50" s="812"/>
      <c r="G50" s="812"/>
      <c r="H50" s="812"/>
      <c r="I50" s="812"/>
      <c r="J50" s="812"/>
      <c r="K50" s="812"/>
      <c r="L50" s="824"/>
      <c r="O50" s="12"/>
    </row>
    <row r="51" spans="1:16" s="149" customFormat="1" x14ac:dyDescent="0.25">
      <c r="A51" s="186"/>
      <c r="B51" s="1072" t="str">
        <f>IF(Intro!$G$28="English",$O$16,$P$16)</f>
        <v>Sélectionnez oui ou non</v>
      </c>
      <c r="C51" s="1073"/>
      <c r="D51" s="812"/>
      <c r="E51" s="812"/>
      <c r="F51" s="812"/>
      <c r="G51" s="812"/>
      <c r="H51" s="812"/>
      <c r="I51" s="812"/>
      <c r="J51" s="812"/>
      <c r="K51" s="812"/>
      <c r="L51" s="824"/>
      <c r="O51" s="12"/>
    </row>
    <row r="52" spans="1:16" s="149" customFormat="1" x14ac:dyDescent="0.25">
      <c r="A52" s="186"/>
      <c r="B52" s="1078"/>
      <c r="C52" s="1079"/>
      <c r="D52" s="812"/>
      <c r="E52" s="812"/>
      <c r="F52" s="812"/>
      <c r="G52" s="812"/>
      <c r="H52" s="812"/>
      <c r="I52" s="812"/>
      <c r="J52" s="812"/>
      <c r="K52" s="812"/>
      <c r="L52" s="824"/>
      <c r="O52" s="12"/>
    </row>
    <row r="53" spans="1:16" s="149" customFormat="1" x14ac:dyDescent="0.25">
      <c r="A53" s="186"/>
      <c r="B53" s="1070"/>
      <c r="C53" s="1071"/>
      <c r="D53" s="812"/>
      <c r="E53" s="812"/>
      <c r="F53" s="812"/>
      <c r="G53" s="812"/>
      <c r="H53" s="812"/>
      <c r="I53" s="812"/>
      <c r="J53" s="812"/>
      <c r="K53" s="812"/>
      <c r="L53" s="824"/>
      <c r="O53" s="12"/>
    </row>
    <row r="54" spans="1:16" s="149" customFormat="1" x14ac:dyDescent="0.25">
      <c r="A54" s="186"/>
      <c r="B54" s="1068"/>
      <c r="C54" s="1069"/>
      <c r="D54" s="812"/>
      <c r="E54" s="812"/>
      <c r="F54" s="812"/>
      <c r="G54" s="812"/>
      <c r="H54" s="812"/>
      <c r="I54" s="812"/>
      <c r="J54" s="812"/>
      <c r="K54" s="812"/>
      <c r="L54" s="824"/>
      <c r="O54" s="12"/>
    </row>
    <row r="55" spans="1:16" s="149" customFormat="1" x14ac:dyDescent="0.25">
      <c r="A55" s="186"/>
      <c r="B55" s="1068"/>
      <c r="C55" s="1069"/>
      <c r="D55" s="812"/>
      <c r="E55" s="812"/>
      <c r="F55" s="812"/>
      <c r="G55" s="812"/>
      <c r="H55" s="812"/>
      <c r="I55" s="812"/>
      <c r="J55" s="812"/>
      <c r="K55" s="812"/>
      <c r="L55" s="824"/>
      <c r="O55" s="12"/>
    </row>
    <row r="56" spans="1:16" s="149" customFormat="1" x14ac:dyDescent="0.25">
      <c r="A56" s="186"/>
      <c r="B56" s="1068"/>
      <c r="C56" s="1069"/>
      <c r="D56" s="812"/>
      <c r="E56" s="812"/>
      <c r="F56" s="812"/>
      <c r="G56" s="812"/>
      <c r="H56" s="812"/>
      <c r="I56" s="812"/>
      <c r="J56" s="812"/>
      <c r="K56" s="812"/>
      <c r="L56" s="824"/>
      <c r="O56" s="12"/>
    </row>
    <row r="57" spans="1:16" s="149" customFormat="1" x14ac:dyDescent="0.25">
      <c r="A57" s="186"/>
      <c r="B57" s="1072"/>
      <c r="C57" s="1073"/>
      <c r="D57" s="812"/>
      <c r="E57" s="812"/>
      <c r="F57" s="812"/>
      <c r="G57" s="812"/>
      <c r="H57" s="812"/>
      <c r="I57" s="812"/>
      <c r="J57" s="812"/>
      <c r="K57" s="812"/>
      <c r="L57" s="824"/>
      <c r="O57" s="12"/>
    </row>
    <row r="58" spans="1:16" s="149" customFormat="1" x14ac:dyDescent="0.25">
      <c r="A58" s="186"/>
      <c r="B58" s="1074" t="str">
        <f>IF(Intro!$G$28="English",O58,P58)</f>
        <v>Les niveaux d’emploi de votre entreprise</v>
      </c>
      <c r="C58" s="1075"/>
      <c r="D58" s="812"/>
      <c r="E58" s="812"/>
      <c r="F58" s="812"/>
      <c r="G58" s="812"/>
      <c r="H58" s="812"/>
      <c r="I58" s="812"/>
      <c r="J58" s="812"/>
      <c r="K58" s="812"/>
      <c r="L58" s="824"/>
      <c r="O58" s="12" t="s">
        <v>243</v>
      </c>
      <c r="P58" s="12" t="s">
        <v>244</v>
      </c>
    </row>
    <row r="59" spans="1:16" s="149" customFormat="1" x14ac:dyDescent="0.25">
      <c r="A59" s="186"/>
      <c r="B59" s="1076"/>
      <c r="C59" s="1077"/>
      <c r="D59" s="812"/>
      <c r="E59" s="812"/>
      <c r="F59" s="812"/>
      <c r="G59" s="812"/>
      <c r="H59" s="812"/>
      <c r="I59" s="812"/>
      <c r="J59" s="812"/>
      <c r="K59" s="812"/>
      <c r="L59" s="824"/>
      <c r="O59" s="12"/>
    </row>
    <row r="60" spans="1:16" s="149" customFormat="1" x14ac:dyDescent="0.25">
      <c r="A60" s="186"/>
      <c r="B60" s="1076"/>
      <c r="C60" s="1077"/>
      <c r="D60" s="812"/>
      <c r="E60" s="812"/>
      <c r="F60" s="812"/>
      <c r="G60" s="812"/>
      <c r="H60" s="812"/>
      <c r="I60" s="812"/>
      <c r="J60" s="812"/>
      <c r="K60" s="812"/>
      <c r="L60" s="824"/>
      <c r="O60" s="12"/>
    </row>
    <row r="61" spans="1:16" s="149" customFormat="1" x14ac:dyDescent="0.25">
      <c r="A61" s="186"/>
      <c r="B61" s="1072" t="str">
        <f>IF(Intro!$G$28="English",$O$16,$P$16)</f>
        <v>Sélectionnez oui ou non</v>
      </c>
      <c r="C61" s="1073"/>
      <c r="D61" s="812"/>
      <c r="E61" s="812"/>
      <c r="F61" s="812"/>
      <c r="G61" s="812"/>
      <c r="H61" s="812"/>
      <c r="I61" s="812"/>
      <c r="J61" s="812"/>
      <c r="K61" s="812"/>
      <c r="L61" s="824"/>
      <c r="O61" s="12"/>
    </row>
    <row r="62" spans="1:16" s="149" customFormat="1" x14ac:dyDescent="0.25">
      <c r="A62" s="186"/>
      <c r="B62" s="1078"/>
      <c r="C62" s="1079"/>
      <c r="D62" s="812"/>
      <c r="E62" s="812"/>
      <c r="F62" s="812"/>
      <c r="G62" s="812"/>
      <c r="H62" s="812"/>
      <c r="I62" s="812"/>
      <c r="J62" s="812"/>
      <c r="K62" s="812"/>
      <c r="L62" s="824"/>
      <c r="O62" s="12"/>
    </row>
    <row r="63" spans="1:16" s="149" customFormat="1" x14ac:dyDescent="0.25">
      <c r="A63" s="186"/>
      <c r="B63" s="1070"/>
      <c r="C63" s="1071"/>
      <c r="D63" s="812"/>
      <c r="E63" s="812"/>
      <c r="F63" s="812"/>
      <c r="G63" s="812"/>
      <c r="H63" s="812"/>
      <c r="I63" s="812"/>
      <c r="J63" s="812"/>
      <c r="K63" s="812"/>
      <c r="L63" s="824"/>
      <c r="O63" s="12"/>
    </row>
    <row r="64" spans="1:16" s="149" customFormat="1" x14ac:dyDescent="0.25">
      <c r="A64" s="186"/>
      <c r="B64" s="1068"/>
      <c r="C64" s="1069"/>
      <c r="D64" s="812"/>
      <c r="E64" s="812"/>
      <c r="F64" s="812"/>
      <c r="G64" s="812"/>
      <c r="H64" s="812"/>
      <c r="I64" s="812"/>
      <c r="J64" s="812"/>
      <c r="K64" s="812"/>
      <c r="L64" s="824"/>
      <c r="O64" s="12"/>
    </row>
    <row r="65" spans="1:16" s="149" customFormat="1" x14ac:dyDescent="0.25">
      <c r="A65" s="186"/>
      <c r="B65" s="1068"/>
      <c r="C65" s="1069"/>
      <c r="D65" s="812"/>
      <c r="E65" s="812"/>
      <c r="F65" s="812"/>
      <c r="G65" s="812"/>
      <c r="H65" s="812"/>
      <c r="I65" s="812"/>
      <c r="J65" s="812"/>
      <c r="K65" s="812"/>
      <c r="L65" s="824"/>
      <c r="O65" s="12"/>
    </row>
    <row r="66" spans="1:16" s="149" customFormat="1" x14ac:dyDescent="0.25">
      <c r="A66" s="186"/>
      <c r="B66" s="1068"/>
      <c r="C66" s="1069"/>
      <c r="D66" s="812"/>
      <c r="E66" s="812"/>
      <c r="F66" s="812"/>
      <c r="G66" s="812"/>
      <c r="H66" s="812"/>
      <c r="I66" s="812"/>
      <c r="J66" s="812"/>
      <c r="K66" s="812"/>
      <c r="L66" s="824"/>
      <c r="O66" s="12"/>
    </row>
    <row r="67" spans="1:16" s="149" customFormat="1" x14ac:dyDescent="0.25">
      <c r="A67" s="186"/>
      <c r="B67" s="1072"/>
      <c r="C67" s="1073"/>
      <c r="D67" s="812"/>
      <c r="E67" s="812"/>
      <c r="F67" s="812"/>
      <c r="G67" s="812"/>
      <c r="H67" s="812"/>
      <c r="I67" s="812"/>
      <c r="J67" s="812"/>
      <c r="K67" s="812"/>
      <c r="L67" s="824"/>
      <c r="O67" s="12"/>
    </row>
    <row r="68" spans="1:16" s="149" customFormat="1" x14ac:dyDescent="0.25">
      <c r="A68" s="186"/>
      <c r="B68" s="1074" t="str">
        <f>IF(Intro!$G$28="English",O68,P68)</f>
        <v>Les salaires de vos employés</v>
      </c>
      <c r="C68" s="1075"/>
      <c r="D68" s="812"/>
      <c r="E68" s="812"/>
      <c r="F68" s="812"/>
      <c r="G68" s="812"/>
      <c r="H68" s="812"/>
      <c r="I68" s="812"/>
      <c r="J68" s="812"/>
      <c r="K68" s="812"/>
      <c r="L68" s="824"/>
      <c r="O68" s="12" t="s">
        <v>245</v>
      </c>
      <c r="P68" s="12" t="s">
        <v>246</v>
      </c>
    </row>
    <row r="69" spans="1:16" s="149" customFormat="1" x14ac:dyDescent="0.25">
      <c r="A69" s="186"/>
      <c r="B69" s="1076"/>
      <c r="C69" s="1077"/>
      <c r="D69" s="812"/>
      <c r="E69" s="812"/>
      <c r="F69" s="812"/>
      <c r="G69" s="812"/>
      <c r="H69" s="812"/>
      <c r="I69" s="812"/>
      <c r="J69" s="812"/>
      <c r="K69" s="812"/>
      <c r="L69" s="824"/>
      <c r="O69" s="12"/>
    </row>
    <row r="70" spans="1:16" s="149" customFormat="1" x14ac:dyDescent="0.25">
      <c r="A70" s="186"/>
      <c r="B70" s="1076"/>
      <c r="C70" s="1077"/>
      <c r="D70" s="812"/>
      <c r="E70" s="812"/>
      <c r="F70" s="812"/>
      <c r="G70" s="812"/>
      <c r="H70" s="812"/>
      <c r="I70" s="812"/>
      <c r="J70" s="812"/>
      <c r="K70" s="812"/>
      <c r="L70" s="824"/>
      <c r="O70" s="12"/>
    </row>
    <row r="71" spans="1:16" s="149" customFormat="1" x14ac:dyDescent="0.25">
      <c r="A71" s="186"/>
      <c r="B71" s="1072" t="str">
        <f>IF(Intro!$G$28="English",$O$16,$P$16)</f>
        <v>Sélectionnez oui ou non</v>
      </c>
      <c r="C71" s="1073"/>
      <c r="D71" s="812"/>
      <c r="E71" s="812"/>
      <c r="F71" s="812"/>
      <c r="G71" s="812"/>
      <c r="H71" s="812"/>
      <c r="I71" s="812"/>
      <c r="J71" s="812"/>
      <c r="K71" s="812"/>
      <c r="L71" s="824"/>
      <c r="O71" s="12"/>
    </row>
    <row r="72" spans="1:16" s="149" customFormat="1" x14ac:dyDescent="0.25">
      <c r="A72" s="186"/>
      <c r="B72" s="1078"/>
      <c r="C72" s="1079"/>
      <c r="D72" s="812"/>
      <c r="E72" s="812"/>
      <c r="F72" s="812"/>
      <c r="G72" s="812"/>
      <c r="H72" s="812"/>
      <c r="I72" s="812"/>
      <c r="J72" s="812"/>
      <c r="K72" s="812"/>
      <c r="L72" s="824"/>
      <c r="O72" s="12"/>
    </row>
    <row r="73" spans="1:16" s="149" customFormat="1" x14ac:dyDescent="0.25">
      <c r="A73" s="186"/>
      <c r="B73" s="1070"/>
      <c r="C73" s="1071"/>
      <c r="D73" s="812"/>
      <c r="E73" s="812"/>
      <c r="F73" s="812"/>
      <c r="G73" s="812"/>
      <c r="H73" s="812"/>
      <c r="I73" s="812"/>
      <c r="J73" s="812"/>
      <c r="K73" s="812"/>
      <c r="L73" s="824"/>
      <c r="O73" s="12"/>
    </row>
    <row r="74" spans="1:16" s="149" customFormat="1" x14ac:dyDescent="0.25">
      <c r="A74" s="186"/>
      <c r="B74" s="1068"/>
      <c r="C74" s="1069"/>
      <c r="D74" s="812"/>
      <c r="E74" s="812"/>
      <c r="F74" s="812"/>
      <c r="G74" s="812"/>
      <c r="H74" s="812"/>
      <c r="I74" s="812"/>
      <c r="J74" s="812"/>
      <c r="K74" s="812"/>
      <c r="L74" s="824"/>
      <c r="O74" s="12"/>
    </row>
    <row r="75" spans="1:16" s="149" customFormat="1" x14ac:dyDescent="0.25">
      <c r="A75" s="186"/>
      <c r="B75" s="1068"/>
      <c r="C75" s="1069"/>
      <c r="D75" s="812"/>
      <c r="E75" s="812"/>
      <c r="F75" s="812"/>
      <c r="G75" s="812"/>
      <c r="H75" s="812"/>
      <c r="I75" s="812"/>
      <c r="J75" s="812"/>
      <c r="K75" s="812"/>
      <c r="L75" s="824"/>
      <c r="O75" s="12"/>
    </row>
    <row r="76" spans="1:16" s="149" customFormat="1" x14ac:dyDescent="0.25">
      <c r="A76" s="186"/>
      <c r="B76" s="1068"/>
      <c r="C76" s="1069"/>
      <c r="D76" s="812"/>
      <c r="E76" s="812"/>
      <c r="F76" s="812"/>
      <c r="G76" s="812"/>
      <c r="H76" s="812"/>
      <c r="I76" s="812"/>
      <c r="J76" s="812"/>
      <c r="K76" s="812"/>
      <c r="L76" s="824"/>
      <c r="O76" s="12"/>
    </row>
    <row r="77" spans="1:16" s="149" customFormat="1" x14ac:dyDescent="0.25">
      <c r="A77" s="186"/>
      <c r="B77" s="1072"/>
      <c r="C77" s="1073"/>
      <c r="D77" s="812"/>
      <c r="E77" s="812"/>
      <c r="F77" s="812"/>
      <c r="G77" s="812"/>
      <c r="H77" s="812"/>
      <c r="I77" s="812"/>
      <c r="J77" s="812"/>
      <c r="K77" s="812"/>
      <c r="L77" s="824"/>
      <c r="O77" s="12"/>
    </row>
    <row r="78" spans="1:16" s="149" customFormat="1" x14ac:dyDescent="0.25">
      <c r="A78" s="186"/>
      <c r="B78" s="1074" t="str">
        <f>IF(Intro!$G$28="English",O78,P78)</f>
        <v>Le nombre d’heures de travail</v>
      </c>
      <c r="C78" s="1075"/>
      <c r="D78" s="812"/>
      <c r="E78" s="812"/>
      <c r="F78" s="812"/>
      <c r="G78" s="812"/>
      <c r="H78" s="812"/>
      <c r="I78" s="812"/>
      <c r="J78" s="812"/>
      <c r="K78" s="812"/>
      <c r="L78" s="824"/>
      <c r="O78" s="12" t="s">
        <v>247</v>
      </c>
      <c r="P78" s="12" t="s">
        <v>248</v>
      </c>
    </row>
    <row r="79" spans="1:16" s="149" customFormat="1" x14ac:dyDescent="0.25">
      <c r="A79" s="186"/>
      <c r="B79" s="1076"/>
      <c r="C79" s="1077"/>
      <c r="D79" s="812"/>
      <c r="E79" s="812"/>
      <c r="F79" s="812"/>
      <c r="G79" s="812"/>
      <c r="H79" s="812"/>
      <c r="I79" s="812"/>
      <c r="J79" s="812"/>
      <c r="K79" s="812"/>
      <c r="L79" s="824"/>
      <c r="O79" s="12"/>
    </row>
    <row r="80" spans="1:16" s="149" customFormat="1" x14ac:dyDescent="0.25">
      <c r="A80" s="186"/>
      <c r="B80" s="1076"/>
      <c r="C80" s="1077"/>
      <c r="D80" s="812"/>
      <c r="E80" s="812"/>
      <c r="F80" s="812"/>
      <c r="G80" s="812"/>
      <c r="H80" s="812"/>
      <c r="I80" s="812"/>
      <c r="J80" s="812"/>
      <c r="K80" s="812"/>
      <c r="L80" s="824"/>
      <c r="O80" s="12"/>
    </row>
    <row r="81" spans="1:16" s="149" customFormat="1" x14ac:dyDescent="0.25">
      <c r="A81" s="186"/>
      <c r="B81" s="1072" t="str">
        <f>IF(Intro!$G$28="English",$O$16,$P$16)</f>
        <v>Sélectionnez oui ou non</v>
      </c>
      <c r="C81" s="1073"/>
      <c r="D81" s="812"/>
      <c r="E81" s="812"/>
      <c r="F81" s="812"/>
      <c r="G81" s="812"/>
      <c r="H81" s="812"/>
      <c r="I81" s="812"/>
      <c r="J81" s="812"/>
      <c r="K81" s="812"/>
      <c r="L81" s="824"/>
      <c r="O81" s="12"/>
    </row>
    <row r="82" spans="1:16" s="149" customFormat="1" x14ac:dyDescent="0.25">
      <c r="A82" s="186"/>
      <c r="B82" s="1078"/>
      <c r="C82" s="1079"/>
      <c r="D82" s="812"/>
      <c r="E82" s="812"/>
      <c r="F82" s="812"/>
      <c r="G82" s="812"/>
      <c r="H82" s="812"/>
      <c r="I82" s="812"/>
      <c r="J82" s="812"/>
      <c r="K82" s="812"/>
      <c r="L82" s="824"/>
      <c r="O82" s="12"/>
    </row>
    <row r="83" spans="1:16" s="149" customFormat="1" x14ac:dyDescent="0.25">
      <c r="A83" s="186"/>
      <c r="B83" s="1070"/>
      <c r="C83" s="1071"/>
      <c r="D83" s="812"/>
      <c r="E83" s="812"/>
      <c r="F83" s="812"/>
      <c r="G83" s="812"/>
      <c r="H83" s="812"/>
      <c r="I83" s="812"/>
      <c r="J83" s="812"/>
      <c r="K83" s="812"/>
      <c r="L83" s="824"/>
      <c r="O83" s="12"/>
    </row>
    <row r="84" spans="1:16" s="149" customFormat="1" x14ac:dyDescent="0.25">
      <c r="A84" s="186"/>
      <c r="B84" s="1068"/>
      <c r="C84" s="1069"/>
      <c r="D84" s="812"/>
      <c r="E84" s="812"/>
      <c r="F84" s="812"/>
      <c r="G84" s="812"/>
      <c r="H84" s="812"/>
      <c r="I84" s="812"/>
      <c r="J84" s="812"/>
      <c r="K84" s="812"/>
      <c r="L84" s="824"/>
      <c r="O84" s="12"/>
    </row>
    <row r="85" spans="1:16" s="149" customFormat="1" x14ac:dyDescent="0.25">
      <c r="A85" s="186"/>
      <c r="B85" s="1068"/>
      <c r="C85" s="1069"/>
      <c r="D85" s="812"/>
      <c r="E85" s="812"/>
      <c r="F85" s="812"/>
      <c r="G85" s="812"/>
      <c r="H85" s="812"/>
      <c r="I85" s="812"/>
      <c r="J85" s="812"/>
      <c r="K85" s="812"/>
      <c r="L85" s="824"/>
      <c r="O85" s="12"/>
    </row>
    <row r="86" spans="1:16" s="149" customFormat="1" x14ac:dyDescent="0.25">
      <c r="A86" s="186"/>
      <c r="B86" s="1068"/>
      <c r="C86" s="1069"/>
      <c r="D86" s="812"/>
      <c r="E86" s="812"/>
      <c r="F86" s="812"/>
      <c r="G86" s="812"/>
      <c r="H86" s="812"/>
      <c r="I86" s="812"/>
      <c r="J86" s="812"/>
      <c r="K86" s="812"/>
      <c r="L86" s="824"/>
      <c r="O86" s="12"/>
    </row>
    <row r="87" spans="1:16" s="149" customFormat="1" x14ac:dyDescent="0.25">
      <c r="A87" s="186"/>
      <c r="B87" s="1072"/>
      <c r="C87" s="1073"/>
      <c r="D87" s="812"/>
      <c r="E87" s="812"/>
      <c r="F87" s="812"/>
      <c r="G87" s="812"/>
      <c r="H87" s="812"/>
      <c r="I87" s="812"/>
      <c r="J87" s="812"/>
      <c r="K87" s="812"/>
      <c r="L87" s="824"/>
      <c r="O87" s="12"/>
    </row>
    <row r="88" spans="1:16" s="149" customFormat="1" x14ac:dyDescent="0.25">
      <c r="A88" s="186"/>
      <c r="B88" s="1074" t="str">
        <f>IF(Intro!$G$28="English",O88,P88)</f>
        <v>Le régime de pension</v>
      </c>
      <c r="C88" s="1075"/>
      <c r="D88" s="812"/>
      <c r="E88" s="812"/>
      <c r="F88" s="812"/>
      <c r="G88" s="812"/>
      <c r="H88" s="812"/>
      <c r="I88" s="812"/>
      <c r="J88" s="812"/>
      <c r="K88" s="812"/>
      <c r="L88" s="824"/>
      <c r="O88" s="12" t="s">
        <v>249</v>
      </c>
      <c r="P88" s="12" t="s">
        <v>250</v>
      </c>
    </row>
    <row r="89" spans="1:16" s="149" customFormat="1" x14ac:dyDescent="0.25">
      <c r="A89" s="186"/>
      <c r="B89" s="1076"/>
      <c r="C89" s="1077"/>
      <c r="D89" s="812"/>
      <c r="E89" s="812"/>
      <c r="F89" s="812"/>
      <c r="G89" s="812"/>
      <c r="H89" s="812"/>
      <c r="I89" s="812"/>
      <c r="J89" s="812"/>
      <c r="K89" s="812"/>
      <c r="L89" s="824"/>
      <c r="O89" s="12"/>
    </row>
    <row r="90" spans="1:16" s="149" customFormat="1" x14ac:dyDescent="0.25">
      <c r="A90" s="186"/>
      <c r="B90" s="1076"/>
      <c r="C90" s="1077"/>
      <c r="D90" s="812"/>
      <c r="E90" s="812"/>
      <c r="F90" s="812"/>
      <c r="G90" s="812"/>
      <c r="H90" s="812"/>
      <c r="I90" s="812"/>
      <c r="J90" s="812"/>
      <c r="K90" s="812"/>
      <c r="L90" s="824"/>
      <c r="O90" s="12"/>
    </row>
    <row r="91" spans="1:16" s="149" customFormat="1" x14ac:dyDescent="0.25">
      <c r="A91" s="186"/>
      <c r="B91" s="1072" t="str">
        <f>IF(Intro!$G$28="English",$O$16,$P$16)</f>
        <v>Sélectionnez oui ou non</v>
      </c>
      <c r="C91" s="1073"/>
      <c r="D91" s="812"/>
      <c r="E91" s="812"/>
      <c r="F91" s="812"/>
      <c r="G91" s="812"/>
      <c r="H91" s="812"/>
      <c r="I91" s="812"/>
      <c r="J91" s="812"/>
      <c r="K91" s="812"/>
      <c r="L91" s="824"/>
      <c r="O91" s="12"/>
    </row>
    <row r="92" spans="1:16" s="149" customFormat="1" x14ac:dyDescent="0.25">
      <c r="A92" s="186"/>
      <c r="B92" s="1078"/>
      <c r="C92" s="1079"/>
      <c r="D92" s="812"/>
      <c r="E92" s="812"/>
      <c r="F92" s="812"/>
      <c r="G92" s="812"/>
      <c r="H92" s="812"/>
      <c r="I92" s="812"/>
      <c r="J92" s="812"/>
      <c r="K92" s="812"/>
      <c r="L92" s="824"/>
      <c r="O92" s="12"/>
    </row>
    <row r="93" spans="1:16" s="149" customFormat="1" x14ac:dyDescent="0.25">
      <c r="A93" s="186"/>
      <c r="B93" s="1070"/>
      <c r="C93" s="1071"/>
      <c r="D93" s="812"/>
      <c r="E93" s="812"/>
      <c r="F93" s="812"/>
      <c r="G93" s="812"/>
      <c r="H93" s="812"/>
      <c r="I93" s="812"/>
      <c r="J93" s="812"/>
      <c r="K93" s="812"/>
      <c r="L93" s="824"/>
      <c r="O93" s="12"/>
    </row>
    <row r="94" spans="1:16" s="149" customFormat="1" x14ac:dyDescent="0.25">
      <c r="A94" s="186"/>
      <c r="B94" s="1068"/>
      <c r="C94" s="1069"/>
      <c r="D94" s="812"/>
      <c r="E94" s="812"/>
      <c r="F94" s="812"/>
      <c r="G94" s="812"/>
      <c r="H94" s="812"/>
      <c r="I94" s="812"/>
      <c r="J94" s="812"/>
      <c r="K94" s="812"/>
      <c r="L94" s="824"/>
      <c r="O94" s="12"/>
    </row>
    <row r="95" spans="1:16" s="149" customFormat="1" x14ac:dyDescent="0.25">
      <c r="A95" s="186"/>
      <c r="B95" s="1068"/>
      <c r="C95" s="1069"/>
      <c r="D95" s="812"/>
      <c r="E95" s="812"/>
      <c r="F95" s="812"/>
      <c r="G95" s="812"/>
      <c r="H95" s="812"/>
      <c r="I95" s="812"/>
      <c r="J95" s="812"/>
      <c r="K95" s="812"/>
      <c r="L95" s="824"/>
      <c r="O95" s="12"/>
    </row>
    <row r="96" spans="1:16" s="149" customFormat="1" x14ac:dyDescent="0.25">
      <c r="A96" s="186"/>
      <c r="B96" s="1068"/>
      <c r="C96" s="1069"/>
      <c r="D96" s="812"/>
      <c r="E96" s="812"/>
      <c r="F96" s="812"/>
      <c r="G96" s="812"/>
      <c r="H96" s="812"/>
      <c r="I96" s="812"/>
      <c r="J96" s="812"/>
      <c r="K96" s="812"/>
      <c r="L96" s="824"/>
      <c r="O96" s="12"/>
    </row>
    <row r="97" spans="1:16" s="149" customFormat="1" x14ac:dyDescent="0.25">
      <c r="A97" s="186"/>
      <c r="B97" s="1072"/>
      <c r="C97" s="1073"/>
      <c r="D97" s="812"/>
      <c r="E97" s="812"/>
      <c r="F97" s="812"/>
      <c r="G97" s="812"/>
      <c r="H97" s="812"/>
      <c r="I97" s="812"/>
      <c r="J97" s="812"/>
      <c r="K97" s="812"/>
      <c r="L97" s="824"/>
      <c r="O97" s="12"/>
    </row>
    <row r="98" spans="1:16" s="149" customFormat="1" x14ac:dyDescent="0.25">
      <c r="A98" s="186"/>
      <c r="B98" s="1074" t="str">
        <f>IF(Intro!$G$28="English",O98,P98)</f>
        <v>Les avantages sociaux</v>
      </c>
      <c r="C98" s="1075"/>
      <c r="D98" s="812"/>
      <c r="E98" s="812"/>
      <c r="F98" s="812"/>
      <c r="G98" s="812"/>
      <c r="H98" s="812"/>
      <c r="I98" s="812"/>
      <c r="J98" s="812"/>
      <c r="K98" s="812"/>
      <c r="L98" s="824"/>
      <c r="O98" s="12" t="s">
        <v>251</v>
      </c>
      <c r="P98" s="12" t="s">
        <v>252</v>
      </c>
    </row>
    <row r="99" spans="1:16" s="149" customFormat="1" x14ac:dyDescent="0.25">
      <c r="A99" s="186"/>
      <c r="B99" s="1076"/>
      <c r="C99" s="1077"/>
      <c r="D99" s="812"/>
      <c r="E99" s="812"/>
      <c r="F99" s="812"/>
      <c r="G99" s="812"/>
      <c r="H99" s="812"/>
      <c r="I99" s="812"/>
      <c r="J99" s="812"/>
      <c r="K99" s="812"/>
      <c r="L99" s="824"/>
    </row>
    <row r="100" spans="1:16" s="149" customFormat="1" x14ac:dyDescent="0.25">
      <c r="A100" s="186"/>
      <c r="B100" s="1076"/>
      <c r="C100" s="1077"/>
      <c r="D100" s="812"/>
      <c r="E100" s="812"/>
      <c r="F100" s="812"/>
      <c r="G100" s="812"/>
      <c r="H100" s="812"/>
      <c r="I100" s="812"/>
      <c r="J100" s="812"/>
      <c r="K100" s="812"/>
      <c r="L100" s="824"/>
    </row>
    <row r="101" spans="1:16" s="149" customFormat="1" x14ac:dyDescent="0.25">
      <c r="A101" s="186"/>
      <c r="B101" s="1072" t="str">
        <f>IF(Intro!$G$28="English",$O$16,$P$16)</f>
        <v>Sélectionnez oui ou non</v>
      </c>
      <c r="C101" s="1073"/>
      <c r="D101" s="812"/>
      <c r="E101" s="812"/>
      <c r="F101" s="812"/>
      <c r="G101" s="812"/>
      <c r="H101" s="812"/>
      <c r="I101" s="812"/>
      <c r="J101" s="812"/>
      <c r="K101" s="812"/>
      <c r="L101" s="824"/>
      <c r="O101" s="12"/>
    </row>
    <row r="102" spans="1:16" s="149" customFormat="1" x14ac:dyDescent="0.25">
      <c r="A102" s="186"/>
      <c r="B102" s="1078"/>
      <c r="C102" s="1079"/>
      <c r="D102" s="812"/>
      <c r="E102" s="812"/>
      <c r="F102" s="812"/>
      <c r="G102" s="812"/>
      <c r="H102" s="812"/>
      <c r="I102" s="812"/>
      <c r="J102" s="812"/>
      <c r="K102" s="812"/>
      <c r="L102" s="824"/>
      <c r="O102" s="12"/>
    </row>
    <row r="103" spans="1:16" s="149" customFormat="1" x14ac:dyDescent="0.25">
      <c r="A103" s="186"/>
      <c r="B103" s="1070"/>
      <c r="C103" s="1071"/>
      <c r="D103" s="812"/>
      <c r="E103" s="812"/>
      <c r="F103" s="812"/>
      <c r="G103" s="812"/>
      <c r="H103" s="812"/>
      <c r="I103" s="812"/>
      <c r="J103" s="812"/>
      <c r="K103" s="812"/>
      <c r="L103" s="824"/>
      <c r="O103" s="12"/>
    </row>
    <row r="104" spans="1:16" s="149" customFormat="1" x14ac:dyDescent="0.25">
      <c r="A104" s="186"/>
      <c r="B104" s="1068"/>
      <c r="C104" s="1069"/>
      <c r="D104" s="812"/>
      <c r="E104" s="812"/>
      <c r="F104" s="812"/>
      <c r="G104" s="812"/>
      <c r="H104" s="812"/>
      <c r="I104" s="812"/>
      <c r="J104" s="812"/>
      <c r="K104" s="812"/>
      <c r="L104" s="824"/>
      <c r="O104" s="12"/>
    </row>
    <row r="105" spans="1:16" s="149" customFormat="1" x14ac:dyDescent="0.25">
      <c r="A105" s="186"/>
      <c r="B105" s="1068"/>
      <c r="C105" s="1069"/>
      <c r="D105" s="812"/>
      <c r="E105" s="812"/>
      <c r="F105" s="812"/>
      <c r="G105" s="812"/>
      <c r="H105" s="812"/>
      <c r="I105" s="812"/>
      <c r="J105" s="812"/>
      <c r="K105" s="812"/>
      <c r="L105" s="824"/>
      <c r="O105" s="12"/>
    </row>
    <row r="106" spans="1:16" s="149" customFormat="1" x14ac:dyDescent="0.25">
      <c r="A106" s="186"/>
      <c r="B106" s="1068"/>
      <c r="C106" s="1069"/>
      <c r="D106" s="812"/>
      <c r="E106" s="812"/>
      <c r="F106" s="812"/>
      <c r="G106" s="812"/>
      <c r="H106" s="812"/>
      <c r="I106" s="812"/>
      <c r="J106" s="812"/>
      <c r="K106" s="812"/>
      <c r="L106" s="824"/>
      <c r="O106" s="12"/>
    </row>
    <row r="107" spans="1:16" s="149" customFormat="1" x14ac:dyDescent="0.25">
      <c r="A107" s="186"/>
      <c r="B107" s="1072"/>
      <c r="C107" s="1073"/>
      <c r="D107" s="812"/>
      <c r="E107" s="812"/>
      <c r="F107" s="812"/>
      <c r="G107" s="812"/>
      <c r="H107" s="812"/>
      <c r="I107" s="812"/>
      <c r="J107" s="812"/>
      <c r="K107" s="812"/>
      <c r="L107" s="824"/>
      <c r="O107" s="12"/>
    </row>
    <row r="108" spans="1:16" s="149" customFormat="1" x14ac:dyDescent="0.25">
      <c r="A108" s="186"/>
      <c r="B108" s="1074" t="str">
        <f>IF(Intro!$G$28="English",O108,P108)</f>
        <v>La formation et la sécurité des travailleurs.</v>
      </c>
      <c r="C108" s="1075"/>
      <c r="D108" s="812"/>
      <c r="E108" s="812"/>
      <c r="F108" s="812"/>
      <c r="G108" s="812"/>
      <c r="H108" s="812"/>
      <c r="I108" s="812"/>
      <c r="J108" s="812"/>
      <c r="K108" s="812"/>
      <c r="L108" s="824"/>
      <c r="O108" s="12" t="s">
        <v>253</v>
      </c>
      <c r="P108" s="12" t="s">
        <v>254</v>
      </c>
    </row>
    <row r="109" spans="1:16" s="149" customFormat="1" x14ac:dyDescent="0.25">
      <c r="A109" s="186"/>
      <c r="B109" s="1076"/>
      <c r="C109" s="1077"/>
      <c r="D109" s="812"/>
      <c r="E109" s="812"/>
      <c r="F109" s="812"/>
      <c r="G109" s="812"/>
      <c r="H109" s="812"/>
      <c r="I109" s="812"/>
      <c r="J109" s="812"/>
      <c r="K109" s="812"/>
      <c r="L109" s="824"/>
      <c r="O109" s="12"/>
      <c r="P109" s="12"/>
    </row>
    <row r="110" spans="1:16" s="149" customFormat="1" x14ac:dyDescent="0.25">
      <c r="A110" s="186"/>
      <c r="B110" s="1076"/>
      <c r="C110" s="1077"/>
      <c r="D110" s="812"/>
      <c r="E110" s="812"/>
      <c r="F110" s="812"/>
      <c r="G110" s="812"/>
      <c r="H110" s="812"/>
      <c r="I110" s="812"/>
      <c r="J110" s="812"/>
      <c r="K110" s="812"/>
      <c r="L110" s="824"/>
      <c r="O110" s="12"/>
    </row>
    <row r="111" spans="1:16" s="149" customFormat="1" x14ac:dyDescent="0.25">
      <c r="A111" s="186"/>
      <c r="B111" s="1072" t="str">
        <f>IF(Intro!$G$28="English",$O$16,$P$16)</f>
        <v>Sélectionnez oui ou non</v>
      </c>
      <c r="C111" s="1073"/>
      <c r="D111" s="812"/>
      <c r="E111" s="812"/>
      <c r="F111" s="812"/>
      <c r="G111" s="812"/>
      <c r="H111" s="812"/>
      <c r="I111" s="812"/>
      <c r="J111" s="812"/>
      <c r="K111" s="812"/>
      <c r="L111" s="824"/>
      <c r="O111" s="12"/>
    </row>
    <row r="112" spans="1:16" s="149" customFormat="1" x14ac:dyDescent="0.25">
      <c r="A112" s="186"/>
      <c r="B112" s="1078"/>
      <c r="C112" s="1079"/>
      <c r="D112" s="812"/>
      <c r="E112" s="812"/>
      <c r="F112" s="812"/>
      <c r="G112" s="812"/>
      <c r="H112" s="812"/>
      <c r="I112" s="812"/>
      <c r="J112" s="812"/>
      <c r="K112" s="812"/>
      <c r="L112" s="824"/>
      <c r="O112" s="12"/>
    </row>
    <row r="113" spans="1:16" s="149" customFormat="1" x14ac:dyDescent="0.25">
      <c r="A113" s="186"/>
      <c r="B113" s="1070"/>
      <c r="C113" s="1071"/>
      <c r="D113" s="812"/>
      <c r="E113" s="812"/>
      <c r="F113" s="812"/>
      <c r="G113" s="812"/>
      <c r="H113" s="812"/>
      <c r="I113" s="812"/>
      <c r="J113" s="812"/>
      <c r="K113" s="812"/>
      <c r="L113" s="824"/>
      <c r="O113" s="12"/>
    </row>
    <row r="114" spans="1:16" s="149" customFormat="1" x14ac:dyDescent="0.25">
      <c r="A114" s="186"/>
      <c r="B114" s="1068"/>
      <c r="C114" s="1069"/>
      <c r="D114" s="812"/>
      <c r="E114" s="812"/>
      <c r="F114" s="812"/>
      <c r="G114" s="812"/>
      <c r="H114" s="812"/>
      <c r="I114" s="812"/>
      <c r="J114" s="812"/>
      <c r="K114" s="812"/>
      <c r="L114" s="824"/>
      <c r="O114" s="12"/>
    </row>
    <row r="115" spans="1:16" s="149" customFormat="1" x14ac:dyDescent="0.25">
      <c r="A115" s="186"/>
      <c r="B115" s="1068"/>
      <c r="C115" s="1069"/>
      <c r="D115" s="812"/>
      <c r="E115" s="812"/>
      <c r="F115" s="812"/>
      <c r="G115" s="812"/>
      <c r="H115" s="812"/>
      <c r="I115" s="812"/>
      <c r="J115" s="812"/>
      <c r="K115" s="812"/>
      <c r="L115" s="824"/>
      <c r="O115" s="12"/>
    </row>
    <row r="116" spans="1:16" s="149" customFormat="1" x14ac:dyDescent="0.25">
      <c r="A116" s="186"/>
      <c r="B116" s="1068"/>
      <c r="C116" s="1069"/>
      <c r="D116" s="812"/>
      <c r="E116" s="812"/>
      <c r="F116" s="812"/>
      <c r="G116" s="812"/>
      <c r="H116" s="812"/>
      <c r="I116" s="812"/>
      <c r="J116" s="812"/>
      <c r="K116" s="812"/>
      <c r="L116" s="824"/>
      <c r="O116" s="12"/>
    </row>
    <row r="117" spans="1:16" s="149" customFormat="1" x14ac:dyDescent="0.25">
      <c r="A117" s="186"/>
      <c r="B117" s="1072"/>
      <c r="C117" s="1073"/>
      <c r="D117" s="812"/>
      <c r="E117" s="812"/>
      <c r="F117" s="812"/>
      <c r="G117" s="812"/>
      <c r="H117" s="812"/>
      <c r="I117" s="812"/>
      <c r="J117" s="812"/>
      <c r="K117" s="812"/>
      <c r="L117" s="824"/>
      <c r="O117" s="12"/>
    </row>
    <row r="118" spans="1:16" s="149" customFormat="1" x14ac:dyDescent="0.25">
      <c r="A118" s="186"/>
      <c r="B118" s="1074" t="str">
        <f>IF(Intro!$G$28="English",O118,P118)</f>
        <v xml:space="preserve">Autres facteurs pertinents </v>
      </c>
      <c r="C118" s="1075"/>
      <c r="D118" s="812"/>
      <c r="E118" s="812"/>
      <c r="F118" s="812"/>
      <c r="G118" s="812"/>
      <c r="H118" s="812"/>
      <c r="I118" s="812"/>
      <c r="J118" s="812"/>
      <c r="K118" s="812"/>
      <c r="L118" s="824"/>
      <c r="O118" s="12" t="s">
        <v>95</v>
      </c>
      <c r="P118" s="12" t="s">
        <v>96</v>
      </c>
    </row>
    <row r="119" spans="1:16" s="149" customFormat="1" x14ac:dyDescent="0.25">
      <c r="A119" s="186"/>
      <c r="B119" s="1076"/>
      <c r="C119" s="1077"/>
      <c r="D119" s="812"/>
      <c r="E119" s="812"/>
      <c r="F119" s="812"/>
      <c r="G119" s="812"/>
      <c r="H119" s="812"/>
      <c r="I119" s="812"/>
      <c r="J119" s="812"/>
      <c r="K119" s="812"/>
      <c r="L119" s="824"/>
    </row>
    <row r="120" spans="1:16" s="149" customFormat="1" x14ac:dyDescent="0.25">
      <c r="A120" s="186"/>
      <c r="B120" s="1076"/>
      <c r="C120" s="1077"/>
      <c r="D120" s="812"/>
      <c r="E120" s="812"/>
      <c r="F120" s="812"/>
      <c r="G120" s="812"/>
      <c r="H120" s="812"/>
      <c r="I120" s="812"/>
      <c r="J120" s="812"/>
      <c r="K120" s="812"/>
      <c r="L120" s="824"/>
      <c r="O120" s="12"/>
    </row>
    <row r="121" spans="1:16" s="149" customFormat="1" x14ac:dyDescent="0.25">
      <c r="A121" s="186"/>
      <c r="B121" s="1072" t="str">
        <f>IF(Intro!$G$28="English",$O$16,$P$16)</f>
        <v>Sélectionnez oui ou non</v>
      </c>
      <c r="C121" s="1073"/>
      <c r="D121" s="812"/>
      <c r="E121" s="812"/>
      <c r="F121" s="812"/>
      <c r="G121" s="812"/>
      <c r="H121" s="812"/>
      <c r="I121" s="812"/>
      <c r="J121" s="812"/>
      <c r="K121" s="812"/>
      <c r="L121" s="824"/>
      <c r="O121" s="12"/>
    </row>
    <row r="122" spans="1:16" s="149" customFormat="1" x14ac:dyDescent="0.25">
      <c r="A122" s="186"/>
      <c r="B122" s="1078"/>
      <c r="C122" s="1079"/>
      <c r="D122" s="812"/>
      <c r="E122" s="812"/>
      <c r="F122" s="812"/>
      <c r="G122" s="812"/>
      <c r="H122" s="812"/>
      <c r="I122" s="812"/>
      <c r="J122" s="812"/>
      <c r="K122" s="812"/>
      <c r="L122" s="824"/>
      <c r="O122" s="12"/>
    </row>
    <row r="123" spans="1:16" s="149" customFormat="1" x14ac:dyDescent="0.25">
      <c r="A123" s="186"/>
      <c r="B123" s="1070"/>
      <c r="C123" s="1071"/>
      <c r="D123" s="812"/>
      <c r="E123" s="812"/>
      <c r="F123" s="812"/>
      <c r="G123" s="812"/>
      <c r="H123" s="812"/>
      <c r="I123" s="812"/>
      <c r="J123" s="812"/>
      <c r="K123" s="812"/>
      <c r="L123" s="824"/>
      <c r="O123" s="12"/>
    </row>
    <row r="124" spans="1:16" s="149" customFormat="1" x14ac:dyDescent="0.25">
      <c r="A124" s="186"/>
      <c r="B124" s="1068"/>
      <c r="C124" s="1069"/>
      <c r="D124" s="812"/>
      <c r="E124" s="812"/>
      <c r="F124" s="812"/>
      <c r="G124" s="812"/>
      <c r="H124" s="812"/>
      <c r="I124" s="812"/>
      <c r="J124" s="812"/>
      <c r="K124" s="812"/>
      <c r="L124" s="824"/>
      <c r="O124" s="12"/>
    </row>
    <row r="125" spans="1:16" s="149" customFormat="1" x14ac:dyDescent="0.25">
      <c r="A125" s="186"/>
      <c r="B125" s="1068"/>
      <c r="C125" s="1069"/>
      <c r="D125" s="812"/>
      <c r="E125" s="812"/>
      <c r="F125" s="812"/>
      <c r="G125" s="812"/>
      <c r="H125" s="812"/>
      <c r="I125" s="812"/>
      <c r="J125" s="812"/>
      <c r="K125" s="812"/>
      <c r="L125" s="824"/>
      <c r="O125" s="12"/>
    </row>
    <row r="126" spans="1:16" s="149" customFormat="1" x14ac:dyDescent="0.25">
      <c r="A126" s="186"/>
      <c r="B126" s="1068"/>
      <c r="C126" s="1069"/>
      <c r="D126" s="812"/>
      <c r="E126" s="812"/>
      <c r="F126" s="812"/>
      <c r="G126" s="812"/>
      <c r="H126" s="812"/>
      <c r="I126" s="812"/>
      <c r="J126" s="812"/>
      <c r="K126" s="812"/>
      <c r="L126" s="824"/>
      <c r="O126" s="12"/>
    </row>
    <row r="127" spans="1:16" s="149" customFormat="1" x14ac:dyDescent="0.25">
      <c r="A127" s="186"/>
      <c r="B127" s="1072"/>
      <c r="C127" s="1073"/>
      <c r="D127" s="812"/>
      <c r="E127" s="812"/>
      <c r="F127" s="812"/>
      <c r="G127" s="812"/>
      <c r="H127" s="812"/>
      <c r="I127" s="812"/>
      <c r="J127" s="812"/>
      <c r="K127" s="812"/>
      <c r="L127" s="824"/>
      <c r="O127" s="12"/>
    </row>
    <row r="128" spans="1:16" s="149" customFormat="1" x14ac:dyDescent="0.25">
      <c r="A128" s="186"/>
      <c r="B128" s="193"/>
      <c r="C128" s="194"/>
      <c r="D128" s="194"/>
      <c r="E128" s="194"/>
      <c r="F128" s="194"/>
      <c r="G128" s="194"/>
      <c r="H128" s="194"/>
      <c r="I128" s="194"/>
      <c r="J128" s="194"/>
      <c r="K128" s="194"/>
      <c r="L128" s="195"/>
    </row>
  </sheetData>
  <sheetProtection algorithmName="SHA-512" hashValue="gYctF/FSumS/c77FDpHtO/TlQAPch/Fr08EEV4UWjuYUESh2cBH3F9UoGTzky9x+RGYjwE5RaVspIWn46WOxZg==" saltValue="wdeZprDUTHTYcLAiCGqLNA==" spinCount="100000" sheet="1" objects="1" scenarios="1" selectLockedCells="1"/>
  <mergeCells count="109">
    <mergeCell ref="D28:L37"/>
    <mergeCell ref="B13:L13"/>
    <mergeCell ref="B18:C20"/>
    <mergeCell ref="B21:C21"/>
    <mergeCell ref="B22:C22"/>
    <mergeCell ref="B27:C27"/>
    <mergeCell ref="B28:C30"/>
    <mergeCell ref="B31:C31"/>
    <mergeCell ref="B32:C32"/>
    <mergeCell ref="B37:C37"/>
    <mergeCell ref="B33:C33"/>
    <mergeCell ref="B34:C34"/>
    <mergeCell ref="B35:C35"/>
    <mergeCell ref="B36:C36"/>
    <mergeCell ref="B4:L4"/>
    <mergeCell ref="B5:L5"/>
    <mergeCell ref="B6:L6"/>
    <mergeCell ref="B8:L8"/>
    <mergeCell ref="B9:L9"/>
    <mergeCell ref="B10:L10"/>
    <mergeCell ref="B12:L12"/>
    <mergeCell ref="B15:L16"/>
    <mergeCell ref="D18:L27"/>
    <mergeCell ref="B23:C23"/>
    <mergeCell ref="B24:C24"/>
    <mergeCell ref="B25:C25"/>
    <mergeCell ref="B26:C26"/>
    <mergeCell ref="B11:L11"/>
    <mergeCell ref="D68:L77"/>
    <mergeCell ref="D78:L87"/>
    <mergeCell ref="D88:L97"/>
    <mergeCell ref="D38:L47"/>
    <mergeCell ref="D48:L57"/>
    <mergeCell ref="D58:L67"/>
    <mergeCell ref="D98:L107"/>
    <mergeCell ref="D108:L117"/>
    <mergeCell ref="D118:L127"/>
    <mergeCell ref="B38:C40"/>
    <mergeCell ref="B41:C41"/>
    <mergeCell ref="B87:C87"/>
    <mergeCell ref="B84:C84"/>
    <mergeCell ref="B85:C85"/>
    <mergeCell ref="B86:C86"/>
    <mergeCell ref="B42:C42"/>
    <mergeCell ref="B47:C47"/>
    <mergeCell ref="B48:C50"/>
    <mergeCell ref="B51:C51"/>
    <mergeCell ref="B52:C52"/>
    <mergeCell ref="B43:C43"/>
    <mergeCell ref="B63:C63"/>
    <mergeCell ref="B64:C64"/>
    <mergeCell ref="B65:C65"/>
    <mergeCell ref="B66:C66"/>
    <mergeCell ref="B73:C73"/>
    <mergeCell ref="B74:C74"/>
    <mergeCell ref="B75:C75"/>
    <mergeCell ref="B76:C76"/>
    <mergeCell ref="B57:C57"/>
    <mergeCell ref="B58:C60"/>
    <mergeCell ref="B61:C61"/>
    <mergeCell ref="B62:C62"/>
    <mergeCell ref="B88:C90"/>
    <mergeCell ref="B91:C91"/>
    <mergeCell ref="B92:C92"/>
    <mergeCell ref="B97:C97"/>
    <mergeCell ref="B98:C100"/>
    <mergeCell ref="B101:C101"/>
    <mergeCell ref="B102:C102"/>
    <mergeCell ref="B107:C107"/>
    <mergeCell ref="B108:C110"/>
    <mergeCell ref="B93:C93"/>
    <mergeCell ref="B94:C94"/>
    <mergeCell ref="B95:C95"/>
    <mergeCell ref="B96:C96"/>
    <mergeCell ref="B103:C103"/>
    <mergeCell ref="B104:C104"/>
    <mergeCell ref="B105:C105"/>
    <mergeCell ref="B106:C106"/>
    <mergeCell ref="B111:C111"/>
    <mergeCell ref="B112:C112"/>
    <mergeCell ref="B117:C117"/>
    <mergeCell ref="B118:C120"/>
    <mergeCell ref="B121:C121"/>
    <mergeCell ref="B122:C122"/>
    <mergeCell ref="B127:C127"/>
    <mergeCell ref="B113:C113"/>
    <mergeCell ref="B114:C114"/>
    <mergeCell ref="B115:C115"/>
    <mergeCell ref="B116:C116"/>
    <mergeCell ref="B123:C123"/>
    <mergeCell ref="B124:C124"/>
    <mergeCell ref="B125:C125"/>
    <mergeCell ref="B126:C126"/>
    <mergeCell ref="B44:C44"/>
    <mergeCell ref="B45:C45"/>
    <mergeCell ref="B46:C46"/>
    <mergeCell ref="B53:C53"/>
    <mergeCell ref="B54:C54"/>
    <mergeCell ref="B55:C55"/>
    <mergeCell ref="B56:C56"/>
    <mergeCell ref="B83:C83"/>
    <mergeCell ref="B67:C67"/>
    <mergeCell ref="B68:C70"/>
    <mergeCell ref="B71:C71"/>
    <mergeCell ref="B72:C72"/>
    <mergeCell ref="B77:C77"/>
    <mergeCell ref="B78:C80"/>
    <mergeCell ref="B81:C81"/>
    <mergeCell ref="B82:C82"/>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8 D18 D28 D38 D48 D58 D68 D78 D88 D98 D108"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086DB7-2D84-400A-92C5-AB46690FFBF9}">
          <x14:formula1>
            <xm:f>Variables!$D$56:$D$57</xm:f>
          </x14:formula1>
          <xm:sqref>B112 B122 B22 B32 B42 B52 B62 B72 B82 B92 B102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Variables</vt:lpstr>
      <vt:lpstr>Intro</vt:lpstr>
      <vt:lpstr>Info</vt:lpstr>
      <vt:lpstr>Public</vt:lpstr>
      <vt:lpstr>AddPub</vt:lpstr>
      <vt:lpstr>Pro 1</vt:lpstr>
      <vt:lpstr>Pro 2</vt:lpstr>
      <vt:lpstr>Pro 3</vt:lpstr>
      <vt:lpstr>Pro 4</vt:lpstr>
      <vt:lpstr>AddPro</vt:lpstr>
      <vt:lpstr>Confirm</vt:lpstr>
      <vt:lpstr>DBSales</vt:lpstr>
      <vt:lpstr>DBPerformance</vt:lpstr>
      <vt:lpstr>DBOtherPerf</vt:lpstr>
      <vt:lpstr>DBAvgCost</vt:lpstr>
      <vt:lpstr>DBNegative</vt:lpstr>
      <vt:lpstr>DataTab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Campbell, Rebecca</cp:lastModifiedBy>
  <cp:lastPrinted>2026-05-12T13:42:10Z</cp:lastPrinted>
  <dcterms:created xsi:type="dcterms:W3CDTF">2023-04-17T11:18:56Z</dcterms:created>
  <dcterms:modified xsi:type="dcterms:W3CDTF">2026-06-02T16:48:18Z</dcterms:modified>
</cp:coreProperties>
</file>